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890" yWindow="1515" windowWidth="20730" windowHeight="8865"/>
  </bookViews>
  <sheets>
    <sheet name="7PSourceSummary" sheetId="1" r:id="rId1"/>
    <sheet name="forRPM" sheetId="27" r:id="rId2"/>
    <sheet name="SC-NR" sheetId="6" r:id="rId3"/>
    <sheet name="SC-NR (2)" sheetId="25" r:id="rId4"/>
    <sheet name="SC-NR (3)" sheetId="26" r:id="rId5"/>
    <sheet name="M_Input_Out" sheetId="24" r:id="rId6"/>
    <sheet name="M_Input" sheetId="3" r:id="rId7"/>
    <sheet name="Savings and Cost" sheetId="7" r:id="rId8"/>
    <sheet name="MMap" sheetId="4" r:id="rId9"/>
    <sheet name="Savings" sheetId="8" r:id="rId10"/>
    <sheet name="Baseline Saturation" sheetId="23" r:id="rId11"/>
    <sheet name="RegionalStock" sheetId="12" r:id="rId12"/>
    <sheet name="ToDo7P" sheetId="2" r:id="rId13"/>
  </sheets>
  <externalReferences>
    <externalReference r:id="rId14"/>
    <externalReference r:id="rId15"/>
  </externalReferences>
  <definedNames>
    <definedName name="_Key1" localSheetId="3" hidden="1">#REF!</definedName>
    <definedName name="_Key1" localSheetId="4" hidden="1">#REF!</definedName>
    <definedName name="_Key1" hidden="1">#REF!</definedName>
    <definedName name="_Order1" hidden="1">255</definedName>
    <definedName name="_Sort" localSheetId="3" hidden="1">#REF!</definedName>
    <definedName name="_Sort" localSheetId="4" hidden="1">#REF!</definedName>
    <definedName name="_Sort" hidden="1">#REF!</definedName>
    <definedName name="Bldgtyp">[1]APPLIC!$C$11:$U$11</definedName>
    <definedName name="MeasureOutput">M_Input_Out!$A$4:$AM$25</definedName>
    <definedName name="OutSCurve">M_Input!$A$56:$AL$83</definedName>
    <definedName name="Population">'[2]Pop Forecast (Base Case)'!$C$5:$BD$10</definedName>
    <definedName name="TURN">[1]TURN!$B$12:$V$95</definedName>
  </definedNames>
  <calcPr calcId="125725"/>
</workbook>
</file>

<file path=xl/calcChain.xml><?xml version="1.0" encoding="utf-8"?>
<calcChain xmlns="http://schemas.openxmlformats.org/spreadsheetml/2006/main">
  <c r="D9" i="26"/>
  <c r="D8"/>
  <c r="D9" i="25"/>
  <c r="D8"/>
  <c r="D9" i="6"/>
  <c r="D8"/>
  <c r="C8" i="26" l="1"/>
  <c r="C5" i="27" s="1"/>
  <c r="C8" i="6"/>
  <c r="C3" i="27" s="1"/>
  <c r="C8" i="25"/>
  <c r="C4" i="27" s="1"/>
  <c r="A9" i="26" l="1"/>
  <c r="A9" i="25"/>
  <c r="C9" i="26"/>
  <c r="C9" i="25"/>
  <c r="C9" i="6"/>
  <c r="I3" i="27" l="1"/>
  <c r="I5"/>
  <c r="B5"/>
  <c r="A5" s="1"/>
  <c r="I4"/>
  <c r="B4"/>
  <c r="A4" s="1"/>
  <c r="B3"/>
  <c r="A3" s="1"/>
  <c r="AD2" l="1"/>
  <c r="AC2"/>
  <c r="AB2"/>
  <c r="AA2"/>
  <c r="Z2"/>
  <c r="Y2"/>
  <c r="X2"/>
  <c r="W2"/>
  <c r="V2"/>
  <c r="U2"/>
  <c r="T2"/>
  <c r="S2"/>
  <c r="R2"/>
  <c r="Q2"/>
  <c r="P2"/>
  <c r="O2"/>
  <c r="N2"/>
  <c r="M2"/>
  <c r="L2"/>
  <c r="K2"/>
  <c r="B14" i="6" l="1"/>
  <c r="B14" i="26"/>
  <c r="B14" i="25"/>
  <c r="C23" i="26" l="1"/>
  <c r="C25" s="1"/>
  <c r="D127"/>
  <c r="D126"/>
  <c r="C34"/>
  <c r="C28"/>
  <c r="D44" s="1"/>
  <c r="J5" i="27" s="1"/>
  <c r="Y24" i="26"/>
  <c r="B19"/>
  <c r="H10"/>
  <c r="F10"/>
  <c r="G10" s="1"/>
  <c r="E11"/>
  <c r="D127" i="25"/>
  <c r="D126"/>
  <c r="C34"/>
  <c r="C28"/>
  <c r="D44" s="1"/>
  <c r="J4" i="27" s="1"/>
  <c r="Y24" i="25"/>
  <c r="C23"/>
  <c r="C25" s="1"/>
  <c r="G10"/>
  <c r="H10" s="1"/>
  <c r="F10"/>
  <c r="E11"/>
  <c r="E43" l="1"/>
  <c r="E55" s="1"/>
  <c r="E92" s="1"/>
  <c r="E5" i="27"/>
  <c r="AQ5"/>
  <c r="AI5"/>
  <c r="F5"/>
  <c r="AS5"/>
  <c r="BC5"/>
  <c r="BA5"/>
  <c r="AU5"/>
  <c r="AH5"/>
  <c r="AX5"/>
  <c r="AO5"/>
  <c r="AF5"/>
  <c r="AV5"/>
  <c r="BD5"/>
  <c r="AK5"/>
  <c r="AM5"/>
  <c r="AY5"/>
  <c r="AP5"/>
  <c r="AG5"/>
  <c r="AW5"/>
  <c r="AN5"/>
  <c r="AL5"/>
  <c r="BB5"/>
  <c r="AJ5"/>
  <c r="AZ5"/>
  <c r="AT5"/>
  <c r="AR5"/>
  <c r="AU4"/>
  <c r="AY4"/>
  <c r="AM4"/>
  <c r="AR4"/>
  <c r="BD4"/>
  <c r="AI4"/>
  <c r="AZ4"/>
  <c r="AQ4"/>
  <c r="AH4"/>
  <c r="AN4"/>
  <c r="F4"/>
  <c r="AJ4"/>
  <c r="BA4"/>
  <c r="BC4"/>
  <c r="AP4"/>
  <c r="AF4"/>
  <c r="AV4"/>
  <c r="AK4"/>
  <c r="AL4"/>
  <c r="BB4"/>
  <c r="AG4"/>
  <c r="AW4"/>
  <c r="AX4"/>
  <c r="AS4"/>
  <c r="AT4"/>
  <c r="AO4"/>
  <c r="E21" i="25"/>
  <c r="F11"/>
  <c r="E42"/>
  <c r="E54" s="1"/>
  <c r="E91" s="1"/>
  <c r="I10" i="26"/>
  <c r="E43"/>
  <c r="E42"/>
  <c r="E54" s="1"/>
  <c r="E91" s="1"/>
  <c r="F11"/>
  <c r="E21"/>
  <c r="E12"/>
  <c r="A44"/>
  <c r="G5" i="27" s="1"/>
  <c r="B44" i="26"/>
  <c r="H5" i="27" s="1"/>
  <c r="I10" i="25"/>
  <c r="B19"/>
  <c r="A44"/>
  <c r="G4" i="27" s="1"/>
  <c r="B44" i="25"/>
  <c r="H4" i="27" s="1"/>
  <c r="E12" i="25"/>
  <c r="F21" l="1"/>
  <c r="F43"/>
  <c r="F55" s="1"/>
  <c r="F92" s="1"/>
  <c r="G11"/>
  <c r="F42"/>
  <c r="F54" s="1"/>
  <c r="F91" s="1"/>
  <c r="F12"/>
  <c r="E55" i="26"/>
  <c r="E92" s="1"/>
  <c r="G11"/>
  <c r="F42"/>
  <c r="F54" s="1"/>
  <c r="F91" s="1"/>
  <c r="F12"/>
  <c r="F43"/>
  <c r="F21"/>
  <c r="J10"/>
  <c r="J10" i="25"/>
  <c r="G43" l="1"/>
  <c r="G55" s="1"/>
  <c r="G92" s="1"/>
  <c r="G12"/>
  <c r="G21"/>
  <c r="H11"/>
  <c r="G42"/>
  <c r="G54" s="1"/>
  <c r="G91" s="1"/>
  <c r="K10" i="26"/>
  <c r="F55"/>
  <c r="F92" s="1"/>
  <c r="G12"/>
  <c r="G42"/>
  <c r="G54" s="1"/>
  <c r="G91" s="1"/>
  <c r="G21"/>
  <c r="H11"/>
  <c r="G43"/>
  <c r="K10" i="25"/>
  <c r="H42" l="1"/>
  <c r="H54" s="1"/>
  <c r="H91" s="1"/>
  <c r="H12"/>
  <c r="H21"/>
  <c r="H43"/>
  <c r="H55" s="1"/>
  <c r="H92" s="1"/>
  <c r="I11"/>
  <c r="G55" i="26"/>
  <c r="G92" s="1"/>
  <c r="L10"/>
  <c r="H43"/>
  <c r="H42"/>
  <c r="H54" s="1"/>
  <c r="H91" s="1"/>
  <c r="H21"/>
  <c r="H12"/>
  <c r="I11"/>
  <c r="L10" i="25"/>
  <c r="I43" l="1"/>
  <c r="I55" s="1"/>
  <c r="I92" s="1"/>
  <c r="J11"/>
  <c r="I12"/>
  <c r="I21"/>
  <c r="I42"/>
  <c r="I54" s="1"/>
  <c r="I91" s="1"/>
  <c r="I43" i="26"/>
  <c r="I42"/>
  <c r="I54" s="1"/>
  <c r="I91" s="1"/>
  <c r="I21"/>
  <c r="J11"/>
  <c r="I12"/>
  <c r="H55"/>
  <c r="H92" s="1"/>
  <c r="M10"/>
  <c r="M10" i="25"/>
  <c r="J42" l="1"/>
  <c r="J54" s="1"/>
  <c r="J91" s="1"/>
  <c r="K11"/>
  <c r="J43"/>
  <c r="J55" s="1"/>
  <c r="J92" s="1"/>
  <c r="J21"/>
  <c r="J12"/>
  <c r="K11" i="26"/>
  <c r="J43"/>
  <c r="J21"/>
  <c r="J42"/>
  <c r="J54" s="1"/>
  <c r="J91" s="1"/>
  <c r="J12"/>
  <c r="I55"/>
  <c r="I92" s="1"/>
  <c r="N10"/>
  <c r="N10" i="25"/>
  <c r="K42" l="1"/>
  <c r="K54" s="1"/>
  <c r="K91" s="1"/>
  <c r="K43"/>
  <c r="K55" s="1"/>
  <c r="K92" s="1"/>
  <c r="L11"/>
  <c r="K12"/>
  <c r="K21"/>
  <c r="J55" i="26"/>
  <c r="J92" s="1"/>
  <c r="O10"/>
  <c r="K12"/>
  <c r="L11"/>
  <c r="K43"/>
  <c r="K21"/>
  <c r="K42"/>
  <c r="K54" s="1"/>
  <c r="K91" s="1"/>
  <c r="O10" i="25"/>
  <c r="L43" l="1"/>
  <c r="L55" s="1"/>
  <c r="L92" s="1"/>
  <c r="M11"/>
  <c r="L42"/>
  <c r="L54" s="1"/>
  <c r="L91" s="1"/>
  <c r="L12"/>
  <c r="L21"/>
  <c r="K55" i="26"/>
  <c r="K92" s="1"/>
  <c r="P10"/>
  <c r="L43"/>
  <c r="L42"/>
  <c r="L54" s="1"/>
  <c r="L91" s="1"/>
  <c r="L21"/>
  <c r="L12"/>
  <c r="M11"/>
  <c r="P10" i="25"/>
  <c r="M12" l="1"/>
  <c r="M21"/>
  <c r="M42"/>
  <c r="M54" s="1"/>
  <c r="M91" s="1"/>
  <c r="N11"/>
  <c r="M43"/>
  <c r="M55" s="1"/>
  <c r="M92" s="1"/>
  <c r="M43" i="26"/>
  <c r="M42"/>
  <c r="M54" s="1"/>
  <c r="M91" s="1"/>
  <c r="M12"/>
  <c r="N11"/>
  <c r="M21"/>
  <c r="L55"/>
  <c r="L92" s="1"/>
  <c r="Q10"/>
  <c r="Q10" i="25"/>
  <c r="N12" l="1"/>
  <c r="N21"/>
  <c r="N42"/>
  <c r="N54" s="1"/>
  <c r="N91" s="1"/>
  <c r="N43"/>
  <c r="N55" s="1"/>
  <c r="N92" s="1"/>
  <c r="O11"/>
  <c r="O11" i="26"/>
  <c r="N42"/>
  <c r="N54" s="1"/>
  <c r="N91" s="1"/>
  <c r="N21"/>
  <c r="N43"/>
  <c r="N12"/>
  <c r="R10"/>
  <c r="M55"/>
  <c r="M92" s="1"/>
  <c r="R10" i="25"/>
  <c r="O42" l="1"/>
  <c r="O54" s="1"/>
  <c r="O91" s="1"/>
  <c r="P11"/>
  <c r="O12"/>
  <c r="O43"/>
  <c r="O55" s="1"/>
  <c r="O92" s="1"/>
  <c r="O21"/>
  <c r="S10" i="26"/>
  <c r="N55"/>
  <c r="N92" s="1"/>
  <c r="O12"/>
  <c r="P11"/>
  <c r="O42"/>
  <c r="O54" s="1"/>
  <c r="O91" s="1"/>
  <c r="O21"/>
  <c r="O43"/>
  <c r="S10" i="25"/>
  <c r="P21" l="1"/>
  <c r="P42"/>
  <c r="P54" s="1"/>
  <c r="P91" s="1"/>
  <c r="P12"/>
  <c r="P43"/>
  <c r="P55" s="1"/>
  <c r="P92" s="1"/>
  <c r="Q11"/>
  <c r="O55" i="26"/>
  <c r="O92" s="1"/>
  <c r="P43"/>
  <c r="P42"/>
  <c r="P54" s="1"/>
  <c r="P91" s="1"/>
  <c r="P21"/>
  <c r="Q11"/>
  <c r="P12"/>
  <c r="T10"/>
  <c r="T10" i="25"/>
  <c r="Q42" l="1"/>
  <c r="Q54" s="1"/>
  <c r="Q91" s="1"/>
  <c r="Q43"/>
  <c r="Q55" s="1"/>
  <c r="Q92" s="1"/>
  <c r="R11"/>
  <c r="Q21"/>
  <c r="Q12"/>
  <c r="U10" i="26"/>
  <c r="Q43"/>
  <c r="Q42"/>
  <c r="Q54" s="1"/>
  <c r="Q91" s="1"/>
  <c r="Q12"/>
  <c r="Q21"/>
  <c r="R11"/>
  <c r="P55"/>
  <c r="P92" s="1"/>
  <c r="U10" i="25"/>
  <c r="S11" l="1"/>
  <c r="R43"/>
  <c r="R55" s="1"/>
  <c r="R92" s="1"/>
  <c r="R12"/>
  <c r="R21"/>
  <c r="R42"/>
  <c r="R54" s="1"/>
  <c r="R91" s="1"/>
  <c r="V10" i="26"/>
  <c r="Q55"/>
  <c r="Q92" s="1"/>
  <c r="S11"/>
  <c r="R43"/>
  <c r="R12"/>
  <c r="R42"/>
  <c r="R54" s="1"/>
  <c r="R91" s="1"/>
  <c r="R21"/>
  <c r="V10" i="25"/>
  <c r="T11" l="1"/>
  <c r="S43"/>
  <c r="S55" s="1"/>
  <c r="S92" s="1"/>
  <c r="S12"/>
  <c r="S21"/>
  <c r="S42"/>
  <c r="S54" s="1"/>
  <c r="S91" s="1"/>
  <c r="S12" i="26"/>
  <c r="S21"/>
  <c r="S43"/>
  <c r="S42"/>
  <c r="S54" s="1"/>
  <c r="S91" s="1"/>
  <c r="T11"/>
  <c r="R55"/>
  <c r="R92" s="1"/>
  <c r="W10"/>
  <c r="W10" i="25"/>
  <c r="T21" l="1"/>
  <c r="U11"/>
  <c r="T12"/>
  <c r="T42"/>
  <c r="T54" s="1"/>
  <c r="T91" s="1"/>
  <c r="T43"/>
  <c r="T55" s="1"/>
  <c r="T92" s="1"/>
  <c r="X10" i="26"/>
  <c r="T43"/>
  <c r="T42"/>
  <c r="T54" s="1"/>
  <c r="T91" s="1"/>
  <c r="T21"/>
  <c r="U11"/>
  <c r="T12"/>
  <c r="S55"/>
  <c r="S92" s="1"/>
  <c r="X10" i="25"/>
  <c r="U12" l="1"/>
  <c r="U21"/>
  <c r="V11"/>
  <c r="U43"/>
  <c r="U55" s="1"/>
  <c r="U92" s="1"/>
  <c r="U42"/>
  <c r="U54" s="1"/>
  <c r="U91" s="1"/>
  <c r="U43" i="26"/>
  <c r="U42"/>
  <c r="U54" s="1"/>
  <c r="U91" s="1"/>
  <c r="V11"/>
  <c r="U21"/>
  <c r="U12"/>
  <c r="T55"/>
  <c r="T92" s="1"/>
  <c r="W11" i="25" l="1"/>
  <c r="V21"/>
  <c r="V12"/>
  <c r="V43"/>
  <c r="V55" s="1"/>
  <c r="V92" s="1"/>
  <c r="V42"/>
  <c r="V54" s="1"/>
  <c r="V91" s="1"/>
  <c r="W11" i="26"/>
  <c r="V42"/>
  <c r="V54" s="1"/>
  <c r="V91" s="1"/>
  <c r="V12"/>
  <c r="V43"/>
  <c r="V21"/>
  <c r="U55"/>
  <c r="U92" s="1"/>
  <c r="W42" i="25" l="1"/>
  <c r="W54" s="1"/>
  <c r="W91" s="1"/>
  <c r="W12"/>
  <c r="W43"/>
  <c r="W55" s="1"/>
  <c r="W92" s="1"/>
  <c r="X11"/>
  <c r="W21"/>
  <c r="W12" i="26"/>
  <c r="W42"/>
  <c r="W54" s="1"/>
  <c r="W91" s="1"/>
  <c r="X11"/>
  <c r="W43"/>
  <c r="W21"/>
  <c r="V55"/>
  <c r="V92" s="1"/>
  <c r="X42" i="25" l="1"/>
  <c r="X54" s="1"/>
  <c r="X91" s="1"/>
  <c r="X43"/>
  <c r="X55" s="1"/>
  <c r="X92" s="1"/>
  <c r="X12"/>
  <c r="X21"/>
  <c r="W55" i="26"/>
  <c r="W92" s="1"/>
  <c r="X43"/>
  <c r="X42"/>
  <c r="X54" s="1"/>
  <c r="X91" s="1"/>
  <c r="X21"/>
  <c r="X12"/>
  <c r="X55" l="1"/>
  <c r="X92" s="1"/>
  <c r="E10" i="7" l="1"/>
  <c r="E9"/>
  <c r="E8"/>
  <c r="D10"/>
  <c r="D9"/>
  <c r="D8"/>
  <c r="D8" i="3" s="1"/>
  <c r="C10" i="7"/>
  <c r="C9"/>
  <c r="C8"/>
  <c r="M6" i="8"/>
  <c r="N9"/>
  <c r="M9"/>
  <c r="N7"/>
  <c r="M7"/>
  <c r="N6"/>
  <c r="J9"/>
  <c r="J7"/>
  <c r="J6"/>
  <c r="D126" i="6" l="1"/>
  <c r="D127" s="1"/>
  <c r="Y24" l="1"/>
  <c r="B19" l="1"/>
  <c r="B8" i="3" l="1"/>
  <c r="F8"/>
  <c r="B9"/>
  <c r="F9"/>
  <c r="B10"/>
  <c r="F10"/>
  <c r="A9"/>
  <c r="A10"/>
  <c r="A8"/>
  <c r="E8"/>
  <c r="H8"/>
  <c r="H9"/>
  <c r="H10"/>
  <c r="C8"/>
  <c r="B33" i="7"/>
  <c r="B34"/>
  <c r="B35"/>
  <c r="B36"/>
  <c r="B32"/>
  <c r="F10" i="6"/>
  <c r="G10" l="1"/>
  <c r="E10" i="3"/>
  <c r="C10"/>
  <c r="D10"/>
  <c r="D9"/>
  <c r="E9"/>
  <c r="C9"/>
  <c r="H10" i="6" l="1"/>
  <c r="C23"/>
  <c r="C25" s="1"/>
  <c r="I10" l="1"/>
  <c r="C34"/>
  <c r="C28"/>
  <c r="D44" s="1"/>
  <c r="B44" l="1"/>
  <c r="H3" i="27" s="1"/>
  <c r="J3"/>
  <c r="J10" i="6"/>
  <c r="F3" i="27" l="1"/>
  <c r="BC3"/>
  <c r="AY3"/>
  <c r="AU3"/>
  <c r="AQ3"/>
  <c r="AM3"/>
  <c r="AI3"/>
  <c r="BA3"/>
  <c r="AW3"/>
  <c r="AS3"/>
  <c r="AO3"/>
  <c r="AK3"/>
  <c r="AG3"/>
  <c r="BB3"/>
  <c r="AX3"/>
  <c r="AT3"/>
  <c r="AP3"/>
  <c r="BD3"/>
  <c r="AZ3"/>
  <c r="AV3"/>
  <c r="AR3"/>
  <c r="AN3"/>
  <c r="AJ3"/>
  <c r="AF3"/>
  <c r="AL3"/>
  <c r="AH3"/>
  <c r="K10" i="6"/>
  <c r="L10" l="1"/>
  <c r="A44"/>
  <c r="G3" i="27" s="1"/>
  <c r="M10" i="6" l="1"/>
  <c r="N10" l="1"/>
  <c r="E11"/>
  <c r="B4" i="2"/>
  <c r="B5"/>
  <c r="B6"/>
  <c r="B3"/>
  <c r="O10" i="6" l="1"/>
  <c r="F11"/>
  <c r="E43"/>
  <c r="E12"/>
  <c r="E42"/>
  <c r="E54" s="1"/>
  <c r="E91" s="1"/>
  <c r="E21"/>
  <c r="B2" i="3"/>
  <c r="F42" i="6" l="1"/>
  <c r="F54" s="1"/>
  <c r="F91" s="1"/>
  <c r="P10"/>
  <c r="E55"/>
  <c r="E92" s="1"/>
  <c r="F12"/>
  <c r="G11"/>
  <c r="F43"/>
  <c r="F21"/>
  <c r="Q10" l="1"/>
  <c r="F55"/>
  <c r="F92" s="1"/>
  <c r="H11"/>
  <c r="G43"/>
  <c r="G21"/>
  <c r="G12"/>
  <c r="G42"/>
  <c r="G54" s="1"/>
  <c r="G91" s="1"/>
  <c r="R10" l="1"/>
  <c r="I11"/>
  <c r="H43"/>
  <c r="G55"/>
  <c r="G92" s="1"/>
  <c r="H42"/>
  <c r="H54" s="1"/>
  <c r="H91" s="1"/>
  <c r="H12"/>
  <c r="H21"/>
  <c r="S10" l="1"/>
  <c r="I42"/>
  <c r="I54" s="1"/>
  <c r="I91" s="1"/>
  <c r="I12"/>
  <c r="J11"/>
  <c r="I43"/>
  <c r="H55"/>
  <c r="H92" s="1"/>
  <c r="I21"/>
  <c r="T10" l="1"/>
  <c r="J12"/>
  <c r="K11"/>
  <c r="J43"/>
  <c r="I55"/>
  <c r="I92" s="1"/>
  <c r="J42"/>
  <c r="J54" s="1"/>
  <c r="J91" s="1"/>
  <c r="J21"/>
  <c r="U10" l="1"/>
  <c r="K21"/>
  <c r="K42"/>
  <c r="K54" s="1"/>
  <c r="K91" s="1"/>
  <c r="L11"/>
  <c r="K43"/>
  <c r="J55"/>
  <c r="J92" s="1"/>
  <c r="K12"/>
  <c r="V10" l="1"/>
  <c r="L42"/>
  <c r="L54" s="1"/>
  <c r="L91" s="1"/>
  <c r="L21"/>
  <c r="M11"/>
  <c r="L43"/>
  <c r="K55"/>
  <c r="K92" s="1"/>
  <c r="L12"/>
  <c r="W10" l="1"/>
  <c r="M42"/>
  <c r="M54" s="1"/>
  <c r="M91" s="1"/>
  <c r="N11"/>
  <c r="M43"/>
  <c r="L55"/>
  <c r="L92" s="1"/>
  <c r="M12"/>
  <c r="M21"/>
  <c r="X10" l="1"/>
  <c r="N12"/>
  <c r="N42"/>
  <c r="N54" s="1"/>
  <c r="N91" s="1"/>
  <c r="N21"/>
  <c r="M55"/>
  <c r="M92" s="1"/>
  <c r="O11"/>
  <c r="N43"/>
  <c r="O21" l="1"/>
  <c r="O12"/>
  <c r="O42"/>
  <c r="O54" s="1"/>
  <c r="O91" s="1"/>
  <c r="N55"/>
  <c r="N92" s="1"/>
  <c r="P11"/>
  <c r="O43"/>
  <c r="P21" l="1"/>
  <c r="P42"/>
  <c r="P54" s="1"/>
  <c r="P91" s="1"/>
  <c r="Q11"/>
  <c r="P43"/>
  <c r="O55"/>
  <c r="O92" s="1"/>
  <c r="P12"/>
  <c r="Q42" l="1"/>
  <c r="Q54" s="1"/>
  <c r="Q91" s="1"/>
  <c r="Q12"/>
  <c r="R11"/>
  <c r="Q43"/>
  <c r="P55"/>
  <c r="P92" s="1"/>
  <c r="Q21"/>
  <c r="R12" l="1"/>
  <c r="Q55"/>
  <c r="Q92" s="1"/>
  <c r="R42"/>
  <c r="R54" s="1"/>
  <c r="R91" s="1"/>
  <c r="S11"/>
  <c r="R43"/>
  <c r="R21"/>
  <c r="S21" l="1"/>
  <c r="S12"/>
  <c r="S42"/>
  <c r="S54" s="1"/>
  <c r="S91" s="1"/>
  <c r="R55"/>
  <c r="R92" s="1"/>
  <c r="T11"/>
  <c r="S43"/>
  <c r="T21" l="1"/>
  <c r="T12"/>
  <c r="T42"/>
  <c r="T54" s="1"/>
  <c r="T91" s="1"/>
  <c r="U11"/>
  <c r="T43"/>
  <c r="S55"/>
  <c r="S92" s="1"/>
  <c r="U21" l="1"/>
  <c r="U42"/>
  <c r="U54" s="1"/>
  <c r="U91" s="1"/>
  <c r="U12"/>
  <c r="T55"/>
  <c r="T92" s="1"/>
  <c r="V11"/>
  <c r="U43"/>
  <c r="V21" l="1"/>
  <c r="V12"/>
  <c r="W11"/>
  <c r="V43"/>
  <c r="V42"/>
  <c r="V54" s="1"/>
  <c r="V91" s="1"/>
  <c r="U55"/>
  <c r="U92" s="1"/>
  <c r="W12" l="1"/>
  <c r="V55"/>
  <c r="V92" s="1"/>
  <c r="W42"/>
  <c r="W54" s="1"/>
  <c r="W91" s="1"/>
  <c r="X11"/>
  <c r="W43"/>
  <c r="W21"/>
  <c r="X43" l="1"/>
  <c r="X12"/>
  <c r="X21"/>
  <c r="X42"/>
  <c r="X54" s="1"/>
  <c r="X91" s="1"/>
  <c r="W55"/>
  <c r="W92" s="1"/>
  <c r="X55" l="1"/>
  <c r="X92" s="1"/>
  <c r="C22" i="26" l="1"/>
  <c r="D91"/>
  <c r="C41"/>
  <c r="C27" l="1"/>
  <c r="D91" i="25" l="1"/>
  <c r="C41"/>
  <c r="C22"/>
  <c r="C27" s="1"/>
  <c r="X27" s="1"/>
  <c r="E4" i="27"/>
  <c r="E27" i="26"/>
  <c r="F27"/>
  <c r="G27"/>
  <c r="H27"/>
  <c r="I27"/>
  <c r="J27"/>
  <c r="K27"/>
  <c r="L27"/>
  <c r="M27"/>
  <c r="N27"/>
  <c r="O27"/>
  <c r="P27"/>
  <c r="Q27"/>
  <c r="R27"/>
  <c r="S27"/>
  <c r="T27"/>
  <c r="U27"/>
  <c r="V27"/>
  <c r="W27"/>
  <c r="X27"/>
  <c r="A9" i="6"/>
  <c r="E3" i="27" s="1"/>
  <c r="D91" i="6"/>
  <c r="C22"/>
  <c r="C27" s="1"/>
  <c r="C41"/>
  <c r="T27" i="25" l="1"/>
  <c r="J27"/>
  <c r="E27"/>
  <c r="L27"/>
  <c r="P27"/>
  <c r="R27"/>
  <c r="H27"/>
  <c r="M27"/>
  <c r="K27"/>
  <c r="S27"/>
  <c r="V27"/>
  <c r="W27"/>
  <c r="O27"/>
  <c r="N27"/>
  <c r="I27"/>
  <c r="F27"/>
  <c r="U27"/>
  <c r="Q27"/>
  <c r="G27"/>
  <c r="M27" i="6"/>
  <c r="R27"/>
  <c r="W27"/>
  <c r="G27"/>
  <c r="H27"/>
  <c r="Q27"/>
  <c r="F27"/>
  <c r="L27"/>
  <c r="P27"/>
  <c r="I27"/>
  <c r="N27"/>
  <c r="S27"/>
  <c r="X27"/>
  <c r="V27"/>
  <c r="K27"/>
  <c r="U27"/>
  <c r="E27"/>
  <c r="J27"/>
  <c r="O27"/>
  <c r="T27"/>
  <c r="E13" i="25" l="1"/>
  <c r="A14" s="1"/>
  <c r="E14" s="1"/>
  <c r="E13" i="26"/>
  <c r="E13" i="6"/>
  <c r="F13" i="26"/>
  <c r="F13" i="25"/>
  <c r="F13" i="6"/>
  <c r="G13" i="26"/>
  <c r="G13" i="25"/>
  <c r="G13" i="6"/>
  <c r="H13" i="25"/>
  <c r="H13" i="26"/>
  <c r="H13" i="6"/>
  <c r="I13" i="26"/>
  <c r="I13" i="25"/>
  <c r="I13" i="6"/>
  <c r="J13" i="25"/>
  <c r="J13" i="26"/>
  <c r="J13" i="6"/>
  <c r="K13" i="25"/>
  <c r="K13" i="26"/>
  <c r="K13" i="6"/>
  <c r="L13" i="25"/>
  <c r="L13" i="26"/>
  <c r="L13" i="6"/>
  <c r="M13" i="26"/>
  <c r="M13" i="25"/>
  <c r="M13" i="6"/>
  <c r="N13" i="25"/>
  <c r="N13" i="26"/>
  <c r="N13" i="6"/>
  <c r="O13" i="26"/>
  <c r="O13" i="25"/>
  <c r="O13" i="6"/>
  <c r="P13" i="26"/>
  <c r="P13" i="25"/>
  <c r="P13" i="6"/>
  <c r="Q13" i="26"/>
  <c r="Q13" i="25"/>
  <c r="Q13" i="6"/>
  <c r="R13" i="25"/>
  <c r="R13" i="26"/>
  <c r="R13" i="6"/>
  <c r="S13" i="25"/>
  <c r="S13" i="26"/>
  <c r="S13" i="6"/>
  <c r="T13" i="26"/>
  <c r="T13" i="25"/>
  <c r="T13" i="6"/>
  <c r="U13" i="25"/>
  <c r="U14" s="1"/>
  <c r="U13" i="26"/>
  <c r="U13" i="6"/>
  <c r="V13" i="26"/>
  <c r="V13" i="25"/>
  <c r="V14" s="1"/>
  <c r="V13" i="6"/>
  <c r="W13" i="26"/>
  <c r="W13" i="25"/>
  <c r="W13" i="6"/>
  <c r="X13" i="25"/>
  <c r="X13" i="26"/>
  <c r="X13" i="6"/>
  <c r="F14" i="25" l="1"/>
  <c r="Q14"/>
  <c r="L14"/>
  <c r="I14"/>
  <c r="T14"/>
  <c r="S14"/>
  <c r="P14"/>
  <c r="K14"/>
  <c r="X14"/>
  <c r="M14"/>
  <c r="H14"/>
  <c r="W14"/>
  <c r="R14"/>
  <c r="O14"/>
  <c r="N14"/>
  <c r="J14"/>
  <c r="G14"/>
  <c r="A14" i="26"/>
  <c r="O14" s="1"/>
  <c r="A14" i="6"/>
  <c r="R14" s="1"/>
  <c r="H14" l="1"/>
  <c r="K14"/>
  <c r="N14"/>
  <c r="F14"/>
  <c r="L14" i="26"/>
  <c r="X14" i="6"/>
  <c r="M14" i="26"/>
  <c r="V14"/>
  <c r="R14"/>
  <c r="X14"/>
  <c r="U14"/>
  <c r="T14" i="6"/>
  <c r="I14" i="26"/>
  <c r="O14" i="6"/>
  <c r="K14" i="26"/>
  <c r="M14" i="6"/>
  <c r="T14" i="26"/>
  <c r="N14"/>
  <c r="P14"/>
  <c r="F14"/>
  <c r="H14"/>
  <c r="Q14"/>
  <c r="W14"/>
  <c r="E14"/>
  <c r="S14"/>
  <c r="G14"/>
  <c r="J14"/>
  <c r="L14" i="6"/>
  <c r="U14"/>
  <c r="V14"/>
  <c r="S14"/>
  <c r="I14"/>
  <c r="E14"/>
  <c r="P14"/>
  <c r="G14"/>
  <c r="W14"/>
  <c r="Q14"/>
  <c r="J14"/>
  <c r="B23" i="25" l="1"/>
  <c r="A23"/>
  <c r="B23" i="26"/>
  <c r="B23" i="6"/>
  <c r="A23" i="26"/>
  <c r="A23" i="6"/>
  <c r="AB14" i="26" l="1"/>
  <c r="AB19" s="1"/>
  <c r="X23"/>
  <c r="X28" s="1"/>
  <c r="X44" s="1"/>
  <c r="W23"/>
  <c r="W28" s="1"/>
  <c r="W44" s="1"/>
  <c r="L23"/>
  <c r="L28" s="1"/>
  <c r="L44" s="1"/>
  <c r="K23"/>
  <c r="K28" s="1"/>
  <c r="K44" s="1"/>
  <c r="T23"/>
  <c r="T28" s="1"/>
  <c r="T44" s="1"/>
  <c r="S23"/>
  <c r="S28" s="1"/>
  <c r="S44" s="1"/>
  <c r="N23"/>
  <c r="N28" s="1"/>
  <c r="N44" s="1"/>
  <c r="F23"/>
  <c r="F28" s="1"/>
  <c r="F44" s="1"/>
  <c r="H23"/>
  <c r="H28" s="1"/>
  <c r="H44" s="1"/>
  <c r="R23"/>
  <c r="R28" s="1"/>
  <c r="R44" s="1"/>
  <c r="U23"/>
  <c r="U28" s="1"/>
  <c r="U44" s="1"/>
  <c r="E23"/>
  <c r="AC14"/>
  <c r="AC19" s="1"/>
  <c r="J23"/>
  <c r="J28" s="1"/>
  <c r="J44" s="1"/>
  <c r="P23"/>
  <c r="P28" s="1"/>
  <c r="P44" s="1"/>
  <c r="I23"/>
  <c r="I28" s="1"/>
  <c r="I44" s="1"/>
  <c r="V23"/>
  <c r="V28" s="1"/>
  <c r="V44" s="1"/>
  <c r="M23"/>
  <c r="M28" s="1"/>
  <c r="M44" s="1"/>
  <c r="G23"/>
  <c r="G28" s="1"/>
  <c r="G44" s="1"/>
  <c r="O23"/>
  <c r="O28" s="1"/>
  <c r="O44" s="1"/>
  <c r="Q23"/>
  <c r="Q28" s="1"/>
  <c r="Q44" s="1"/>
  <c r="AB14" i="25"/>
  <c r="AB19" s="1"/>
  <c r="H23"/>
  <c r="H28" s="1"/>
  <c r="H44" s="1"/>
  <c r="V23"/>
  <c r="V28" s="1"/>
  <c r="V44" s="1"/>
  <c r="F23"/>
  <c r="F28" s="1"/>
  <c r="F44" s="1"/>
  <c r="Q23"/>
  <c r="Q28" s="1"/>
  <c r="Q44" s="1"/>
  <c r="P23"/>
  <c r="P28" s="1"/>
  <c r="P44" s="1"/>
  <c r="O23"/>
  <c r="O28" s="1"/>
  <c r="O44" s="1"/>
  <c r="J23"/>
  <c r="J28" s="1"/>
  <c r="J44" s="1"/>
  <c r="N23"/>
  <c r="N28" s="1"/>
  <c r="N44" s="1"/>
  <c r="I23"/>
  <c r="I28" s="1"/>
  <c r="I44" s="1"/>
  <c r="S23"/>
  <c r="S28" s="1"/>
  <c r="S44" s="1"/>
  <c r="AC14"/>
  <c r="AC19" s="1"/>
  <c r="M23"/>
  <c r="M28" s="1"/>
  <c r="M44" s="1"/>
  <c r="T23"/>
  <c r="T28" s="1"/>
  <c r="T44" s="1"/>
  <c r="L23"/>
  <c r="L28" s="1"/>
  <c r="L44" s="1"/>
  <c r="K23"/>
  <c r="K28" s="1"/>
  <c r="K44" s="1"/>
  <c r="W23"/>
  <c r="W28" s="1"/>
  <c r="W44" s="1"/>
  <c r="R23"/>
  <c r="R28" s="1"/>
  <c r="R44" s="1"/>
  <c r="G23"/>
  <c r="G28" s="1"/>
  <c r="G44" s="1"/>
  <c r="X23"/>
  <c r="X28" s="1"/>
  <c r="X44" s="1"/>
  <c r="U23"/>
  <c r="U28" s="1"/>
  <c r="U44" s="1"/>
  <c r="E23"/>
  <c r="AB14" i="6"/>
  <c r="AB19" s="1"/>
  <c r="N23"/>
  <c r="N28" s="1"/>
  <c r="N44" s="1"/>
  <c r="T23"/>
  <c r="T28" s="1"/>
  <c r="T44" s="1"/>
  <c r="AC14"/>
  <c r="AC19" s="1"/>
  <c r="M23"/>
  <c r="M28" s="1"/>
  <c r="M44" s="1"/>
  <c r="H23"/>
  <c r="H28" s="1"/>
  <c r="H44" s="1"/>
  <c r="K23"/>
  <c r="K28" s="1"/>
  <c r="K44" s="1"/>
  <c r="X23"/>
  <c r="X28" s="1"/>
  <c r="X44" s="1"/>
  <c r="O23"/>
  <c r="O28" s="1"/>
  <c r="O44" s="1"/>
  <c r="F23"/>
  <c r="F28" s="1"/>
  <c r="F44" s="1"/>
  <c r="R23"/>
  <c r="R28" s="1"/>
  <c r="R44" s="1"/>
  <c r="W23"/>
  <c r="W28" s="1"/>
  <c r="W44" s="1"/>
  <c r="G23"/>
  <c r="G28" s="1"/>
  <c r="G44" s="1"/>
  <c r="U23"/>
  <c r="U28" s="1"/>
  <c r="U44" s="1"/>
  <c r="J23"/>
  <c r="J28" s="1"/>
  <c r="J44" s="1"/>
  <c r="L23"/>
  <c r="L28" s="1"/>
  <c r="L44" s="1"/>
  <c r="Q23"/>
  <c r="Q28" s="1"/>
  <c r="Q44" s="1"/>
  <c r="V23"/>
  <c r="V28" s="1"/>
  <c r="V44" s="1"/>
  <c r="E23"/>
  <c r="I23"/>
  <c r="I28" s="1"/>
  <c r="I44" s="1"/>
  <c r="S23"/>
  <c r="S28" s="1"/>
  <c r="S44" s="1"/>
  <c r="P23"/>
  <c r="P28" s="1"/>
  <c r="P44" s="1"/>
  <c r="S74" l="1"/>
  <c r="S71"/>
  <c r="S86"/>
  <c r="S56"/>
  <c r="S93" s="1"/>
  <c r="S66"/>
  <c r="S79"/>
  <c r="S58"/>
  <c r="S50"/>
  <c r="S62"/>
  <c r="S61"/>
  <c r="S70"/>
  <c r="S87"/>
  <c r="S60"/>
  <c r="S68"/>
  <c r="S73"/>
  <c r="S81"/>
  <c r="S82"/>
  <c r="S63"/>
  <c r="S76"/>
  <c r="S67"/>
  <c r="S75"/>
  <c r="S69"/>
  <c r="S72"/>
  <c r="S65"/>
  <c r="S57"/>
  <c r="S59"/>
  <c r="S78"/>
  <c r="S77"/>
  <c r="S85"/>
  <c r="S83"/>
  <c r="S80"/>
  <c r="Y3" i="27"/>
  <c r="S84" i="6"/>
  <c r="S64"/>
  <c r="S101" s="1"/>
  <c r="G58"/>
  <c r="G59"/>
  <c r="G68"/>
  <c r="G71"/>
  <c r="G75"/>
  <c r="G57"/>
  <c r="G60"/>
  <c r="G72"/>
  <c r="G61"/>
  <c r="G65"/>
  <c r="G83"/>
  <c r="G50"/>
  <c r="G85"/>
  <c r="G76"/>
  <c r="G69"/>
  <c r="G106" s="1"/>
  <c r="G64"/>
  <c r="G66"/>
  <c r="G63"/>
  <c r="G78"/>
  <c r="G80"/>
  <c r="G84"/>
  <c r="G74"/>
  <c r="G82"/>
  <c r="G81"/>
  <c r="G73"/>
  <c r="G56"/>
  <c r="G93" s="1"/>
  <c r="G87"/>
  <c r="M3" i="27"/>
  <c r="G62" i="6"/>
  <c r="G99" s="1"/>
  <c r="G67"/>
  <c r="G86"/>
  <c r="G77"/>
  <c r="G79"/>
  <c r="G70"/>
  <c r="O70"/>
  <c r="O83"/>
  <c r="O79"/>
  <c r="O77"/>
  <c r="O87"/>
  <c r="U3" i="27"/>
  <c r="O76" i="6"/>
  <c r="O60"/>
  <c r="O57"/>
  <c r="O68"/>
  <c r="O84"/>
  <c r="O58"/>
  <c r="O75"/>
  <c r="O69"/>
  <c r="O50"/>
  <c r="O71"/>
  <c r="O56"/>
  <c r="O93" s="1"/>
  <c r="O74"/>
  <c r="O73"/>
  <c r="O82"/>
  <c r="O66"/>
  <c r="O78"/>
  <c r="O85"/>
  <c r="O122" s="1"/>
  <c r="O80"/>
  <c r="O86"/>
  <c r="O81"/>
  <c r="O61"/>
  <c r="O72"/>
  <c r="O109" s="1"/>
  <c r="O63"/>
  <c r="O64"/>
  <c r="O65"/>
  <c r="O59"/>
  <c r="O96" s="1"/>
  <c r="O62"/>
  <c r="O67"/>
  <c r="M59"/>
  <c r="M66"/>
  <c r="M58"/>
  <c r="M86"/>
  <c r="M79"/>
  <c r="M72"/>
  <c r="M69"/>
  <c r="M62"/>
  <c r="M71"/>
  <c r="M82"/>
  <c r="M65"/>
  <c r="M76"/>
  <c r="M67"/>
  <c r="M56"/>
  <c r="M93" s="1"/>
  <c r="M77"/>
  <c r="M87"/>
  <c r="M124" s="1"/>
  <c r="M84"/>
  <c r="S3" i="27"/>
  <c r="M81" i="6"/>
  <c r="M57"/>
  <c r="M83"/>
  <c r="M70"/>
  <c r="M68"/>
  <c r="M60"/>
  <c r="M61"/>
  <c r="M78"/>
  <c r="M64"/>
  <c r="M50"/>
  <c r="M85"/>
  <c r="M122" s="1"/>
  <c r="M80"/>
  <c r="M63"/>
  <c r="M75"/>
  <c r="M73"/>
  <c r="M74"/>
  <c r="G58" i="25"/>
  <c r="M4" i="27"/>
  <c r="G71" i="25"/>
  <c r="G72"/>
  <c r="G85"/>
  <c r="G50"/>
  <c r="G64"/>
  <c r="G62"/>
  <c r="G81"/>
  <c r="G59"/>
  <c r="G68"/>
  <c r="G60"/>
  <c r="G80"/>
  <c r="G78"/>
  <c r="G82"/>
  <c r="G75"/>
  <c r="G66"/>
  <c r="G56"/>
  <c r="G93" s="1"/>
  <c r="G86"/>
  <c r="G57"/>
  <c r="G83"/>
  <c r="G74"/>
  <c r="G61"/>
  <c r="G70"/>
  <c r="G79"/>
  <c r="G65"/>
  <c r="G67"/>
  <c r="G76"/>
  <c r="G84"/>
  <c r="G87"/>
  <c r="G77"/>
  <c r="G69"/>
  <c r="G73"/>
  <c r="G63"/>
  <c r="S50"/>
  <c r="S78"/>
  <c r="S62"/>
  <c r="S57"/>
  <c r="S71"/>
  <c r="S87"/>
  <c r="S75"/>
  <c r="S64"/>
  <c r="S76"/>
  <c r="S77"/>
  <c r="S72"/>
  <c r="S66"/>
  <c r="S79"/>
  <c r="S85"/>
  <c r="S82"/>
  <c r="S67"/>
  <c r="S61"/>
  <c r="S73"/>
  <c r="S63"/>
  <c r="S100" s="1"/>
  <c r="S74"/>
  <c r="Y4" i="27"/>
  <c r="S60" i="25"/>
  <c r="S83"/>
  <c r="S81"/>
  <c r="S59"/>
  <c r="S68"/>
  <c r="S56"/>
  <c r="S93" s="1"/>
  <c r="S86"/>
  <c r="S80"/>
  <c r="S65"/>
  <c r="S84"/>
  <c r="S70"/>
  <c r="S69"/>
  <c r="S58"/>
  <c r="V65"/>
  <c r="V63"/>
  <c r="V64"/>
  <c r="V85"/>
  <c r="V82"/>
  <c r="V83"/>
  <c r="V58"/>
  <c r="V57"/>
  <c r="V76"/>
  <c r="V69"/>
  <c r="V70"/>
  <c r="V74"/>
  <c r="V87"/>
  <c r="V62"/>
  <c r="V86"/>
  <c r="V84"/>
  <c r="V59"/>
  <c r="V71"/>
  <c r="V61"/>
  <c r="V73"/>
  <c r="V68"/>
  <c r="V77"/>
  <c r="V72"/>
  <c r="V56"/>
  <c r="V93" s="1"/>
  <c r="AB4" i="27"/>
  <c r="V66" i="25"/>
  <c r="V80"/>
  <c r="V50"/>
  <c r="V81"/>
  <c r="V79"/>
  <c r="V78"/>
  <c r="V67"/>
  <c r="V60"/>
  <c r="V97" s="1"/>
  <c r="V75"/>
  <c r="I59" i="26"/>
  <c r="I76"/>
  <c r="I60"/>
  <c r="O5" i="27"/>
  <c r="I75" i="26"/>
  <c r="I86"/>
  <c r="I73"/>
  <c r="I79"/>
  <c r="I57"/>
  <c r="I50"/>
  <c r="I56"/>
  <c r="I93" s="1"/>
  <c r="I80"/>
  <c r="I78"/>
  <c r="I64"/>
  <c r="I58"/>
  <c r="I61"/>
  <c r="I84"/>
  <c r="I67"/>
  <c r="I65"/>
  <c r="I83"/>
  <c r="I62"/>
  <c r="I66"/>
  <c r="I63"/>
  <c r="I71"/>
  <c r="I70"/>
  <c r="I85"/>
  <c r="I74"/>
  <c r="I111" s="1"/>
  <c r="I82"/>
  <c r="I81"/>
  <c r="I87"/>
  <c r="I72"/>
  <c r="I69"/>
  <c r="I68"/>
  <c r="I77"/>
  <c r="I114" s="1"/>
  <c r="E25"/>
  <c r="F25" s="1"/>
  <c r="G25" s="1"/>
  <c r="H25" s="1"/>
  <c r="I25" s="1"/>
  <c r="J25" s="1"/>
  <c r="K25" s="1"/>
  <c r="L25" s="1"/>
  <c r="M25" s="1"/>
  <c r="N25" s="1"/>
  <c r="O25" s="1"/>
  <c r="P25" s="1"/>
  <c r="Q25" s="1"/>
  <c r="R25" s="1"/>
  <c r="S25" s="1"/>
  <c r="T25" s="1"/>
  <c r="U25" s="1"/>
  <c r="V25" s="1"/>
  <c r="W25" s="1"/>
  <c r="X25" s="1"/>
  <c r="Y25" s="1"/>
  <c r="Y44" s="1"/>
  <c r="E28"/>
  <c r="V62" i="6"/>
  <c r="V63"/>
  <c r="V79"/>
  <c r="V73"/>
  <c r="V64"/>
  <c r="V78"/>
  <c r="V56"/>
  <c r="V93" s="1"/>
  <c r="V71"/>
  <c r="V72"/>
  <c r="V60"/>
  <c r="V50"/>
  <c r="V77"/>
  <c r="V59"/>
  <c r="V86"/>
  <c r="V84"/>
  <c r="V74"/>
  <c r="V111" s="1"/>
  <c r="V82"/>
  <c r="V65"/>
  <c r="V66"/>
  <c r="V80"/>
  <c r="V61"/>
  <c r="V76"/>
  <c r="AB3" i="27"/>
  <c r="V70" i="6"/>
  <c r="V85"/>
  <c r="V67"/>
  <c r="V58"/>
  <c r="V81"/>
  <c r="V75"/>
  <c r="V69"/>
  <c r="V83"/>
  <c r="V87"/>
  <c r="V57"/>
  <c r="V68"/>
  <c r="V105" s="1"/>
  <c r="F62"/>
  <c r="F63"/>
  <c r="F83"/>
  <c r="F59"/>
  <c r="F65"/>
  <c r="F70"/>
  <c r="F60"/>
  <c r="F50"/>
  <c r="F72"/>
  <c r="F61"/>
  <c r="F71"/>
  <c r="F66"/>
  <c r="F67"/>
  <c r="F69"/>
  <c r="F77"/>
  <c r="F87"/>
  <c r="F79"/>
  <c r="F57"/>
  <c r="F75"/>
  <c r="F86"/>
  <c r="F84"/>
  <c r="F56"/>
  <c r="F93" s="1"/>
  <c r="F64"/>
  <c r="F58"/>
  <c r="L3" i="27"/>
  <c r="F78" i="6"/>
  <c r="F74"/>
  <c r="F68"/>
  <c r="F76"/>
  <c r="F73"/>
  <c r="F80"/>
  <c r="F85"/>
  <c r="F81"/>
  <c r="F82"/>
  <c r="N81"/>
  <c r="N63"/>
  <c r="T3" i="27"/>
  <c r="N66" i="6"/>
  <c r="N86"/>
  <c r="N58"/>
  <c r="N73"/>
  <c r="N77"/>
  <c r="N75"/>
  <c r="N74"/>
  <c r="N71"/>
  <c r="N84"/>
  <c r="N76"/>
  <c r="N82"/>
  <c r="N80"/>
  <c r="N59"/>
  <c r="N62"/>
  <c r="N60"/>
  <c r="N57"/>
  <c r="N78"/>
  <c r="N68"/>
  <c r="N69"/>
  <c r="N79"/>
  <c r="N65"/>
  <c r="N50"/>
  <c r="N87"/>
  <c r="N70"/>
  <c r="N67"/>
  <c r="N104" s="1"/>
  <c r="N83"/>
  <c r="N61"/>
  <c r="N64"/>
  <c r="N85"/>
  <c r="N122" s="1"/>
  <c r="N72"/>
  <c r="N56"/>
  <c r="N93" s="1"/>
  <c r="F79" i="25"/>
  <c r="F78"/>
  <c r="F69"/>
  <c r="F59"/>
  <c r="F68"/>
  <c r="F65"/>
  <c r="F84"/>
  <c r="F71"/>
  <c r="F67"/>
  <c r="F82"/>
  <c r="F70"/>
  <c r="F107" s="1"/>
  <c r="F64"/>
  <c r="F66"/>
  <c r="F83"/>
  <c r="F75"/>
  <c r="F72"/>
  <c r="F62"/>
  <c r="F77"/>
  <c r="F86"/>
  <c r="F76"/>
  <c r="F56"/>
  <c r="F93" s="1"/>
  <c r="F74"/>
  <c r="F85"/>
  <c r="F122" s="1"/>
  <c r="F73"/>
  <c r="F110" s="1"/>
  <c r="F81"/>
  <c r="F60"/>
  <c r="F80"/>
  <c r="F58"/>
  <c r="F87"/>
  <c r="L4" i="27"/>
  <c r="F63" i="25"/>
  <c r="F61"/>
  <c r="F57"/>
  <c r="F94" s="1"/>
  <c r="F50"/>
  <c r="Q78" i="26"/>
  <c r="Q57"/>
  <c r="Q63"/>
  <c r="Q81"/>
  <c r="Q68"/>
  <c r="Q75"/>
  <c r="Q50"/>
  <c r="Q85"/>
  <c r="Q82"/>
  <c r="Q59"/>
  <c r="Q73"/>
  <c r="Q60"/>
  <c r="Q58"/>
  <c r="Q79"/>
  <c r="Q56"/>
  <c r="Q93" s="1"/>
  <c r="Q67"/>
  <c r="Q86"/>
  <c r="Q71"/>
  <c r="Q84"/>
  <c r="Q62"/>
  <c r="Q69"/>
  <c r="Q106" s="1"/>
  <c r="Q70"/>
  <c r="Q87"/>
  <c r="Q64"/>
  <c r="Q76"/>
  <c r="W5" i="27"/>
  <c r="Q77" i="26"/>
  <c r="Q80"/>
  <c r="Q65"/>
  <c r="Q66"/>
  <c r="Q83"/>
  <c r="Q74"/>
  <c r="Q61"/>
  <c r="Q72"/>
  <c r="Q109" s="1"/>
  <c r="V85"/>
  <c r="V86"/>
  <c r="V62"/>
  <c r="V79"/>
  <c r="V50"/>
  <c r="V75"/>
  <c r="V82"/>
  <c r="V81"/>
  <c r="V56"/>
  <c r="V93" s="1"/>
  <c r="V87"/>
  <c r="V77"/>
  <c r="V65"/>
  <c r="V57"/>
  <c r="V73"/>
  <c r="V71"/>
  <c r="V58"/>
  <c r="V70"/>
  <c r="V66"/>
  <c r="V63"/>
  <c r="V100" s="1"/>
  <c r="V60"/>
  <c r="V61"/>
  <c r="V84"/>
  <c r="V68"/>
  <c r="V83"/>
  <c r="V74"/>
  <c r="V80"/>
  <c r="V59"/>
  <c r="V64"/>
  <c r="AB5" i="27"/>
  <c r="V76" i="26"/>
  <c r="V113" s="1"/>
  <c r="V78"/>
  <c r="V72"/>
  <c r="V69"/>
  <c r="V67"/>
  <c r="V104" s="1"/>
  <c r="H69"/>
  <c r="H84"/>
  <c r="H67"/>
  <c r="H63"/>
  <c r="H75"/>
  <c r="H85"/>
  <c r="H61"/>
  <c r="H81"/>
  <c r="H72"/>
  <c r="H83"/>
  <c r="H80"/>
  <c r="H70"/>
  <c r="H87"/>
  <c r="H60"/>
  <c r="H79"/>
  <c r="H73"/>
  <c r="H64"/>
  <c r="H58"/>
  <c r="H57"/>
  <c r="H82"/>
  <c r="H76"/>
  <c r="H113" s="1"/>
  <c r="H66"/>
  <c r="H62"/>
  <c r="H99" s="1"/>
  <c r="H86"/>
  <c r="H71"/>
  <c r="H78"/>
  <c r="H68"/>
  <c r="H105" s="1"/>
  <c r="H77"/>
  <c r="H56"/>
  <c r="H93" s="1"/>
  <c r="N5" i="27"/>
  <c r="H59" i="26"/>
  <c r="H50"/>
  <c r="H65"/>
  <c r="H102" s="1"/>
  <c r="H74"/>
  <c r="X86"/>
  <c r="X65"/>
  <c r="X64"/>
  <c r="X68"/>
  <c r="X87"/>
  <c r="AD5" i="27"/>
  <c r="X50" i="26"/>
  <c r="X67"/>
  <c r="X79"/>
  <c r="X70"/>
  <c r="X82"/>
  <c r="X59"/>
  <c r="X61"/>
  <c r="X72"/>
  <c r="X56"/>
  <c r="X93" s="1"/>
  <c r="X60"/>
  <c r="X73"/>
  <c r="X84"/>
  <c r="X78"/>
  <c r="X85"/>
  <c r="X58"/>
  <c r="X77"/>
  <c r="X74"/>
  <c r="X62"/>
  <c r="X80"/>
  <c r="X117" s="1"/>
  <c r="X81"/>
  <c r="X57"/>
  <c r="X94" s="1"/>
  <c r="X69"/>
  <c r="X71"/>
  <c r="X83"/>
  <c r="X63"/>
  <c r="X66"/>
  <c r="X75"/>
  <c r="X76"/>
  <c r="E25" i="6"/>
  <c r="F25" s="1"/>
  <c r="G25" s="1"/>
  <c r="H25" s="1"/>
  <c r="I25" s="1"/>
  <c r="J25" s="1"/>
  <c r="K25" s="1"/>
  <c r="L25" s="1"/>
  <c r="M25" s="1"/>
  <c r="N25" s="1"/>
  <c r="O25" s="1"/>
  <c r="P25" s="1"/>
  <c r="Q25" s="1"/>
  <c r="R25" s="1"/>
  <c r="S25" s="1"/>
  <c r="T25" s="1"/>
  <c r="U25" s="1"/>
  <c r="V25" s="1"/>
  <c r="W25" s="1"/>
  <c r="X25" s="1"/>
  <c r="Y25" s="1"/>
  <c r="Y44" s="1"/>
  <c r="E28"/>
  <c r="J62"/>
  <c r="J72"/>
  <c r="J66"/>
  <c r="J58"/>
  <c r="J83"/>
  <c r="J80"/>
  <c r="J68"/>
  <c r="J85"/>
  <c r="J63"/>
  <c r="J100" s="1"/>
  <c r="J76"/>
  <c r="J56"/>
  <c r="J93" s="1"/>
  <c r="J75"/>
  <c r="J57"/>
  <c r="J69"/>
  <c r="J77"/>
  <c r="P3" i="27"/>
  <c r="J50" i="6"/>
  <c r="J79"/>
  <c r="J74"/>
  <c r="J84"/>
  <c r="J78"/>
  <c r="J64"/>
  <c r="J87"/>
  <c r="J73"/>
  <c r="J65"/>
  <c r="J61"/>
  <c r="J70"/>
  <c r="J71"/>
  <c r="J59"/>
  <c r="J81"/>
  <c r="J118" s="1"/>
  <c r="J82"/>
  <c r="J67"/>
  <c r="J86"/>
  <c r="J60"/>
  <c r="R73"/>
  <c r="R72"/>
  <c r="X3" i="27"/>
  <c r="R66" i="6"/>
  <c r="R82"/>
  <c r="R86"/>
  <c r="R84"/>
  <c r="R75"/>
  <c r="R87"/>
  <c r="R70"/>
  <c r="R68"/>
  <c r="R76"/>
  <c r="R59"/>
  <c r="R85"/>
  <c r="R77"/>
  <c r="R79"/>
  <c r="R57"/>
  <c r="R61"/>
  <c r="R81"/>
  <c r="R62"/>
  <c r="R69"/>
  <c r="R78"/>
  <c r="R74"/>
  <c r="R83"/>
  <c r="R60"/>
  <c r="R97" s="1"/>
  <c r="R80"/>
  <c r="R50"/>
  <c r="R65"/>
  <c r="R67"/>
  <c r="R64"/>
  <c r="R63"/>
  <c r="R58"/>
  <c r="R71"/>
  <c r="R56"/>
  <c r="R93" s="1"/>
  <c r="K85"/>
  <c r="K80"/>
  <c r="K58"/>
  <c r="K61"/>
  <c r="K77"/>
  <c r="K64"/>
  <c r="K60"/>
  <c r="K62"/>
  <c r="K65"/>
  <c r="K72"/>
  <c r="K83"/>
  <c r="K50"/>
  <c r="K57"/>
  <c r="K71"/>
  <c r="K66"/>
  <c r="K75"/>
  <c r="K59"/>
  <c r="K74"/>
  <c r="K82"/>
  <c r="K86"/>
  <c r="K73"/>
  <c r="K87"/>
  <c r="Q3" i="27"/>
  <c r="K69" i="6"/>
  <c r="K78"/>
  <c r="K67"/>
  <c r="K79"/>
  <c r="K70"/>
  <c r="K68"/>
  <c r="K63"/>
  <c r="K84"/>
  <c r="K121" s="1"/>
  <c r="K56"/>
  <c r="K93" s="1"/>
  <c r="K81"/>
  <c r="K76"/>
  <c r="T70"/>
  <c r="T63"/>
  <c r="T87"/>
  <c r="T64"/>
  <c r="T82"/>
  <c r="T69"/>
  <c r="T72"/>
  <c r="T78"/>
  <c r="T67"/>
  <c r="T61"/>
  <c r="T62"/>
  <c r="T66"/>
  <c r="T68"/>
  <c r="T83"/>
  <c r="T56"/>
  <c r="T93" s="1"/>
  <c r="T58"/>
  <c r="T80"/>
  <c r="T73"/>
  <c r="T65"/>
  <c r="T74"/>
  <c r="Z3" i="27"/>
  <c r="T57" i="6"/>
  <c r="T76"/>
  <c r="T60"/>
  <c r="T86"/>
  <c r="T79"/>
  <c r="T59"/>
  <c r="T84"/>
  <c r="T71"/>
  <c r="T108" s="1"/>
  <c r="T81"/>
  <c r="T50"/>
  <c r="T77"/>
  <c r="T85"/>
  <c r="T75"/>
  <c r="U77" i="25"/>
  <c r="U62"/>
  <c r="U84"/>
  <c r="U65"/>
  <c r="U60"/>
  <c r="U68"/>
  <c r="U81"/>
  <c r="U79"/>
  <c r="U50"/>
  <c r="U74"/>
  <c r="U78"/>
  <c r="U71"/>
  <c r="U82"/>
  <c r="U86"/>
  <c r="U66"/>
  <c r="AA4" i="27"/>
  <c r="U67" i="25"/>
  <c r="U83"/>
  <c r="U72"/>
  <c r="U69"/>
  <c r="U57"/>
  <c r="U59"/>
  <c r="U58"/>
  <c r="U61"/>
  <c r="U85"/>
  <c r="U80"/>
  <c r="U70"/>
  <c r="U76"/>
  <c r="U56"/>
  <c r="U93" s="1"/>
  <c r="U75"/>
  <c r="U112" s="1"/>
  <c r="U64"/>
  <c r="U87"/>
  <c r="U63"/>
  <c r="U73"/>
  <c r="AC4" i="27"/>
  <c r="W84" i="25"/>
  <c r="W62"/>
  <c r="W83"/>
  <c r="W66"/>
  <c r="W61"/>
  <c r="W70"/>
  <c r="W57"/>
  <c r="W65"/>
  <c r="W68"/>
  <c r="W85"/>
  <c r="W69"/>
  <c r="W56"/>
  <c r="W93" s="1"/>
  <c r="W58"/>
  <c r="W67"/>
  <c r="W87"/>
  <c r="W86"/>
  <c r="W80"/>
  <c r="W82"/>
  <c r="W63"/>
  <c r="W81"/>
  <c r="W75"/>
  <c r="W60"/>
  <c r="W64"/>
  <c r="W79"/>
  <c r="W74"/>
  <c r="W78"/>
  <c r="W59"/>
  <c r="W76"/>
  <c r="W73"/>
  <c r="W50"/>
  <c r="W71"/>
  <c r="W72"/>
  <c r="W77"/>
  <c r="M61"/>
  <c r="M82"/>
  <c r="M62"/>
  <c r="M78"/>
  <c r="M81"/>
  <c r="M67"/>
  <c r="M60"/>
  <c r="M58"/>
  <c r="M65"/>
  <c r="M79"/>
  <c r="M77"/>
  <c r="M86"/>
  <c r="M69"/>
  <c r="S4" i="27"/>
  <c r="M56" i="25"/>
  <c r="M93" s="1"/>
  <c r="M87"/>
  <c r="M85"/>
  <c r="M83"/>
  <c r="M68"/>
  <c r="M84"/>
  <c r="M50"/>
  <c r="M72"/>
  <c r="M73"/>
  <c r="M59"/>
  <c r="M96" s="1"/>
  <c r="M57"/>
  <c r="M71"/>
  <c r="M63"/>
  <c r="M100" s="1"/>
  <c r="M70"/>
  <c r="M74"/>
  <c r="M80"/>
  <c r="M117" s="1"/>
  <c r="M66"/>
  <c r="M76"/>
  <c r="M75"/>
  <c r="M64"/>
  <c r="N84"/>
  <c r="N79"/>
  <c r="N65"/>
  <c r="N74"/>
  <c r="N82"/>
  <c r="N76"/>
  <c r="N71"/>
  <c r="N70"/>
  <c r="N81"/>
  <c r="N67"/>
  <c r="N73"/>
  <c r="N85"/>
  <c r="N75"/>
  <c r="N77"/>
  <c r="N80"/>
  <c r="N69"/>
  <c r="N64"/>
  <c r="N50"/>
  <c r="N57"/>
  <c r="N78"/>
  <c r="N60"/>
  <c r="N62"/>
  <c r="T4" i="27"/>
  <c r="N72" i="25"/>
  <c r="N83"/>
  <c r="N120" s="1"/>
  <c r="N68"/>
  <c r="N105" s="1"/>
  <c r="N56"/>
  <c r="N93" s="1"/>
  <c r="N58"/>
  <c r="N61"/>
  <c r="N98" s="1"/>
  <c r="N86"/>
  <c r="N59"/>
  <c r="N66"/>
  <c r="N63"/>
  <c r="N87"/>
  <c r="Q83"/>
  <c r="Q82"/>
  <c r="Q65"/>
  <c r="Q80"/>
  <c r="Q60"/>
  <c r="Q62"/>
  <c r="Q59"/>
  <c r="Q73"/>
  <c r="Q67"/>
  <c r="Q63"/>
  <c r="Q76"/>
  <c r="Q78"/>
  <c r="Q81"/>
  <c r="Q69"/>
  <c r="Q72"/>
  <c r="Q71"/>
  <c r="Q77"/>
  <c r="Q79"/>
  <c r="Q56"/>
  <c r="Q93" s="1"/>
  <c r="Q87"/>
  <c r="Q61"/>
  <c r="Q98" s="1"/>
  <c r="Q68"/>
  <c r="Q85"/>
  <c r="W4" i="27"/>
  <c r="Q75" i="25"/>
  <c r="Q50"/>
  <c r="Q66"/>
  <c r="Q103" s="1"/>
  <c r="Q57"/>
  <c r="Q84"/>
  <c r="Q121" s="1"/>
  <c r="Q64"/>
  <c r="Q101" s="1"/>
  <c r="Q74"/>
  <c r="Q58"/>
  <c r="Q86"/>
  <c r="Q70"/>
  <c r="Q107" s="1"/>
  <c r="M79" i="26"/>
  <c r="M50"/>
  <c r="M69"/>
  <c r="M59"/>
  <c r="M78"/>
  <c r="M62"/>
  <c r="M67"/>
  <c r="M73"/>
  <c r="M71"/>
  <c r="M64"/>
  <c r="M57"/>
  <c r="M60"/>
  <c r="M76"/>
  <c r="M70"/>
  <c r="M85"/>
  <c r="M66"/>
  <c r="M75"/>
  <c r="M65"/>
  <c r="M84"/>
  <c r="M61"/>
  <c r="M98" s="1"/>
  <c r="M80"/>
  <c r="M117" s="1"/>
  <c r="M63"/>
  <c r="M100" s="1"/>
  <c r="M87"/>
  <c r="M68"/>
  <c r="M56"/>
  <c r="M93" s="1"/>
  <c r="M74"/>
  <c r="M83"/>
  <c r="M58"/>
  <c r="M72"/>
  <c r="M109" s="1"/>
  <c r="M82"/>
  <c r="S5" i="27"/>
  <c r="M81" i="26"/>
  <c r="M77"/>
  <c r="M114" s="1"/>
  <c r="M86"/>
  <c r="J81"/>
  <c r="P5" i="27"/>
  <c r="J73" i="26"/>
  <c r="J60"/>
  <c r="J65"/>
  <c r="J62"/>
  <c r="J70"/>
  <c r="J67"/>
  <c r="J71"/>
  <c r="J87"/>
  <c r="J82"/>
  <c r="J57"/>
  <c r="J86"/>
  <c r="J74"/>
  <c r="J84"/>
  <c r="J80"/>
  <c r="J79"/>
  <c r="J59"/>
  <c r="J75"/>
  <c r="J66"/>
  <c r="J85"/>
  <c r="J83"/>
  <c r="J78"/>
  <c r="J77"/>
  <c r="J69"/>
  <c r="J50"/>
  <c r="J64"/>
  <c r="J58"/>
  <c r="J95" s="1"/>
  <c r="J72"/>
  <c r="J109" s="1"/>
  <c r="J68"/>
  <c r="J56"/>
  <c r="J93" s="1"/>
  <c r="J61"/>
  <c r="J98" s="1"/>
  <c r="J63"/>
  <c r="J76"/>
  <c r="R62"/>
  <c r="R79"/>
  <c r="R66"/>
  <c r="R77"/>
  <c r="R78"/>
  <c r="R57"/>
  <c r="R87"/>
  <c r="R83"/>
  <c r="X5" i="27"/>
  <c r="R70" i="26"/>
  <c r="R67"/>
  <c r="R104" s="1"/>
  <c r="R61"/>
  <c r="R86"/>
  <c r="R85"/>
  <c r="R76"/>
  <c r="R84"/>
  <c r="R72"/>
  <c r="R65"/>
  <c r="R64"/>
  <c r="R71"/>
  <c r="R68"/>
  <c r="R63"/>
  <c r="R60"/>
  <c r="R82"/>
  <c r="R74"/>
  <c r="R81"/>
  <c r="R69"/>
  <c r="R56"/>
  <c r="R93" s="1"/>
  <c r="R80"/>
  <c r="R73"/>
  <c r="R58"/>
  <c r="R59"/>
  <c r="R75"/>
  <c r="R50"/>
  <c r="S80"/>
  <c r="S71"/>
  <c r="S81"/>
  <c r="S78"/>
  <c r="S65"/>
  <c r="S50"/>
  <c r="S56"/>
  <c r="S93" s="1"/>
  <c r="S75"/>
  <c r="S62"/>
  <c r="S64"/>
  <c r="S69"/>
  <c r="S59"/>
  <c r="S77"/>
  <c r="S86"/>
  <c r="S82"/>
  <c r="S63"/>
  <c r="S74"/>
  <c r="S68"/>
  <c r="S76"/>
  <c r="S87"/>
  <c r="Y5" i="27"/>
  <c r="S66" i="26"/>
  <c r="S73"/>
  <c r="S70"/>
  <c r="S85"/>
  <c r="S61"/>
  <c r="S83"/>
  <c r="S67"/>
  <c r="S60"/>
  <c r="S72"/>
  <c r="S109" s="1"/>
  <c r="S79"/>
  <c r="S58"/>
  <c r="S57"/>
  <c r="S84"/>
  <c r="AC5" i="27"/>
  <c r="W68" i="26"/>
  <c r="W77"/>
  <c r="W62"/>
  <c r="W73"/>
  <c r="W57"/>
  <c r="W66"/>
  <c r="W85"/>
  <c r="W61"/>
  <c r="W75"/>
  <c r="W74"/>
  <c r="W76"/>
  <c r="W69"/>
  <c r="W72"/>
  <c r="W84"/>
  <c r="W82"/>
  <c r="W50"/>
  <c r="W70"/>
  <c r="W67"/>
  <c r="W87"/>
  <c r="W56"/>
  <c r="W93" s="1"/>
  <c r="W65"/>
  <c r="W79"/>
  <c r="W64"/>
  <c r="W86"/>
  <c r="W71"/>
  <c r="W80"/>
  <c r="W81"/>
  <c r="W59"/>
  <c r="W63"/>
  <c r="W60"/>
  <c r="W58"/>
  <c r="W78"/>
  <c r="W83"/>
  <c r="Q83" i="6"/>
  <c r="Q84"/>
  <c r="Q61"/>
  <c r="Q67"/>
  <c r="Q56"/>
  <c r="Q93" s="1"/>
  <c r="Q64"/>
  <c r="Q79"/>
  <c r="Q59"/>
  <c r="Q86"/>
  <c r="Q65"/>
  <c r="W3" i="27"/>
  <c r="Q73" i="6"/>
  <c r="Q66"/>
  <c r="Q72"/>
  <c r="Q80"/>
  <c r="Q58"/>
  <c r="Q57"/>
  <c r="Q94" s="1"/>
  <c r="Q76"/>
  <c r="Q50"/>
  <c r="Q81"/>
  <c r="Q75"/>
  <c r="Q63"/>
  <c r="Q85"/>
  <c r="Q87"/>
  <c r="Q78"/>
  <c r="Q82"/>
  <c r="Q69"/>
  <c r="Q60"/>
  <c r="Q97" s="1"/>
  <c r="Q62"/>
  <c r="Q77"/>
  <c r="Q74"/>
  <c r="Q71"/>
  <c r="Q70"/>
  <c r="Q68"/>
  <c r="L72" i="25"/>
  <c r="L82"/>
  <c r="L74"/>
  <c r="R4" i="27"/>
  <c r="L58" i="25"/>
  <c r="L59"/>
  <c r="L61"/>
  <c r="L84"/>
  <c r="L69"/>
  <c r="L67"/>
  <c r="L71"/>
  <c r="L87"/>
  <c r="L76"/>
  <c r="L63"/>
  <c r="L77"/>
  <c r="L79"/>
  <c r="L64"/>
  <c r="L85"/>
  <c r="L60"/>
  <c r="L50"/>
  <c r="L56"/>
  <c r="L93" s="1"/>
  <c r="L66"/>
  <c r="L81"/>
  <c r="L75"/>
  <c r="L86"/>
  <c r="L62"/>
  <c r="L57"/>
  <c r="L70"/>
  <c r="L65"/>
  <c r="L80"/>
  <c r="L73"/>
  <c r="L68"/>
  <c r="L78"/>
  <c r="L83"/>
  <c r="L120" s="1"/>
  <c r="O84"/>
  <c r="O64"/>
  <c r="U4" i="27"/>
  <c r="O61" i="25"/>
  <c r="O86"/>
  <c r="O57"/>
  <c r="O66"/>
  <c r="O75"/>
  <c r="O73"/>
  <c r="O62"/>
  <c r="O70"/>
  <c r="O78"/>
  <c r="O58"/>
  <c r="O77"/>
  <c r="O83"/>
  <c r="O81"/>
  <c r="O69"/>
  <c r="O80"/>
  <c r="O63"/>
  <c r="O56"/>
  <c r="O93" s="1"/>
  <c r="O85"/>
  <c r="O122" s="1"/>
  <c r="O76"/>
  <c r="O82"/>
  <c r="O60"/>
  <c r="O72"/>
  <c r="O65"/>
  <c r="O87"/>
  <c r="O59"/>
  <c r="O74"/>
  <c r="O67"/>
  <c r="O68"/>
  <c r="O50"/>
  <c r="O71"/>
  <c r="O79"/>
  <c r="O75" i="26"/>
  <c r="O86"/>
  <c r="O72"/>
  <c r="O69"/>
  <c r="O84"/>
  <c r="O56"/>
  <c r="O93" s="1"/>
  <c r="O59"/>
  <c r="O76"/>
  <c r="O82"/>
  <c r="O85"/>
  <c r="O64"/>
  <c r="O67"/>
  <c r="O71"/>
  <c r="O70"/>
  <c r="O79"/>
  <c r="O63"/>
  <c r="O73"/>
  <c r="O78"/>
  <c r="U5" i="27"/>
  <c r="O65" i="26"/>
  <c r="O87"/>
  <c r="O81"/>
  <c r="O74"/>
  <c r="O58"/>
  <c r="O80"/>
  <c r="O61"/>
  <c r="O62"/>
  <c r="O60"/>
  <c r="O50"/>
  <c r="O83"/>
  <c r="O66"/>
  <c r="O68"/>
  <c r="O105" s="1"/>
  <c r="O57"/>
  <c r="O77"/>
  <c r="F72"/>
  <c r="F78"/>
  <c r="F64"/>
  <c r="F80"/>
  <c r="F87"/>
  <c r="F58"/>
  <c r="F50"/>
  <c r="F76"/>
  <c r="F77"/>
  <c r="F85"/>
  <c r="F73"/>
  <c r="F69"/>
  <c r="F86"/>
  <c r="F62"/>
  <c r="F61"/>
  <c r="F71"/>
  <c r="F82"/>
  <c r="F70"/>
  <c r="F56"/>
  <c r="F93" s="1"/>
  <c r="F68"/>
  <c r="F60"/>
  <c r="F59"/>
  <c r="F96" s="1"/>
  <c r="F74"/>
  <c r="F57"/>
  <c r="F79"/>
  <c r="F83"/>
  <c r="F66"/>
  <c r="F81"/>
  <c r="F118" s="1"/>
  <c r="F75"/>
  <c r="F63"/>
  <c r="L5" i="27"/>
  <c r="F67" i="26"/>
  <c r="F65"/>
  <c r="F84"/>
  <c r="K74"/>
  <c r="K66"/>
  <c r="K87"/>
  <c r="K62"/>
  <c r="K78"/>
  <c r="K61"/>
  <c r="K59"/>
  <c r="K50"/>
  <c r="K82"/>
  <c r="K77"/>
  <c r="K81"/>
  <c r="K67"/>
  <c r="K79"/>
  <c r="K116" s="1"/>
  <c r="K75"/>
  <c r="Q5" i="27"/>
  <c r="K73" i="26"/>
  <c r="K68"/>
  <c r="K85"/>
  <c r="K71"/>
  <c r="K70"/>
  <c r="K63"/>
  <c r="K60"/>
  <c r="K56"/>
  <c r="K93" s="1"/>
  <c r="K65"/>
  <c r="K80"/>
  <c r="K117" s="1"/>
  <c r="K69"/>
  <c r="K86"/>
  <c r="K83"/>
  <c r="K64"/>
  <c r="K101" s="1"/>
  <c r="K72"/>
  <c r="K84"/>
  <c r="K58"/>
  <c r="K57"/>
  <c r="K76"/>
  <c r="K113" s="1"/>
  <c r="P72" i="6"/>
  <c r="P76"/>
  <c r="P57"/>
  <c r="P64"/>
  <c r="P62"/>
  <c r="P61"/>
  <c r="P63"/>
  <c r="P75"/>
  <c r="P60"/>
  <c r="P69"/>
  <c r="P67"/>
  <c r="P65"/>
  <c r="P102" s="1"/>
  <c r="P50"/>
  <c r="P73"/>
  <c r="P79"/>
  <c r="P85"/>
  <c r="P82"/>
  <c r="P87"/>
  <c r="P71"/>
  <c r="P66"/>
  <c r="P84"/>
  <c r="P81"/>
  <c r="P86"/>
  <c r="P70"/>
  <c r="P68"/>
  <c r="P59"/>
  <c r="P56"/>
  <c r="P93" s="1"/>
  <c r="P80"/>
  <c r="V3" i="27"/>
  <c r="P77" i="6"/>
  <c r="P74"/>
  <c r="P83"/>
  <c r="P78"/>
  <c r="P58"/>
  <c r="U64"/>
  <c r="U50"/>
  <c r="U61"/>
  <c r="U70"/>
  <c r="U56"/>
  <c r="U93" s="1"/>
  <c r="U74"/>
  <c r="U73"/>
  <c r="U62"/>
  <c r="U87"/>
  <c r="U65"/>
  <c r="U86"/>
  <c r="U60"/>
  <c r="U69"/>
  <c r="U83"/>
  <c r="U57"/>
  <c r="U84"/>
  <c r="U81"/>
  <c r="U66"/>
  <c r="U103" s="1"/>
  <c r="U80"/>
  <c r="AA3" i="27"/>
  <c r="U63" i="6"/>
  <c r="U58"/>
  <c r="U85"/>
  <c r="U67"/>
  <c r="U79"/>
  <c r="U75"/>
  <c r="U112" s="1"/>
  <c r="U77"/>
  <c r="U59"/>
  <c r="U71"/>
  <c r="U78"/>
  <c r="U68"/>
  <c r="U82"/>
  <c r="U76"/>
  <c r="U72"/>
  <c r="H72"/>
  <c r="H77"/>
  <c r="H67"/>
  <c r="H62"/>
  <c r="H59"/>
  <c r="H86"/>
  <c r="H73"/>
  <c r="H78"/>
  <c r="H56"/>
  <c r="H93" s="1"/>
  <c r="H64"/>
  <c r="H63"/>
  <c r="H70"/>
  <c r="H65"/>
  <c r="H81"/>
  <c r="H50"/>
  <c r="H80"/>
  <c r="H84"/>
  <c r="H61"/>
  <c r="H57"/>
  <c r="H71"/>
  <c r="H87"/>
  <c r="H60"/>
  <c r="N3" i="27"/>
  <c r="H79" i="6"/>
  <c r="H83"/>
  <c r="H66"/>
  <c r="H75"/>
  <c r="H68"/>
  <c r="H74"/>
  <c r="H82"/>
  <c r="H119" s="1"/>
  <c r="H76"/>
  <c r="H69"/>
  <c r="H58"/>
  <c r="H85"/>
  <c r="X82" i="25"/>
  <c r="X76"/>
  <c r="X74"/>
  <c r="X65"/>
  <c r="X73"/>
  <c r="X80"/>
  <c r="X77"/>
  <c r="X75"/>
  <c r="X66"/>
  <c r="X84"/>
  <c r="X60"/>
  <c r="X61"/>
  <c r="X87"/>
  <c r="AD4" i="27"/>
  <c r="X57" i="25"/>
  <c r="X68"/>
  <c r="X70"/>
  <c r="X85"/>
  <c r="X63"/>
  <c r="X72"/>
  <c r="X62"/>
  <c r="X71"/>
  <c r="X78"/>
  <c r="X115" s="1"/>
  <c r="X59"/>
  <c r="X58"/>
  <c r="X67"/>
  <c r="X81"/>
  <c r="X86"/>
  <c r="X56"/>
  <c r="X93" s="1"/>
  <c r="X69"/>
  <c r="X83"/>
  <c r="X64"/>
  <c r="X50"/>
  <c r="X79"/>
  <c r="K76"/>
  <c r="K78"/>
  <c r="K60"/>
  <c r="K84"/>
  <c r="K83"/>
  <c r="K67"/>
  <c r="K86"/>
  <c r="K79"/>
  <c r="K57"/>
  <c r="K50"/>
  <c r="K65"/>
  <c r="K56"/>
  <c r="K93" s="1"/>
  <c r="K85"/>
  <c r="Q4" i="27"/>
  <c r="K72" i="25"/>
  <c r="K68"/>
  <c r="K75"/>
  <c r="K66"/>
  <c r="K70"/>
  <c r="K80"/>
  <c r="K82"/>
  <c r="K73"/>
  <c r="K71"/>
  <c r="K59"/>
  <c r="K64"/>
  <c r="K61"/>
  <c r="K81"/>
  <c r="K62"/>
  <c r="K77"/>
  <c r="K114" s="1"/>
  <c r="K58"/>
  <c r="K87"/>
  <c r="K63"/>
  <c r="K74"/>
  <c r="K69"/>
  <c r="J80"/>
  <c r="J70"/>
  <c r="J86"/>
  <c r="J73"/>
  <c r="J69"/>
  <c r="J72"/>
  <c r="J87"/>
  <c r="J74"/>
  <c r="J68"/>
  <c r="J85"/>
  <c r="J59"/>
  <c r="J58"/>
  <c r="J84"/>
  <c r="J66"/>
  <c r="J75"/>
  <c r="J71"/>
  <c r="J61"/>
  <c r="J56"/>
  <c r="J93" s="1"/>
  <c r="J63"/>
  <c r="J57"/>
  <c r="P4" i="27"/>
  <c r="J83" i="25"/>
  <c r="J78"/>
  <c r="J67"/>
  <c r="J81"/>
  <c r="J118" s="1"/>
  <c r="J50"/>
  <c r="J76"/>
  <c r="J113" s="1"/>
  <c r="J60"/>
  <c r="J65"/>
  <c r="J77"/>
  <c r="J64"/>
  <c r="J101" s="1"/>
  <c r="J62"/>
  <c r="J82"/>
  <c r="J79"/>
  <c r="T85" i="26"/>
  <c r="T86"/>
  <c r="T80"/>
  <c r="T87"/>
  <c r="T59"/>
  <c r="T79"/>
  <c r="T63"/>
  <c r="T61"/>
  <c r="T56"/>
  <c r="T93" s="1"/>
  <c r="Z5" i="27"/>
  <c r="T73" i="26"/>
  <c r="T58"/>
  <c r="T83"/>
  <c r="T77"/>
  <c r="T50"/>
  <c r="T64"/>
  <c r="T84"/>
  <c r="T82"/>
  <c r="T70"/>
  <c r="T71"/>
  <c r="T57"/>
  <c r="T94" s="1"/>
  <c r="T65"/>
  <c r="T69"/>
  <c r="T81"/>
  <c r="T74"/>
  <c r="T60"/>
  <c r="T66"/>
  <c r="T62"/>
  <c r="T99" s="1"/>
  <c r="T68"/>
  <c r="T76"/>
  <c r="T78"/>
  <c r="T67"/>
  <c r="T75"/>
  <c r="T72"/>
  <c r="I71" i="6"/>
  <c r="I59"/>
  <c r="I69"/>
  <c r="I72"/>
  <c r="I62"/>
  <c r="I83"/>
  <c r="I86"/>
  <c r="I68"/>
  <c r="I60"/>
  <c r="I81"/>
  <c r="I70"/>
  <c r="I74"/>
  <c r="I85"/>
  <c r="I66"/>
  <c r="I65"/>
  <c r="I56"/>
  <c r="I93" s="1"/>
  <c r="I75"/>
  <c r="I73"/>
  <c r="I78"/>
  <c r="I64"/>
  <c r="I61"/>
  <c r="I80"/>
  <c r="I50"/>
  <c r="I63"/>
  <c r="I84"/>
  <c r="I58"/>
  <c r="I79"/>
  <c r="I77"/>
  <c r="I76"/>
  <c r="I113" s="1"/>
  <c r="I82"/>
  <c r="I119" s="1"/>
  <c r="I87"/>
  <c r="I124" s="1"/>
  <c r="I67"/>
  <c r="O3" i="27"/>
  <c r="I57" i="6"/>
  <c r="L61"/>
  <c r="L78"/>
  <c r="L62"/>
  <c r="L74"/>
  <c r="L71"/>
  <c r="L82"/>
  <c r="L64"/>
  <c r="L63"/>
  <c r="L68"/>
  <c r="L86"/>
  <c r="L84"/>
  <c r="L76"/>
  <c r="L72"/>
  <c r="L65"/>
  <c r="L60"/>
  <c r="L75"/>
  <c r="L81"/>
  <c r="L50"/>
  <c r="R3" i="27"/>
  <c r="L66" i="6"/>
  <c r="L83"/>
  <c r="L80"/>
  <c r="L59"/>
  <c r="L58"/>
  <c r="L56"/>
  <c r="L93" s="1"/>
  <c r="L67"/>
  <c r="L57"/>
  <c r="L87"/>
  <c r="L85"/>
  <c r="L70"/>
  <c r="L69"/>
  <c r="L79"/>
  <c r="L77"/>
  <c r="L73"/>
  <c r="W76"/>
  <c r="W61"/>
  <c r="W83"/>
  <c r="W78"/>
  <c r="W75"/>
  <c r="W63"/>
  <c r="W70"/>
  <c r="W50"/>
  <c r="W59"/>
  <c r="W71"/>
  <c r="W82"/>
  <c r="AC3" i="27"/>
  <c r="W58" i="6"/>
  <c r="W81"/>
  <c r="W68"/>
  <c r="W66"/>
  <c r="W84"/>
  <c r="W80"/>
  <c r="W62"/>
  <c r="W57"/>
  <c r="W86"/>
  <c r="W74"/>
  <c r="W60"/>
  <c r="W87"/>
  <c r="W72"/>
  <c r="W56"/>
  <c r="W93" s="1"/>
  <c r="W64"/>
  <c r="W65"/>
  <c r="W67"/>
  <c r="W85"/>
  <c r="W69"/>
  <c r="W106" s="1"/>
  <c r="W77"/>
  <c r="W73"/>
  <c r="W110" s="1"/>
  <c r="W79"/>
  <c r="X87"/>
  <c r="X77"/>
  <c r="X71"/>
  <c r="X84"/>
  <c r="X65"/>
  <c r="X57"/>
  <c r="X61"/>
  <c r="X83"/>
  <c r="X62"/>
  <c r="X50"/>
  <c r="X81"/>
  <c r="X68"/>
  <c r="X82"/>
  <c r="X67"/>
  <c r="X86"/>
  <c r="X56"/>
  <c r="X93" s="1"/>
  <c r="X64"/>
  <c r="AD3" i="27"/>
  <c r="X78" i="6"/>
  <c r="X63"/>
  <c r="X70"/>
  <c r="X79"/>
  <c r="X80"/>
  <c r="X69"/>
  <c r="X106" s="1"/>
  <c r="X66"/>
  <c r="X103" s="1"/>
  <c r="X75"/>
  <c r="X76"/>
  <c r="X74"/>
  <c r="X59"/>
  <c r="X73"/>
  <c r="X60"/>
  <c r="X72"/>
  <c r="X85"/>
  <c r="X58"/>
  <c r="E28" i="25"/>
  <c r="E25"/>
  <c r="F25" s="1"/>
  <c r="G25" s="1"/>
  <c r="H25" s="1"/>
  <c r="I25" s="1"/>
  <c r="J25" s="1"/>
  <c r="K25" s="1"/>
  <c r="L25" s="1"/>
  <c r="M25" s="1"/>
  <c r="N25" s="1"/>
  <c r="O25" s="1"/>
  <c r="P25" s="1"/>
  <c r="Q25" s="1"/>
  <c r="R25" s="1"/>
  <c r="S25" s="1"/>
  <c r="T25" s="1"/>
  <c r="U25" s="1"/>
  <c r="V25" s="1"/>
  <c r="W25" s="1"/>
  <c r="X25" s="1"/>
  <c r="Y25" s="1"/>
  <c r="Y44" s="1"/>
  <c r="R66"/>
  <c r="R74"/>
  <c r="R78"/>
  <c r="R60"/>
  <c r="R68"/>
  <c r="R63"/>
  <c r="R81"/>
  <c r="R58"/>
  <c r="R80"/>
  <c r="R75"/>
  <c r="R86"/>
  <c r="R61"/>
  <c r="R85"/>
  <c r="R79"/>
  <c r="R65"/>
  <c r="R67"/>
  <c r="R77"/>
  <c r="R69"/>
  <c r="X4" i="27"/>
  <c r="R72" i="25"/>
  <c r="R84"/>
  <c r="R83"/>
  <c r="R76"/>
  <c r="R71"/>
  <c r="R62"/>
  <c r="R64"/>
  <c r="R101" s="1"/>
  <c r="R70"/>
  <c r="R57"/>
  <c r="R50"/>
  <c r="R56"/>
  <c r="R93" s="1"/>
  <c r="R87"/>
  <c r="R82"/>
  <c r="R59"/>
  <c r="R73"/>
  <c r="T79"/>
  <c r="T71"/>
  <c r="T80"/>
  <c r="T75"/>
  <c r="T85"/>
  <c r="T62"/>
  <c r="T65"/>
  <c r="T68"/>
  <c r="Z4" i="27"/>
  <c r="T84" i="25"/>
  <c r="T64"/>
  <c r="T76"/>
  <c r="T72"/>
  <c r="T83"/>
  <c r="T61"/>
  <c r="T74"/>
  <c r="T63"/>
  <c r="T69"/>
  <c r="T57"/>
  <c r="T58"/>
  <c r="T50"/>
  <c r="T77"/>
  <c r="T78"/>
  <c r="T60"/>
  <c r="T86"/>
  <c r="T87"/>
  <c r="T59"/>
  <c r="T82"/>
  <c r="T66"/>
  <c r="T67"/>
  <c r="T56"/>
  <c r="T93" s="1"/>
  <c r="T73"/>
  <c r="T81"/>
  <c r="T70"/>
  <c r="T107" s="1"/>
  <c r="I84"/>
  <c r="I58"/>
  <c r="I81"/>
  <c r="I50"/>
  <c r="I57"/>
  <c r="I71"/>
  <c r="I66"/>
  <c r="I80"/>
  <c r="I62"/>
  <c r="I60"/>
  <c r="I82"/>
  <c r="I70"/>
  <c r="I67"/>
  <c r="I68"/>
  <c r="I65"/>
  <c r="I78"/>
  <c r="I72"/>
  <c r="I56"/>
  <c r="I93" s="1"/>
  <c r="I73"/>
  <c r="I85"/>
  <c r="I74"/>
  <c r="I87"/>
  <c r="I76"/>
  <c r="I79"/>
  <c r="I116" s="1"/>
  <c r="I83"/>
  <c r="I75"/>
  <c r="I86"/>
  <c r="I61"/>
  <c r="I63"/>
  <c r="I100" s="1"/>
  <c r="I77"/>
  <c r="I69"/>
  <c r="I64"/>
  <c r="I59"/>
  <c r="O4" i="27"/>
  <c r="P72" i="25"/>
  <c r="P70"/>
  <c r="P76"/>
  <c r="P87"/>
  <c r="P79"/>
  <c r="P60"/>
  <c r="P59"/>
  <c r="P83"/>
  <c r="P58"/>
  <c r="P78"/>
  <c r="P61"/>
  <c r="P80"/>
  <c r="P69"/>
  <c r="P64"/>
  <c r="P65"/>
  <c r="P74"/>
  <c r="P56"/>
  <c r="P93" s="1"/>
  <c r="P82"/>
  <c r="P68"/>
  <c r="P63"/>
  <c r="P84"/>
  <c r="P77"/>
  <c r="P73"/>
  <c r="P66"/>
  <c r="P75"/>
  <c r="P57"/>
  <c r="P50"/>
  <c r="P81"/>
  <c r="P118" s="1"/>
  <c r="V4" i="27"/>
  <c r="P67" i="25"/>
  <c r="P85"/>
  <c r="P86"/>
  <c r="P62"/>
  <c r="P71"/>
  <c r="P108" s="1"/>
  <c r="H80"/>
  <c r="H56"/>
  <c r="H93" s="1"/>
  <c r="H86"/>
  <c r="H84"/>
  <c r="H83"/>
  <c r="H77"/>
  <c r="H76"/>
  <c r="H74"/>
  <c r="H68"/>
  <c r="H60"/>
  <c r="H72"/>
  <c r="H75"/>
  <c r="H65"/>
  <c r="H50"/>
  <c r="H78"/>
  <c r="H87"/>
  <c r="H70"/>
  <c r="H79"/>
  <c r="N4" i="27"/>
  <c r="H63" i="25"/>
  <c r="H66"/>
  <c r="H59"/>
  <c r="H58"/>
  <c r="H73"/>
  <c r="H82"/>
  <c r="H71"/>
  <c r="H85"/>
  <c r="H81"/>
  <c r="H69"/>
  <c r="H57"/>
  <c r="H94" s="1"/>
  <c r="H62"/>
  <c r="H61"/>
  <c r="H64"/>
  <c r="H67"/>
  <c r="G85" i="26"/>
  <c r="G61"/>
  <c r="G77"/>
  <c r="G86"/>
  <c r="M5" i="27"/>
  <c r="G73" i="26"/>
  <c r="G63"/>
  <c r="G57"/>
  <c r="G79"/>
  <c r="G80"/>
  <c r="G56"/>
  <c r="G93" s="1"/>
  <c r="G87"/>
  <c r="G76"/>
  <c r="G62"/>
  <c r="G99" s="1"/>
  <c r="G78"/>
  <c r="G68"/>
  <c r="G75"/>
  <c r="G84"/>
  <c r="G66"/>
  <c r="G69"/>
  <c r="G67"/>
  <c r="G70"/>
  <c r="G65"/>
  <c r="G72"/>
  <c r="G58"/>
  <c r="G64"/>
  <c r="G82"/>
  <c r="G50"/>
  <c r="G60"/>
  <c r="G83"/>
  <c r="G59"/>
  <c r="G81"/>
  <c r="G74"/>
  <c r="G71"/>
  <c r="P78"/>
  <c r="P86"/>
  <c r="P63"/>
  <c r="P76"/>
  <c r="P69"/>
  <c r="P67"/>
  <c r="P57"/>
  <c r="P64"/>
  <c r="P65"/>
  <c r="P77"/>
  <c r="P75"/>
  <c r="P81"/>
  <c r="P60"/>
  <c r="P83"/>
  <c r="P70"/>
  <c r="P72"/>
  <c r="P82"/>
  <c r="P84"/>
  <c r="P50"/>
  <c r="P68"/>
  <c r="P66"/>
  <c r="P103" s="1"/>
  <c r="P79"/>
  <c r="P74"/>
  <c r="P61"/>
  <c r="P58"/>
  <c r="P71"/>
  <c r="P56"/>
  <c r="P93" s="1"/>
  <c r="V5" i="27"/>
  <c r="P80" i="26"/>
  <c r="P73"/>
  <c r="P85"/>
  <c r="P87"/>
  <c r="P62"/>
  <c r="P59"/>
  <c r="U71"/>
  <c r="U68"/>
  <c r="U62"/>
  <c r="U60"/>
  <c r="U80"/>
  <c r="U82"/>
  <c r="U50"/>
  <c r="U63"/>
  <c r="U75"/>
  <c r="U73"/>
  <c r="U61"/>
  <c r="U59"/>
  <c r="U69"/>
  <c r="U72"/>
  <c r="U83"/>
  <c r="U56"/>
  <c r="U93" s="1"/>
  <c r="U77"/>
  <c r="U76"/>
  <c r="U81"/>
  <c r="U85"/>
  <c r="U70"/>
  <c r="U107" s="1"/>
  <c r="U64"/>
  <c r="U87"/>
  <c r="U66"/>
  <c r="AA5" i="27"/>
  <c r="U74" i="26"/>
  <c r="U79"/>
  <c r="U65"/>
  <c r="U78"/>
  <c r="U67"/>
  <c r="U57"/>
  <c r="U86"/>
  <c r="U84"/>
  <c r="U58"/>
  <c r="N86"/>
  <c r="N84"/>
  <c r="N65"/>
  <c r="N79"/>
  <c r="N67"/>
  <c r="N74"/>
  <c r="N75"/>
  <c r="N62"/>
  <c r="N83"/>
  <c r="N85"/>
  <c r="N68"/>
  <c r="N76"/>
  <c r="N77"/>
  <c r="N66"/>
  <c r="N58"/>
  <c r="N63"/>
  <c r="N69"/>
  <c r="N87"/>
  <c r="N56"/>
  <c r="N93" s="1"/>
  <c r="N71"/>
  <c r="N57"/>
  <c r="T5" i="27"/>
  <c r="N64" i="26"/>
  <c r="N60"/>
  <c r="N81"/>
  <c r="N61"/>
  <c r="N78"/>
  <c r="N72"/>
  <c r="N50"/>
  <c r="N80"/>
  <c r="N70"/>
  <c r="N59"/>
  <c r="N82"/>
  <c r="N73"/>
  <c r="L85"/>
  <c r="L57"/>
  <c r="L59"/>
  <c r="L80"/>
  <c r="L73"/>
  <c r="L78"/>
  <c r="L65"/>
  <c r="L62"/>
  <c r="L50"/>
  <c r="L67"/>
  <c r="L72"/>
  <c r="L76"/>
  <c r="L82"/>
  <c r="L83"/>
  <c r="L56"/>
  <c r="L93" s="1"/>
  <c r="R5" i="27"/>
  <c r="L84" i="26"/>
  <c r="L87"/>
  <c r="L61"/>
  <c r="L70"/>
  <c r="L69"/>
  <c r="L63"/>
  <c r="L71"/>
  <c r="L77"/>
  <c r="L64"/>
  <c r="L58"/>
  <c r="L95" s="1"/>
  <c r="L60"/>
  <c r="L97" s="1"/>
  <c r="L79"/>
  <c r="L75"/>
  <c r="L74"/>
  <c r="L66"/>
  <c r="L103" s="1"/>
  <c r="L68"/>
  <c r="L86"/>
  <c r="L123" s="1"/>
  <c r="L81"/>
  <c r="W104" l="1"/>
  <c r="I98" i="6"/>
  <c r="P114"/>
  <c r="H103" i="25"/>
  <c r="L102"/>
  <c r="W108" i="26"/>
  <c r="N114" i="25"/>
  <c r="V115" i="26"/>
  <c r="T123" i="25"/>
  <c r="R124"/>
  <c r="I124" i="26"/>
  <c r="S120"/>
  <c r="R98" i="25"/>
  <c r="L112" i="6"/>
  <c r="H116"/>
  <c r="G108" i="26"/>
  <c r="X95" i="6"/>
  <c r="X106" i="26"/>
  <c r="U111"/>
  <c r="H106" i="25"/>
  <c r="F100" i="26"/>
  <c r="M97"/>
  <c r="U115"/>
  <c r="G115"/>
  <c r="K115" i="6"/>
  <c r="K124" i="25"/>
  <c r="N98" i="6"/>
  <c r="M102" i="26"/>
  <c r="S106" i="6"/>
  <c r="S119" i="26"/>
  <c r="S117" i="25"/>
  <c r="R112" i="26"/>
  <c r="K108" i="25"/>
  <c r="R112"/>
  <c r="N115" i="6"/>
  <c r="F111" i="26"/>
  <c r="T105" i="6"/>
  <c r="G106" i="26"/>
  <c r="N100"/>
  <c r="O102" i="25"/>
  <c r="H113" i="6"/>
  <c r="H122" i="26"/>
  <c r="W117"/>
  <c r="Q114" i="6"/>
  <c r="J119" i="25"/>
  <c r="Q117" i="6"/>
  <c r="G121" i="25"/>
  <c r="R121" i="26"/>
  <c r="Q95" i="25"/>
  <c r="W101"/>
  <c r="S120"/>
  <c r="S112" i="6"/>
  <c r="S121" i="25"/>
  <c r="Q102" i="6"/>
  <c r="M120" i="25"/>
  <c r="H119" i="26"/>
  <c r="V124"/>
  <c r="O106" i="6"/>
  <c r="G109"/>
  <c r="I119" i="25"/>
  <c r="N113" i="6"/>
  <c r="S114"/>
  <c r="S124"/>
  <c r="P121" i="26"/>
  <c r="S104" i="25"/>
  <c r="G118" i="6"/>
  <c r="N124" i="25"/>
  <c r="M124"/>
  <c r="X97" i="26"/>
  <c r="V94"/>
  <c r="H112" i="25"/>
  <c r="K100"/>
  <c r="P103" i="6"/>
  <c r="N109" i="26"/>
  <c r="W114" i="6"/>
  <c r="P95"/>
  <c r="O104" i="25"/>
  <c r="L107"/>
  <c r="N122"/>
  <c r="K104" i="6"/>
  <c r="R95"/>
  <c r="R120"/>
  <c r="X120" i="26"/>
  <c r="M97" i="6"/>
  <c r="S96"/>
  <c r="L108" i="26"/>
  <c r="L102"/>
  <c r="N118"/>
  <c r="N94"/>
  <c r="N106"/>
  <c r="N104"/>
  <c r="N123"/>
  <c r="U94"/>
  <c r="U116"/>
  <c r="U124"/>
  <c r="U118"/>
  <c r="U98"/>
  <c r="P117"/>
  <c r="P95"/>
  <c r="P97"/>
  <c r="P115"/>
  <c r="G96"/>
  <c r="G119"/>
  <c r="G114"/>
  <c r="H105" i="25"/>
  <c r="H117"/>
  <c r="P122"/>
  <c r="P110"/>
  <c r="P96"/>
  <c r="P113"/>
  <c r="I96"/>
  <c r="I120"/>
  <c r="I111"/>
  <c r="I109"/>
  <c r="I104"/>
  <c r="I94"/>
  <c r="T96"/>
  <c r="T98"/>
  <c r="T101"/>
  <c r="T117"/>
  <c r="R121"/>
  <c r="R114"/>
  <c r="R117"/>
  <c r="R103"/>
  <c r="X96" i="6"/>
  <c r="X119"/>
  <c r="X99"/>
  <c r="X124"/>
  <c r="W97"/>
  <c r="W105"/>
  <c r="L122"/>
  <c r="L120"/>
  <c r="L118"/>
  <c r="L105"/>
  <c r="L108"/>
  <c r="L98"/>
  <c r="I115"/>
  <c r="I102"/>
  <c r="I123"/>
  <c r="I106"/>
  <c r="T111" i="26"/>
  <c r="T120"/>
  <c r="J100" i="25"/>
  <c r="J112"/>
  <c r="J96"/>
  <c r="K111"/>
  <c r="K119"/>
  <c r="X120"/>
  <c r="X100"/>
  <c r="X94"/>
  <c r="X97"/>
  <c r="X111"/>
  <c r="H95" i="6"/>
  <c r="H111"/>
  <c r="H120"/>
  <c r="H124"/>
  <c r="H102"/>
  <c r="U105"/>
  <c r="U114"/>
  <c r="U122"/>
  <c r="U117"/>
  <c r="U94"/>
  <c r="U98"/>
  <c r="P115"/>
  <c r="P105"/>
  <c r="P119"/>
  <c r="P97"/>
  <c r="P99"/>
  <c r="P109"/>
  <c r="K121" i="26"/>
  <c r="K108"/>
  <c r="K118"/>
  <c r="K96"/>
  <c r="F102"/>
  <c r="F112"/>
  <c r="F116"/>
  <c r="F97"/>
  <c r="F123"/>
  <c r="O103"/>
  <c r="O111"/>
  <c r="O101"/>
  <c r="O96"/>
  <c r="O109"/>
  <c r="O108" i="25"/>
  <c r="O106"/>
  <c r="O95"/>
  <c r="O121"/>
  <c r="L110"/>
  <c r="L94"/>
  <c r="L114"/>
  <c r="L108"/>
  <c r="Q107" i="6"/>
  <c r="Q99"/>
  <c r="Q115"/>
  <c r="Q112"/>
  <c r="Q103"/>
  <c r="Q123"/>
  <c r="Q120"/>
  <c r="W97" i="26"/>
  <c r="W116"/>
  <c r="W111"/>
  <c r="W114"/>
  <c r="S94"/>
  <c r="S122"/>
  <c r="S111"/>
  <c r="S114"/>
  <c r="S99"/>
  <c r="S102"/>
  <c r="S117"/>
  <c r="R106"/>
  <c r="R97"/>
  <c r="R113"/>
  <c r="R124"/>
  <c r="J100"/>
  <c r="J106"/>
  <c r="J122"/>
  <c r="J116"/>
  <c r="J108"/>
  <c r="J102"/>
  <c r="M94"/>
  <c r="M104"/>
  <c r="M106"/>
  <c r="Q123" i="25"/>
  <c r="Q112"/>
  <c r="Q114"/>
  <c r="Q104"/>
  <c r="Q97"/>
  <c r="Q120"/>
  <c r="N96"/>
  <c r="N110"/>
  <c r="N108"/>
  <c r="N102"/>
  <c r="M111"/>
  <c r="M94"/>
  <c r="M106"/>
  <c r="M102"/>
  <c r="M118"/>
  <c r="M98"/>
  <c r="W97"/>
  <c r="W119"/>
  <c r="W104"/>
  <c r="W107"/>
  <c r="U100"/>
  <c r="U122"/>
  <c r="U104"/>
  <c r="U119"/>
  <c r="U97"/>
  <c r="T96" i="6"/>
  <c r="T102"/>
  <c r="T109"/>
  <c r="T124"/>
  <c r="K118"/>
  <c r="K105"/>
  <c r="K110"/>
  <c r="K96"/>
  <c r="K102"/>
  <c r="K114"/>
  <c r="K122"/>
  <c r="R100"/>
  <c r="R111"/>
  <c r="R114"/>
  <c r="R105"/>
  <c r="R121"/>
  <c r="J102"/>
  <c r="J115"/>
  <c r="J94"/>
  <c r="J120"/>
  <c r="J99"/>
  <c r="X112" i="26"/>
  <c r="X108"/>
  <c r="X95"/>
  <c r="X110"/>
  <c r="X116"/>
  <c r="H94"/>
  <c r="V106"/>
  <c r="V111"/>
  <c r="V122"/>
  <c r="Q120"/>
  <c r="Q114"/>
  <c r="Q124"/>
  <c r="Q100"/>
  <c r="F124" i="25"/>
  <c r="F118"/>
  <c r="F103"/>
  <c r="F116"/>
  <c r="N116" i="6"/>
  <c r="N110"/>
  <c r="F118"/>
  <c r="F113"/>
  <c r="F121"/>
  <c r="F116"/>
  <c r="F109"/>
  <c r="F102"/>
  <c r="F99"/>
  <c r="V120"/>
  <c r="V95"/>
  <c r="I109" i="26"/>
  <c r="I100"/>
  <c r="I95"/>
  <c r="I97"/>
  <c r="V118" i="25"/>
  <c r="V96"/>
  <c r="V124"/>
  <c r="V113"/>
  <c r="V102"/>
  <c r="S119"/>
  <c r="S109"/>
  <c r="S112"/>
  <c r="S99"/>
  <c r="G116"/>
  <c r="G120"/>
  <c r="G103"/>
  <c r="M100" i="6"/>
  <c r="M105"/>
  <c r="M114"/>
  <c r="M95"/>
  <c r="O99"/>
  <c r="O123"/>
  <c r="O103"/>
  <c r="O112"/>
  <c r="O107"/>
  <c r="G123"/>
  <c r="G119"/>
  <c r="G115"/>
  <c r="S121"/>
  <c r="S97"/>
  <c r="S99"/>
  <c r="S111"/>
  <c r="L107" i="26"/>
  <c r="L113"/>
  <c r="N103"/>
  <c r="U122"/>
  <c r="P108"/>
  <c r="P123"/>
  <c r="G105"/>
  <c r="G123"/>
  <c r="H96" i="25"/>
  <c r="H116"/>
  <c r="H114"/>
  <c r="P100"/>
  <c r="P117"/>
  <c r="I114"/>
  <c r="I124"/>
  <c r="T110"/>
  <c r="T119"/>
  <c r="R116"/>
  <c r="X116" i="6"/>
  <c r="X114"/>
  <c r="W124"/>
  <c r="L107"/>
  <c r="L102"/>
  <c r="I114"/>
  <c r="O111" i="25"/>
  <c r="K117"/>
  <c r="X122"/>
  <c r="H106" i="6"/>
  <c r="H108"/>
  <c r="K107"/>
  <c r="K99"/>
  <c r="F109" i="25"/>
  <c r="G113"/>
  <c r="N114" i="26"/>
  <c r="P119"/>
  <c r="P106"/>
  <c r="G102"/>
  <c r="G100"/>
  <c r="H101" i="25"/>
  <c r="H119"/>
  <c r="P105"/>
  <c r="P102"/>
  <c r="P98"/>
  <c r="I99"/>
  <c r="T115"/>
  <c r="R96"/>
  <c r="R99"/>
  <c r="R105"/>
  <c r="X122" i="6"/>
  <c r="X107"/>
  <c r="X101"/>
  <c r="W101"/>
  <c r="W99"/>
  <c r="W119"/>
  <c r="L114"/>
  <c r="T105" i="26"/>
  <c r="T96"/>
  <c r="J115" i="25"/>
  <c r="J123"/>
  <c r="K101"/>
  <c r="K122"/>
  <c r="K94"/>
  <c r="X118"/>
  <c r="X114"/>
  <c r="H109" i="6"/>
  <c r="U110"/>
  <c r="P121"/>
  <c r="K123" i="26"/>
  <c r="F119"/>
  <c r="F114"/>
  <c r="F109"/>
  <c r="O99"/>
  <c r="O116"/>
  <c r="L118" i="25"/>
  <c r="L97"/>
  <c r="W121" i="26"/>
  <c r="W103"/>
  <c r="S97"/>
  <c r="R95"/>
  <c r="R101"/>
  <c r="R103"/>
  <c r="J118"/>
  <c r="M120"/>
  <c r="M124"/>
  <c r="Q118" i="25"/>
  <c r="N117"/>
  <c r="M122"/>
  <c r="W115"/>
  <c r="W122"/>
  <c r="W99"/>
  <c r="U114"/>
  <c r="T113" i="6"/>
  <c r="T99"/>
  <c r="K94"/>
  <c r="R118"/>
  <c r="J123"/>
  <c r="J96"/>
  <c r="X98" i="26"/>
  <c r="X123"/>
  <c r="H96"/>
  <c r="H116"/>
  <c r="H98"/>
  <c r="H104"/>
  <c r="V98"/>
  <c r="Q110"/>
  <c r="F99" i="25"/>
  <c r="N101" i="6"/>
  <c r="N107"/>
  <c r="N94"/>
  <c r="F104"/>
  <c r="V103"/>
  <c r="V116"/>
  <c r="I102" i="26"/>
  <c r="V105" i="25"/>
  <c r="G110"/>
  <c r="G95"/>
  <c r="M118" i="6"/>
  <c r="G97"/>
  <c r="G105"/>
  <c r="S94"/>
  <c r="S119"/>
  <c r="S103"/>
  <c r="L96" i="26"/>
  <c r="P102"/>
  <c r="L105"/>
  <c r="L116"/>
  <c r="N110"/>
  <c r="N117"/>
  <c r="N98"/>
  <c r="U102"/>
  <c r="U96"/>
  <c r="P110"/>
  <c r="P114"/>
  <c r="G118"/>
  <c r="G109"/>
  <c r="P120" i="25"/>
  <c r="I108"/>
  <c r="T105"/>
  <c r="R110"/>
  <c r="R120"/>
  <c r="X110" i="6"/>
  <c r="X112"/>
  <c r="X94"/>
  <c r="W94"/>
  <c r="L104"/>
  <c r="L117"/>
  <c r="I104"/>
  <c r="I100"/>
  <c r="I111"/>
  <c r="I109"/>
  <c r="T109" i="26"/>
  <c r="T102"/>
  <c r="T119"/>
  <c r="T116"/>
  <c r="J99" i="25"/>
  <c r="J104"/>
  <c r="J94"/>
  <c r="J108"/>
  <c r="J110"/>
  <c r="K106"/>
  <c r="K98"/>
  <c r="K110"/>
  <c r="K103"/>
  <c r="X123"/>
  <c r="X96"/>
  <c r="X109"/>
  <c r="X105"/>
  <c r="H118" i="6"/>
  <c r="H101"/>
  <c r="H114"/>
  <c r="U119"/>
  <c r="U96"/>
  <c r="U104"/>
  <c r="U121"/>
  <c r="U107"/>
  <c r="P118"/>
  <c r="P124"/>
  <c r="P113"/>
  <c r="K95" i="26"/>
  <c r="K120"/>
  <c r="K102"/>
  <c r="K107"/>
  <c r="K110"/>
  <c r="K104"/>
  <c r="K99"/>
  <c r="F107"/>
  <c r="F99"/>
  <c r="F95"/>
  <c r="O95"/>
  <c r="O113"/>
  <c r="O116" i="25"/>
  <c r="O113"/>
  <c r="O99"/>
  <c r="O94"/>
  <c r="O101"/>
  <c r="L105"/>
  <c r="L116"/>
  <c r="L124"/>
  <c r="L121"/>
  <c r="Q105" i="6"/>
  <c r="Q119"/>
  <c r="Q109"/>
  <c r="W95" i="26"/>
  <c r="W101"/>
  <c r="W124"/>
  <c r="W113"/>
  <c r="W99"/>
  <c r="S121"/>
  <c r="S105"/>
  <c r="S101"/>
  <c r="S108"/>
  <c r="R119"/>
  <c r="R108"/>
  <c r="J113"/>
  <c r="J105"/>
  <c r="J120"/>
  <c r="J96"/>
  <c r="J111"/>
  <c r="J99"/>
  <c r="M118"/>
  <c r="M103"/>
  <c r="M110"/>
  <c r="Q116" i="25"/>
  <c r="N115"/>
  <c r="N106"/>
  <c r="M101"/>
  <c r="M108"/>
  <c r="M116"/>
  <c r="M104"/>
  <c r="W96"/>
  <c r="W124"/>
  <c r="W106"/>
  <c r="W94"/>
  <c r="U110"/>
  <c r="U117"/>
  <c r="U96"/>
  <c r="U99"/>
  <c r="T121" i="6"/>
  <c r="T111"/>
  <c r="T95"/>
  <c r="T101"/>
  <c r="K113"/>
  <c r="K100"/>
  <c r="K124"/>
  <c r="K108"/>
  <c r="K117"/>
  <c r="R102"/>
  <c r="R99"/>
  <c r="R116"/>
  <c r="J106"/>
  <c r="J113"/>
  <c r="J109"/>
  <c r="X107" i="26"/>
  <c r="X102"/>
  <c r="H114"/>
  <c r="H123"/>
  <c r="H110"/>
  <c r="H107"/>
  <c r="V117"/>
  <c r="V121"/>
  <c r="V103"/>
  <c r="V110"/>
  <c r="Q117"/>
  <c r="Q99"/>
  <c r="Q104"/>
  <c r="Q97"/>
  <c r="F97" i="25"/>
  <c r="F111"/>
  <c r="F114"/>
  <c r="F102"/>
  <c r="N96" i="6"/>
  <c r="N121"/>
  <c r="N114"/>
  <c r="F115"/>
  <c r="F106"/>
  <c r="F98"/>
  <c r="V124"/>
  <c r="V107"/>
  <c r="V114"/>
  <c r="V110"/>
  <c r="I106" i="26"/>
  <c r="I119"/>
  <c r="I108"/>
  <c r="I116"/>
  <c r="V112" i="25"/>
  <c r="V116"/>
  <c r="V108"/>
  <c r="V99"/>
  <c r="S107"/>
  <c r="S123"/>
  <c r="S118"/>
  <c r="S111"/>
  <c r="S103"/>
  <c r="G100"/>
  <c r="G124"/>
  <c r="G102"/>
  <c r="G115"/>
  <c r="M112" i="6"/>
  <c r="M94"/>
  <c r="M99"/>
  <c r="M123"/>
  <c r="O118"/>
  <c r="O115"/>
  <c r="O111"/>
  <c r="O120"/>
  <c r="G114"/>
  <c r="G117"/>
  <c r="G101"/>
  <c r="G108"/>
  <c r="S105"/>
  <c r="S116"/>
  <c r="S108"/>
  <c r="U120" i="26"/>
  <c r="P99"/>
  <c r="U107" i="25"/>
  <c r="U109"/>
  <c r="U103"/>
  <c r="T117" i="6"/>
  <c r="T107"/>
  <c r="R108"/>
  <c r="R94"/>
  <c r="R124"/>
  <c r="R110"/>
  <c r="J111"/>
  <c r="J105"/>
  <c r="X100" i="26"/>
  <c r="H112"/>
  <c r="V96"/>
  <c r="V119"/>
  <c r="Q113"/>
  <c r="Q95"/>
  <c r="N120" i="6"/>
  <c r="N99"/>
  <c r="N112"/>
  <c r="F97"/>
  <c r="V98"/>
  <c r="V101"/>
  <c r="I105" i="26"/>
  <c r="V123" i="25"/>
  <c r="V95"/>
  <c r="S106"/>
  <c r="S98"/>
  <c r="S116"/>
  <c r="G114"/>
  <c r="G98"/>
  <c r="M110" i="6"/>
  <c r="M120"/>
  <c r="M104"/>
  <c r="O98"/>
  <c r="O110"/>
  <c r="G103"/>
  <c r="G95"/>
  <c r="M117"/>
  <c r="U123" i="26"/>
  <c r="G124"/>
  <c r="J111" i="25"/>
  <c r="F121" i="26"/>
  <c r="T121"/>
  <c r="L111"/>
  <c r="X109" i="6"/>
  <c r="T112" i="26"/>
  <c r="J124" i="25"/>
  <c r="X124" i="26"/>
  <c r="N122"/>
  <c r="Q100" i="25"/>
  <c r="R113" i="6"/>
  <c r="F120" i="25"/>
  <c r="V118" i="6"/>
  <c r="I117" i="26"/>
  <c r="N119"/>
  <c r="L109" i="6"/>
  <c r="I116"/>
  <c r="I107"/>
  <c r="L114" i="26"/>
  <c r="T113" i="25"/>
  <c r="L112" i="26"/>
  <c r="L101"/>
  <c r="L121"/>
  <c r="N101"/>
  <c r="U114"/>
  <c r="U106"/>
  <c r="U112"/>
  <c r="G111"/>
  <c r="G122"/>
  <c r="H99" i="25"/>
  <c r="H122"/>
  <c r="H113"/>
  <c r="P95"/>
  <c r="P116"/>
  <c r="P109"/>
  <c r="I123"/>
  <c r="I102"/>
  <c r="I118"/>
  <c r="T100"/>
  <c r="T109"/>
  <c r="T122"/>
  <c r="W109" i="6"/>
  <c r="W123"/>
  <c r="W112"/>
  <c r="L96"/>
  <c r="L101"/>
  <c r="I121"/>
  <c r="I97"/>
  <c r="T100" i="26"/>
  <c r="J121" i="25"/>
  <c r="J117"/>
  <c r="K118"/>
  <c r="K97"/>
  <c r="X107"/>
  <c r="H100" i="6"/>
  <c r="U113"/>
  <c r="U116"/>
  <c r="P123"/>
  <c r="P108"/>
  <c r="P104"/>
  <c r="K115" i="26"/>
  <c r="O94"/>
  <c r="O124"/>
  <c r="O108"/>
  <c r="O119"/>
  <c r="O121"/>
  <c r="O119" i="25"/>
  <c r="L123"/>
  <c r="L101"/>
  <c r="Q111" i="6"/>
  <c r="Q98"/>
  <c r="W106" i="26"/>
  <c r="W110"/>
  <c r="S116"/>
  <c r="S113"/>
  <c r="R117"/>
  <c r="R111"/>
  <c r="R123"/>
  <c r="J115"/>
  <c r="M112"/>
  <c r="M108"/>
  <c r="Q111" i="25"/>
  <c r="Q109"/>
  <c r="Q96"/>
  <c r="N100"/>
  <c r="M114"/>
  <c r="M97"/>
  <c r="W113"/>
  <c r="W118"/>
  <c r="T119" i="6"/>
  <c r="S96" i="25"/>
  <c r="G108"/>
  <c r="M108" i="6"/>
  <c r="M116"/>
  <c r="O117"/>
  <c r="Y70" i="26"/>
  <c r="Y71"/>
  <c r="Y68"/>
  <c r="Y60"/>
  <c r="Y85"/>
  <c r="Y79"/>
  <c r="Y72"/>
  <c r="Y84"/>
  <c r="Y74"/>
  <c r="Y65"/>
  <c r="Y64"/>
  <c r="Y83"/>
  <c r="AE5" i="27"/>
  <c r="Y63" i="26"/>
  <c r="Y58"/>
  <c r="Y80"/>
  <c r="Y66"/>
  <c r="Y61"/>
  <c r="Y69"/>
  <c r="Y106" s="1"/>
  <c r="Y87"/>
  <c r="Y78"/>
  <c r="Y62"/>
  <c r="Y86"/>
  <c r="Y57"/>
  <c r="Y56"/>
  <c r="Y93" s="1"/>
  <c r="Y82"/>
  <c r="Y81"/>
  <c r="Y77"/>
  <c r="Y59"/>
  <c r="Y73"/>
  <c r="Y67"/>
  <c r="Y75"/>
  <c r="Y50"/>
  <c r="Y76"/>
  <c r="E34"/>
  <c r="F34" s="1"/>
  <c r="G34" s="1"/>
  <c r="H34" s="1"/>
  <c r="I34" s="1"/>
  <c r="J34" s="1"/>
  <c r="K34" s="1"/>
  <c r="L34" s="1"/>
  <c r="M34" s="1"/>
  <c r="N34" s="1"/>
  <c r="O34" s="1"/>
  <c r="P34" s="1"/>
  <c r="Q34" s="1"/>
  <c r="R34" s="1"/>
  <c r="S34" s="1"/>
  <c r="T34" s="1"/>
  <c r="U34" s="1"/>
  <c r="V34" s="1"/>
  <c r="W34" s="1"/>
  <c r="X34" s="1"/>
  <c r="X39" s="1"/>
  <c r="E44"/>
  <c r="E44" i="25"/>
  <c r="E34"/>
  <c r="F34" s="1"/>
  <c r="G34" s="1"/>
  <c r="H34" s="1"/>
  <c r="I34" s="1"/>
  <c r="J34" s="1"/>
  <c r="K34" s="1"/>
  <c r="L34" s="1"/>
  <c r="M34" s="1"/>
  <c r="N34" s="1"/>
  <c r="O34" s="1"/>
  <c r="P34" s="1"/>
  <c r="Q34" s="1"/>
  <c r="R34" s="1"/>
  <c r="S34" s="1"/>
  <c r="T34" s="1"/>
  <c r="U34" s="1"/>
  <c r="V34" s="1"/>
  <c r="W34" s="1"/>
  <c r="X34" s="1"/>
  <c r="X39" s="1"/>
  <c r="Y62" i="6"/>
  <c r="Y84"/>
  <c r="Y83"/>
  <c r="Y66"/>
  <c r="AE3" i="27"/>
  <c r="Y80" i="6"/>
  <c r="Y63"/>
  <c r="Y69"/>
  <c r="Y61"/>
  <c r="Y75"/>
  <c r="Y81"/>
  <c r="Y71"/>
  <c r="Y76"/>
  <c r="Y65"/>
  <c r="Y68"/>
  <c r="Y50"/>
  <c r="Y57"/>
  <c r="Y67"/>
  <c r="Y72"/>
  <c r="Y77"/>
  <c r="Y74"/>
  <c r="Y56"/>
  <c r="Y93" s="1"/>
  <c r="Y82"/>
  <c r="Y58"/>
  <c r="Y59"/>
  <c r="Y79"/>
  <c r="Y87"/>
  <c r="Y73"/>
  <c r="Y86"/>
  <c r="Y64"/>
  <c r="Y60"/>
  <c r="Y70"/>
  <c r="Y107" s="1"/>
  <c r="Y78"/>
  <c r="Y85"/>
  <c r="L98" i="26"/>
  <c r="N120"/>
  <c r="U99"/>
  <c r="H107" i="25"/>
  <c r="H120"/>
  <c r="T94"/>
  <c r="T102"/>
  <c r="W120" i="6"/>
  <c r="K112" i="25"/>
  <c r="K120"/>
  <c r="H121" i="6"/>
  <c r="U123"/>
  <c r="O109" i="25"/>
  <c r="O123"/>
  <c r="L111"/>
  <c r="M121" i="26"/>
  <c r="N94" i="25"/>
  <c r="H117" i="26"/>
  <c r="Q121"/>
  <c r="F105" i="25"/>
  <c r="N108" i="6"/>
  <c r="V121"/>
  <c r="I110" i="26"/>
  <c r="G118" i="25"/>
  <c r="L117" i="26"/>
  <c r="N111"/>
  <c r="U97"/>
  <c r="P116"/>
  <c r="P120"/>
  <c r="P104"/>
  <c r="H108" i="25"/>
  <c r="P124"/>
  <c r="T97"/>
  <c r="T95"/>
  <c r="T112"/>
  <c r="R106"/>
  <c r="R100"/>
  <c r="X104" i="6"/>
  <c r="W102"/>
  <c r="W103"/>
  <c r="L110"/>
  <c r="L123"/>
  <c r="L115"/>
  <c r="I101"/>
  <c r="T113" i="26"/>
  <c r="T114"/>
  <c r="T123"/>
  <c r="K104" i="25"/>
  <c r="X112"/>
  <c r="H122" i="6"/>
  <c r="H103"/>
  <c r="U97"/>
  <c r="P110"/>
  <c r="P98"/>
  <c r="F120" i="26"/>
  <c r="F122"/>
  <c r="O100"/>
  <c r="O104"/>
  <c r="O106"/>
  <c r="O117" i="25"/>
  <c r="L112"/>
  <c r="Q100" i="6"/>
  <c r="Q121"/>
  <c r="W119" i="26"/>
  <c r="S98"/>
  <c r="S123"/>
  <c r="R96"/>
  <c r="R98"/>
  <c r="R114"/>
  <c r="J124"/>
  <c r="M105"/>
  <c r="M96"/>
  <c r="Q105" i="25"/>
  <c r="Q106"/>
  <c r="Q119"/>
  <c r="N95"/>
  <c r="N111"/>
  <c r="W108"/>
  <c r="W120"/>
  <c r="U123"/>
  <c r="U105"/>
  <c r="T114" i="6"/>
  <c r="T115"/>
  <c r="K111"/>
  <c r="K109"/>
  <c r="K101"/>
  <c r="R112"/>
  <c r="J116"/>
  <c r="J117"/>
  <c r="X113" i="26"/>
  <c r="X118"/>
  <c r="X121"/>
  <c r="H118"/>
  <c r="V112"/>
  <c r="Q111"/>
  <c r="Q101"/>
  <c r="Q122"/>
  <c r="N103" i="6"/>
  <c r="V117"/>
  <c r="I120" i="26"/>
  <c r="V114" i="25"/>
  <c r="V120"/>
  <c r="S101"/>
  <c r="S94"/>
  <c r="G111"/>
  <c r="O105" i="6"/>
  <c r="S120"/>
  <c r="L106" i="26"/>
  <c r="L119"/>
  <c r="L110"/>
  <c r="L122"/>
  <c r="N107"/>
  <c r="N115"/>
  <c r="N95"/>
  <c r="N105"/>
  <c r="N112"/>
  <c r="N102"/>
  <c r="U121"/>
  <c r="U117"/>
  <c r="U108"/>
  <c r="P122"/>
  <c r="P111"/>
  <c r="P107"/>
  <c r="P112"/>
  <c r="P94"/>
  <c r="P100"/>
  <c r="G97"/>
  <c r="G95"/>
  <c r="G104"/>
  <c r="G112"/>
  <c r="G113"/>
  <c r="G116"/>
  <c r="H95" i="25"/>
  <c r="H115"/>
  <c r="H109"/>
  <c r="H123"/>
  <c r="P99"/>
  <c r="P112"/>
  <c r="P121"/>
  <c r="P106"/>
  <c r="I106"/>
  <c r="I113"/>
  <c r="I110"/>
  <c r="I103"/>
  <c r="T118"/>
  <c r="T103"/>
  <c r="T116"/>
  <c r="R107"/>
  <c r="R113"/>
  <c r="R102"/>
  <c r="R123"/>
  <c r="R118"/>
  <c r="R115"/>
  <c r="X97" i="6"/>
  <c r="X113"/>
  <c r="X117"/>
  <c r="X115"/>
  <c r="X123"/>
  <c r="X118"/>
  <c r="X98"/>
  <c r="X108"/>
  <c r="W104"/>
  <c r="W121"/>
  <c r="W95"/>
  <c r="W96"/>
  <c r="W113"/>
  <c r="L106"/>
  <c r="L94"/>
  <c r="L97"/>
  <c r="L121"/>
  <c r="L99"/>
  <c r="I112"/>
  <c r="I122"/>
  <c r="I99"/>
  <c r="I108"/>
  <c r="T115" i="26"/>
  <c r="T103"/>
  <c r="T106"/>
  <c r="T107"/>
  <c r="T110"/>
  <c r="T117"/>
  <c r="J102" i="25"/>
  <c r="J98"/>
  <c r="J105"/>
  <c r="J106"/>
  <c r="K107"/>
  <c r="K109"/>
  <c r="K102"/>
  <c r="K123"/>
  <c r="X95"/>
  <c r="X99"/>
  <c r="X124"/>
  <c r="X103"/>
  <c r="X110"/>
  <c r="X119"/>
  <c r="H112" i="6"/>
  <c r="H94"/>
  <c r="H110"/>
  <c r="H104"/>
  <c r="U108"/>
  <c r="U100"/>
  <c r="U118"/>
  <c r="U106"/>
  <c r="U124"/>
  <c r="U101"/>
  <c r="P111"/>
  <c r="P116"/>
  <c r="P100"/>
  <c r="P94"/>
  <c r="K94" i="26"/>
  <c r="K100"/>
  <c r="K105"/>
  <c r="K119"/>
  <c r="K111"/>
  <c r="F103"/>
  <c r="F98"/>
  <c r="F110"/>
  <c r="F101"/>
  <c r="O117"/>
  <c r="O110"/>
  <c r="O112"/>
  <c r="O105" i="25"/>
  <c r="O124"/>
  <c r="O100"/>
  <c r="O120"/>
  <c r="O107"/>
  <c r="O103"/>
  <c r="L115"/>
  <c r="L113"/>
  <c r="L106"/>
  <c r="L95"/>
  <c r="L109"/>
  <c r="Q106" i="6"/>
  <c r="Q122"/>
  <c r="Q116"/>
  <c r="W115" i="26"/>
  <c r="W96"/>
  <c r="W123"/>
  <c r="W98"/>
  <c r="S110"/>
  <c r="S106"/>
  <c r="S118"/>
  <c r="R105"/>
  <c r="R109"/>
  <c r="R115"/>
  <c r="R99"/>
  <c r="J101"/>
  <c r="J112"/>
  <c r="J121"/>
  <c r="J119"/>
  <c r="J107"/>
  <c r="J110"/>
  <c r="M113"/>
  <c r="M115"/>
  <c r="M116"/>
  <c r="Q122" i="25"/>
  <c r="Q113"/>
  <c r="Q102"/>
  <c r="N97"/>
  <c r="N101"/>
  <c r="N112"/>
  <c r="N118"/>
  <c r="N119"/>
  <c r="N121"/>
  <c r="M103"/>
  <c r="M110"/>
  <c r="M105"/>
  <c r="M99"/>
  <c r="W109"/>
  <c r="W116"/>
  <c r="W123"/>
  <c r="W102"/>
  <c r="W103"/>
  <c r="U101"/>
  <c r="U95"/>
  <c r="U115"/>
  <c r="U118"/>
  <c r="U121"/>
  <c r="T122" i="6"/>
  <c r="T123"/>
  <c r="T104"/>
  <c r="K116"/>
  <c r="K119"/>
  <c r="K103"/>
  <c r="K120"/>
  <c r="K97"/>
  <c r="K95"/>
  <c r="R104"/>
  <c r="R106"/>
  <c r="R96"/>
  <c r="R119"/>
  <c r="J119"/>
  <c r="J107"/>
  <c r="J124"/>
  <c r="J114"/>
  <c r="J103"/>
  <c r="X111" i="26"/>
  <c r="X115"/>
  <c r="X119"/>
  <c r="X101"/>
  <c r="H108"/>
  <c r="H101"/>
  <c r="H124"/>
  <c r="H109"/>
  <c r="H106"/>
  <c r="V105"/>
  <c r="V108"/>
  <c r="V114"/>
  <c r="V99"/>
  <c r="Q98"/>
  <c r="Q102"/>
  <c r="Q123"/>
  <c r="Q119"/>
  <c r="Q105"/>
  <c r="Q115"/>
  <c r="F100" i="25"/>
  <c r="F117"/>
  <c r="F123"/>
  <c r="F112"/>
  <c r="F121"/>
  <c r="F106"/>
  <c r="N109" i="6"/>
  <c r="N105"/>
  <c r="N123"/>
  <c r="N118"/>
  <c r="F117"/>
  <c r="F111"/>
  <c r="F101"/>
  <c r="F112"/>
  <c r="F114"/>
  <c r="F108"/>
  <c r="F120"/>
  <c r="V94"/>
  <c r="V112"/>
  <c r="V122"/>
  <c r="V119"/>
  <c r="V96"/>
  <c r="V109"/>
  <c r="V99"/>
  <c r="I118" i="26"/>
  <c r="I107"/>
  <c r="I99"/>
  <c r="I121"/>
  <c r="I115"/>
  <c r="I94"/>
  <c r="I112"/>
  <c r="I96"/>
  <c r="V115" i="25"/>
  <c r="V117"/>
  <c r="V109"/>
  <c r="V98"/>
  <c r="V107"/>
  <c r="V101"/>
  <c r="S113"/>
  <c r="S108"/>
  <c r="G104"/>
  <c r="G123"/>
  <c r="G119"/>
  <c r="G105"/>
  <c r="G101"/>
  <c r="M98" i="6"/>
  <c r="M121"/>
  <c r="M96"/>
  <c r="O102"/>
  <c r="O121"/>
  <c r="O113"/>
  <c r="O116"/>
  <c r="G116"/>
  <c r="G110"/>
  <c r="G121"/>
  <c r="G122"/>
  <c r="G98"/>
  <c r="G112"/>
  <c r="S117"/>
  <c r="S115"/>
  <c r="S109"/>
  <c r="S113"/>
  <c r="S110"/>
  <c r="S107"/>
  <c r="S95"/>
  <c r="S123"/>
  <c r="Y65" i="25"/>
  <c r="Y80"/>
  <c r="Y50"/>
  <c r="Y63"/>
  <c r="Y64"/>
  <c r="AE4" i="27"/>
  <c r="Y73" i="25"/>
  <c r="Y57"/>
  <c r="Y76"/>
  <c r="Y81"/>
  <c r="Y74"/>
  <c r="Y62"/>
  <c r="Y58"/>
  <c r="Y79"/>
  <c r="Y83"/>
  <c r="Y60"/>
  <c r="Y87"/>
  <c r="Y68"/>
  <c r="Y61"/>
  <c r="Y78"/>
  <c r="Y59"/>
  <c r="Y66"/>
  <c r="Y86"/>
  <c r="Y69"/>
  <c r="Y75"/>
  <c r="Y70"/>
  <c r="Y56"/>
  <c r="Y93" s="1"/>
  <c r="Y84"/>
  <c r="Y71"/>
  <c r="Y72"/>
  <c r="Y82"/>
  <c r="Y67"/>
  <c r="Y85"/>
  <c r="Y77"/>
  <c r="E34" i="6"/>
  <c r="F34" s="1"/>
  <c r="G34" s="1"/>
  <c r="H34" s="1"/>
  <c r="I34" s="1"/>
  <c r="J34" s="1"/>
  <c r="K34" s="1"/>
  <c r="L34" s="1"/>
  <c r="M34" s="1"/>
  <c r="N34" s="1"/>
  <c r="O34" s="1"/>
  <c r="P34" s="1"/>
  <c r="Q34" s="1"/>
  <c r="R34" s="1"/>
  <c r="S34" s="1"/>
  <c r="T34" s="1"/>
  <c r="U34" s="1"/>
  <c r="V34" s="1"/>
  <c r="W34" s="1"/>
  <c r="X34" s="1"/>
  <c r="X39" s="1"/>
  <c r="E44"/>
  <c r="L109" i="26"/>
  <c r="G103"/>
  <c r="H102" i="25"/>
  <c r="I121"/>
  <c r="R122"/>
  <c r="X102" i="6"/>
  <c r="W107"/>
  <c r="T122" i="26"/>
  <c r="K113" i="25"/>
  <c r="H96" i="6"/>
  <c r="K124" i="26"/>
  <c r="F124"/>
  <c r="O110" i="25"/>
  <c r="L98"/>
  <c r="J123" i="26"/>
  <c r="M122"/>
  <c r="M112" i="25"/>
  <c r="U94"/>
  <c r="V107" i="26"/>
  <c r="F104" i="25"/>
  <c r="N117" i="6"/>
  <c r="V119" i="25"/>
  <c r="G117"/>
  <c r="G122"/>
  <c r="M101" i="6"/>
  <c r="M102"/>
  <c r="M106"/>
  <c r="O100"/>
  <c r="O94"/>
  <c r="O124"/>
  <c r="G124"/>
  <c r="G120"/>
  <c r="S122"/>
  <c r="L99" i="26"/>
  <c r="N124"/>
  <c r="N121"/>
  <c r="U103"/>
  <c r="U100"/>
  <c r="P96"/>
  <c r="G94"/>
  <c r="H104" i="25"/>
  <c r="H97"/>
  <c r="P123"/>
  <c r="P103"/>
  <c r="P111"/>
  <c r="I112"/>
  <c r="I105"/>
  <c r="I97"/>
  <c r="I95"/>
  <c r="T111"/>
  <c r="R111"/>
  <c r="W115" i="6"/>
  <c r="L119"/>
  <c r="I105"/>
  <c r="T97" i="26"/>
  <c r="J97" i="25"/>
  <c r="J95"/>
  <c r="K95"/>
  <c r="K115"/>
  <c r="X101"/>
  <c r="X98"/>
  <c r="X102"/>
  <c r="H97" i="6"/>
  <c r="H98"/>
  <c r="H123"/>
  <c r="U99"/>
  <c r="P96"/>
  <c r="P106"/>
  <c r="F115" i="26"/>
  <c r="O97"/>
  <c r="O102"/>
  <c r="O114" i="25"/>
  <c r="Q113" i="6"/>
  <c r="Q101"/>
  <c r="W118" i="26"/>
  <c r="W122"/>
  <c r="S103"/>
  <c r="R120"/>
  <c r="M95"/>
  <c r="Q99" i="25"/>
  <c r="N103"/>
  <c r="N109"/>
  <c r="N107"/>
  <c r="M109"/>
  <c r="M119"/>
  <c r="W100"/>
  <c r="U120"/>
  <c r="U111"/>
  <c r="T97" i="6"/>
  <c r="T103"/>
  <c r="R103"/>
  <c r="J97"/>
  <c r="J98"/>
  <c r="J101"/>
  <c r="X114" i="26"/>
  <c r="X109"/>
  <c r="H100"/>
  <c r="V123"/>
  <c r="Q118"/>
  <c r="F119" i="25"/>
  <c r="F115"/>
  <c r="N102" i="6"/>
  <c r="F119"/>
  <c r="F110"/>
  <c r="F94"/>
  <c r="F107"/>
  <c r="F100"/>
  <c r="V108"/>
  <c r="I98" i="26"/>
  <c r="V103" i="25"/>
  <c r="V106"/>
  <c r="V100"/>
  <c r="G96"/>
  <c r="M113" i="6"/>
  <c r="O104"/>
  <c r="O101"/>
  <c r="S100"/>
  <c r="S98"/>
  <c r="L118" i="26"/>
  <c r="L100"/>
  <c r="L124"/>
  <c r="L120"/>
  <c r="L104"/>
  <c r="L115"/>
  <c r="L94"/>
  <c r="N96"/>
  <c r="N97"/>
  <c r="N108"/>
  <c r="N113"/>
  <c r="N99"/>
  <c r="N116"/>
  <c r="U95"/>
  <c r="U104"/>
  <c r="U101"/>
  <c r="U113"/>
  <c r="U109"/>
  <c r="U110"/>
  <c r="U119"/>
  <c r="U105"/>
  <c r="P124"/>
  <c r="P98"/>
  <c r="P105"/>
  <c r="P109"/>
  <c r="P118"/>
  <c r="P101"/>
  <c r="P113"/>
  <c r="G120"/>
  <c r="G101"/>
  <c r="G107"/>
  <c r="G121"/>
  <c r="G117"/>
  <c r="G110"/>
  <c r="G98"/>
  <c r="H98" i="25"/>
  <c r="H118"/>
  <c r="H110"/>
  <c r="H100"/>
  <c r="H124"/>
  <c r="H111"/>
  <c r="H121"/>
  <c r="P104"/>
  <c r="P94"/>
  <c r="P114"/>
  <c r="P119"/>
  <c r="P101"/>
  <c r="P115"/>
  <c r="P97"/>
  <c r="P107"/>
  <c r="I101"/>
  <c r="I98"/>
  <c r="I122"/>
  <c r="I115"/>
  <c r="I107"/>
  <c r="I117"/>
  <c r="T104"/>
  <c r="T124"/>
  <c r="T114"/>
  <c r="T106"/>
  <c r="T120"/>
  <c r="T121"/>
  <c r="T99"/>
  <c r="T108"/>
  <c r="R119"/>
  <c r="R94"/>
  <c r="R108"/>
  <c r="R109"/>
  <c r="R104"/>
  <c r="R95"/>
  <c r="R97"/>
  <c r="X111" i="6"/>
  <c r="X100"/>
  <c r="X105"/>
  <c r="X120"/>
  <c r="X121"/>
  <c r="W116"/>
  <c r="W122"/>
  <c r="W111"/>
  <c r="W117"/>
  <c r="W118"/>
  <c r="W108"/>
  <c r="W100"/>
  <c r="W98"/>
  <c r="L116"/>
  <c r="L124"/>
  <c r="L95"/>
  <c r="L103"/>
  <c r="L113"/>
  <c r="L100"/>
  <c r="L111"/>
  <c r="I94"/>
  <c r="I95"/>
  <c r="I117"/>
  <c r="I110"/>
  <c r="I103"/>
  <c r="I118"/>
  <c r="I120"/>
  <c r="I96"/>
  <c r="T104" i="26"/>
  <c r="T118"/>
  <c r="T108"/>
  <c r="T101"/>
  <c r="T95"/>
  <c r="T98"/>
  <c r="T124"/>
  <c r="J116" i="25"/>
  <c r="J114"/>
  <c r="J120"/>
  <c r="J103"/>
  <c r="J122"/>
  <c r="J109"/>
  <c r="J107"/>
  <c r="K99"/>
  <c r="K96"/>
  <c r="K105"/>
  <c r="K116"/>
  <c r="K121"/>
  <c r="X116"/>
  <c r="X106"/>
  <c r="X104"/>
  <c r="X108"/>
  <c r="X121"/>
  <c r="X117"/>
  <c r="X113"/>
  <c r="H105" i="6"/>
  <c r="H117"/>
  <c r="H107"/>
  <c r="H115"/>
  <c r="H99"/>
  <c r="U109"/>
  <c r="U115"/>
  <c r="U95"/>
  <c r="U120"/>
  <c r="U102"/>
  <c r="U111"/>
  <c r="P120"/>
  <c r="P117"/>
  <c r="P107"/>
  <c r="P122"/>
  <c r="P112"/>
  <c r="P101"/>
  <c r="K109" i="26"/>
  <c r="K106"/>
  <c r="K97"/>
  <c r="K122"/>
  <c r="K112"/>
  <c r="K114"/>
  <c r="K98"/>
  <c r="K103"/>
  <c r="F104"/>
  <c r="F94"/>
  <c r="F105"/>
  <c r="F108"/>
  <c r="F106"/>
  <c r="F113"/>
  <c r="F117"/>
  <c r="O114"/>
  <c r="O120"/>
  <c r="O98"/>
  <c r="O118"/>
  <c r="O115"/>
  <c r="O107"/>
  <c r="O122"/>
  <c r="O123"/>
  <c r="O96" i="25"/>
  <c r="O97"/>
  <c r="O118"/>
  <c r="O115"/>
  <c r="O112"/>
  <c r="O98"/>
  <c r="L117"/>
  <c r="L99"/>
  <c r="L103"/>
  <c r="L122"/>
  <c r="L100"/>
  <c r="L104"/>
  <c r="L96"/>
  <c r="L119"/>
  <c r="Q108" i="6"/>
  <c r="Q124"/>
  <c r="Q118"/>
  <c r="Q95"/>
  <c r="Q110"/>
  <c r="Q96"/>
  <c r="Q104"/>
  <c r="W120" i="26"/>
  <c r="W100"/>
  <c r="W102"/>
  <c r="W107"/>
  <c r="W109"/>
  <c r="W112"/>
  <c r="W94"/>
  <c r="W105"/>
  <c r="S95"/>
  <c r="S104"/>
  <c r="S107"/>
  <c r="S124"/>
  <c r="S100"/>
  <c r="S96"/>
  <c r="S112"/>
  <c r="S115"/>
  <c r="R110"/>
  <c r="R118"/>
  <c r="R100"/>
  <c r="R102"/>
  <c r="R122"/>
  <c r="R107"/>
  <c r="R94"/>
  <c r="R116"/>
  <c r="J114"/>
  <c r="J103"/>
  <c r="J117"/>
  <c r="J94"/>
  <c r="J104"/>
  <c r="J97"/>
  <c r="M123"/>
  <c r="M119"/>
  <c r="M111"/>
  <c r="M107"/>
  <c r="M101"/>
  <c r="M99"/>
  <c r="Q94" i="25"/>
  <c r="Q124"/>
  <c r="Q108"/>
  <c r="Q115"/>
  <c r="Q110"/>
  <c r="Q117"/>
  <c r="N123"/>
  <c r="N99"/>
  <c r="N104"/>
  <c r="N113"/>
  <c r="N116"/>
  <c r="M113"/>
  <c r="M107"/>
  <c r="M121"/>
  <c r="M123"/>
  <c r="M95"/>
  <c r="M115"/>
  <c r="W114"/>
  <c r="W110"/>
  <c r="W111"/>
  <c r="W112"/>
  <c r="W117"/>
  <c r="W95"/>
  <c r="W105"/>
  <c r="W98"/>
  <c r="W121"/>
  <c r="U124"/>
  <c r="U113"/>
  <c r="U98"/>
  <c r="U106"/>
  <c r="U108"/>
  <c r="U116"/>
  <c r="U102"/>
  <c r="T112" i="6"/>
  <c r="T118"/>
  <c r="T116"/>
  <c r="T94"/>
  <c r="T110"/>
  <c r="T120"/>
  <c r="T98"/>
  <c r="T106"/>
  <c r="T100"/>
  <c r="K106"/>
  <c r="K123"/>
  <c r="K112"/>
  <c r="K98"/>
  <c r="R101"/>
  <c r="R117"/>
  <c r="R115"/>
  <c r="R98"/>
  <c r="R122"/>
  <c r="R107"/>
  <c r="R123"/>
  <c r="R109"/>
  <c r="J104"/>
  <c r="J108"/>
  <c r="J110"/>
  <c r="J121"/>
  <c r="J112"/>
  <c r="J122"/>
  <c r="J95"/>
  <c r="X103" i="26"/>
  <c r="X99"/>
  <c r="X122"/>
  <c r="X96"/>
  <c r="X104"/>
  <c r="X105"/>
  <c r="H111"/>
  <c r="H115"/>
  <c r="H103"/>
  <c r="H95"/>
  <c r="H97"/>
  <c r="H120"/>
  <c r="H121"/>
  <c r="V109"/>
  <c r="V101"/>
  <c r="V120"/>
  <c r="V97"/>
  <c r="V95"/>
  <c r="V102"/>
  <c r="V118"/>
  <c r="V116"/>
  <c r="Q103"/>
  <c r="Q107"/>
  <c r="Q108"/>
  <c r="Q116"/>
  <c r="Q96"/>
  <c r="Q112"/>
  <c r="Q94"/>
  <c r="F98" i="25"/>
  <c r="F95"/>
  <c r="F113"/>
  <c r="F101"/>
  <c r="F108"/>
  <c r="F96"/>
  <c r="N124" i="6"/>
  <c r="N106"/>
  <c r="N97"/>
  <c r="N119"/>
  <c r="N111"/>
  <c r="N95"/>
  <c r="N100"/>
  <c r="F122"/>
  <c r="F105"/>
  <c r="F95"/>
  <c r="F123"/>
  <c r="F124"/>
  <c r="F103"/>
  <c r="F96"/>
  <c r="V106"/>
  <c r="V104"/>
  <c r="V113"/>
  <c r="V102"/>
  <c r="V123"/>
  <c r="V97"/>
  <c r="V115"/>
  <c r="V100"/>
  <c r="I122" i="26"/>
  <c r="I103"/>
  <c r="I104"/>
  <c r="I101"/>
  <c r="I123"/>
  <c r="I113"/>
  <c r="V104" i="25"/>
  <c r="V110"/>
  <c r="V121"/>
  <c r="V111"/>
  <c r="V94"/>
  <c r="V122"/>
  <c r="S95"/>
  <c r="S102"/>
  <c r="S105"/>
  <c r="S97"/>
  <c r="S110"/>
  <c r="S122"/>
  <c r="S114"/>
  <c r="S124"/>
  <c r="S115"/>
  <c r="G106"/>
  <c r="G107"/>
  <c r="G94"/>
  <c r="G112"/>
  <c r="G97"/>
  <c r="G99"/>
  <c r="G109"/>
  <c r="M111" i="6"/>
  <c r="M115"/>
  <c r="M107"/>
  <c r="M119"/>
  <c r="M109"/>
  <c r="M103"/>
  <c r="O119"/>
  <c r="O108"/>
  <c r="O95"/>
  <c r="O97"/>
  <c r="O114"/>
  <c r="G107"/>
  <c r="G104"/>
  <c r="G111"/>
  <c r="G100"/>
  <c r="G113"/>
  <c r="G102"/>
  <c r="G94"/>
  <c r="G96"/>
  <c r="S102"/>
  <c r="S104"/>
  <c r="S118"/>
  <c r="Y96" i="25" l="1"/>
  <c r="Y122" i="6"/>
  <c r="Y118" i="25"/>
  <c r="Y119" i="6"/>
  <c r="Y99" i="26"/>
  <c r="Y107" i="25"/>
  <c r="Y105"/>
  <c r="Y116"/>
  <c r="Y97" i="6"/>
  <c r="Y124"/>
  <c r="Y109"/>
  <c r="Y100"/>
  <c r="Y96" i="26"/>
  <c r="Y103"/>
  <c r="I126"/>
  <c r="N126" i="6"/>
  <c r="X126" i="26"/>
  <c r="J126" i="6"/>
  <c r="Q126"/>
  <c r="Y122" i="25"/>
  <c r="Y112"/>
  <c r="Y124"/>
  <c r="Y95"/>
  <c r="Y101"/>
  <c r="Y116" i="6"/>
  <c r="Y112"/>
  <c r="Y124" i="26"/>
  <c r="Y95" i="6"/>
  <c r="Y114"/>
  <c r="Y110" i="26"/>
  <c r="Y119"/>
  <c r="Y102"/>
  <c r="Y98"/>
  <c r="G126" i="25"/>
  <c r="T126" i="26"/>
  <c r="K126" i="25"/>
  <c r="Y105" i="6"/>
  <c r="Y118"/>
  <c r="Y115" i="26"/>
  <c r="Y111"/>
  <c r="Y122"/>
  <c r="Y107"/>
  <c r="V126" i="25"/>
  <c r="M126"/>
  <c r="J126" i="26"/>
  <c r="L126" i="25"/>
  <c r="F126" i="6"/>
  <c r="I126" i="25"/>
  <c r="M126" i="6"/>
  <c r="Y108" i="25"/>
  <c r="Y102"/>
  <c r="Q126" i="26"/>
  <c r="K126" i="6"/>
  <c r="R126" i="26"/>
  <c r="K126"/>
  <c r="X126" i="6"/>
  <c r="N126" i="26"/>
  <c r="S126" i="25"/>
  <c r="T126"/>
  <c r="Y103" i="6"/>
  <c r="Y113" i="26"/>
  <c r="T126" i="6"/>
  <c r="U126" i="25"/>
  <c r="Q126"/>
  <c r="S126" i="26"/>
  <c r="O126" i="25"/>
  <c r="P126"/>
  <c r="H126"/>
  <c r="S126" i="6"/>
  <c r="V126"/>
  <c r="N126" i="25"/>
  <c r="L126" i="26"/>
  <c r="G126" i="6"/>
  <c r="R126"/>
  <c r="O126" i="26"/>
  <c r="F126"/>
  <c r="J126" i="25"/>
  <c r="M126" i="26"/>
  <c r="P126" i="6"/>
  <c r="Y111" i="25"/>
  <c r="O126" i="6"/>
  <c r="F126" i="25"/>
  <c r="V126" i="26"/>
  <c r="H126"/>
  <c r="W126" i="25"/>
  <c r="W126" i="26"/>
  <c r="U126" i="6"/>
  <c r="I126"/>
  <c r="L126"/>
  <c r="W126"/>
  <c r="R126" i="25"/>
  <c r="U126" i="26"/>
  <c r="X126" i="25"/>
  <c r="G126" i="26"/>
  <c r="Y121" i="25"/>
  <c r="Y99"/>
  <c r="H126" i="6"/>
  <c r="P126" i="26"/>
  <c r="Y118"/>
  <c r="E72" i="25"/>
  <c r="E68"/>
  <c r="E70"/>
  <c r="E50"/>
  <c r="E60"/>
  <c r="E86"/>
  <c r="E78"/>
  <c r="E82"/>
  <c r="E77"/>
  <c r="E62"/>
  <c r="E80"/>
  <c r="E66"/>
  <c r="E56"/>
  <c r="E93" s="1"/>
  <c r="E84"/>
  <c r="E83"/>
  <c r="E75"/>
  <c r="E63"/>
  <c r="E74"/>
  <c r="E61"/>
  <c r="E65"/>
  <c r="E64"/>
  <c r="E76"/>
  <c r="E57"/>
  <c r="E85"/>
  <c r="E67"/>
  <c r="E73"/>
  <c r="E58"/>
  <c r="E69"/>
  <c r="E71"/>
  <c r="E87"/>
  <c r="E81"/>
  <c r="E118" s="1"/>
  <c r="E59"/>
  <c r="K4" i="27"/>
  <c r="E79" i="25"/>
  <c r="AA44"/>
  <c r="B50" s="1"/>
  <c r="Y120" i="6"/>
  <c r="Y109" i="25"/>
  <c r="Y103"/>
  <c r="Y106" i="6"/>
  <c r="Y100" i="26"/>
  <c r="Y116"/>
  <c r="Y108"/>
  <c r="Y119" i="25"/>
  <c r="Y123"/>
  <c r="Y98"/>
  <c r="Y120"/>
  <c r="Y110"/>
  <c r="Y115" i="6"/>
  <c r="Y123"/>
  <c r="Y96"/>
  <c r="Y111"/>
  <c r="Y94"/>
  <c r="Y113"/>
  <c r="Y98"/>
  <c r="Y99"/>
  <c r="Y104" i="26"/>
  <c r="Y123"/>
  <c r="Y95"/>
  <c r="Y101"/>
  <c r="Y109"/>
  <c r="Y105"/>
  <c r="E84" i="6"/>
  <c r="E85"/>
  <c r="E57"/>
  <c r="E68"/>
  <c r="E59"/>
  <c r="E77"/>
  <c r="E58"/>
  <c r="E70"/>
  <c r="E73"/>
  <c r="E81"/>
  <c r="E87"/>
  <c r="E63"/>
  <c r="E83"/>
  <c r="E60"/>
  <c r="E66"/>
  <c r="E74"/>
  <c r="E69"/>
  <c r="E61"/>
  <c r="E71"/>
  <c r="E76"/>
  <c r="E72"/>
  <c r="E82"/>
  <c r="E65"/>
  <c r="E56"/>
  <c r="E93" s="1"/>
  <c r="E79"/>
  <c r="E67"/>
  <c r="E86"/>
  <c r="E62"/>
  <c r="E78"/>
  <c r="AA44"/>
  <c r="B50" s="1"/>
  <c r="E80"/>
  <c r="E50"/>
  <c r="E75"/>
  <c r="K3" i="27"/>
  <c r="E64" i="6"/>
  <c r="E71" i="26"/>
  <c r="E69"/>
  <c r="E86"/>
  <c r="E73"/>
  <c r="E58"/>
  <c r="E70"/>
  <c r="E56"/>
  <c r="E93" s="1"/>
  <c r="E79"/>
  <c r="E72"/>
  <c r="E75"/>
  <c r="E61"/>
  <c r="E67"/>
  <c r="E62"/>
  <c r="E80"/>
  <c r="E78"/>
  <c r="E65"/>
  <c r="E57"/>
  <c r="E50"/>
  <c r="E82"/>
  <c r="K5" i="27"/>
  <c r="E60" i="26"/>
  <c r="E87"/>
  <c r="AA44"/>
  <c r="B50" s="1"/>
  <c r="E81"/>
  <c r="E85"/>
  <c r="E83"/>
  <c r="E59"/>
  <c r="E84"/>
  <c r="E77"/>
  <c r="E63"/>
  <c r="E66"/>
  <c r="E76"/>
  <c r="E68"/>
  <c r="E74"/>
  <c r="E64"/>
  <c r="Y113" i="25"/>
  <c r="Y114"/>
  <c r="Y117"/>
  <c r="Y110" i="6"/>
  <c r="Y108"/>
  <c r="Y104" i="25"/>
  <c r="Y106"/>
  <c r="Y115"/>
  <c r="Y97"/>
  <c r="Y94"/>
  <c r="Y100"/>
  <c r="Y101" i="6"/>
  <c r="Y104"/>
  <c r="Y102"/>
  <c r="Y117"/>
  <c r="Y121"/>
  <c r="Y112" i="26"/>
  <c r="Y114"/>
  <c r="Y94"/>
  <c r="Y117"/>
  <c r="Y120"/>
  <c r="Y121"/>
  <c r="Y97"/>
  <c r="E95" i="25" l="1"/>
  <c r="E101"/>
  <c r="E95" i="6"/>
  <c r="E98"/>
  <c r="E119"/>
  <c r="E109" i="26"/>
  <c r="E108" i="25"/>
  <c r="E110" i="26"/>
  <c r="E101" i="6"/>
  <c r="E108"/>
  <c r="E116" i="25"/>
  <c r="E103" i="26"/>
  <c r="E96"/>
  <c r="E115"/>
  <c r="E98"/>
  <c r="E123"/>
  <c r="E114" i="6"/>
  <c r="E100" i="25"/>
  <c r="E111" i="26"/>
  <c r="E100"/>
  <c r="E120"/>
  <c r="E117"/>
  <c r="E106"/>
  <c r="E112" i="6"/>
  <c r="E115"/>
  <c r="E109"/>
  <c r="E106"/>
  <c r="E120"/>
  <c r="E96"/>
  <c r="E96" i="25"/>
  <c r="E121"/>
  <c r="E119" i="26"/>
  <c r="E104" i="6"/>
  <c r="E118"/>
  <c r="E104" i="25"/>
  <c r="E114"/>
  <c r="E97"/>
  <c r="E113"/>
  <c r="E99"/>
  <c r="E123"/>
  <c r="Y127" i="26"/>
  <c r="E107"/>
  <c r="Y127" i="6"/>
  <c r="Y127" i="25"/>
  <c r="E105" i="26"/>
  <c r="E120" i="25"/>
  <c r="E89" i="26"/>
  <c r="F89" s="1"/>
  <c r="G89" s="1"/>
  <c r="H89" s="1"/>
  <c r="I89" s="1"/>
  <c r="J89" s="1"/>
  <c r="K89" s="1"/>
  <c r="L89" s="1"/>
  <c r="M89" s="1"/>
  <c r="N89" s="1"/>
  <c r="O89" s="1"/>
  <c r="P89" s="1"/>
  <c r="Q89" s="1"/>
  <c r="R89" s="1"/>
  <c r="S89" s="1"/>
  <c r="T89" s="1"/>
  <c r="U89" s="1"/>
  <c r="V89" s="1"/>
  <c r="W89" s="1"/>
  <c r="X89" s="1"/>
  <c r="E124"/>
  <c r="E124" i="6"/>
  <c r="E89"/>
  <c r="F89" s="1"/>
  <c r="G89" s="1"/>
  <c r="H89" s="1"/>
  <c r="I89" s="1"/>
  <c r="J89" s="1"/>
  <c r="K89" s="1"/>
  <c r="L89" s="1"/>
  <c r="M89" s="1"/>
  <c r="N89" s="1"/>
  <c r="O89" s="1"/>
  <c r="P89" s="1"/>
  <c r="Q89" s="1"/>
  <c r="R89" s="1"/>
  <c r="S89" s="1"/>
  <c r="T89" s="1"/>
  <c r="U89" s="1"/>
  <c r="V89" s="1"/>
  <c r="W89" s="1"/>
  <c r="X89" s="1"/>
  <c r="E112" i="26"/>
  <c r="E110" i="6"/>
  <c r="E97"/>
  <c r="E122"/>
  <c r="E111" i="25"/>
  <c r="E113" i="26"/>
  <c r="E121"/>
  <c r="E118"/>
  <c r="E102"/>
  <c r="E104"/>
  <c r="E116"/>
  <c r="E117" i="6"/>
  <c r="E123"/>
  <c r="E102"/>
  <c r="E103"/>
  <c r="E94"/>
  <c r="E94" i="25"/>
  <c r="E98"/>
  <c r="E117"/>
  <c r="E115"/>
  <c r="E107"/>
  <c r="E89"/>
  <c r="F89" s="1"/>
  <c r="G89" s="1"/>
  <c r="H89" s="1"/>
  <c r="I89" s="1"/>
  <c r="J89" s="1"/>
  <c r="K89" s="1"/>
  <c r="L89" s="1"/>
  <c r="M89" s="1"/>
  <c r="N89" s="1"/>
  <c r="O89" s="1"/>
  <c r="P89" s="1"/>
  <c r="Q89" s="1"/>
  <c r="R89" s="1"/>
  <c r="S89" s="1"/>
  <c r="T89" s="1"/>
  <c r="U89" s="1"/>
  <c r="V89" s="1"/>
  <c r="W89" s="1"/>
  <c r="X89" s="1"/>
  <c r="E124"/>
  <c r="E116" i="6"/>
  <c r="E121"/>
  <c r="E109" i="25"/>
  <c r="E101" i="26"/>
  <c r="E110" i="25"/>
  <c r="E105"/>
  <c r="E114" i="26"/>
  <c r="E122"/>
  <c r="E97"/>
  <c r="E94"/>
  <c r="E99"/>
  <c r="E95"/>
  <c r="E108"/>
  <c r="E99" i="6"/>
  <c r="E113"/>
  <c r="E111"/>
  <c r="E100"/>
  <c r="E107"/>
  <c r="E105"/>
  <c r="E106" i="25"/>
  <c r="E122"/>
  <c r="E102"/>
  <c r="E112"/>
  <c r="E103"/>
  <c r="E119"/>
  <c r="E126" i="6" l="1"/>
  <c r="E127" s="1"/>
  <c r="F127" s="1"/>
  <c r="G127" s="1"/>
  <c r="H127" s="1"/>
  <c r="I127" s="1"/>
  <c r="J127" s="1"/>
  <c r="K127" s="1"/>
  <c r="L127" s="1"/>
  <c r="M127" s="1"/>
  <c r="N127" s="1"/>
  <c r="O127" s="1"/>
  <c r="P127" s="1"/>
  <c r="Q127" s="1"/>
  <c r="R127" s="1"/>
  <c r="S127" s="1"/>
  <c r="T127" s="1"/>
  <c r="U127" s="1"/>
  <c r="V127" s="1"/>
  <c r="W127" s="1"/>
  <c r="X127" s="1"/>
  <c r="C10" s="1"/>
  <c r="E126" i="26"/>
  <c r="E127" s="1"/>
  <c r="F127" s="1"/>
  <c r="G127" s="1"/>
  <c r="H127" s="1"/>
  <c r="I127" s="1"/>
  <c r="J127" s="1"/>
  <c r="K127" s="1"/>
  <c r="L127" s="1"/>
  <c r="M127" s="1"/>
  <c r="N127" s="1"/>
  <c r="O127" s="1"/>
  <c r="P127" s="1"/>
  <c r="Q127" s="1"/>
  <c r="R127" s="1"/>
  <c r="S127" s="1"/>
  <c r="T127" s="1"/>
  <c r="U127" s="1"/>
  <c r="V127" s="1"/>
  <c r="W127" s="1"/>
  <c r="X127" s="1"/>
  <c r="C10" s="1"/>
  <c r="E126" i="25"/>
  <c r="E127" s="1"/>
  <c r="F127" s="1"/>
  <c r="G127" s="1"/>
  <c r="H127" s="1"/>
  <c r="I127" s="1"/>
  <c r="J127" s="1"/>
  <c r="K127" s="1"/>
  <c r="L127" s="1"/>
  <c r="M127" s="1"/>
  <c r="N127" s="1"/>
  <c r="O127" s="1"/>
  <c r="P127" s="1"/>
  <c r="Q127" s="1"/>
  <c r="R127" s="1"/>
  <c r="S127" s="1"/>
  <c r="T127" s="1"/>
  <c r="U127" s="1"/>
  <c r="V127" s="1"/>
  <c r="W127" s="1"/>
  <c r="X127" s="1"/>
  <c r="C10" s="1"/>
</calcChain>
</file>

<file path=xl/comments1.xml><?xml version="1.0" encoding="utf-8"?>
<comments xmlns="http://schemas.openxmlformats.org/spreadsheetml/2006/main">
  <authors>
    <author>Charlie Grist</author>
  </authors>
  <commentList>
    <comment ref="A1" authorId="0">
      <text>
        <r>
          <rPr>
            <b/>
            <sz val="9"/>
            <color indexed="81"/>
            <rFont val="Tahoma"/>
            <family val="2"/>
          </rPr>
          <t>Charlie Grist:</t>
        </r>
        <r>
          <rPr>
            <sz val="9"/>
            <color indexed="81"/>
            <rFont val="Tahoma"/>
            <family val="2"/>
          </rPr>
          <t xml:space="preserve">
Lookup in ComMaster</t>
        </r>
      </text>
    </comment>
    <comment ref="B1" authorId="0">
      <text>
        <r>
          <rPr>
            <b/>
            <sz val="9"/>
            <color indexed="81"/>
            <rFont val="Tahoma"/>
            <family val="2"/>
          </rPr>
          <t>Charlie Grist:</t>
        </r>
        <r>
          <rPr>
            <sz val="9"/>
            <color indexed="81"/>
            <rFont val="Tahoma"/>
            <family val="2"/>
          </rPr>
          <t xml:space="preserve">
New, NR, Retro</t>
        </r>
      </text>
    </comment>
    <comment ref="C1" authorId="0">
      <text>
        <r>
          <rPr>
            <b/>
            <sz val="9"/>
            <color indexed="81"/>
            <rFont val="Tahoma"/>
            <family val="2"/>
          </rPr>
          <t>Charlie Grist:</t>
        </r>
        <r>
          <rPr>
            <sz val="9"/>
            <color indexed="81"/>
            <rFont val="Tahoma"/>
            <family val="2"/>
          </rPr>
          <t xml:space="preserve">
Measure Index Name</t>
        </r>
      </text>
    </comment>
    <comment ref="E1" authorId="0">
      <text>
        <r>
          <rPr>
            <b/>
            <sz val="9"/>
            <color indexed="81"/>
            <rFont val="Tahoma"/>
            <family val="2"/>
          </rPr>
          <t>Charlie Grist:</t>
        </r>
        <r>
          <rPr>
            <sz val="9"/>
            <color indexed="81"/>
            <rFont val="Tahoma"/>
            <family val="2"/>
          </rPr>
          <t xml:space="preserve">
Use Massoud's Names</t>
        </r>
      </text>
    </comment>
    <comment ref="F1" authorId="0">
      <text>
        <r>
          <rPr>
            <b/>
            <sz val="9"/>
            <color indexed="81"/>
            <rFont val="Tahoma"/>
            <family val="2"/>
          </rPr>
          <t>Charlie Grist:</t>
        </r>
        <r>
          <rPr>
            <sz val="9"/>
            <color indexed="81"/>
            <rFont val="Tahoma"/>
            <family val="2"/>
          </rPr>
          <t xml:space="preserve">
From Shaped Savings column 14</t>
        </r>
      </text>
    </comment>
    <comment ref="G1" authorId="0">
      <text>
        <r>
          <rPr>
            <b/>
            <sz val="9"/>
            <color indexed="81"/>
            <rFont val="Tahoma"/>
            <family val="2"/>
          </rPr>
          <t>Charlie Grist:</t>
        </r>
        <r>
          <rPr>
            <sz val="9"/>
            <color indexed="81"/>
            <rFont val="Tahoma"/>
            <family val="2"/>
          </rPr>
          <t xml:space="preserve">
From SC or from Shaped Savings column 3.
</t>
        </r>
      </text>
    </comment>
    <comment ref="H1" authorId="0">
      <text>
        <r>
          <rPr>
            <b/>
            <sz val="9"/>
            <color indexed="81"/>
            <rFont val="Tahoma"/>
            <family val="2"/>
          </rPr>
          <t>Charlie Grist:</t>
        </r>
        <r>
          <rPr>
            <sz val="9"/>
            <color indexed="81"/>
            <rFont val="Tahoma"/>
            <family val="2"/>
          </rPr>
          <t xml:space="preserve">
From SC or from Shaped Savings column K (column 11)</t>
        </r>
      </text>
    </comment>
    <comment ref="I1" authorId="0">
      <text>
        <r>
          <rPr>
            <b/>
            <sz val="9"/>
            <color indexed="81"/>
            <rFont val="Tahoma"/>
            <family val="2"/>
          </rPr>
          <t>Charlie Grist:</t>
        </r>
        <r>
          <rPr>
            <sz val="9"/>
            <color indexed="81"/>
            <rFont val="Tahoma"/>
            <family val="2"/>
          </rPr>
          <t xml:space="preserve">
From SC</t>
        </r>
      </text>
    </comment>
    <comment ref="J1" authorId="0">
      <text>
        <r>
          <rPr>
            <b/>
            <sz val="9"/>
            <color indexed="81"/>
            <rFont val="Tahoma"/>
            <family val="2"/>
          </rPr>
          <t>Charlie Grist:</t>
        </r>
        <r>
          <rPr>
            <sz val="9"/>
            <color indexed="81"/>
            <rFont val="Tahoma"/>
            <family val="2"/>
          </rPr>
          <t xml:space="preserve">
From SC</t>
        </r>
      </text>
    </comment>
    <comment ref="K1" authorId="0">
      <text>
        <r>
          <rPr>
            <b/>
            <sz val="9"/>
            <color indexed="81"/>
            <rFont val="Tahoma"/>
            <family val="2"/>
          </rPr>
          <t>Charlie Grist:</t>
        </r>
        <r>
          <rPr>
            <sz val="9"/>
            <color indexed="81"/>
            <rFont val="Tahoma"/>
            <family val="2"/>
          </rPr>
          <t xml:space="preserve">
From SC</t>
        </r>
      </text>
    </comment>
    <comment ref="AF1" authorId="0">
      <text>
        <r>
          <rPr>
            <b/>
            <sz val="9"/>
            <color indexed="81"/>
            <rFont val="Tahoma"/>
            <family val="2"/>
          </rPr>
          <t>Charlie Grist:</t>
        </r>
        <r>
          <rPr>
            <sz val="9"/>
            <color indexed="81"/>
            <rFont val="Tahoma"/>
            <family val="2"/>
          </rPr>
          <t xml:space="preserve">
From Shaped Savings.  Copy whole row down since column increment is hardwired into formula.</t>
        </r>
      </text>
    </comment>
  </commentList>
</comments>
</file>

<file path=xl/comments2.xml><?xml version="1.0" encoding="utf-8"?>
<comments xmlns="http://schemas.openxmlformats.org/spreadsheetml/2006/main">
  <authors>
    <author>Kevin Smit</author>
  </authors>
  <commentList>
    <comment ref="B14" authorId="0">
      <text>
        <r>
          <rPr>
            <b/>
            <sz val="9"/>
            <color indexed="81"/>
            <rFont val="Tahoma"/>
            <family val="2"/>
          </rPr>
          <t>Kevin Smit:</t>
        </r>
        <r>
          <rPr>
            <sz val="9"/>
            <color indexed="81"/>
            <rFont val="Tahoma"/>
            <family val="2"/>
          </rPr>
          <t xml:space="preserve">
May need to revise with final version of CBSA
</t>
        </r>
      </text>
    </comment>
  </commentList>
</comments>
</file>

<file path=xl/comments3.xml><?xml version="1.0" encoding="utf-8"?>
<comments xmlns="http://schemas.openxmlformats.org/spreadsheetml/2006/main">
  <authors>
    <author xml:space="preserve"> </author>
    <author>Kevin Smit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3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4.xml><?xml version="1.0" encoding="utf-8"?>
<comments xmlns="http://schemas.openxmlformats.org/spreadsheetml/2006/main">
  <authors>
    <author xml:space="preserve"> </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5.xml><?xml version="1.0" encoding="utf-8"?>
<comments xmlns="http://schemas.openxmlformats.org/spreadsheetml/2006/main">
  <authors>
    <author>Charlie Grist</author>
    <author>Staff member</author>
  </authors>
  <commentList>
    <comment ref="K10" authorId="0">
      <text>
        <r>
          <rPr>
            <b/>
            <sz val="8"/>
            <color indexed="81"/>
            <rFont val="Tahoma"/>
            <family val="2"/>
          </rPr>
          <t>Charlie Grist:</t>
        </r>
        <r>
          <rPr>
            <sz val="8"/>
            <color indexed="81"/>
            <rFont val="Tahoma"/>
            <family val="2"/>
          </rPr>
          <t xml:space="preserve">
Measure Opportunity</t>
        </r>
      </text>
    </comment>
    <comment ref="N10" authorId="0">
      <text>
        <r>
          <rPr>
            <b/>
            <sz val="8"/>
            <color indexed="81"/>
            <rFont val="Tahoma"/>
            <family val="2"/>
          </rPr>
          <t>Charlie Grist:</t>
        </r>
        <r>
          <rPr>
            <sz val="8"/>
            <color indexed="81"/>
            <rFont val="Tahoma"/>
            <family val="2"/>
          </rPr>
          <t xml:space="preserve">
Note that formula for weight is diferent for cooliing versus heating and ventilation components
</t>
        </r>
      </text>
    </comment>
    <comment ref="Z10" authorId="1">
      <text>
        <r>
          <rPr>
            <b/>
            <sz val="8"/>
            <color indexed="81"/>
            <rFont val="Tahoma"/>
            <family val="2"/>
          </rPr>
          <t>Staff member:</t>
        </r>
        <r>
          <rPr>
            <sz val="8"/>
            <color indexed="81"/>
            <rFont val="Tahoma"/>
            <family val="2"/>
          </rPr>
          <t xml:space="preserve">
Assume units convert to cooling as per new buildings</t>
        </r>
      </text>
    </comment>
  </commentList>
</comments>
</file>

<file path=xl/sharedStrings.xml><?xml version="1.0" encoding="utf-8"?>
<sst xmlns="http://schemas.openxmlformats.org/spreadsheetml/2006/main" count="1263" uniqueCount="510">
  <si>
    <t>Item</t>
  </si>
  <si>
    <t>Methods &amp; Sources</t>
  </si>
  <si>
    <t>7P Updates</t>
  </si>
  <si>
    <t>Measures Described</t>
  </si>
  <si>
    <t>Energy Savings Calculation Basis</t>
  </si>
  <si>
    <t>Applicable Stock</t>
  </si>
  <si>
    <t>Baseline Saturation</t>
  </si>
  <si>
    <t>Permutations</t>
  </si>
  <si>
    <t>Costs</t>
  </si>
  <si>
    <t>Measure Life</t>
  </si>
  <si>
    <t>Savings Shape</t>
  </si>
  <si>
    <t>Achievability Ramp Rate</t>
  </si>
  <si>
    <t>Measure:</t>
  </si>
  <si>
    <t>Data Set Name</t>
  </si>
  <si>
    <t>Measure Index Name</t>
  </si>
  <si>
    <t>Costs must be denominated in the same year as 'Input Cost Reference Year' =</t>
  </si>
  <si>
    <t>Input Data</t>
  </si>
  <si>
    <t>Periodic Replacement Costs and Savings and Replacement Period</t>
  </si>
  <si>
    <t>Gas Inputs</t>
  </si>
  <si>
    <t>Retro or LO</t>
  </si>
  <si>
    <t>Early Retrofit Parameters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</si>
  <si>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</si>
  <si>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</si>
  <si>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</si>
  <si>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</si>
  <si>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</si>
  <si>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</si>
  <si>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</si>
  <si>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</si>
  <si>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</si>
  <si>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</si>
  <si>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</si>
  <si>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</si>
  <si>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</si>
  <si>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</si>
  <si>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</si>
  <si>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R or L</t>
  </si>
  <si>
    <t>Savings 2
(kWh)</t>
  </si>
  <si>
    <t>Remaining
Life (yrs)</t>
  </si>
  <si>
    <t>Salvage Value ($)</t>
  </si>
  <si>
    <t>Base Measure Name</t>
  </si>
  <si>
    <t>Category weighted for MeasEquipment</t>
  </si>
  <si>
    <t>Category Weighted for Weighting by Btype</t>
  </si>
  <si>
    <t>Option</t>
  </si>
  <si>
    <t>Spce Heat</t>
  </si>
  <si>
    <t>Savings End Use</t>
  </si>
  <si>
    <t>End Use Savinsg</t>
  </si>
  <si>
    <t>BType</t>
  </si>
  <si>
    <t>MOPP</t>
  </si>
  <si>
    <t>STOCK</t>
  </si>
  <si>
    <t>Weight for fuel measure density end use by Btype</t>
  </si>
  <si>
    <t>RAW Savings (kWh/yr.)</t>
  </si>
  <si>
    <t>RAW Capital Cost ($)</t>
  </si>
  <si>
    <t>REGIONAL WEIGHT (% of Stock)</t>
  </si>
  <si>
    <t>FLOOR AREA IN ROOF TOPS</t>
  </si>
  <si>
    <t>MEASURE DENSITY</t>
  </si>
  <si>
    <t>ECONOMIZER</t>
  </si>
  <si>
    <t>ELEC HEAT</t>
  </si>
  <si>
    <t>GAS HEAT</t>
  </si>
  <si>
    <t>HEAT PUMP HEAT</t>
  </si>
  <si>
    <t>COOLING SATURATION</t>
  </si>
  <si>
    <t>COOLING STOCK</t>
  </si>
  <si>
    <t>RAW ANNUAL GAS (therms)</t>
  </si>
  <si>
    <t>Fuel Weight</t>
  </si>
  <si>
    <t>Measure Map</t>
  </si>
  <si>
    <t xml:space="preserve">Description </t>
  </si>
  <si>
    <t>Date Done</t>
  </si>
  <si>
    <t>Who</t>
  </si>
  <si>
    <t>Result</t>
  </si>
  <si>
    <t>Baseline</t>
  </si>
  <si>
    <t>Units Methodology</t>
  </si>
  <si>
    <t>Measure Bundle</t>
  </si>
  <si>
    <t>Report Year</t>
  </si>
  <si>
    <t>UNITS FOR EXISTING STOCK</t>
  </si>
  <si>
    <t>APPLY MEASURE APPLICABILITY, TURNOVER RATE AND ACHIEVABLE PENETRATION RATE FOR MAX ANNUAL RATE</t>
  </si>
  <si>
    <t>Measure Applicability Factor</t>
  </si>
  <si>
    <t>Turnover Rate</t>
  </si>
  <si>
    <t>Non-Building Stock</t>
  </si>
  <si>
    <t xml:space="preserve">CUMULATIVE MAX BASED ON APPL, TURN &amp; ACHIEV  </t>
  </si>
  <si>
    <t>SUPPLY CURVE SAVINGS BY BUNDLE</t>
  </si>
  <si>
    <t>TRC Net Levelized Cost (Net of All Benefits) in mills/kWh</t>
  </si>
  <si>
    <t>Busbar Savings</t>
  </si>
  <si>
    <t>Block 1: &lt;= 0 mills/kWh</t>
  </si>
  <si>
    <t>Block 2: &lt;= 10 mills/kWh</t>
  </si>
  <si>
    <t>Block 3: 10-20 mills/kWh</t>
  </si>
  <si>
    <t>Block 4: 20-30 mills/kWh</t>
  </si>
  <si>
    <t>Block 5: 30-40 mills/kWh</t>
  </si>
  <si>
    <t>Block 6: 40-50 mills/kWh</t>
  </si>
  <si>
    <t>Block 7: 50-60 mills/kWh</t>
  </si>
  <si>
    <t>Block 8: 60-70 mills/kWh</t>
  </si>
  <si>
    <t>Block 9: 70-80 mills/kWh</t>
  </si>
  <si>
    <t>Block 10: 80-90 mills/kWh</t>
  </si>
  <si>
    <t>Block 11: 90-100 mills/kWh</t>
  </si>
  <si>
    <t>Block 12: 100-110 mills/kWh</t>
  </si>
  <si>
    <t>Block 13: 110-120 mills/kWh</t>
  </si>
  <si>
    <t>Block 14: 120-130 mills/kWh</t>
  </si>
  <si>
    <t>Block 15: 130-140 mills/kWh</t>
  </si>
  <si>
    <t>Block 16: 140-150 mills/kWh</t>
  </si>
  <si>
    <t>Block 17: 150-160 mills/kWh</t>
  </si>
  <si>
    <t>Block 18: 160-170 mills/kWh</t>
  </si>
  <si>
    <t>Block 19: 170-180 mills/kWh</t>
  </si>
  <si>
    <t>Block 20: 180-190 mills/kWh</t>
  </si>
  <si>
    <t>Block 21: 190-200 mills/kWh</t>
  </si>
  <si>
    <t>Block 22: &gt; 200 mills/kWh</t>
  </si>
  <si>
    <t>Total per Year</t>
  </si>
  <si>
    <t>Total Cumulative</t>
  </si>
  <si>
    <t>ProCost Results</t>
  </si>
  <si>
    <t xml:space="preserve">Version:    </t>
  </si>
  <si>
    <t>Run Time:</t>
  </si>
  <si>
    <t>Regurgitation of ProData input parameters which were used for this run</t>
  </si>
  <si>
    <t>Run Parameters</t>
  </si>
  <si>
    <t>Marginal Cost &amp; Conservation Load Shape Parameters</t>
  </si>
  <si>
    <t>Sponsor Parameters</t>
  </si>
  <si>
    <t>Program Parameters</t>
  </si>
  <si>
    <t>Utility System Parameters</t>
  </si>
  <si>
    <t>Electric</t>
  </si>
  <si>
    <t>Gas</t>
  </si>
  <si>
    <t>Run Type</t>
  </si>
  <si>
    <t>Marginal Costs and Savings Shape File</t>
  </si>
  <si>
    <t>Customer</t>
  </si>
  <si>
    <t>Wholesale Elec</t>
  </si>
  <si>
    <t>Retail Elec</t>
  </si>
  <si>
    <t>Nat Gas</t>
  </si>
  <si>
    <t>Program Life (yrs)</t>
  </si>
  <si>
    <t>Negative B/C Ratios</t>
  </si>
  <si>
    <t>Marginal Elec Avoided Cost Input Worksheet</t>
  </si>
  <si>
    <t>Real After-Tax Cost of Capital</t>
  </si>
  <si>
    <t>Program Start Date</t>
  </si>
  <si>
    <t>Bulk System T&amp;D Credit ($/kw-yr)($/dailytherm-yr)</t>
  </si>
  <si>
    <t>Admin Cost @ Category Level</t>
  </si>
  <si>
    <t>Elec Savings Shape Input Worksheet</t>
  </si>
  <si>
    <t>Financial Life (years)</t>
  </si>
  <si>
    <t>Present Value Time Zero</t>
  </si>
  <si>
    <t xml:space="preserve">Repeat Periodic Replacement </t>
  </si>
  <si>
    <t>Marginal Gas Avoided Cost Input Worksheet</t>
  </si>
  <si>
    <t>Input Cost Reference Year</t>
  </si>
  <si>
    <t>Local System Dist Credit ($/kw-yr)($/dailytherm-yr)</t>
  </si>
  <si>
    <t>Gas Savings Shape Input Worksheet</t>
  </si>
  <si>
    <t xml:space="preserve">Sponsor Share of Initial Capital Cost </t>
  </si>
  <si>
    <t>Real Discount Rate</t>
  </si>
  <si>
    <t>Run Type:</t>
  </si>
  <si>
    <t>Marginal Elec CO2 per kWh Input Worksheet</t>
  </si>
  <si>
    <t>Sponsor Share of Annual O&amp;M</t>
  </si>
  <si>
    <t>Capital Real Escalation Rate</t>
  </si>
  <si>
    <t>Negative B/C Ratios:</t>
  </si>
  <si>
    <t>False:  (Converts Negative B/C Ratios)</t>
  </si>
  <si>
    <t>Marginal Gas CO2 per therm Input Worksheet</t>
  </si>
  <si>
    <t>CO2 lbs per therm</t>
  </si>
  <si>
    <t>Sponsor Share of Periodic Replacement Cost</t>
  </si>
  <si>
    <t>Admin Cost / Category Level:</t>
  </si>
  <si>
    <t>True:  Admin Costs added at Category Results</t>
  </si>
  <si>
    <t>Marginal Avoided Cost CO2 Input Worksheet</t>
  </si>
  <si>
    <t>Zero Dollars per ton CO2</t>
  </si>
  <si>
    <t>Sponsor Share of Admin Cost</t>
  </si>
  <si>
    <t>Regional Act Conservation Credit (%)</t>
  </si>
  <si>
    <t>Periodic O&amp;M Treatment:</t>
  </si>
  <si>
    <t>True:  (Periodic O&amp;M Repeats over measure life)</t>
  </si>
  <si>
    <t>Line Loss Shape Input Worksheet</t>
  </si>
  <si>
    <t>LineLossShapes</t>
  </si>
  <si>
    <t>Report Annual Carbon Saved for Year</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</si>
  <si>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</si>
  <si>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</si>
  <si>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</si>
  <si>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</si>
  <si>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</si>
  <si>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</si>
  <si>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</si>
  <si>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</si>
  <si>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</si>
  <si>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</si>
  <si>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</si>
  <si>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</si>
  <si>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</si>
  <si>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</si>
  <si>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</si>
  <si>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</si>
  <si>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</si>
  <si>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</si>
  <si>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</si>
  <si>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Category</t>
  </si>
  <si>
    <t>Measure</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</si>
  <si>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</si>
  <si>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</si>
  <si>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</si>
  <si>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</si>
  <si>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</si>
  <si>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</si>
  <si>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</si>
  <si>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</si>
  <si>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</si>
  <si>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</si>
  <si>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</si>
  <si>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</si>
  <si>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</si>
  <si>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</si>
  <si>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</si>
  <si>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</si>
  <si>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</si>
  <si>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</si>
  <si>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</si>
  <si>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</si>
  <si>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</si>
  <si>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</si>
  <si>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</si>
  <si>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</si>
  <si>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</si>
  <si>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</si>
  <si>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</si>
  <si>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</si>
  <si>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</si>
  <si>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</si>
  <si>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</si>
  <si>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</si>
  <si>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</si>
  <si>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</si>
  <si>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</si>
  <si>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</si>
  <si>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</si>
  <si>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</si>
  <si>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</si>
  <si>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</si>
  <si>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</si>
  <si>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</si>
  <si>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</si>
  <si>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</si>
  <si>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</si>
  <si>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</si>
  <si>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</si>
  <si>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</si>
  <si>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</si>
  <si>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</si>
  <si>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</si>
  <si>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</si>
  <si>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</si>
  <si>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</si>
  <si>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</si>
  <si>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</si>
  <si>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</si>
  <si>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</si>
  <si>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</si>
  <si>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</si>
  <si>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</si>
  <si>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TRC B/C Ratio</t>
  </si>
  <si>
    <t>Electric System CO2 Avoided (Lifetime Tons)</t>
  </si>
  <si>
    <t>Gas System CO2 Avoided (Lifetime Tons)</t>
  </si>
  <si>
    <t>Total System CO2 Avoided (Lifetime Tons)</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</si>
  <si>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</si>
  <si>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</si>
  <si>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</si>
  <si>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</si>
  <si>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</si>
  <si>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</si>
  <si>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</si>
  <si>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</si>
  <si>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</si>
  <si>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</si>
  <si>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</si>
  <si>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</si>
  <si>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</si>
  <si>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</si>
  <si>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</si>
  <si>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</si>
  <si>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</si>
  <si>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</si>
  <si>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</si>
  <si>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</si>
  <si>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</si>
  <si>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</si>
  <si>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</si>
  <si>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</si>
  <si>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</si>
  <si>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</si>
  <si>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</si>
  <si>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</si>
  <si>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</si>
  <si>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</si>
  <si>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</si>
  <si>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</si>
  <si>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</si>
  <si>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</si>
  <si>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</si>
  <si>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</si>
  <si>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</si>
  <si>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Measures with B/C &gt; 1.00</t>
  </si>
  <si>
    <t>Categories with B/C &gt; 1.00</t>
  </si>
  <si>
    <t>Supply Curve Results:  By TRC Net Levelized Cost - Net of Benefits</t>
  </si>
  <si>
    <t>Shaped Savings Results; By Category and sorted by TRC BC ratio</t>
  </si>
  <si>
    <t>aMW</t>
  </si>
  <si>
    <t>R</t>
  </si>
  <si>
    <t>lvlcost</t>
  </si>
  <si>
    <t>segment</t>
  </si>
  <si>
    <t>measure</t>
  </si>
  <si>
    <t>RECOMBINE MEASURE BUNDLES INTO SUPPLY CURVE CUMULATIVE</t>
  </si>
  <si>
    <t>&gt;=-9999</t>
  </si>
  <si>
    <t>&lt;=0</t>
  </si>
  <si>
    <t>&gt;0</t>
  </si>
  <si>
    <t>&lt;=10</t>
  </si>
  <si>
    <t>&gt;10</t>
  </si>
  <si>
    <t>&lt;=20</t>
  </si>
  <si>
    <t>&gt;20</t>
  </si>
  <si>
    <t>&lt;=30</t>
  </si>
  <si>
    <t>&gt;30</t>
  </si>
  <si>
    <t>&lt;=40</t>
  </si>
  <si>
    <t>&gt;40</t>
  </si>
  <si>
    <t>&lt;=50</t>
  </si>
  <si>
    <t>&gt;50</t>
  </si>
  <si>
    <t>&lt;=60</t>
  </si>
  <si>
    <t>&gt;60</t>
  </si>
  <si>
    <t>&lt;=70</t>
  </si>
  <si>
    <t>&gt;70</t>
  </si>
  <si>
    <t>&lt;=80</t>
  </si>
  <si>
    <t>&gt;80</t>
  </si>
  <si>
    <t>&lt;=90</t>
  </si>
  <si>
    <t>&gt;90</t>
  </si>
  <si>
    <t>&lt;=100</t>
  </si>
  <si>
    <t>&gt;100</t>
  </si>
  <si>
    <t>&lt;=110</t>
  </si>
  <si>
    <t>&gt;110</t>
  </si>
  <si>
    <t>&lt;=120</t>
  </si>
  <si>
    <t>&gt;120</t>
  </si>
  <si>
    <t>&lt;=130</t>
  </si>
  <si>
    <t>&gt;130</t>
  </si>
  <si>
    <t>&lt;=140</t>
  </si>
  <si>
    <t>&gt;140</t>
  </si>
  <si>
    <t>&lt;=150</t>
  </si>
  <si>
    <t>&gt;150</t>
  </si>
  <si>
    <t>&lt;=160</t>
  </si>
  <si>
    <t>&gt;160</t>
  </si>
  <si>
    <t>&lt;=170</t>
  </si>
  <si>
    <t>&gt;170</t>
  </si>
  <si>
    <t>&lt;=180</t>
  </si>
  <si>
    <t>&gt;180</t>
  </si>
  <si>
    <t>&lt;=190</t>
  </si>
  <si>
    <t>&gt;190</t>
  </si>
  <si>
    <t>&lt;=200</t>
  </si>
  <si>
    <t>&gt;200</t>
  </si>
  <si>
    <t>RECOMBINE MEASURE BUNDLES INTO SUPPLY CURVE INCREMENTAL</t>
  </si>
  <si>
    <t>All</t>
  </si>
  <si>
    <t>Busbar Savings (kWh)</t>
  </si>
  <si>
    <t>Cost inflator 2006 to 2012</t>
  </si>
  <si>
    <t>ProCost 3.0 - Beta04</t>
  </si>
  <si>
    <t>Off</t>
  </si>
  <si>
    <t>7P Mid</t>
  </si>
  <si>
    <t>Bulk System T&amp;D Loss Factor</t>
  </si>
  <si>
    <t>On</t>
  </si>
  <si>
    <t>GLSShapes</t>
  </si>
  <si>
    <t>7P Gas</t>
  </si>
  <si>
    <t>Bulk System T&amp;D I2R Loss Component (%)</t>
  </si>
  <si>
    <t>N/A</t>
  </si>
  <si>
    <t>Local System Dist Loss Factor</t>
  </si>
  <si>
    <t>CO2 lbs per kWh .95</t>
  </si>
  <si>
    <t>Admin Cost (as % of Initial Capital Cost)</t>
  </si>
  <si>
    <t>Local System Dist I2R Loss Component (%)</t>
  </si>
  <si>
    <t>Risk-Mitigation Credit (mills/kWh)(mills/therm) - Retro.</t>
  </si>
  <si>
    <t>Last Year of Non-Customer O&amp;M &amp; Period Replacement</t>
  </si>
  <si>
    <t>Risk-Mitigation Credit (mills/kWh)(mills/therm) - Lost Op.</t>
  </si>
  <si>
    <t>This page not used for this measure</t>
  </si>
  <si>
    <t>Fryers</t>
  </si>
  <si>
    <t>HFHC (Wt Average Size)</t>
  </si>
  <si>
    <t>Steamer (Wt Average Size)</t>
  </si>
  <si>
    <t>Combi Oven (Wt Average)</t>
  </si>
  <si>
    <t>Convection Oven (Wt Average)</t>
  </si>
  <si>
    <t xml:space="preserve">Uses RTF measure baseline and savings.  Growth is determined by population growth.  
</t>
  </si>
  <si>
    <t>Rate Per 1000 population</t>
  </si>
  <si>
    <t>Population:</t>
  </si>
  <si>
    <t>CUMULATIVE</t>
  </si>
  <si>
    <t>Levelized Cost Block</t>
  </si>
  <si>
    <t>Total Potential</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</si>
  <si>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</si>
  <si>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</si>
  <si>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</si>
  <si>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</si>
  <si>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</si>
  <si>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</si>
  <si>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</si>
  <si>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</si>
  <si>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</si>
  <si>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</si>
  <si>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</si>
  <si>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</si>
  <si>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</si>
  <si>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</si>
  <si>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</si>
  <si>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</si>
  <si>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</si>
  <si>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</si>
  <si>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</si>
  <si>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</si>
  <si>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</si>
  <si>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</si>
  <si>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</si>
  <si>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</si>
  <si>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</si>
  <si>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</si>
  <si>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</si>
  <si>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</si>
  <si>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</si>
  <si>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&gt;300 mills/kWh</t>
  </si>
  <si>
    <t>&gt;300</t>
  </si>
  <si>
    <t>&lt;=999</t>
  </si>
  <si>
    <t>6P MidC Final (with carbon)</t>
  </si>
  <si>
    <t>Conservation Load Shapes</t>
  </si>
  <si>
    <t>6P_Gas_Final</t>
  </si>
  <si>
    <t>Electric System CO2 Avoided (Annual Tons in 2018)</t>
  </si>
  <si>
    <t>Gas System CO2 Avoided (Annual Tons in 2018)</t>
  </si>
  <si>
    <t>Total System CO2 Avoided (Annual Tons in 2018)</t>
  </si>
  <si>
    <t>Units - Elecric only</t>
  </si>
  <si>
    <t>2016 Potential</t>
  </si>
  <si>
    <t>Max</t>
  </si>
  <si>
    <t>max</t>
  </si>
  <si>
    <t>Apply the 85% Max Achievable here also</t>
  </si>
  <si>
    <t>Max achievable</t>
  </si>
  <si>
    <t>Savings Allocation by Category and Month for Segments 1</t>
  </si>
  <si>
    <t>Savings Allocation by Category and Month for Segments 2</t>
  </si>
  <si>
    <t>Wholesale KW</t>
  </si>
  <si>
    <t>Savings Allocation by Cost Bin and Month for Segments 1</t>
  </si>
  <si>
    <t>Savings Allocation by Cost Bin and Month for Segments 2</t>
  </si>
  <si>
    <t>Results Detail</t>
  </si>
  <si>
    <t>Quantity</t>
  </si>
  <si>
    <t xml:space="preserve"> Annual</t>
  </si>
  <si>
    <t>% Savings with ENERGY STAR</t>
  </si>
  <si>
    <t>Total additional purchase price for ENERGY STAR unit(s)</t>
  </si>
  <si>
    <t>Simple payback period for additional initial cost (years)</t>
  </si>
  <si>
    <t>Assumed equipment lifetime (years)</t>
  </si>
  <si>
    <t xml:space="preserve"> Life Cycle</t>
  </si>
  <si>
    <t>Electricity cost savings</t>
  </si>
  <si>
    <t>Electricity savings (kWh)</t>
  </si>
  <si>
    <t>Electricity cost</t>
  </si>
  <si>
    <t>Electricity consumption by ENERGY STAR unit(s) (kWh)</t>
  </si>
  <si>
    <t>Emissions reduction (pounds of CO2)</t>
  </si>
  <si>
    <t>Net cost savings</t>
  </si>
  <si>
    <t xml:space="preserve"> Computer</t>
  </si>
  <si>
    <t>- Desktop</t>
  </si>
  <si>
    <t>- Laptop</t>
  </si>
  <si>
    <t xml:space="preserve"> Display</t>
  </si>
  <si>
    <t>- Computer Monitor</t>
  </si>
  <si>
    <t>From ENERGY STAR Office Equipment Calculator</t>
  </si>
  <si>
    <t>About the Savings Calculator for ENERGY STAR Qualified Office Equipment</t>
  </si>
  <si>
    <t>Calculator last updated December 2014, utility rates and emissions rates updated September 2014</t>
  </si>
  <si>
    <t>If you have questions, comments or suggestions, please write to calculators@energystar.gov</t>
  </si>
  <si>
    <t>Product Type</t>
  </si>
  <si>
    <t>Version of ENERGY STAR Specification</t>
  </si>
  <si>
    <t>Specification Effective Date</t>
  </si>
  <si>
    <t>ENERGY STAR product page</t>
  </si>
  <si>
    <t>Desktop computer</t>
  </si>
  <si>
    <t>6.0</t>
  </si>
  <si>
    <t>https://www.energystar.gov/certified-products/detail/computers</t>
  </si>
  <si>
    <t>Laptop computer</t>
  </si>
  <si>
    <t>Computer monitor</t>
  </si>
  <si>
    <t>https://www.energystar.gov/certified-products/detail/displays</t>
  </si>
  <si>
    <t>Scanner</t>
  </si>
  <si>
    <t>2.0</t>
  </si>
  <si>
    <t>https://www.energystar.gov/certified-products/detail/imaging_equipment</t>
  </si>
  <si>
    <t>Copier</t>
  </si>
  <si>
    <t>Fax machine</t>
  </si>
  <si>
    <t>Multifunction device</t>
  </si>
  <si>
    <t>Printer</t>
  </si>
  <si>
    <t>Telephony</t>
  </si>
  <si>
    <t>3.0</t>
  </si>
  <si>
    <t>https://www.energystar.gov/certified-products/detail/cordless_phones</t>
  </si>
  <si>
    <t>Savings from Desktops/Laptops based on assumed on/off/idle times</t>
  </si>
  <si>
    <t>Savings for Monitors based on lower energy consumption during active and idle modes</t>
  </si>
  <si>
    <t>From ENERGY STAR 2013 Shipments Data</t>
  </si>
  <si>
    <t>ENERGY STAR Desktop</t>
  </si>
  <si>
    <t>ENERGY STAR Laptop</t>
  </si>
  <si>
    <t>ENERGY STAR Display</t>
  </si>
  <si>
    <t>Desktop</t>
  </si>
  <si>
    <t>Laptop</t>
  </si>
  <si>
    <t>Display</t>
  </si>
  <si>
    <t>based on national sales data, approx # of desktops/laptops in commercial for region</t>
  </si>
  <si>
    <t>Desktops</t>
  </si>
  <si>
    <t>Laptops</t>
  </si>
  <si>
    <t># of Additional Monitors/Desktop (from CBSA)</t>
  </si>
  <si>
    <t>Ramp Rate</t>
  </si>
  <si>
    <t>Resource Type</t>
  </si>
  <si>
    <t>Measure Category</t>
  </si>
  <si>
    <t>Sector</t>
  </si>
  <si>
    <t>End Use</t>
  </si>
  <si>
    <t>kW per unit</t>
  </si>
  <si>
    <t>kWh per unit</t>
  </si>
  <si>
    <t>TRC Net Levelized Cost (Net of All Benefits)</t>
  </si>
  <si>
    <t>MAX</t>
  </si>
  <si>
    <t>Commercial</t>
  </si>
  <si>
    <t>Savings from ENERGY STAR. Use Sales data to estimate Stock, growth based on population</t>
  </si>
  <si>
    <t>Vintage</t>
  </si>
  <si>
    <t>NR</t>
  </si>
  <si>
    <t>ENERGY STAR Computers</t>
  </si>
  <si>
    <t>End-Use:</t>
  </si>
  <si>
    <t>changing desktops to 5 years, based on conventional wisdom</t>
  </si>
  <si>
    <t>ENERGY STAR desktops, laptops, monitors</t>
  </si>
  <si>
    <t>new energy star data, new unit count</t>
  </si>
  <si>
    <t>ENERGY STAR calculator</t>
  </si>
  <si>
    <t>current stock less ENERGY STAR market share</t>
  </si>
  <si>
    <t>ENERGY STAR market share</t>
  </si>
  <si>
    <t>non-ES unit</t>
  </si>
  <si>
    <t>only ES</t>
  </si>
  <si>
    <t>zero incremental cost</t>
  </si>
  <si>
    <t>5 for desktops, 4 for laptops &amp; displays</t>
  </si>
  <si>
    <t>ES calc uses 4 for desktops, but judgement is closer to 5</t>
  </si>
  <si>
    <t>Using as proxy for business hours</t>
  </si>
  <si>
    <t>LO 50 fast</t>
  </si>
  <si>
    <t>high penetration for ES, market quickly adopts ES products</t>
  </si>
  <si>
    <t>Commercial-Misc. Com-OffEquip</t>
  </si>
  <si>
    <t>Stock</t>
  </si>
  <si>
    <t>Pop</t>
  </si>
  <si>
    <t>v2</t>
  </si>
  <si>
    <t>Updated the High/Low forecast selection</t>
  </si>
  <si>
    <t>File Version:</t>
  </si>
  <si>
    <t>Thursday, 19 March , 2015 at 9:11 AM</t>
  </si>
  <si>
    <t>Q:\SeventhPlan\Conservation Analysis\Global EE Inputs\MC Files\MC_AND_LOADSHAPE_v3.0_24segment-7P-D9 - NewSegValues.xlsx</t>
  </si>
</sst>
</file>

<file path=xl/styles.xml><?xml version="1.0" encoding="utf-8"?>
<styleSheet xmlns="http://schemas.openxmlformats.org/spreadsheetml/2006/main">
  <numFmts count="18">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 #,##0_);_(* \(#,##0\);_(* &quot;-&quot;??_);_(@_)"/>
    <numFmt numFmtId="169" formatCode="0.0;[Red]\-0.0"/>
    <numFmt numFmtId="170" formatCode="\ "/>
    <numFmt numFmtId="171" formatCode="_(* #,##0.000_);_(* \(#,##0.000\);_(* &quot;-&quot;??_);_(@_)"/>
    <numFmt numFmtId="172" formatCode="m/d/\ h:mm"/>
    <numFmt numFmtId="173" formatCode="_(* #,##0.0_);_(* \(#,##0.0\);_(* &quot;-&quot;?_);_(@_)"/>
    <numFmt numFmtId="174" formatCode="[$-409]mmmm\ d\,\ yyyy;@"/>
    <numFmt numFmtId="175" formatCode="[$-F800]dddd\,\ mmmm\ dd\,\ yyyy"/>
    <numFmt numFmtId="176" formatCode="_(* #,##0.0_);_(* \(#,##0.0\);_(* &quot;-&quot;??_);_(@_)"/>
    <numFmt numFmtId="177" formatCode="0.000"/>
  </numFmts>
  <fonts count="57">
    <font>
      <sz val="10"/>
      <color theme="1"/>
      <name val="Arial"/>
      <family val="2"/>
    </font>
    <font>
      <sz val="10"/>
      <color theme="1"/>
      <name val="Arial"/>
      <family val="2"/>
    </font>
    <font>
      <sz val="10"/>
      <name val="Arial"/>
      <family val="2"/>
    </font>
    <font>
      <b/>
      <sz val="10"/>
      <name val="Arial"/>
      <family val="2"/>
    </font>
    <font>
      <b/>
      <sz val="11"/>
      <name val="Calibri"/>
      <family val="2"/>
      <scheme val="minor"/>
    </font>
    <font>
      <sz val="11"/>
      <color theme="1"/>
      <name val="Calibri"/>
      <family val="2"/>
      <scheme val="minor"/>
    </font>
    <font>
      <sz val="11"/>
      <name val="Calibri"/>
      <family val="2"/>
      <scheme val="minor"/>
    </font>
    <font>
      <b/>
      <sz val="14"/>
      <color theme="1"/>
      <name val="Calibri"/>
      <family val="2"/>
      <scheme val="minor"/>
    </font>
    <font>
      <sz val="12"/>
      <name val="Arial"/>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8"/>
      <color indexed="81"/>
      <name val="Tahoma"/>
      <family val="2"/>
    </font>
    <font>
      <sz val="8"/>
      <color indexed="81"/>
      <name val="Tahoma"/>
      <family val="2"/>
    </font>
    <font>
      <b/>
      <sz val="12"/>
      <name val="Arial"/>
      <family val="2"/>
    </font>
    <font>
      <sz val="10"/>
      <color theme="0"/>
      <name val="Arial"/>
      <family val="2"/>
    </font>
    <font>
      <sz val="9"/>
      <color indexed="81"/>
      <name val="Tahoma"/>
      <family val="2"/>
    </font>
    <font>
      <sz val="10"/>
      <color indexed="9"/>
      <name val="Arial"/>
      <family val="2"/>
    </font>
    <font>
      <sz val="10"/>
      <color indexed="10"/>
      <name val="Arial"/>
      <family val="2"/>
    </font>
    <font>
      <sz val="10"/>
      <color rgb="FFFF0000"/>
      <name val="Arial"/>
      <family val="2"/>
    </font>
    <font>
      <b/>
      <sz val="11"/>
      <color theme="1"/>
      <name val="Calibri"/>
      <family val="2"/>
      <scheme val="minor"/>
    </font>
    <font>
      <b/>
      <sz val="10"/>
      <color theme="1"/>
      <name val="Arial"/>
      <family val="2"/>
    </font>
    <font>
      <b/>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2"/>
      <name val="Times New Roman"/>
      <family val="1"/>
    </font>
    <font>
      <b/>
      <sz val="15"/>
      <color indexed="56"/>
      <name val="Calibri"/>
      <family val="2"/>
    </font>
    <font>
      <b/>
      <sz val="11"/>
      <color indexed="56"/>
      <name val="Calibri"/>
      <family val="2"/>
    </font>
    <font>
      <u/>
      <sz val="10"/>
      <color indexed="12"/>
      <name val="Arial"/>
      <family val="2"/>
    </font>
    <font>
      <u/>
      <sz val="10"/>
      <color theme="10"/>
      <name val="Arial"/>
      <family val="2"/>
    </font>
    <font>
      <sz val="11"/>
      <color indexed="62"/>
      <name val="Calibri"/>
      <family val="2"/>
    </font>
    <font>
      <sz val="11"/>
      <color indexed="52"/>
      <name val="Calibri"/>
      <family val="2"/>
    </font>
    <font>
      <sz val="11"/>
      <color indexed="60"/>
      <name val="Calibri"/>
      <family val="2"/>
    </font>
    <font>
      <sz val="10"/>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b/>
      <sz val="10"/>
      <color theme="0"/>
      <name val="Arial"/>
      <family val="2"/>
    </font>
    <font>
      <b/>
      <sz val="14"/>
      <name val="Arial"/>
      <family val="2"/>
    </font>
    <font>
      <sz val="9"/>
      <name val="Arial"/>
      <family val="2"/>
    </font>
    <font>
      <b/>
      <sz val="9"/>
      <color rgb="FFFF99FF"/>
      <name val="Arial"/>
      <family val="2"/>
    </font>
    <font>
      <b/>
      <sz val="9"/>
      <name val="Arial"/>
      <family val="2"/>
    </font>
    <font>
      <sz val="11"/>
      <name val="Arial"/>
      <family val="2"/>
    </font>
    <font>
      <b/>
      <sz val="13"/>
      <name val="Arial"/>
      <family val="2"/>
    </font>
    <font>
      <u/>
      <sz val="8"/>
      <color indexed="12"/>
      <name val="Arial"/>
      <family val="2"/>
    </font>
    <font>
      <sz val="8"/>
      <name val="Arial"/>
      <family val="2"/>
    </font>
  </fonts>
  <fills count="46">
    <fill>
      <patternFill patternType="none"/>
    </fill>
    <fill>
      <patternFill patternType="gray125"/>
    </fill>
    <fill>
      <patternFill patternType="solid">
        <fgColor theme="2" tint="-9.9978637043366805E-2"/>
        <bgColor indexed="64"/>
      </patternFill>
    </fill>
    <fill>
      <patternFill patternType="solid">
        <fgColor theme="3"/>
        <bgColor indexed="64"/>
      </patternFill>
    </fill>
    <fill>
      <patternFill patternType="solid">
        <fgColor theme="3" tint="0.79998168889431442"/>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indexed="47"/>
        <bgColor indexed="64"/>
      </patternFill>
    </fill>
    <fill>
      <patternFill patternType="solid">
        <fgColor indexed="60"/>
        <bgColor indexed="64"/>
      </patternFill>
    </fill>
    <fill>
      <patternFill patternType="solid">
        <fgColor indexed="57"/>
        <bgColor indexed="64"/>
      </patternFill>
    </fill>
    <fill>
      <patternFill patternType="solid">
        <fgColor indexed="31"/>
        <bgColor indexed="64"/>
      </patternFill>
    </fill>
    <fill>
      <patternFill patternType="solid">
        <fgColor indexed="44"/>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5" tint="0.7999816888943144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s>
  <cellStyleXfs count="133">
    <xf numFmtId="0" fontId="0" fillId="0" borderId="0"/>
    <xf numFmtId="43" fontId="1" fillId="0" borderId="0" applyFont="0" applyFill="0" applyBorder="0" applyAlignment="0" applyProtection="0"/>
    <xf numFmtId="0" fontId="2" fillId="0" borderId="0">
      <alignment readingOrder="1"/>
    </xf>
    <xf numFmtId="0" fontId="8" fillId="0" borderId="0"/>
    <xf numFmtId="0" fontId="2" fillId="0" borderId="0"/>
    <xf numFmtId="0" fontId="2" fillId="0" borderId="0">
      <alignment readingOrder="1"/>
    </xf>
    <xf numFmtId="0" fontId="2" fillId="0" borderId="0"/>
    <xf numFmtId="0" fontId="2" fillId="0" borderId="0"/>
    <xf numFmtId="9"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alignment readingOrder="1"/>
    </xf>
    <xf numFmtId="43" fontId="2" fillId="0" borderId="0" applyFont="0" applyFill="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26" borderId="0" applyNumberFormat="0" applyBorder="0" applyAlignment="0" applyProtection="0"/>
    <xf numFmtId="0" fontId="26" fillId="29" borderId="0" applyNumberFormat="0" applyBorder="0" applyAlignment="0" applyProtection="0"/>
    <xf numFmtId="0" fontId="26" fillId="32" borderId="0" applyNumberFormat="0" applyBorder="0" applyAlignment="0" applyProtection="0"/>
    <xf numFmtId="0" fontId="27" fillId="33"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34" borderId="0" applyNumberFormat="0" applyBorder="0" applyAlignment="0" applyProtection="0"/>
    <xf numFmtId="0" fontId="27"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27" fillId="34" borderId="0" applyNumberFormat="0" applyBorder="0" applyAlignment="0" applyProtection="0"/>
    <xf numFmtId="0" fontId="27" fillId="35" borderId="0" applyNumberFormat="0" applyBorder="0" applyAlignment="0" applyProtection="0"/>
    <xf numFmtId="0" fontId="27" fillId="40" borderId="0" applyNumberFormat="0" applyBorder="0" applyAlignment="0" applyProtection="0"/>
    <xf numFmtId="0" fontId="28" fillId="24" borderId="0" applyNumberFormat="0" applyBorder="0" applyAlignment="0" applyProtection="0"/>
    <xf numFmtId="0" fontId="29" fillId="41" borderId="29" applyNumberFormat="0" applyAlignment="0" applyProtection="0"/>
    <xf numFmtId="0" fontId="30" fillId="42" borderId="30"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0" fontId="2" fillId="15" borderId="0" applyNumberFormat="0" applyAlignment="0">
      <alignment horizontal="right"/>
    </xf>
    <xf numFmtId="0" fontId="2" fillId="15" borderId="0" applyNumberFormat="0" applyAlignment="0">
      <alignment horizontal="right"/>
    </xf>
    <xf numFmtId="0" fontId="2" fillId="15" borderId="0" applyNumberFormat="0" applyAlignment="0">
      <alignment horizontal="right"/>
    </xf>
    <xf numFmtId="0" fontId="2" fillId="15" borderId="0" applyNumberFormat="0" applyAlignment="0">
      <alignment horizontal="right"/>
    </xf>
    <xf numFmtId="0" fontId="2" fillId="11" borderId="0" applyNumberFormat="0" applyAlignment="0"/>
    <xf numFmtId="172" fontId="31" fillId="0" borderId="0"/>
    <xf numFmtId="0" fontId="32" fillId="0" borderId="0" applyNumberFormat="0" applyFill="0" applyBorder="0" applyAlignment="0" applyProtection="0"/>
    <xf numFmtId="0" fontId="33" fillId="25" borderId="0" applyNumberFormat="0" applyBorder="0" applyAlignment="0" applyProtection="0"/>
    <xf numFmtId="0" fontId="34" fillId="0" borderId="0">
      <alignment horizontal="center" wrapText="1"/>
    </xf>
    <xf numFmtId="0" fontId="35" fillId="0" borderId="31" applyNumberFormat="0" applyFill="0" applyAlignment="0" applyProtection="0"/>
    <xf numFmtId="0" fontId="36" fillId="0" borderId="32"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28" borderId="29" applyNumberFormat="0" applyAlignment="0" applyProtection="0"/>
    <xf numFmtId="0" fontId="40" fillId="0" borderId="33" applyNumberFormat="0" applyFill="0" applyAlignment="0" applyProtection="0"/>
    <xf numFmtId="0" fontId="41" fillId="43" borderId="0" applyNumberFormat="0" applyBorder="0" applyAlignment="0" applyProtection="0"/>
    <xf numFmtId="0" fontId="26" fillId="0" borderId="0"/>
    <xf numFmtId="0" fontId="26" fillId="0" borderId="0"/>
    <xf numFmtId="0" fontId="26" fillId="0" borderId="0"/>
    <xf numFmtId="0" fontId="5" fillId="0" borderId="0"/>
    <xf numFmtId="0" fontId="5" fillId="0" borderId="0"/>
    <xf numFmtId="0" fontId="2" fillId="0" borderId="0">
      <alignment readingOrder="1"/>
    </xf>
    <xf numFmtId="0" fontId="2" fillId="0" borderId="0"/>
    <xf numFmtId="0" fontId="2" fillId="0" borderId="0"/>
    <xf numFmtId="0" fontId="2" fillId="0" borderId="0"/>
    <xf numFmtId="0" fontId="2" fillId="0" borderId="0"/>
    <xf numFmtId="0" fontId="26" fillId="0" borderId="0"/>
    <xf numFmtId="0" fontId="26" fillId="0" borderId="0"/>
    <xf numFmtId="0" fontId="2" fillId="0" borderId="0">
      <alignment readingOrder="1"/>
    </xf>
    <xf numFmtId="0" fontId="2" fillId="0" borderId="0">
      <alignment readingOrder="1"/>
    </xf>
    <xf numFmtId="0" fontId="26" fillId="0" borderId="0"/>
    <xf numFmtId="0" fontId="2" fillId="0" borderId="0">
      <alignment readingOrder="1"/>
    </xf>
    <xf numFmtId="0" fontId="2" fillId="0" borderId="0"/>
    <xf numFmtId="0" fontId="2" fillId="0" borderId="0"/>
    <xf numFmtId="0" fontId="2" fillId="0" borderId="0"/>
    <xf numFmtId="0" fontId="2" fillId="0" borderId="0">
      <alignment readingOrder="1"/>
    </xf>
    <xf numFmtId="0" fontId="5" fillId="0" borderId="0"/>
    <xf numFmtId="0" fontId="26" fillId="0" borderId="0"/>
    <xf numFmtId="0" fontId="2" fillId="0" borderId="0"/>
    <xf numFmtId="0" fontId="5" fillId="0" borderId="0"/>
    <xf numFmtId="0" fontId="5" fillId="0" borderId="0"/>
    <xf numFmtId="0" fontId="26" fillId="0" borderId="0"/>
    <xf numFmtId="0" fontId="26" fillId="0" borderId="0"/>
    <xf numFmtId="0" fontId="2" fillId="0" borderId="0" applyNumberFormat="0" applyFill="0" applyBorder="0" applyAlignment="0" applyProtection="0"/>
    <xf numFmtId="0" fontId="42" fillId="0" borderId="0"/>
    <xf numFmtId="0" fontId="26" fillId="0" borderId="0"/>
    <xf numFmtId="0" fontId="26" fillId="0" borderId="0"/>
    <xf numFmtId="0" fontId="26" fillId="0" borderId="0"/>
    <xf numFmtId="0" fontId="26" fillId="0" borderId="0"/>
    <xf numFmtId="0" fontId="2" fillId="0" borderId="0">
      <alignment readingOrder="1"/>
    </xf>
    <xf numFmtId="0" fontId="2" fillId="0" borderId="0">
      <alignment readingOrder="1"/>
    </xf>
    <xf numFmtId="0" fontId="26" fillId="44" borderId="34" applyNumberFormat="0" applyFont="0" applyAlignment="0" applyProtection="0"/>
    <xf numFmtId="0" fontId="43" fillId="41" borderId="35"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44" fillId="0" borderId="0" applyNumberFormat="0" applyFill="0" applyBorder="0" applyAlignment="0" applyProtection="0"/>
    <xf numFmtId="0" fontId="45" fillId="0" borderId="36" applyNumberFormat="0" applyFill="0" applyAlignment="0" applyProtection="0"/>
    <xf numFmtId="0" fontId="46" fillId="0" borderId="0" applyNumberFormat="0" applyFill="0" applyBorder="0" applyAlignment="0" applyProtection="0"/>
    <xf numFmtId="0" fontId="2" fillId="0" borderId="0"/>
    <xf numFmtId="0" fontId="2" fillId="0" borderId="0"/>
    <xf numFmtId="0" fontId="5" fillId="0" borderId="0"/>
    <xf numFmtId="0" fontId="5" fillId="0" borderId="0"/>
    <xf numFmtId="0" fontId="1" fillId="0" borderId="0"/>
  </cellStyleXfs>
  <cellXfs count="264">
    <xf numFmtId="0" fontId="0" fillId="0" borderId="0" xfId="0"/>
    <xf numFmtId="0" fontId="0" fillId="0" borderId="0" xfId="0" applyFont="1"/>
    <xf numFmtId="0" fontId="4" fillId="2" borderId="1" xfId="2" applyFont="1" applyFill="1" applyBorder="1" applyAlignment="1">
      <alignment horizontal="left" vertical="center" wrapText="1"/>
    </xf>
    <xf numFmtId="0" fontId="5" fillId="0" borderId="0" xfId="0" applyFont="1"/>
    <xf numFmtId="0" fontId="6" fillId="0" borderId="1" xfId="2" applyNumberFormat="1" applyFont="1" applyFill="1" applyBorder="1" applyAlignment="1">
      <alignment horizontal="left" vertical="center" wrapText="1"/>
    </xf>
    <xf numFmtId="0" fontId="6" fillId="0" borderId="1" xfId="2" applyFont="1" applyFill="1" applyBorder="1" applyAlignment="1">
      <alignment horizontal="left" vertical="center" wrapText="1"/>
    </xf>
    <xf numFmtId="0" fontId="5" fillId="0" borderId="1" xfId="2" applyFont="1" applyFill="1" applyBorder="1" applyAlignment="1">
      <alignment horizontal="left" vertical="center" wrapText="1"/>
    </xf>
    <xf numFmtId="0" fontId="6" fillId="0" borderId="1" xfId="2" applyFont="1" applyBorder="1" applyAlignment="1">
      <alignment horizontal="left" vertical="center" wrapText="1" readingOrder="1"/>
    </xf>
    <xf numFmtId="0" fontId="6" fillId="0" borderId="1" xfId="2" applyNumberFormat="1" applyFont="1" applyBorder="1" applyAlignment="1">
      <alignment horizontal="left" vertical="center" wrapText="1" readingOrder="1"/>
    </xf>
    <xf numFmtId="0" fontId="6" fillId="0" borderId="1" xfId="2" applyFont="1" applyBorder="1" applyAlignment="1">
      <alignment vertical="center" wrapText="1" readingOrder="1"/>
    </xf>
    <xf numFmtId="0" fontId="6" fillId="0" borderId="1" xfId="2" applyFont="1" applyBorder="1" applyAlignment="1">
      <alignment wrapText="1" readingOrder="1"/>
    </xf>
    <xf numFmtId="0" fontId="6" fillId="0" borderId="1" xfId="2" applyNumberFormat="1" applyFont="1" applyBorder="1" applyAlignment="1">
      <alignment vertical="center" wrapText="1" readingOrder="1"/>
    </xf>
    <xf numFmtId="0" fontId="4" fillId="2" borderId="2" xfId="2" applyFont="1" applyFill="1" applyBorder="1" applyAlignment="1">
      <alignment horizontal="left" vertical="center" wrapText="1"/>
    </xf>
    <xf numFmtId="0" fontId="7" fillId="4" borderId="3" xfId="0" applyFont="1" applyFill="1" applyBorder="1"/>
    <xf numFmtId="0" fontId="7" fillId="4" borderId="4" xfId="0" applyFont="1" applyFill="1" applyBorder="1"/>
    <xf numFmtId="0" fontId="7" fillId="4" borderId="5" xfId="0" applyFont="1" applyFill="1" applyBorder="1"/>
    <xf numFmtId="0" fontId="9" fillId="0" borderId="0" xfId="3" applyFont="1"/>
    <xf numFmtId="0" fontId="10" fillId="0" borderId="0" xfId="4" applyFont="1"/>
    <xf numFmtId="0" fontId="2" fillId="0" borderId="0" xfId="3" applyFont="1"/>
    <xf numFmtId="5" fontId="2" fillId="0" borderId="0" xfId="3" applyNumberFormat="1" applyFont="1"/>
    <xf numFmtId="164" fontId="2" fillId="0" borderId="0" xfId="3" applyNumberFormat="1" applyFont="1"/>
    <xf numFmtId="164" fontId="10" fillId="0" borderId="0" xfId="3" applyNumberFormat="1" applyFont="1"/>
    <xf numFmtId="0" fontId="2" fillId="0" borderId="0" xfId="3" applyFont="1" applyFill="1"/>
    <xf numFmtId="165" fontId="2" fillId="0" borderId="0" xfId="3" applyNumberFormat="1" applyFont="1"/>
    <xf numFmtId="0" fontId="9" fillId="0" borderId="0" xfId="3" applyFont="1" applyAlignment="1">
      <alignment horizontal="left"/>
    </xf>
    <xf numFmtId="0" fontId="0" fillId="0" borderId="0" xfId="0">
      <alignment readingOrder="1"/>
    </xf>
    <xf numFmtId="166" fontId="0" fillId="0" borderId="0" xfId="0" applyNumberFormat="1" applyAlignment="1">
      <alignment horizontal="center" readingOrder="1"/>
    </xf>
    <xf numFmtId="167" fontId="0" fillId="0" borderId="0" xfId="0" applyNumberFormat="1" applyAlignment="1">
      <alignment horizontal="center" readingOrder="1"/>
    </xf>
    <xf numFmtId="0" fontId="2" fillId="0" borderId="0" xfId="3" applyFont="1" applyAlignment="1">
      <alignment horizontal="center"/>
    </xf>
    <xf numFmtId="0" fontId="11" fillId="5" borderId="6" xfId="3" applyFont="1" applyFill="1" applyBorder="1" applyAlignment="1">
      <alignment horizontal="centerContinuous"/>
    </xf>
    <xf numFmtId="0" fontId="12" fillId="5" borderId="6" xfId="3" applyFont="1" applyFill="1" applyBorder="1" applyAlignment="1">
      <alignment horizontal="centerContinuous"/>
    </xf>
    <xf numFmtId="0" fontId="12" fillId="5" borderId="7" xfId="3" applyFont="1" applyFill="1" applyBorder="1" applyAlignment="1">
      <alignment horizontal="centerContinuous"/>
    </xf>
    <xf numFmtId="0" fontId="13" fillId="5" borderId="8" xfId="3" applyFont="1" applyFill="1" applyBorder="1" applyAlignment="1">
      <alignment horizontal="centerContinuous"/>
    </xf>
    <xf numFmtId="0" fontId="12" fillId="3" borderId="8" xfId="3" applyFont="1" applyFill="1" applyBorder="1" applyAlignment="1">
      <alignment horizontal="center"/>
    </xf>
    <xf numFmtId="0" fontId="12" fillId="0" borderId="0" xfId="3" applyFont="1" applyFill="1" applyBorder="1" applyAlignment="1">
      <alignment horizontal="centerContinuous"/>
    </xf>
    <xf numFmtId="0" fontId="13" fillId="0" borderId="0" xfId="3" applyFont="1" applyFill="1" applyBorder="1" applyAlignment="1">
      <alignment horizontal="centerContinuous"/>
    </xf>
    <xf numFmtId="0" fontId="14" fillId="0" borderId="0" xfId="3" applyFont="1" applyFill="1" applyBorder="1" applyAlignment="1">
      <alignment horizontal="centerContinuous"/>
    </xf>
    <xf numFmtId="0" fontId="2" fillId="0" borderId="0" xfId="3" applyFont="1" applyFill="1" applyBorder="1"/>
    <xf numFmtId="0" fontId="14" fillId="9" borderId="1" xfId="3" applyFont="1" applyFill="1" applyBorder="1" applyAlignment="1">
      <alignment horizontal="center" wrapText="1"/>
    </xf>
    <xf numFmtId="0" fontId="14" fillId="9" borderId="11" xfId="3" applyFont="1" applyFill="1" applyBorder="1" applyAlignment="1">
      <alignment horizontal="center" wrapText="1"/>
    </xf>
    <xf numFmtId="0" fontId="14" fillId="9" borderId="2" xfId="3" applyFont="1" applyFill="1" applyBorder="1" applyAlignment="1">
      <alignment horizontal="center" wrapText="1"/>
    </xf>
    <xf numFmtId="0" fontId="14" fillId="9" borderId="2" xfId="0" applyFont="1" applyFill="1" applyBorder="1" applyAlignment="1">
      <alignment horizontal="center" wrapText="1"/>
    </xf>
    <xf numFmtId="0" fontId="14" fillId="10" borderId="8" xfId="3" applyFont="1" applyFill="1" applyBorder="1" applyAlignment="1">
      <alignment horizontal="center" wrapText="1"/>
    </xf>
    <xf numFmtId="0" fontId="14" fillId="10" borderId="1" xfId="3" applyFont="1" applyFill="1" applyBorder="1" applyAlignment="1">
      <alignment horizontal="center" wrapText="1"/>
    </xf>
    <xf numFmtId="0" fontId="14" fillId="0" borderId="0" xfId="3" applyFont="1" applyFill="1" applyBorder="1" applyAlignment="1">
      <alignment horizontal="center" wrapText="1"/>
    </xf>
    <xf numFmtId="164" fontId="0" fillId="0" borderId="0" xfId="0" applyNumberFormat="1">
      <alignment readingOrder="1"/>
    </xf>
    <xf numFmtId="0" fontId="2" fillId="0" borderId="0" xfId="7" applyFont="1"/>
    <xf numFmtId="0" fontId="2" fillId="2" borderId="1" xfId="7" applyFill="1" applyBorder="1"/>
    <xf numFmtId="0" fontId="2" fillId="2" borderId="1" xfId="7" applyFont="1" applyFill="1" applyBorder="1"/>
    <xf numFmtId="0" fontId="2" fillId="2" borderId="1" xfId="7" applyFont="1" applyFill="1" applyBorder="1" applyAlignment="1">
      <alignment wrapText="1"/>
    </xf>
    <xf numFmtId="0" fontId="14" fillId="2" borderId="1" xfId="7" applyFont="1" applyFill="1" applyBorder="1" applyAlignment="1">
      <alignment horizontal="center" wrapText="1"/>
    </xf>
    <xf numFmtId="0" fontId="17" fillId="4" borderId="0" xfId="7" applyFont="1" applyFill="1"/>
    <xf numFmtId="0" fontId="2" fillId="0" borderId="0" xfId="7" applyFill="1"/>
    <xf numFmtId="0" fontId="2" fillId="0" borderId="0" xfId="7" applyFont="1" applyFill="1"/>
    <xf numFmtId="0" fontId="2" fillId="0" borderId="0" xfId="7" applyFill="1" applyBorder="1"/>
    <xf numFmtId="0" fontId="0" fillId="0" borderId="0" xfId="0" applyFill="1" applyBorder="1" applyAlignment="1">
      <alignment horizontal="center"/>
    </xf>
    <xf numFmtId="0" fontId="2" fillId="0" borderId="0" xfId="7" applyFont="1" applyAlignment="1">
      <alignment wrapText="1"/>
    </xf>
    <xf numFmtId="0" fontId="3" fillId="2" borderId="0" xfId="7" applyFont="1" applyFill="1"/>
    <xf numFmtId="0" fontId="2" fillId="0" borderId="0" xfId="7" applyFont="1" applyAlignment="1">
      <alignment horizontal="center"/>
    </xf>
    <xf numFmtId="0" fontId="3" fillId="0" borderId="0" xfId="0" applyFont="1">
      <alignment readingOrder="1"/>
    </xf>
    <xf numFmtId="0" fontId="0" fillId="0" borderId="0" xfId="0" applyFill="1">
      <alignment readingOrder="1"/>
    </xf>
    <xf numFmtId="0" fontId="0" fillId="0" borderId="0" xfId="0" applyFill="1" applyAlignment="1">
      <alignment vertical="center" wrapText="1" readingOrder="1"/>
    </xf>
    <xf numFmtId="9" fontId="0" fillId="0" borderId="0" xfId="0" applyNumberFormat="1">
      <alignment readingOrder="1"/>
    </xf>
    <xf numFmtId="1" fontId="0" fillId="0" borderId="0" xfId="0" applyNumberFormat="1">
      <alignment readingOrder="1"/>
    </xf>
    <xf numFmtId="167" fontId="0" fillId="0" borderId="0" xfId="0" applyNumberFormat="1">
      <alignment readingOrder="1"/>
    </xf>
    <xf numFmtId="2" fontId="0" fillId="0" borderId="0" xfId="0" applyNumberFormat="1">
      <alignment readingOrder="1"/>
    </xf>
    <xf numFmtId="0" fontId="0" fillId="2" borderId="0" xfId="0" applyFill="1">
      <alignment readingOrder="1"/>
    </xf>
    <xf numFmtId="0" fontId="0" fillId="2" borderId="0" xfId="0" applyFill="1" applyAlignment="1">
      <alignment vertical="center" wrapText="1" readingOrder="1"/>
    </xf>
    <xf numFmtId="1" fontId="0" fillId="2" borderId="0" xfId="0" applyNumberFormat="1" applyFill="1">
      <alignment readingOrder="1"/>
    </xf>
    <xf numFmtId="9" fontId="2" fillId="2" borderId="0" xfId="8" applyFont="1" applyFill="1">
      <alignment readingOrder="1"/>
    </xf>
    <xf numFmtId="9" fontId="2" fillId="0" borderId="0" xfId="8" applyFont="1" applyFill="1" applyAlignment="1">
      <alignment horizontal="center" readingOrder="1"/>
    </xf>
    <xf numFmtId="9" fontId="2" fillId="0" borderId="0" xfId="8" applyNumberFormat="1" applyFont="1" applyFill="1" applyAlignment="1">
      <alignment horizontal="center" readingOrder="1"/>
    </xf>
    <xf numFmtId="0" fontId="20" fillId="12" borderId="9" xfId="0" applyFont="1" applyFill="1" applyBorder="1" applyAlignment="1">
      <alignment horizontal="left" wrapText="1" readingOrder="1"/>
    </xf>
    <xf numFmtId="0" fontId="20" fillId="12" borderId="8" xfId="0" applyFont="1" applyFill="1" applyBorder="1" applyAlignment="1">
      <alignment horizontal="center" wrapText="1" readingOrder="1"/>
    </xf>
    <xf numFmtId="0" fontId="20" fillId="13" borderId="9" xfId="0" applyFont="1" applyFill="1" applyBorder="1" applyAlignment="1">
      <alignment horizontal="left" readingOrder="1"/>
    </xf>
    <xf numFmtId="0" fontId="20" fillId="13" borderId="10" xfId="0" applyFont="1" applyFill="1" applyBorder="1" applyAlignment="1">
      <alignment horizontal="center" wrapText="1" readingOrder="1"/>
    </xf>
    <xf numFmtId="0" fontId="20" fillId="13" borderId="8" xfId="0" applyFont="1" applyFill="1" applyBorder="1" applyAlignment="1">
      <alignment horizontal="center" wrapText="1" readingOrder="1"/>
    </xf>
    <xf numFmtId="0" fontId="0" fillId="0" borderId="12" xfId="0" applyBorder="1">
      <alignment readingOrder="1"/>
    </xf>
    <xf numFmtId="0" fontId="0" fillId="0" borderId="13" xfId="0" applyBorder="1">
      <alignment readingOrder="1"/>
    </xf>
    <xf numFmtId="0" fontId="0" fillId="0" borderId="14" xfId="0" applyBorder="1">
      <alignment readingOrder="1"/>
    </xf>
    <xf numFmtId="0" fontId="0" fillId="0" borderId="15" xfId="0" applyBorder="1">
      <alignment readingOrder="1"/>
    </xf>
    <xf numFmtId="0" fontId="0" fillId="0" borderId="0" xfId="0" applyBorder="1">
      <alignment readingOrder="1"/>
    </xf>
    <xf numFmtId="0" fontId="0" fillId="0" borderId="16" xfId="0" applyBorder="1">
      <alignment readingOrder="1"/>
    </xf>
    <xf numFmtId="0" fontId="0" fillId="0" borderId="17" xfId="0" applyBorder="1">
      <alignment readingOrder="1"/>
    </xf>
    <xf numFmtId="0" fontId="0" fillId="0" borderId="18" xfId="0" applyBorder="1">
      <alignment readingOrder="1"/>
    </xf>
    <xf numFmtId="0" fontId="0" fillId="0" borderId="19" xfId="0" applyBorder="1">
      <alignment readingOrder="1"/>
    </xf>
    <xf numFmtId="0" fontId="14" fillId="14" borderId="3" xfId="0" applyFont="1" applyFill="1" applyBorder="1" applyAlignment="1">
      <alignment horizontal="centerContinuous" wrapText="1" readingOrder="1"/>
    </xf>
    <xf numFmtId="0" fontId="14" fillId="14" borderId="5" xfId="0" applyFont="1" applyFill="1" applyBorder="1" applyAlignment="1">
      <alignment horizontal="centerContinuous" wrapText="1" readingOrder="1"/>
    </xf>
    <xf numFmtId="164" fontId="14" fillId="14" borderId="3" xfId="0" applyNumberFormat="1" applyFont="1" applyFill="1" applyBorder="1" applyAlignment="1">
      <alignment horizontal="centerContinuous" wrapText="1" readingOrder="1"/>
    </xf>
    <xf numFmtId="164" fontId="14" fillId="14" borderId="4" xfId="0" applyNumberFormat="1" applyFont="1" applyFill="1" applyBorder="1" applyAlignment="1">
      <alignment horizontal="centerContinuous" wrapText="1" readingOrder="1"/>
    </xf>
    <xf numFmtId="164" fontId="14" fillId="14" borderId="5" xfId="0" applyNumberFormat="1" applyFont="1" applyFill="1" applyBorder="1" applyAlignment="1">
      <alignment horizontal="centerContinuous" wrapText="1" readingOrder="1"/>
    </xf>
    <xf numFmtId="164" fontId="14" fillId="14" borderId="10" xfId="0" applyNumberFormat="1" applyFont="1" applyFill="1" applyBorder="1" applyAlignment="1">
      <alignment horizontal="center" wrapText="1" readingOrder="1"/>
    </xf>
    <xf numFmtId="0" fontId="14" fillId="11" borderId="1" xfId="0" applyFont="1" applyFill="1" applyBorder="1" applyAlignment="1">
      <alignment horizontal="center" wrapText="1" readingOrder="1"/>
    </xf>
    <xf numFmtId="0" fontId="14" fillId="11" borderId="8" xfId="0" applyFont="1" applyFill="1" applyBorder="1" applyAlignment="1">
      <alignment horizontal="center" wrapText="1" readingOrder="1"/>
    </xf>
    <xf numFmtId="164" fontId="14" fillId="11" borderId="8" xfId="0" applyNumberFormat="1" applyFont="1" applyFill="1" applyBorder="1" applyAlignment="1">
      <alignment horizontal="center" wrapText="1" readingOrder="1"/>
    </xf>
    <xf numFmtId="169" fontId="14" fillId="11" borderId="8" xfId="0" applyNumberFormat="1" applyFont="1" applyFill="1" applyBorder="1" applyAlignment="1">
      <alignment horizontal="center" wrapText="1" readingOrder="1"/>
    </xf>
    <xf numFmtId="164" fontId="13" fillId="0" borderId="0" xfId="0" applyNumberFormat="1" applyFont="1">
      <alignment readingOrder="1"/>
    </xf>
    <xf numFmtId="0" fontId="14" fillId="15" borderId="3" xfId="0" applyFont="1" applyFill="1" applyBorder="1" applyAlignment="1">
      <alignment horizontal="centerContinuous" wrapText="1" readingOrder="1"/>
    </xf>
    <xf numFmtId="0" fontId="14" fillId="15" borderId="4" xfId="0" applyFont="1" applyFill="1" applyBorder="1" applyAlignment="1">
      <alignment horizontal="centerContinuous" wrapText="1" readingOrder="1"/>
    </xf>
    <xf numFmtId="164" fontId="14" fillId="15" borderId="4" xfId="0" applyNumberFormat="1" applyFont="1" applyFill="1" applyBorder="1" applyAlignment="1">
      <alignment horizontal="centerContinuous" wrapText="1" readingOrder="1"/>
    </xf>
    <xf numFmtId="164" fontId="14" fillId="15" borderId="5" xfId="0" applyNumberFormat="1" applyFont="1" applyFill="1" applyBorder="1" applyAlignment="1">
      <alignment horizontal="centerContinuous" wrapText="1" readingOrder="1"/>
    </xf>
    <xf numFmtId="164" fontId="14" fillId="15" borderId="10" xfId="0" applyNumberFormat="1" applyFont="1" applyFill="1" applyBorder="1" applyAlignment="1">
      <alignment horizontal="center" wrapText="1" readingOrder="1"/>
    </xf>
    <xf numFmtId="164" fontId="14" fillId="15" borderId="3" xfId="0" applyNumberFormat="1" applyFont="1" applyFill="1" applyBorder="1" applyAlignment="1">
      <alignment horizontal="centerContinuous" wrapText="1" readingOrder="1"/>
    </xf>
    <xf numFmtId="164" fontId="3" fillId="0" borderId="0" xfId="0" applyNumberFormat="1" applyFont="1">
      <alignment readingOrder="1"/>
    </xf>
    <xf numFmtId="170" fontId="3" fillId="0" borderId="0" xfId="0" applyNumberFormat="1" applyFont="1">
      <alignment readingOrder="1"/>
    </xf>
    <xf numFmtId="164" fontId="21" fillId="0" borderId="0" xfId="0" applyNumberFormat="1" applyFont="1">
      <alignment readingOrder="1"/>
    </xf>
    <xf numFmtId="170" fontId="0" fillId="0" borderId="0" xfId="0" applyNumberFormat="1">
      <alignment readingOrder="1"/>
    </xf>
    <xf numFmtId="170" fontId="21" fillId="0" borderId="0" xfId="0" applyNumberFormat="1" applyFont="1">
      <alignment readingOrder="1"/>
    </xf>
    <xf numFmtId="0" fontId="14" fillId="15" borderId="1" xfId="0" applyFont="1" applyFill="1" applyBorder="1" applyAlignment="1">
      <alignment horizontal="center" wrapText="1" readingOrder="1"/>
    </xf>
    <xf numFmtId="0" fontId="14" fillId="15" borderId="8" xfId="0" applyFont="1" applyFill="1" applyBorder="1" applyAlignment="1">
      <alignment horizontal="center" wrapText="1" readingOrder="1"/>
    </xf>
    <xf numFmtId="164" fontId="14" fillId="15" borderId="8" xfId="0" applyNumberFormat="1" applyFont="1" applyFill="1" applyBorder="1" applyAlignment="1">
      <alignment horizontal="center" wrapText="1" readingOrder="1"/>
    </xf>
    <xf numFmtId="164" fontId="14" fillId="15" borderId="20" xfId="0" applyNumberFormat="1" applyFont="1" applyFill="1" applyBorder="1" applyAlignment="1">
      <alignment horizontal="centerContinuous" wrapText="1" readingOrder="1"/>
    </xf>
    <xf numFmtId="164" fontId="14" fillId="15" borderId="21" xfId="0" applyNumberFormat="1" applyFont="1" applyFill="1" applyBorder="1" applyAlignment="1">
      <alignment horizontal="centerContinuous" wrapText="1" readingOrder="1"/>
    </xf>
    <xf numFmtId="2" fontId="0" fillId="0" borderId="0" xfId="0" applyNumberFormat="1"/>
    <xf numFmtId="0" fontId="5" fillId="0" borderId="0" xfId="0" applyFont="1" applyAlignment="1">
      <alignment wrapText="1"/>
    </xf>
    <xf numFmtId="167" fontId="0" fillId="0" borderId="0" xfId="0" applyNumberFormat="1" applyFill="1">
      <alignment readingOrder="1"/>
    </xf>
    <xf numFmtId="0" fontId="23" fillId="18" borderId="1" xfId="0" applyFont="1" applyFill="1" applyBorder="1"/>
    <xf numFmtId="0" fontId="23" fillId="2" borderId="1" xfId="0" applyFont="1" applyFill="1" applyBorder="1"/>
    <xf numFmtId="0" fontId="23" fillId="2" borderId="6" xfId="0" applyFont="1" applyFill="1" applyBorder="1"/>
    <xf numFmtId="0" fontId="23" fillId="2" borderId="11" xfId="0" applyFont="1" applyFill="1" applyBorder="1"/>
    <xf numFmtId="1" fontId="0" fillId="19" borderId="0" xfId="0" applyNumberFormat="1" applyFill="1" applyAlignment="1">
      <alignment horizontal="center" readingOrder="1"/>
    </xf>
    <xf numFmtId="164" fontId="0" fillId="16" borderId="0" xfId="0" applyNumberFormat="1" applyFill="1" applyAlignment="1">
      <alignment horizontal="center" readingOrder="1"/>
    </xf>
    <xf numFmtId="0" fontId="23" fillId="19" borderId="1" xfId="0" applyFont="1" applyFill="1" applyBorder="1"/>
    <xf numFmtId="0" fontId="22" fillId="0" borderId="0" xfId="0" applyFont="1">
      <alignment readingOrder="1"/>
    </xf>
    <xf numFmtId="0" fontId="23" fillId="4" borderId="1" xfId="0" applyFont="1" applyFill="1" applyBorder="1"/>
    <xf numFmtId="0" fontId="0" fillId="18" borderId="1" xfId="0" applyFill="1" applyBorder="1">
      <alignment readingOrder="1"/>
    </xf>
    <xf numFmtId="0" fontId="2" fillId="0" borderId="0" xfId="0" applyFont="1" applyAlignment="1">
      <alignment horizontal="right" readingOrder="1"/>
    </xf>
    <xf numFmtId="171" fontId="0" fillId="0" borderId="0" xfId="1" applyNumberFormat="1" applyFont="1" applyAlignment="1">
      <alignment readingOrder="1"/>
    </xf>
    <xf numFmtId="43" fontId="0" fillId="0" borderId="0" xfId="0" applyNumberFormat="1">
      <alignment readingOrder="1"/>
    </xf>
    <xf numFmtId="0" fontId="3" fillId="4" borderId="7" xfId="0" applyFont="1" applyFill="1" applyBorder="1">
      <alignment readingOrder="1"/>
    </xf>
    <xf numFmtId="0" fontId="0" fillId="4" borderId="26" xfId="0" applyFill="1" applyBorder="1">
      <alignment readingOrder="1"/>
    </xf>
    <xf numFmtId="0" fontId="3" fillId="4" borderId="26" xfId="0" applyFont="1" applyFill="1" applyBorder="1">
      <alignment readingOrder="1"/>
    </xf>
    <xf numFmtId="49" fontId="0" fillId="4" borderId="26" xfId="0" quotePrefix="1" applyNumberFormat="1" applyFill="1" applyBorder="1">
      <alignment readingOrder="1"/>
    </xf>
    <xf numFmtId="0" fontId="0" fillId="4" borderId="2" xfId="0" applyFill="1" applyBorder="1">
      <alignment readingOrder="1"/>
    </xf>
    <xf numFmtId="0" fontId="18" fillId="17" borderId="0" xfId="0" applyFont="1" applyFill="1">
      <alignment readingOrder="1"/>
    </xf>
    <xf numFmtId="0" fontId="24" fillId="2" borderId="0" xfId="0" applyFont="1" applyFill="1" applyAlignment="1">
      <alignment horizontal="right" readingOrder="1"/>
    </xf>
    <xf numFmtId="0" fontId="0" fillId="2" borderId="24" xfId="0" applyFill="1" applyBorder="1">
      <alignment readingOrder="1"/>
    </xf>
    <xf numFmtId="0" fontId="0" fillId="2" borderId="0" xfId="0" applyFill="1" applyAlignment="1">
      <alignment horizontal="right" readingOrder="1"/>
    </xf>
    <xf numFmtId="1" fontId="0" fillId="0" borderId="0" xfId="0" applyNumberFormat="1" applyFill="1">
      <alignment readingOrder="1"/>
    </xf>
    <xf numFmtId="9" fontId="2" fillId="0" borderId="0" xfId="8" applyFont="1" applyFill="1">
      <alignment readingOrder="1"/>
    </xf>
    <xf numFmtId="168" fontId="0" fillId="0" borderId="0" xfId="1" applyNumberFormat="1" applyFont="1" applyFill="1">
      <alignment readingOrder="1"/>
    </xf>
    <xf numFmtId="9" fontId="2" fillId="2" borderId="0" xfId="8" applyFont="1" applyFill="1" applyAlignment="1">
      <alignment horizontal="center" readingOrder="1"/>
    </xf>
    <xf numFmtId="0" fontId="24" fillId="0" borderId="0" xfId="0" applyFont="1" applyFill="1">
      <alignment readingOrder="1"/>
    </xf>
    <xf numFmtId="9" fontId="0" fillId="0" borderId="0" xfId="0" applyNumberFormat="1"/>
    <xf numFmtId="0" fontId="18" fillId="20" borderId="0" xfId="0" applyFont="1" applyFill="1">
      <alignment readingOrder="1"/>
    </xf>
    <xf numFmtId="1" fontId="18" fillId="20" borderId="0" xfId="0" applyNumberFormat="1" applyFont="1" applyFill="1">
      <alignment readingOrder="1"/>
    </xf>
    <xf numFmtId="0" fontId="0" fillId="4" borderId="23" xfId="0" applyFill="1" applyBorder="1">
      <alignment readingOrder="1"/>
    </xf>
    <xf numFmtId="0" fontId="0" fillId="2" borderId="6" xfId="0" applyFill="1" applyBorder="1">
      <alignment readingOrder="1"/>
    </xf>
    <xf numFmtId="0" fontId="0" fillId="2" borderId="23" xfId="0" applyFill="1" applyBorder="1">
      <alignment readingOrder="1"/>
    </xf>
    <xf numFmtId="0" fontId="0" fillId="2" borderId="25" xfId="0" applyFill="1" applyBorder="1" applyAlignment="1">
      <alignment horizontal="center" readingOrder="1"/>
    </xf>
    <xf numFmtId="0" fontId="0" fillId="2" borderId="7" xfId="0" applyFill="1" applyBorder="1">
      <alignment readingOrder="1"/>
    </xf>
    <xf numFmtId="0" fontId="0" fillId="2" borderId="2" xfId="0" applyFill="1" applyBorder="1" applyAlignment="1">
      <alignment horizontal="center" readingOrder="1"/>
    </xf>
    <xf numFmtId="0" fontId="0" fillId="2" borderId="11" xfId="0" applyFill="1" applyBorder="1" applyAlignment="1">
      <alignment horizontal="center" readingOrder="1"/>
    </xf>
    <xf numFmtId="1" fontId="0" fillId="0" borderId="0" xfId="0" quotePrefix="1" applyNumberFormat="1" applyFill="1">
      <alignment readingOrder="1"/>
    </xf>
    <xf numFmtId="0" fontId="0" fillId="21" borderId="0" xfId="0" applyFill="1"/>
    <xf numFmtId="15" fontId="2" fillId="0" borderId="0" xfId="7" applyNumberFormat="1" applyFont="1" applyFill="1" applyAlignment="1">
      <alignment horizontal="center"/>
    </xf>
    <xf numFmtId="0" fontId="0" fillId="0" borderId="0" xfId="0" applyAlignment="1">
      <alignment horizontal="center"/>
    </xf>
    <xf numFmtId="0" fontId="0" fillId="0" borderId="0" xfId="0" applyAlignment="1">
      <alignment horizontal="right"/>
    </xf>
    <xf numFmtId="168" fontId="0" fillId="21" borderId="0" xfId="48" applyNumberFormat="1" applyFont="1" applyFill="1"/>
    <xf numFmtId="171" fontId="0" fillId="0" borderId="0" xfId="1" applyNumberFormat="1" applyFont="1" applyAlignment="1">
      <alignment horizontal="right" readingOrder="1"/>
    </xf>
    <xf numFmtId="43" fontId="0" fillId="0" borderId="0" xfId="1" applyFont="1">
      <alignment readingOrder="1"/>
    </xf>
    <xf numFmtId="14" fontId="0" fillId="0" borderId="0" xfId="0" applyNumberFormat="1"/>
    <xf numFmtId="168" fontId="2" fillId="0" borderId="0" xfId="0" applyNumberFormat="1" applyFont="1" applyFill="1">
      <alignment readingOrder="1"/>
    </xf>
    <xf numFmtId="0" fontId="0" fillId="2" borderId="0" xfId="0" applyFill="1" applyAlignment="1">
      <alignment horizontal="center" readingOrder="1"/>
    </xf>
    <xf numFmtId="43" fontId="0" fillId="0" borderId="0" xfId="1" applyFont="1" applyFill="1">
      <alignment readingOrder="1"/>
    </xf>
    <xf numFmtId="0" fontId="24" fillId="2" borderId="0" xfId="0" applyFont="1" applyFill="1" applyAlignment="1">
      <alignment horizontal="center" readingOrder="1"/>
    </xf>
    <xf numFmtId="168" fontId="18" fillId="17" borderId="0" xfId="1" applyNumberFormat="1" applyFont="1" applyFill="1">
      <alignment readingOrder="1"/>
    </xf>
    <xf numFmtId="9" fontId="48" fillId="17" borderId="0" xfId="8" applyFont="1" applyFill="1">
      <alignment readingOrder="1"/>
    </xf>
    <xf numFmtId="168" fontId="0" fillId="0" borderId="0" xfId="1" applyNumberFormat="1" applyFont="1">
      <alignment readingOrder="1"/>
    </xf>
    <xf numFmtId="43" fontId="0" fillId="0" borderId="0" xfId="1" applyNumberFormat="1" applyFont="1">
      <alignment readingOrder="1"/>
    </xf>
    <xf numFmtId="0" fontId="23" fillId="2" borderId="1" xfId="0" applyFont="1" applyFill="1" applyBorder="1" applyAlignment="1">
      <alignment horizontal="center"/>
    </xf>
    <xf numFmtId="0" fontId="24" fillId="2" borderId="7" xfId="0" applyFont="1" applyFill="1" applyBorder="1" applyAlignment="1">
      <alignment horizontal="center" readingOrder="1"/>
    </xf>
    <xf numFmtId="0" fontId="24" fillId="2" borderId="2" xfId="0" applyFont="1" applyFill="1" applyBorder="1" applyAlignment="1">
      <alignment horizontal="center" readingOrder="1"/>
    </xf>
    <xf numFmtId="0" fontId="24" fillId="0" borderId="0" xfId="0" applyFont="1"/>
    <xf numFmtId="9" fontId="24" fillId="0" borderId="0" xfId="0" applyNumberFormat="1" applyFont="1"/>
    <xf numFmtId="173" fontId="0" fillId="0" borderId="0" xfId="0" applyNumberFormat="1">
      <alignment readingOrder="1"/>
    </xf>
    <xf numFmtId="164" fontId="23" fillId="19" borderId="1" xfId="0" applyNumberFormat="1" applyFont="1" applyFill="1" applyBorder="1"/>
    <xf numFmtId="0" fontId="49" fillId="0" borderId="0" xfId="0" applyFont="1" applyBorder="1" applyAlignment="1" applyProtection="1">
      <alignment horizontal="left"/>
    </xf>
    <xf numFmtId="0" fontId="50" fillId="0" borderId="0" xfId="0" applyFont="1" applyBorder="1" applyAlignment="1" applyProtection="1">
      <alignment horizontal="left" vertical="top"/>
    </xf>
    <xf numFmtId="0" fontId="51" fillId="0" borderId="0" xfId="0" applyFont="1" applyBorder="1" applyAlignment="1" applyProtection="1">
      <alignment horizontal="left" vertical="top"/>
    </xf>
    <xf numFmtId="0" fontId="2" fillId="0" borderId="0" xfId="0" applyFont="1" applyBorder="1" applyAlignment="1" applyProtection="1">
      <alignment horizontal="left" vertical="top"/>
    </xf>
    <xf numFmtId="0" fontId="52" fillId="0" borderId="29" xfId="0" applyFont="1" applyFill="1" applyBorder="1" applyAlignment="1" applyProtection="1">
      <alignment horizontal="center" vertical="center" wrapText="1"/>
    </xf>
    <xf numFmtId="0" fontId="52" fillId="0" borderId="29" xfId="0" quotePrefix="1" applyFont="1" applyFill="1" applyBorder="1" applyAlignment="1" applyProtection="1">
      <alignment horizontal="left" vertical="center" indent="1"/>
    </xf>
    <xf numFmtId="3" fontId="50" fillId="0" borderId="29" xfId="0" applyNumberFormat="1" applyFont="1" applyBorder="1" applyAlignment="1" applyProtection="1">
      <alignment horizontal="center" vertical="center"/>
    </xf>
    <xf numFmtId="6" fontId="50" fillId="22" borderId="29" xfId="11" applyNumberFormat="1" applyFont="1" applyFill="1" applyBorder="1" applyAlignment="1" applyProtection="1">
      <alignment horizontal="center" vertical="center"/>
    </xf>
    <xf numFmtId="38" fontId="50" fillId="22" borderId="29" xfId="11" applyNumberFormat="1" applyFont="1" applyFill="1" applyBorder="1" applyAlignment="1" applyProtection="1">
      <alignment horizontal="center" vertical="center"/>
    </xf>
    <xf numFmtId="9" fontId="50" fillId="22" borderId="29" xfId="11" applyNumberFormat="1" applyFont="1" applyFill="1" applyBorder="1" applyAlignment="1" applyProtection="1">
      <alignment horizontal="center" vertical="center"/>
    </xf>
    <xf numFmtId="0" fontId="50" fillId="22" borderId="29" xfId="11" applyNumberFormat="1" applyFont="1" applyFill="1" applyBorder="1" applyAlignment="1" applyProtection="1">
      <alignment horizontal="center" vertical="center"/>
    </xf>
    <xf numFmtId="0" fontId="54" fillId="0" borderId="0" xfId="0" applyFont="1" applyProtection="1"/>
    <xf numFmtId="0" fontId="2" fillId="0" borderId="0" xfId="0" applyFont="1" applyProtection="1"/>
    <xf numFmtId="0" fontId="2" fillId="0" borderId="0" xfId="0" applyFont="1" applyProtection="1">
      <protection locked="0"/>
    </xf>
    <xf numFmtId="0" fontId="2" fillId="0" borderId="0" xfId="0" applyFont="1" applyAlignment="1" applyProtection="1">
      <alignment wrapText="1"/>
    </xf>
    <xf numFmtId="0" fontId="2" fillId="0" borderId="0" xfId="0" applyFont="1"/>
    <xf numFmtId="0" fontId="3" fillId="0" borderId="1" xfId="0" applyFont="1" applyBorder="1" applyAlignment="1" applyProtection="1">
      <alignment horizontal="center" vertical="center" wrapText="1"/>
    </xf>
    <xf numFmtId="0" fontId="2" fillId="0" borderId="9" xfId="0" applyFont="1" applyFill="1" applyBorder="1" applyAlignment="1" applyProtection="1">
      <alignment horizontal="left" vertical="center"/>
    </xf>
    <xf numFmtId="0" fontId="2" fillId="0" borderId="8" xfId="0" applyFont="1" applyBorder="1" applyAlignment="1" applyProtection="1">
      <alignment vertical="center"/>
    </xf>
    <xf numFmtId="49" fontId="2" fillId="0" borderId="1" xfId="0" applyNumberFormat="1" applyFont="1" applyBorder="1" applyAlignment="1" applyProtection="1">
      <alignment horizontal="center" vertical="center"/>
    </xf>
    <xf numFmtId="174" fontId="2" fillId="0" borderId="1" xfId="0" quotePrefix="1" applyNumberFormat="1" applyFont="1" applyBorder="1" applyAlignment="1" applyProtection="1">
      <alignment horizontal="center" vertical="center" wrapText="1"/>
    </xf>
    <xf numFmtId="0" fontId="2" fillId="0" borderId="8" xfId="0" quotePrefix="1" applyFont="1" applyBorder="1" applyAlignment="1" applyProtection="1">
      <alignment vertical="center"/>
    </xf>
    <xf numFmtId="174" fontId="55" fillId="0" borderId="1" xfId="71" applyNumberFormat="1" applyFont="1" applyBorder="1" applyAlignment="1" applyProtection="1">
      <alignment horizontal="center" vertical="center" wrapText="1"/>
    </xf>
    <xf numFmtId="0" fontId="2" fillId="0" borderId="0" xfId="0" applyFont="1" applyAlignment="1" applyProtection="1">
      <alignment vertical="top"/>
      <protection locked="0"/>
    </xf>
    <xf numFmtId="174" fontId="2" fillId="0" borderId="0" xfId="0" quotePrefix="1" applyNumberFormat="1" applyFont="1" applyAlignment="1" applyProtection="1">
      <alignment horizontal="center" vertical="top" wrapText="1"/>
      <protection locked="0"/>
    </xf>
    <xf numFmtId="174" fontId="2" fillId="0" borderId="0" xfId="0" applyNumberFormat="1" applyFont="1" applyProtection="1">
      <protection locked="0"/>
    </xf>
    <xf numFmtId="0" fontId="23" fillId="2" borderId="22" xfId="0" applyFont="1" applyFill="1" applyBorder="1"/>
    <xf numFmtId="0" fontId="23" fillId="2" borderId="23" xfId="0" applyFont="1" applyFill="1" applyBorder="1"/>
    <xf numFmtId="0" fontId="23" fillId="2" borderId="24" xfId="0" applyFont="1" applyFill="1" applyBorder="1"/>
    <xf numFmtId="0" fontId="23" fillId="2" borderId="25" xfId="0" applyFont="1" applyFill="1" applyBorder="1"/>
    <xf numFmtId="175" fontId="14" fillId="11" borderId="8" xfId="0" applyNumberFormat="1" applyFont="1" applyFill="1" applyBorder="1" applyAlignment="1">
      <alignment horizontal="center" wrapText="1" readingOrder="1"/>
    </xf>
    <xf numFmtId="14" fontId="14" fillId="11" borderId="8" xfId="0" applyNumberFormat="1" applyFont="1" applyFill="1" applyBorder="1" applyAlignment="1">
      <alignment horizontal="center" wrapText="1" readingOrder="1"/>
    </xf>
    <xf numFmtId="0" fontId="23" fillId="45" borderId="1" xfId="0" applyFont="1" applyFill="1" applyBorder="1"/>
    <xf numFmtId="0" fontId="23" fillId="45" borderId="1" xfId="0" applyFont="1" applyFill="1" applyBorder="1" applyAlignment="1">
      <alignment horizontal="center"/>
    </xf>
    <xf numFmtId="164" fontId="0" fillId="45" borderId="1" xfId="0" applyNumberFormat="1" applyFill="1" applyBorder="1" applyAlignment="1">
      <alignment horizontal="center" readingOrder="1"/>
    </xf>
    <xf numFmtId="0" fontId="0" fillId="45" borderId="1" xfId="0" applyFill="1" applyBorder="1">
      <alignment readingOrder="1"/>
    </xf>
    <xf numFmtId="176" fontId="0" fillId="45" borderId="0" xfId="1" applyNumberFormat="1" applyFont="1" applyFill="1">
      <alignment readingOrder="1"/>
    </xf>
    <xf numFmtId="176" fontId="0" fillId="45" borderId="0" xfId="13" applyNumberFormat="1" applyFont="1" applyFill="1" applyAlignment="1">
      <alignment horizontal="center" readingOrder="1"/>
    </xf>
    <xf numFmtId="0" fontId="0" fillId="2" borderId="22" xfId="0" applyFill="1" applyBorder="1">
      <alignment readingOrder="1"/>
    </xf>
    <xf numFmtId="0" fontId="18" fillId="17" borderId="22" xfId="0" applyFont="1" applyFill="1" applyBorder="1">
      <alignment readingOrder="1"/>
    </xf>
    <xf numFmtId="0" fontId="18" fillId="17" borderId="23" xfId="0" applyFont="1" applyFill="1" applyBorder="1">
      <alignment readingOrder="1"/>
    </xf>
    <xf numFmtId="0" fontId="0" fillId="2" borderId="27" xfId="0" applyFill="1" applyBorder="1">
      <alignment readingOrder="1"/>
    </xf>
    <xf numFmtId="0" fontId="0" fillId="2" borderId="11" xfId="0" applyFill="1" applyBorder="1">
      <alignment readingOrder="1"/>
    </xf>
    <xf numFmtId="177" fontId="0" fillId="45" borderId="1" xfId="0" applyNumberFormat="1" applyFill="1" applyBorder="1" applyAlignment="1">
      <alignment horizontal="center" readingOrder="1"/>
    </xf>
    <xf numFmtId="1" fontId="0" fillId="0" borderId="0" xfId="0" quotePrefix="1" applyNumberFormat="1">
      <alignment readingOrder="1"/>
    </xf>
    <xf numFmtId="0" fontId="5" fillId="0" borderId="0" xfId="0" applyFont="1" applyAlignment="1">
      <alignment horizontal="right"/>
    </xf>
    <xf numFmtId="168" fontId="18" fillId="0" borderId="0" xfId="1" applyNumberFormat="1" applyFont="1" applyFill="1">
      <alignment readingOrder="1"/>
    </xf>
    <xf numFmtId="0" fontId="0" fillId="4" borderId="6" xfId="0" applyNumberFormat="1" applyFill="1" applyBorder="1" applyAlignment="1">
      <alignment horizontal="left" vertical="center" wrapText="1" readingOrder="1"/>
    </xf>
    <xf numFmtId="0" fontId="0" fillId="4" borderId="22" xfId="0" applyNumberFormat="1" applyFill="1" applyBorder="1" applyAlignment="1">
      <alignment horizontal="left" vertical="center" wrapText="1" readingOrder="1"/>
    </xf>
    <xf numFmtId="0" fontId="0" fillId="4" borderId="23" xfId="0" applyNumberFormat="1" applyFill="1" applyBorder="1" applyAlignment="1">
      <alignment horizontal="left" vertical="center" wrapText="1" readingOrder="1"/>
    </xf>
    <xf numFmtId="0" fontId="0" fillId="4" borderId="27" xfId="0" applyNumberFormat="1" applyFill="1" applyBorder="1" applyAlignment="1">
      <alignment horizontal="left" vertical="center" wrapText="1" readingOrder="1"/>
    </xf>
    <xf numFmtId="0" fontId="0" fillId="4" borderId="0" xfId="0" applyNumberFormat="1" applyFill="1" applyBorder="1" applyAlignment="1">
      <alignment horizontal="left" vertical="center" wrapText="1" readingOrder="1"/>
    </xf>
    <xf numFmtId="0" fontId="0" fillId="4" borderId="28" xfId="0" applyNumberFormat="1" applyFill="1" applyBorder="1" applyAlignment="1">
      <alignment horizontal="left" vertical="center" wrapText="1" readingOrder="1"/>
    </xf>
    <xf numFmtId="0" fontId="0" fillId="4" borderId="11" xfId="0" applyNumberFormat="1" applyFill="1" applyBorder="1" applyAlignment="1">
      <alignment horizontal="left" vertical="center" wrapText="1" readingOrder="1"/>
    </xf>
    <xf numFmtId="0" fontId="0" fillId="4" borderId="24" xfId="0" applyNumberFormat="1" applyFill="1" applyBorder="1" applyAlignment="1">
      <alignment horizontal="left" vertical="center" wrapText="1" readingOrder="1"/>
    </xf>
    <xf numFmtId="0" fontId="0" fillId="4" borderId="25" xfId="0" applyNumberFormat="1" applyFill="1" applyBorder="1" applyAlignment="1">
      <alignment horizontal="left" vertical="center" wrapText="1" readingOrder="1"/>
    </xf>
    <xf numFmtId="0" fontId="14" fillId="6" borderId="9" xfId="3" applyFont="1" applyFill="1" applyBorder="1" applyAlignment="1">
      <alignment horizontal="center"/>
    </xf>
    <xf numFmtId="0" fontId="14" fillId="6" borderId="10" xfId="3" applyFont="1" applyFill="1" applyBorder="1" applyAlignment="1">
      <alignment horizontal="center"/>
    </xf>
    <xf numFmtId="0" fontId="14" fillId="6" borderId="8" xfId="3" applyFont="1" applyFill="1" applyBorder="1" applyAlignment="1">
      <alignment horizontal="center"/>
    </xf>
    <xf numFmtId="0" fontId="11" fillId="7" borderId="1" xfId="0" applyFont="1" applyFill="1" applyBorder="1" applyAlignment="1">
      <alignment horizontal="center"/>
    </xf>
    <xf numFmtId="0" fontId="3" fillId="0" borderId="1" xfId="0" applyFont="1" applyBorder="1" applyAlignment="1">
      <alignment horizontal="center"/>
    </xf>
    <xf numFmtId="0" fontId="3" fillId="8" borderId="1" xfId="3" applyFont="1" applyFill="1" applyBorder="1" applyAlignment="1">
      <alignment horizontal="center"/>
    </xf>
    <xf numFmtId="49" fontId="2" fillId="0" borderId="7" xfId="0" applyNumberFormat="1" applyFont="1" applyBorder="1" applyAlignment="1" applyProtection="1">
      <alignment horizontal="center" vertical="center"/>
    </xf>
    <xf numFmtId="0" fontId="2" fillId="0" borderId="26" xfId="0" applyFont="1" applyBorder="1" applyAlignment="1">
      <alignment horizontal="center" vertical="center"/>
    </xf>
    <xf numFmtId="0" fontId="2" fillId="0" borderId="2" xfId="0" applyFont="1" applyBorder="1" applyAlignment="1">
      <alignment horizontal="center" vertical="center"/>
    </xf>
    <xf numFmtId="174" fontId="2" fillId="0" borderId="7" xfId="0" quotePrefix="1" applyNumberFormat="1" applyFont="1" applyBorder="1" applyAlignment="1" applyProtection="1">
      <alignment horizontal="center" vertical="center" wrapText="1"/>
    </xf>
    <xf numFmtId="0" fontId="2" fillId="0" borderId="26" xfId="0" applyFont="1" applyBorder="1" applyAlignment="1">
      <alignment horizontal="center" vertical="center" wrapText="1"/>
    </xf>
    <xf numFmtId="0" fontId="2" fillId="0" borderId="2" xfId="0" applyFont="1" applyBorder="1" applyAlignment="1">
      <alignment horizontal="center" vertical="center" wrapText="1"/>
    </xf>
    <xf numFmtId="174" fontId="55" fillId="0" borderId="7" xfId="71" applyNumberFormat="1" applyFont="1" applyBorder="1" applyAlignment="1" applyProtection="1">
      <alignment horizontal="center" vertical="center" wrapText="1"/>
    </xf>
    <xf numFmtId="174" fontId="56" fillId="0" borderId="26" xfId="0" quotePrefix="1" applyNumberFormat="1" applyFont="1" applyBorder="1" applyAlignment="1" applyProtection="1">
      <alignment horizontal="center" vertical="center" wrapText="1"/>
    </xf>
    <xf numFmtId="174" fontId="56" fillId="0" borderId="2" xfId="0" quotePrefix="1" applyNumberFormat="1" applyFont="1" applyBorder="1" applyAlignment="1" applyProtection="1">
      <alignment horizontal="center" vertical="center" wrapText="1"/>
    </xf>
    <xf numFmtId="0" fontId="52" fillId="0" borderId="29" xfId="0" applyFont="1" applyFill="1" applyBorder="1" applyAlignment="1" applyProtection="1">
      <alignment horizontal="center" vertical="center" wrapText="1"/>
    </xf>
    <xf numFmtId="0" fontId="50" fillId="0" borderId="29" xfId="0" applyFont="1" applyBorder="1" applyAlignment="1" applyProtection="1"/>
    <xf numFmtId="0" fontId="47" fillId="0" borderId="29" xfId="0" applyFont="1" applyFill="1" applyBorder="1" applyAlignment="1" applyProtection="1">
      <alignment horizontal="left" vertical="center"/>
    </xf>
    <xf numFmtId="0" fontId="0" fillId="0" borderId="29" xfId="0" applyBorder="1" applyAlignment="1">
      <alignment horizontal="left"/>
    </xf>
    <xf numFmtId="0" fontId="52" fillId="0" borderId="29" xfId="0" applyFont="1" applyFill="1" applyBorder="1" applyAlignment="1" applyProtection="1">
      <alignment horizontal="left" vertical="center"/>
    </xf>
    <xf numFmtId="0" fontId="50" fillId="0" borderId="29" xfId="0" applyFont="1" applyBorder="1" applyAlignment="1" applyProtection="1">
      <alignment vertical="center"/>
    </xf>
    <xf numFmtId="0" fontId="52" fillId="0" borderId="37" xfId="0" applyFont="1" applyFill="1" applyBorder="1" applyAlignment="1" applyProtection="1">
      <alignment horizontal="left" vertical="center"/>
    </xf>
    <xf numFmtId="0" fontId="52" fillId="0" borderId="38" xfId="0" applyFont="1" applyFill="1" applyBorder="1" applyAlignment="1" applyProtection="1">
      <alignment horizontal="left" vertical="center"/>
    </xf>
    <xf numFmtId="0" fontId="52" fillId="0" borderId="39" xfId="0" applyFont="1" applyFill="1" applyBorder="1" applyAlignment="1" applyProtection="1">
      <alignment horizontal="left"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vertical="center"/>
    </xf>
    <xf numFmtId="0" fontId="52" fillId="0" borderId="29" xfId="0" applyFont="1" applyFill="1" applyBorder="1" applyAlignment="1" applyProtection="1">
      <alignment horizontal="center" vertical="center"/>
    </xf>
    <xf numFmtId="0" fontId="47" fillId="0" borderId="37" xfId="0" applyFont="1" applyFill="1" applyBorder="1" applyAlignment="1" applyProtection="1">
      <alignment horizontal="left" vertical="center"/>
    </xf>
    <xf numFmtId="0" fontId="53" fillId="0" borderId="38" xfId="0" applyFont="1" applyBorder="1" applyAlignment="1" applyProtection="1">
      <alignment horizontal="left" vertical="center"/>
    </xf>
    <xf numFmtId="0" fontId="53" fillId="0" borderId="38" xfId="0" applyFont="1" applyBorder="1" applyAlignment="1" applyProtection="1">
      <alignment horizontal="left"/>
    </xf>
    <xf numFmtId="0" fontId="0" fillId="0" borderId="39" xfId="0" applyBorder="1" applyAlignment="1">
      <alignment horizontal="left"/>
    </xf>
  </cellXfs>
  <cellStyles count="133">
    <cellStyle name="20% - Accent1 2" xfId="14"/>
    <cellStyle name="20% - Accent2 2" xfId="15"/>
    <cellStyle name="20% - Accent3 2" xfId="16"/>
    <cellStyle name="20% - Accent4 2" xfId="17"/>
    <cellStyle name="20% - Accent5 2" xfId="18"/>
    <cellStyle name="20% - Accent6 2" xfId="19"/>
    <cellStyle name="40% - Accent1 2" xfId="20"/>
    <cellStyle name="40% - Accent2 2" xfId="21"/>
    <cellStyle name="40% - Accent3 2" xfId="22"/>
    <cellStyle name="40% - Accent4 2" xfId="23"/>
    <cellStyle name="40% - Accent5 2" xfId="24"/>
    <cellStyle name="40% - Accent6 2" xfId="25"/>
    <cellStyle name="60% - Accent1 2" xfId="26"/>
    <cellStyle name="60% - Accent2 2" xfId="27"/>
    <cellStyle name="60% - Accent3 2" xfId="28"/>
    <cellStyle name="60% - Accent4 2" xfId="29"/>
    <cellStyle name="60% - Accent5 2" xfId="30"/>
    <cellStyle name="60% - Accent6 2" xfId="31"/>
    <cellStyle name="Accent1 2" xfId="32"/>
    <cellStyle name="Accent2 2" xfId="33"/>
    <cellStyle name="Accent3 2" xfId="34"/>
    <cellStyle name="Accent4 2" xfId="35"/>
    <cellStyle name="Accent5 2" xfId="36"/>
    <cellStyle name="Accent6 2" xfId="37"/>
    <cellStyle name="Bad 2" xfId="38"/>
    <cellStyle name="Calculation 2" xfId="39"/>
    <cellStyle name="Check Cell 2" xfId="40"/>
    <cellStyle name="Comma" xfId="1" builtinId="3"/>
    <cellStyle name="Comma 2" xfId="13"/>
    <cellStyle name="Comma 2 2" xfId="41"/>
    <cellStyle name="Comma 2 2 2" xfId="42"/>
    <cellStyle name="Comma 2 3" xfId="43"/>
    <cellStyle name="Comma 3" xfId="44"/>
    <cellStyle name="Comma 3 2" xfId="45"/>
    <cellStyle name="Comma 3 2 2" xfId="46"/>
    <cellStyle name="Comma 3 3" xfId="47"/>
    <cellStyle name="Comma 3 4" xfId="48"/>
    <cellStyle name="Comma 4" xfId="49"/>
    <cellStyle name="Currency 2" xfId="50"/>
    <cellStyle name="Currency 2 2" xfId="51"/>
    <cellStyle name="Currency 2 2 2" xfId="52"/>
    <cellStyle name="Currency 2 3" xfId="53"/>
    <cellStyle name="Currency 3" xfId="54"/>
    <cellStyle name="Currency 3 2" xfId="55"/>
    <cellStyle name="Currency 3 2 2" xfId="56"/>
    <cellStyle name="Currency 3 3" xfId="57"/>
    <cellStyle name="Currency 3 4" xfId="58"/>
    <cellStyle name="Data Field" xfId="59"/>
    <cellStyle name="Data Field 2" xfId="60"/>
    <cellStyle name="Data Field 2 2" xfId="61"/>
    <cellStyle name="Data Field 3" xfId="62"/>
    <cellStyle name="Data Name" xfId="63"/>
    <cellStyle name="Date/Time" xfId="64"/>
    <cellStyle name="Explanatory Text 2" xfId="65"/>
    <cellStyle name="Good 2" xfId="66"/>
    <cellStyle name="Heading" xfId="67"/>
    <cellStyle name="Heading 1 2" xfId="68"/>
    <cellStyle name="Heading 3 2" xfId="69"/>
    <cellStyle name="Heading 4 2" xfId="70"/>
    <cellStyle name="Hyperlink 2" xfId="71"/>
    <cellStyle name="Hyperlink 3" xfId="72"/>
    <cellStyle name="Input 2" xfId="73"/>
    <cellStyle name="Linked Cell 2" xfId="74"/>
    <cellStyle name="Neutral 2" xfId="75"/>
    <cellStyle name="Normal" xfId="0" builtinId="0"/>
    <cellStyle name="Normal 10" xfId="76"/>
    <cellStyle name="Normal 10 2" xfId="10"/>
    <cellStyle name="Normal 11" xfId="77"/>
    <cellStyle name="Normal 12" xfId="78"/>
    <cellStyle name="Normal 13" xfId="5"/>
    <cellStyle name="Normal 13 2" xfId="9"/>
    <cellStyle name="Normal 14" xfId="79"/>
    <cellStyle name="Normal 14 2" xfId="130"/>
    <cellStyle name="Normal 15" xfId="80"/>
    <cellStyle name="Normal 16" xfId="132"/>
    <cellStyle name="Normal 2" xfId="81"/>
    <cellStyle name="Normal 2 2" xfId="82"/>
    <cellStyle name="Normal 2 2 2" xfId="83"/>
    <cellStyle name="Normal 2 2 2 2" xfId="84"/>
    <cellStyle name="Normal 2 2 3" xfId="85"/>
    <cellStyle name="Normal 2 3" xfId="86"/>
    <cellStyle name="Normal 2 3 2" xfId="87"/>
    <cellStyle name="Normal 2 4" xfId="88"/>
    <cellStyle name="Normal 2 4 2" xfId="89"/>
    <cellStyle name="Normal 2 5" xfId="90"/>
    <cellStyle name="Normal 2 6" xfId="91"/>
    <cellStyle name="Normal 3" xfId="6"/>
    <cellStyle name="Normal 3 2" xfId="92"/>
    <cellStyle name="Normal 3 2 2" xfId="93"/>
    <cellStyle name="Normal 3 2 3" xfId="12"/>
    <cellStyle name="Normal 3 3" xfId="94"/>
    <cellStyle name="Normal 3 4" xfId="95"/>
    <cellStyle name="Normal 4" xfId="96"/>
    <cellStyle name="Normal 4 2" xfId="97"/>
    <cellStyle name="Normal 4 2 2" xfId="98"/>
    <cellStyle name="Normal 4 3" xfId="99"/>
    <cellStyle name="Normal 4 3 2" xfId="131"/>
    <cellStyle name="Normal 4 4" xfId="100"/>
    <cellStyle name="Normal 5" xfId="101"/>
    <cellStyle name="Normal 5 2" xfId="102"/>
    <cellStyle name="Normal 5 3" xfId="103"/>
    <cellStyle name="Normal 6" xfId="104"/>
    <cellStyle name="Normal 7" xfId="105"/>
    <cellStyle name="Normal 7 2" xfId="106"/>
    <cellStyle name="Normal 8" xfId="107"/>
    <cellStyle name="Normal 8 2" xfId="108"/>
    <cellStyle name="Normal 9" xfId="109"/>
    <cellStyle name="Normal 9 2" xfId="110"/>
    <cellStyle name="Normal_MTDUCT" xfId="3"/>
    <cellStyle name="Normal_PC-LPDPackage-6P-D14" xfId="2"/>
    <cellStyle name="Normal_PC-PackRTOptimize-D1-6p-D2" xfId="7"/>
    <cellStyle name="Normal_ProCostFinAssumptions_Sector" xfId="4"/>
    <cellStyle name="Note 2" xfId="111"/>
    <cellStyle name="Output 2" xfId="112"/>
    <cellStyle name="Percent" xfId="8" builtinId="5"/>
    <cellStyle name="Percent 2" xfId="11"/>
    <cellStyle name="Percent 2 2" xfId="113"/>
    <cellStyle name="Percent 2 2 2" xfId="114"/>
    <cellStyle name="Percent 2 2 2 2" xfId="115"/>
    <cellStyle name="Percent 2 2 3" xfId="116"/>
    <cellStyle name="Percent 3" xfId="117"/>
    <cellStyle name="Percent 3 2" xfId="118"/>
    <cellStyle name="Percent 3 2 2" xfId="119"/>
    <cellStyle name="Percent 3 3" xfId="120"/>
    <cellStyle name="Percent 3 4" xfId="121"/>
    <cellStyle name="Percent 4" xfId="122"/>
    <cellStyle name="Percent 4 2" xfId="123"/>
    <cellStyle name="Percent 5" xfId="124"/>
    <cellStyle name="Title 2" xfId="125"/>
    <cellStyle name="Total 2" xfId="126"/>
    <cellStyle name="Warning Text 2" xfId="127"/>
    <cellStyle name="표준_ENERGY CONSUMP" xfId="128"/>
    <cellStyle name="常规_海外市场服务网站资料操作BOM" xfId="12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14</xdr:col>
      <xdr:colOff>276225</xdr:colOff>
      <xdr:row>12</xdr:row>
      <xdr:rowOff>57150</xdr:rowOff>
    </xdr:to>
    <xdr:pic>
      <xdr:nvPicPr>
        <xdr:cNvPr id="2252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485775"/>
          <a:ext cx="8810625" cy="1514475"/>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_Master_7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 val="BPA Taxonomy"/>
    </sheetNames>
    <definedNames>
      <definedName name="ACHIEV" refersTo="='ACHIEV'!$B$19:$Y$119"/>
      <definedName name="APPLIC" refersTo="='APPLIC'!$B$12:$X$112"/>
      <definedName name="TURN" refersTo="='TURN'!$B$12:$U$95" sheetId="6"/>
    </definedNames>
    <sheetDataSet>
      <sheetData sheetId="0" refreshError="1"/>
      <sheetData sheetId="1">
        <row r="15">
          <cell r="D15" t="str">
            <v>Laptop-NR</v>
          </cell>
        </row>
        <row r="18">
          <cell r="D18" t="str">
            <v>Monitor-NR</v>
          </cell>
        </row>
        <row r="19">
          <cell r="D19" t="str">
            <v>Desktop-NR</v>
          </cell>
        </row>
        <row r="21">
          <cell r="D21" t="str">
            <v>Cooking Equipment-NR</v>
          </cell>
        </row>
        <row r="40">
          <cell r="D40" t="str">
            <v>Demand Control Ventilation-Retro</v>
          </cell>
        </row>
        <row r="43">
          <cell r="D43" t="str">
            <v>DCV Parking Garage-Retro</v>
          </cell>
        </row>
      </sheetData>
      <sheetData sheetId="2">
        <row r="4">
          <cell r="H4">
            <v>2035</v>
          </cell>
        </row>
        <row r="12">
          <cell r="B12" t="str">
            <v>Compressed Air-Retro</v>
          </cell>
        </row>
        <row r="13">
          <cell r="B13" t="str">
            <v>Compressed Air-NR</v>
          </cell>
        </row>
      </sheetData>
      <sheetData sheetId="3">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0.01</v>
          </cell>
          <cell r="D12">
            <v>0.01</v>
          </cell>
          <cell r="E12">
            <v>0.01</v>
          </cell>
          <cell r="F12">
            <v>0.01</v>
          </cell>
          <cell r="G12">
            <v>0.01</v>
          </cell>
          <cell r="H12">
            <v>0.01</v>
          </cell>
          <cell r="I12">
            <v>0.01</v>
          </cell>
          <cell r="J12">
            <v>0.01</v>
          </cell>
          <cell r="K12">
            <v>0.01</v>
          </cell>
          <cell r="L12">
            <v>0.01</v>
          </cell>
          <cell r="M12">
            <v>0.01</v>
          </cell>
          <cell r="N12">
            <v>0.01</v>
          </cell>
          <cell r="O12">
            <v>0.01</v>
          </cell>
          <cell r="P12">
            <v>0.01</v>
          </cell>
          <cell r="Q12">
            <v>0.01</v>
          </cell>
          <cell r="R12">
            <v>0.01</v>
          </cell>
          <cell r="S12">
            <v>0.01</v>
          </cell>
          <cell r="T12">
            <v>0.01</v>
          </cell>
          <cell r="X12">
            <v>0.01</v>
          </cell>
        </row>
        <row r="13">
          <cell r="B13" t="str">
            <v>Compressed Air-NR</v>
          </cell>
          <cell r="C13">
            <v>9.9000000000000008E-3</v>
          </cell>
          <cell r="D13">
            <v>9.9000000000000008E-3</v>
          </cell>
          <cell r="E13">
            <v>9.9000000000000008E-3</v>
          </cell>
          <cell r="F13">
            <v>9.9000000000000008E-3</v>
          </cell>
          <cell r="G13">
            <v>9.9000000000000008E-3</v>
          </cell>
          <cell r="H13">
            <v>9.9000000000000008E-3</v>
          </cell>
          <cell r="I13">
            <v>9.9000000000000008E-3</v>
          </cell>
          <cell r="J13">
            <v>9.9000000000000008E-3</v>
          </cell>
          <cell r="K13">
            <v>9.9000000000000008E-3</v>
          </cell>
          <cell r="L13">
            <v>9.9000000000000008E-3</v>
          </cell>
          <cell r="M13">
            <v>9.9000000000000008E-3</v>
          </cell>
          <cell r="N13">
            <v>9.9000000000000008E-3</v>
          </cell>
          <cell r="O13">
            <v>9.9000000000000008E-3</v>
          </cell>
          <cell r="P13">
            <v>9.9000000000000008E-3</v>
          </cell>
          <cell r="Q13">
            <v>9.9000000000000008E-3</v>
          </cell>
          <cell r="R13">
            <v>9.9000000000000008E-3</v>
          </cell>
          <cell r="S13">
            <v>9.9000000000000008E-3</v>
          </cell>
          <cell r="T13">
            <v>9.9000000000000008E-3</v>
          </cell>
          <cell r="X13">
            <v>0.01</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X14">
            <v>0</v>
          </cell>
        </row>
        <row r="15">
          <cell r="B15" t="str">
            <v>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9.9999999999999978E-2</v>
          </cell>
          <cell r="X15">
            <v>0</v>
          </cell>
        </row>
        <row r="16">
          <cell r="B16" t="str">
            <v>Smart Plug Power Strips-Retro</v>
          </cell>
          <cell r="C16">
            <v>0.01</v>
          </cell>
          <cell r="D16">
            <v>0.01</v>
          </cell>
          <cell r="E16">
            <v>0.01</v>
          </cell>
          <cell r="F16">
            <v>0.01</v>
          </cell>
          <cell r="G16">
            <v>0.01</v>
          </cell>
          <cell r="H16">
            <v>0.01</v>
          </cell>
          <cell r="I16">
            <v>0.01</v>
          </cell>
          <cell r="J16">
            <v>0.01</v>
          </cell>
          <cell r="K16">
            <v>0.01</v>
          </cell>
          <cell r="L16">
            <v>0.01</v>
          </cell>
          <cell r="M16">
            <v>0.01</v>
          </cell>
          <cell r="N16">
            <v>0.01</v>
          </cell>
          <cell r="O16">
            <v>0.01</v>
          </cell>
          <cell r="P16">
            <v>0.01</v>
          </cell>
          <cell r="Q16">
            <v>0.01</v>
          </cell>
          <cell r="R16">
            <v>0.01</v>
          </cell>
          <cell r="S16">
            <v>0.01</v>
          </cell>
          <cell r="T16">
            <v>0.01</v>
          </cell>
          <cell r="U16">
            <v>0.6</v>
          </cell>
          <cell r="X16">
            <v>0.01</v>
          </cell>
        </row>
        <row r="17">
          <cell r="B17" t="str">
            <v>Data Centers-NR</v>
          </cell>
          <cell r="C17">
            <v>0.01</v>
          </cell>
          <cell r="D17">
            <v>0.01</v>
          </cell>
          <cell r="E17">
            <v>0.01</v>
          </cell>
          <cell r="F17">
            <v>0.01</v>
          </cell>
          <cell r="G17">
            <v>0.01</v>
          </cell>
          <cell r="H17">
            <v>0.01</v>
          </cell>
          <cell r="I17">
            <v>0.01</v>
          </cell>
          <cell r="J17">
            <v>0.01</v>
          </cell>
          <cell r="K17">
            <v>0.01</v>
          </cell>
          <cell r="L17">
            <v>0.01</v>
          </cell>
          <cell r="M17">
            <v>0.01</v>
          </cell>
          <cell r="N17">
            <v>0.01</v>
          </cell>
          <cell r="O17">
            <v>0.01</v>
          </cell>
          <cell r="P17">
            <v>0.01</v>
          </cell>
          <cell r="Q17">
            <v>0.01</v>
          </cell>
          <cell r="R17">
            <v>0.01</v>
          </cell>
          <cell r="S17">
            <v>0.01</v>
          </cell>
          <cell r="T17">
            <v>0.01</v>
          </cell>
          <cell r="U17">
            <v>0.8</v>
          </cell>
          <cell r="X17">
            <v>0.01</v>
          </cell>
        </row>
        <row r="18">
          <cell r="B18" t="str">
            <v>Monitor-NR</v>
          </cell>
          <cell r="C18">
            <v>0.01</v>
          </cell>
          <cell r="D18">
            <v>0.01</v>
          </cell>
          <cell r="E18">
            <v>0.01</v>
          </cell>
          <cell r="F18">
            <v>0.01</v>
          </cell>
          <cell r="G18">
            <v>0.01</v>
          </cell>
          <cell r="H18">
            <v>0.01</v>
          </cell>
          <cell r="I18">
            <v>0.01</v>
          </cell>
          <cell r="J18">
            <v>0.01</v>
          </cell>
          <cell r="K18">
            <v>0.01</v>
          </cell>
          <cell r="L18">
            <v>0.01</v>
          </cell>
          <cell r="M18">
            <v>0.01</v>
          </cell>
          <cell r="N18">
            <v>0.01</v>
          </cell>
          <cell r="O18">
            <v>0.01</v>
          </cell>
          <cell r="P18">
            <v>0.01</v>
          </cell>
          <cell r="Q18">
            <v>0.01</v>
          </cell>
          <cell r="R18">
            <v>0.01</v>
          </cell>
          <cell r="S18">
            <v>0.01</v>
          </cell>
          <cell r="T18">
            <v>0.01</v>
          </cell>
          <cell r="U18">
            <v>0.44999999999999996</v>
          </cell>
          <cell r="X18">
            <v>0.01</v>
          </cell>
        </row>
        <row r="19">
          <cell r="B19" t="str">
            <v>Desktop-NR</v>
          </cell>
          <cell r="C19">
            <v>0.01</v>
          </cell>
          <cell r="D19">
            <v>0.01</v>
          </cell>
          <cell r="E19">
            <v>0.01</v>
          </cell>
          <cell r="F19">
            <v>0.01</v>
          </cell>
          <cell r="G19">
            <v>0.01</v>
          </cell>
          <cell r="H19">
            <v>0.01</v>
          </cell>
          <cell r="I19">
            <v>0.01</v>
          </cell>
          <cell r="J19">
            <v>0.01</v>
          </cell>
          <cell r="K19">
            <v>0.01</v>
          </cell>
          <cell r="L19">
            <v>0.01</v>
          </cell>
          <cell r="M19">
            <v>0.01</v>
          </cell>
          <cell r="N19">
            <v>0.01</v>
          </cell>
          <cell r="O19">
            <v>0.01</v>
          </cell>
          <cell r="P19">
            <v>0.01</v>
          </cell>
          <cell r="Q19">
            <v>0.01</v>
          </cell>
          <cell r="R19">
            <v>0.01</v>
          </cell>
          <cell r="S19">
            <v>0.01</v>
          </cell>
          <cell r="T19">
            <v>0.01</v>
          </cell>
          <cell r="U19">
            <v>0.25</v>
          </cell>
          <cell r="X19">
            <v>0.01</v>
          </cell>
          <cell r="Y19">
            <v>0.01</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0.74</v>
          </cell>
          <cell r="X20">
            <v>0</v>
          </cell>
          <cell r="Y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0.54900000000000004</v>
          </cell>
          <cell r="X21">
            <v>0</v>
          </cell>
          <cell r="Y21">
            <v>0</v>
          </cell>
        </row>
        <row r="22">
          <cell r="B22" t="str">
            <v>Premium HVAC Equipment-New</v>
          </cell>
          <cell r="C22">
            <v>0.9</v>
          </cell>
          <cell r="D22">
            <v>0.9</v>
          </cell>
          <cell r="E22">
            <v>0.9</v>
          </cell>
          <cell r="F22">
            <v>0.9</v>
          </cell>
          <cell r="G22">
            <v>0.9</v>
          </cell>
          <cell r="H22">
            <v>0.9</v>
          </cell>
          <cell r="I22">
            <v>0.9</v>
          </cell>
          <cell r="J22">
            <v>0.9</v>
          </cell>
          <cell r="K22">
            <v>0.9</v>
          </cell>
          <cell r="L22">
            <v>0.9</v>
          </cell>
          <cell r="M22">
            <v>0.9</v>
          </cell>
          <cell r="N22">
            <v>0.9</v>
          </cell>
          <cell r="O22">
            <v>0.9</v>
          </cell>
          <cell r="P22">
            <v>0.9</v>
          </cell>
          <cell r="Q22">
            <v>0.9</v>
          </cell>
          <cell r="R22">
            <v>0.9</v>
          </cell>
          <cell r="S22">
            <v>0.9</v>
          </cell>
          <cell r="T22">
            <v>0.9</v>
          </cell>
          <cell r="X22">
            <v>1</v>
          </cell>
          <cell r="Y22">
            <v>1</v>
          </cell>
        </row>
        <row r="23">
          <cell r="B23" t="str">
            <v>Premium HVAC Equipment-NR</v>
          </cell>
          <cell r="C23">
            <v>0.9</v>
          </cell>
          <cell r="D23">
            <v>0.9</v>
          </cell>
          <cell r="E23">
            <v>0.9</v>
          </cell>
          <cell r="F23">
            <v>0.9</v>
          </cell>
          <cell r="G23">
            <v>0.9</v>
          </cell>
          <cell r="H23">
            <v>0.9</v>
          </cell>
          <cell r="I23">
            <v>0.9</v>
          </cell>
          <cell r="J23">
            <v>0.9</v>
          </cell>
          <cell r="K23">
            <v>0.9</v>
          </cell>
          <cell r="L23">
            <v>0.9</v>
          </cell>
          <cell r="M23">
            <v>0.9</v>
          </cell>
          <cell r="N23">
            <v>0.9</v>
          </cell>
          <cell r="O23">
            <v>0.9</v>
          </cell>
          <cell r="P23">
            <v>0.9</v>
          </cell>
          <cell r="Q23">
            <v>0.9</v>
          </cell>
          <cell r="R23">
            <v>0.9</v>
          </cell>
          <cell r="S23">
            <v>0.9</v>
          </cell>
          <cell r="T23">
            <v>0.9</v>
          </cell>
          <cell r="X23">
            <v>1</v>
          </cell>
          <cell r="Y23">
            <v>1</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X24">
            <v>0</v>
          </cell>
          <cell r="Y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X25">
            <v>0</v>
          </cell>
          <cell r="Y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X26">
            <v>0</v>
          </cell>
          <cell r="Y26">
            <v>0</v>
          </cell>
        </row>
        <row r="27">
          <cell r="B27" t="str">
            <v>Advanced Rooftop Controller-New</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X27">
            <v>0</v>
          </cell>
          <cell r="Y27">
            <v>0</v>
          </cell>
        </row>
        <row r="28">
          <cell r="B28" t="str">
            <v>Advanced Rooftop Controller-NR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X28">
            <v>0</v>
          </cell>
          <cell r="Y28">
            <v>0</v>
          </cell>
        </row>
        <row r="29">
          <cell r="B29" t="str">
            <v>Advanced Rooftop Controller-Retro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X29">
            <v>0</v>
          </cell>
          <cell r="Y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X30">
            <v>0</v>
          </cell>
          <cell r="Y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X31">
            <v>0</v>
          </cell>
          <cell r="Y31">
            <v>0</v>
          </cell>
        </row>
        <row r="32">
          <cell r="B32" t="str">
            <v>Commercial EM-New</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X32">
            <v>1</v>
          </cell>
          <cell r="Y32">
            <v>1</v>
          </cell>
        </row>
        <row r="33">
          <cell r="B33" t="str">
            <v>Commercial EM-NR</v>
          </cell>
          <cell r="C33">
            <v>1</v>
          </cell>
          <cell r="D33">
            <v>1</v>
          </cell>
          <cell r="E33">
            <v>1</v>
          </cell>
          <cell r="F33">
            <v>1</v>
          </cell>
          <cell r="G33">
            <v>1</v>
          </cell>
          <cell r="H33">
            <v>1</v>
          </cell>
          <cell r="I33">
            <v>1</v>
          </cell>
          <cell r="J33">
            <v>1</v>
          </cell>
          <cell r="K33">
            <v>1</v>
          </cell>
          <cell r="L33">
            <v>1</v>
          </cell>
          <cell r="M33">
            <v>1</v>
          </cell>
          <cell r="N33">
            <v>1</v>
          </cell>
          <cell r="O33">
            <v>1</v>
          </cell>
          <cell r="P33">
            <v>1</v>
          </cell>
          <cell r="Q33">
            <v>1</v>
          </cell>
          <cell r="R33">
            <v>1</v>
          </cell>
          <cell r="S33">
            <v>1</v>
          </cell>
          <cell r="T33">
            <v>1</v>
          </cell>
          <cell r="X33">
            <v>1</v>
          </cell>
          <cell r="Y33">
            <v>1</v>
          </cell>
        </row>
        <row r="34">
          <cell r="B34" t="str">
            <v>Commercial EM-Retro</v>
          </cell>
          <cell r="C34">
            <v>0.81420000000000003</v>
          </cell>
          <cell r="D34">
            <v>0.81420000000000003</v>
          </cell>
          <cell r="E34">
            <v>0.81420000000000003</v>
          </cell>
          <cell r="F34">
            <v>0.81420000000000003</v>
          </cell>
          <cell r="G34">
            <v>0.81420000000000003</v>
          </cell>
          <cell r="H34">
            <v>0.81420000000000003</v>
          </cell>
          <cell r="I34">
            <v>0.81420000000000003</v>
          </cell>
          <cell r="J34">
            <v>0.81420000000000003</v>
          </cell>
          <cell r="K34">
            <v>0.81420000000000003</v>
          </cell>
          <cell r="L34">
            <v>0.81420000000000003</v>
          </cell>
          <cell r="M34">
            <v>0.81420000000000003</v>
          </cell>
          <cell r="N34">
            <v>0.81420000000000003</v>
          </cell>
          <cell r="O34">
            <v>0.81420000000000003</v>
          </cell>
          <cell r="P34">
            <v>0.81420000000000003</v>
          </cell>
          <cell r="Q34">
            <v>0.81420000000000003</v>
          </cell>
          <cell r="R34">
            <v>0.81420000000000003</v>
          </cell>
          <cell r="S34">
            <v>0.81420000000000003</v>
          </cell>
          <cell r="T34">
            <v>0.81420000000000003</v>
          </cell>
          <cell r="X34">
            <v>1</v>
          </cell>
          <cell r="Y34">
            <v>1</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X35">
            <v>0</v>
          </cell>
          <cell r="Y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X36">
            <v>0</v>
          </cell>
          <cell r="Y36">
            <v>0</v>
          </cell>
        </row>
        <row r="37">
          <cell r="B37" t="str">
            <v>Economizer-Retro</v>
          </cell>
          <cell r="C37">
            <v>0.37773742662640791</v>
          </cell>
          <cell r="D37">
            <v>0.23826646440482974</v>
          </cell>
          <cell r="E37">
            <v>5.5518884697354179E-2</v>
          </cell>
          <cell r="F37">
            <v>0.35309381104934129</v>
          </cell>
          <cell r="G37">
            <v>0.19907568268653997</v>
          </cell>
          <cell r="H37">
            <v>0.15513670187653161</v>
          </cell>
          <cell r="I37">
            <v>1.0197910929940514E-2</v>
          </cell>
          <cell r="J37">
            <v>0.28088324172086482</v>
          </cell>
          <cell r="K37">
            <v>0.28088324172086482</v>
          </cell>
          <cell r="L37">
            <v>0.11124903795477889</v>
          </cell>
          <cell r="M37">
            <v>0.31360984414443888</v>
          </cell>
          <cell r="N37">
            <v>0.15264480663133839</v>
          </cell>
          <cell r="O37">
            <v>0.24652213025227437</v>
          </cell>
          <cell r="P37">
            <v>7.8175735111402314E-2</v>
          </cell>
          <cell r="Q37">
            <v>0.34124133606352913</v>
          </cell>
          <cell r="R37">
            <v>5.9048454739110051E-2</v>
          </cell>
          <cell r="S37">
            <v>0.29894926354357898</v>
          </cell>
          <cell r="T37">
            <v>0.31491070071894045</v>
          </cell>
          <cell r="X37">
            <v>0.62956237771067991</v>
          </cell>
          <cell r="Y37">
            <v>0.31768861920643965</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X38">
            <v>0</v>
          </cell>
          <cell r="Y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X39">
            <v>0</v>
          </cell>
          <cell r="Y39">
            <v>0</v>
          </cell>
        </row>
        <row r="40">
          <cell r="B40" t="str">
            <v>Demand Control Ventilation-Retro</v>
          </cell>
          <cell r="C40">
            <v>0.10326972741610822</v>
          </cell>
          <cell r="D40">
            <v>0.62207382538606792</v>
          </cell>
          <cell r="E40">
            <v>0.71764122486097937</v>
          </cell>
          <cell r="F40">
            <v>0.64936643170170361</v>
          </cell>
          <cell r="G40">
            <v>0.3754791340852166</v>
          </cell>
          <cell r="H40">
            <v>0.51861578363233451</v>
          </cell>
          <cell r="I40">
            <v>0.4224831216091387</v>
          </cell>
          <cell r="J40">
            <v>0.32307857163168779</v>
          </cell>
          <cell r="K40">
            <v>0.19213044434378573</v>
          </cell>
          <cell r="L40">
            <v>0.21144946069810441</v>
          </cell>
          <cell r="M40">
            <v>0.43390558040018462</v>
          </cell>
          <cell r="N40">
            <v>0.57499869036077145</v>
          </cell>
          <cell r="O40">
            <v>0.45018285377424883</v>
          </cell>
          <cell r="P40">
            <v>0.24208313482049432</v>
          </cell>
          <cell r="Q40">
            <v>0.12663145344947355</v>
          </cell>
          <cell r="R40">
            <v>0.3226231781527627</v>
          </cell>
          <cell r="S40">
            <v>0.47074543668218816</v>
          </cell>
          <cell r="T40">
            <v>0.34671695238562511</v>
          </cell>
          <cell r="X40">
            <v>0.14631137601011796</v>
          </cell>
          <cell r="Y40">
            <v>0.74589661920231454</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0.9</v>
          </cell>
          <cell r="X41">
            <v>0</v>
          </cell>
          <cell r="Y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X42">
            <v>0</v>
          </cell>
          <cell r="Y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X43">
            <v>0</v>
          </cell>
          <cell r="Y43">
            <v>0</v>
          </cell>
        </row>
        <row r="44">
          <cell r="B44" t="str">
            <v>Weatherization - School-Retro</v>
          </cell>
          <cell r="C44">
            <v>0.01</v>
          </cell>
          <cell r="D44">
            <v>0.01</v>
          </cell>
          <cell r="E44">
            <v>0.01</v>
          </cell>
          <cell r="F44">
            <v>0.01</v>
          </cell>
          <cell r="G44">
            <v>0.01</v>
          </cell>
          <cell r="H44">
            <v>0.01</v>
          </cell>
          <cell r="I44">
            <v>0.01</v>
          </cell>
          <cell r="J44">
            <v>0.01</v>
          </cell>
          <cell r="K44">
            <v>0.01</v>
          </cell>
          <cell r="L44">
            <v>0.01</v>
          </cell>
          <cell r="M44">
            <v>0.01</v>
          </cell>
          <cell r="N44">
            <v>0.01</v>
          </cell>
          <cell r="O44">
            <v>0.01</v>
          </cell>
          <cell r="P44">
            <v>0.01</v>
          </cell>
          <cell r="Q44">
            <v>0.01</v>
          </cell>
          <cell r="R44">
            <v>0.01</v>
          </cell>
          <cell r="S44">
            <v>0.01</v>
          </cell>
          <cell r="T44">
            <v>0.01</v>
          </cell>
          <cell r="X44">
            <v>0.01</v>
          </cell>
          <cell r="Y44">
            <v>0.01</v>
          </cell>
        </row>
        <row r="45">
          <cell r="B45" t="str">
            <v>Energy Recovery Ventilator-NR</v>
          </cell>
          <cell r="C45">
            <v>0.01</v>
          </cell>
          <cell r="D45">
            <v>0.01</v>
          </cell>
          <cell r="E45">
            <v>0.01</v>
          </cell>
          <cell r="F45">
            <v>0.01</v>
          </cell>
          <cell r="G45">
            <v>0.01</v>
          </cell>
          <cell r="H45">
            <v>0.01</v>
          </cell>
          <cell r="I45">
            <v>0.01</v>
          </cell>
          <cell r="J45">
            <v>0.01</v>
          </cell>
          <cell r="K45">
            <v>0.01</v>
          </cell>
          <cell r="L45">
            <v>0.01</v>
          </cell>
          <cell r="M45">
            <v>0.01</v>
          </cell>
          <cell r="N45">
            <v>0.01</v>
          </cell>
          <cell r="O45">
            <v>0.01</v>
          </cell>
          <cell r="P45">
            <v>0.01</v>
          </cell>
          <cell r="Q45">
            <v>0.01</v>
          </cell>
          <cell r="R45">
            <v>0.01</v>
          </cell>
          <cell r="S45">
            <v>0.01</v>
          </cell>
          <cell r="T45">
            <v>0.01</v>
          </cell>
          <cell r="U45">
            <v>9.9999999999999978E-2</v>
          </cell>
          <cell r="X45">
            <v>0.01</v>
          </cell>
          <cell r="Y45">
            <v>0.01</v>
          </cell>
        </row>
        <row r="46">
          <cell r="B46" t="str">
            <v>AC Heat Recovery for Water Heating-NR</v>
          </cell>
          <cell r="C46">
            <v>0.01</v>
          </cell>
          <cell r="D46">
            <v>0.01</v>
          </cell>
          <cell r="E46">
            <v>0.01</v>
          </cell>
          <cell r="F46">
            <v>0.01</v>
          </cell>
          <cell r="G46">
            <v>0.01</v>
          </cell>
          <cell r="H46">
            <v>0.01</v>
          </cell>
          <cell r="I46">
            <v>0.01</v>
          </cell>
          <cell r="J46">
            <v>0.01</v>
          </cell>
          <cell r="K46">
            <v>0.01</v>
          </cell>
          <cell r="L46">
            <v>0.01</v>
          </cell>
          <cell r="M46">
            <v>0.01</v>
          </cell>
          <cell r="N46">
            <v>0.01</v>
          </cell>
          <cell r="O46">
            <v>0.01</v>
          </cell>
          <cell r="P46">
            <v>0.01</v>
          </cell>
          <cell r="Q46">
            <v>0.01</v>
          </cell>
          <cell r="R46">
            <v>0.01</v>
          </cell>
          <cell r="S46">
            <v>0.01</v>
          </cell>
          <cell r="T46">
            <v>0.01</v>
          </cell>
          <cell r="X46">
            <v>0.01</v>
          </cell>
          <cell r="Y46">
            <v>0.01</v>
          </cell>
        </row>
        <row r="47">
          <cell r="B47" t="str">
            <v>Room Occupancy Sensors in Lodging-Retro</v>
          </cell>
          <cell r="C47">
            <v>0.01</v>
          </cell>
          <cell r="D47">
            <v>0.01</v>
          </cell>
          <cell r="E47">
            <v>0.01</v>
          </cell>
          <cell r="F47">
            <v>0.01</v>
          </cell>
          <cell r="G47">
            <v>0.01</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X47">
            <v>0.01</v>
          </cell>
          <cell r="Y47">
            <v>0.01</v>
          </cell>
        </row>
        <row r="48">
          <cell r="B48" t="str">
            <v>Chiller - chilled water retrofit-Retro</v>
          </cell>
          <cell r="C48">
            <v>0.01</v>
          </cell>
          <cell r="D48">
            <v>0.01</v>
          </cell>
          <cell r="E48">
            <v>0.01</v>
          </cell>
          <cell r="F48">
            <v>0.01</v>
          </cell>
          <cell r="G48">
            <v>0.01</v>
          </cell>
          <cell r="H48">
            <v>0.01</v>
          </cell>
          <cell r="I48">
            <v>0.01</v>
          </cell>
          <cell r="J48">
            <v>0.01</v>
          </cell>
          <cell r="K48">
            <v>0.01</v>
          </cell>
          <cell r="L48">
            <v>0.01</v>
          </cell>
          <cell r="M48">
            <v>0.01</v>
          </cell>
          <cell r="N48">
            <v>0.01</v>
          </cell>
          <cell r="O48">
            <v>0.01</v>
          </cell>
          <cell r="P48">
            <v>0.01</v>
          </cell>
          <cell r="Q48">
            <v>0.01</v>
          </cell>
          <cell r="R48">
            <v>0.01</v>
          </cell>
          <cell r="S48">
            <v>0.01</v>
          </cell>
          <cell r="T48">
            <v>0.01</v>
          </cell>
          <cell r="X48">
            <v>0.01</v>
          </cell>
          <cell r="Y48">
            <v>0.01</v>
          </cell>
        </row>
        <row r="49">
          <cell r="B49" t="str">
            <v>Chiller - equip retrofits-Retro</v>
          </cell>
          <cell r="C49">
            <v>0.01</v>
          </cell>
          <cell r="D49">
            <v>0.01</v>
          </cell>
          <cell r="E49">
            <v>0.01</v>
          </cell>
          <cell r="F49">
            <v>0.01</v>
          </cell>
          <cell r="G49">
            <v>0.01</v>
          </cell>
          <cell r="H49">
            <v>0.01</v>
          </cell>
          <cell r="I49">
            <v>0.01</v>
          </cell>
          <cell r="J49">
            <v>0.01</v>
          </cell>
          <cell r="K49">
            <v>0.01</v>
          </cell>
          <cell r="L49">
            <v>0.01</v>
          </cell>
          <cell r="M49">
            <v>0.01</v>
          </cell>
          <cell r="N49">
            <v>0.01</v>
          </cell>
          <cell r="O49">
            <v>0.01</v>
          </cell>
          <cell r="P49">
            <v>0.01</v>
          </cell>
          <cell r="Q49">
            <v>0.01</v>
          </cell>
          <cell r="R49">
            <v>0.01</v>
          </cell>
          <cell r="S49">
            <v>0.01</v>
          </cell>
          <cell r="T49">
            <v>0.01</v>
          </cell>
          <cell r="X49">
            <v>0.01</v>
          </cell>
          <cell r="Y49">
            <v>0.01</v>
          </cell>
        </row>
        <row r="50">
          <cell r="B50" t="str">
            <v>Pool Blankets-Retro</v>
          </cell>
          <cell r="C50">
            <v>0.01</v>
          </cell>
          <cell r="D50">
            <v>0.01</v>
          </cell>
          <cell r="E50">
            <v>0.01</v>
          </cell>
          <cell r="F50">
            <v>0.01</v>
          </cell>
          <cell r="G50">
            <v>0.01</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X50">
            <v>0.01</v>
          </cell>
          <cell r="Y50">
            <v>0.01</v>
          </cell>
        </row>
        <row r="51">
          <cell r="B51" t="str">
            <v>Web-Enabled Thermostats-Retro</v>
          </cell>
          <cell r="C51">
            <v>0.01</v>
          </cell>
          <cell r="D51">
            <v>0.01</v>
          </cell>
          <cell r="E51">
            <v>0.01</v>
          </cell>
          <cell r="F51">
            <v>0.01</v>
          </cell>
          <cell r="G51">
            <v>0.01</v>
          </cell>
          <cell r="H51">
            <v>0.01</v>
          </cell>
          <cell r="I51">
            <v>0.01</v>
          </cell>
          <cell r="J51">
            <v>0.01</v>
          </cell>
          <cell r="K51">
            <v>0.01</v>
          </cell>
          <cell r="L51">
            <v>0.01</v>
          </cell>
          <cell r="M51">
            <v>0.01</v>
          </cell>
          <cell r="N51">
            <v>0.01</v>
          </cell>
          <cell r="O51">
            <v>0.01</v>
          </cell>
          <cell r="P51">
            <v>0.01</v>
          </cell>
          <cell r="Q51">
            <v>0.01</v>
          </cell>
          <cell r="R51">
            <v>0.01</v>
          </cell>
          <cell r="S51">
            <v>0.01</v>
          </cell>
          <cell r="T51">
            <v>0.01</v>
          </cell>
          <cell r="X51">
            <v>0.01</v>
          </cell>
          <cell r="Y51">
            <v>0.01</v>
          </cell>
        </row>
        <row r="52">
          <cell r="B52" t="str">
            <v>Garage CO2 ventilation-Retro</v>
          </cell>
          <cell r="C52">
            <v>0.01</v>
          </cell>
          <cell r="D52">
            <v>0.01</v>
          </cell>
          <cell r="E52">
            <v>0.01</v>
          </cell>
          <cell r="F52">
            <v>0.01</v>
          </cell>
          <cell r="G52">
            <v>0.01</v>
          </cell>
          <cell r="H52">
            <v>0.01</v>
          </cell>
          <cell r="I52">
            <v>0.01</v>
          </cell>
          <cell r="J52">
            <v>0.01</v>
          </cell>
          <cell r="K52">
            <v>0.01</v>
          </cell>
          <cell r="L52">
            <v>0.01</v>
          </cell>
          <cell r="M52">
            <v>0.01</v>
          </cell>
          <cell r="N52">
            <v>0.01</v>
          </cell>
          <cell r="O52">
            <v>0.01</v>
          </cell>
          <cell r="P52">
            <v>0.01</v>
          </cell>
          <cell r="Q52">
            <v>0.01</v>
          </cell>
          <cell r="R52">
            <v>0.01</v>
          </cell>
          <cell r="S52">
            <v>0.01</v>
          </cell>
          <cell r="T52">
            <v>0.01</v>
          </cell>
          <cell r="X52">
            <v>0.01</v>
          </cell>
          <cell r="Y52">
            <v>0.01</v>
          </cell>
        </row>
        <row r="53">
          <cell r="B53" t="str">
            <v>Circ Pump ECM and drive-Retro</v>
          </cell>
          <cell r="C53">
            <v>0.01</v>
          </cell>
          <cell r="D53">
            <v>0.01</v>
          </cell>
          <cell r="E53">
            <v>0.01</v>
          </cell>
          <cell r="F53">
            <v>0.01</v>
          </cell>
          <cell r="G53">
            <v>0.01</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X53">
            <v>0.01</v>
          </cell>
          <cell r="Y53">
            <v>0.01</v>
          </cell>
        </row>
        <row r="54">
          <cell r="B54" t="str">
            <v>VRF-New</v>
          </cell>
          <cell r="C54">
            <v>4.9000000000000002E-2</v>
          </cell>
          <cell r="D54">
            <v>0.78400000000000003</v>
          </cell>
          <cell r="E54">
            <v>0.78400000000000003</v>
          </cell>
          <cell r="F54">
            <v>0.245</v>
          </cell>
          <cell r="G54">
            <v>0.245</v>
          </cell>
          <cell r="H54">
            <v>0.245</v>
          </cell>
          <cell r="I54">
            <v>0.245</v>
          </cell>
          <cell r="J54">
            <v>0.78400000000000003</v>
          </cell>
          <cell r="K54">
            <v>0.78400000000000003</v>
          </cell>
          <cell r="L54">
            <v>9.7999999999999997E-3</v>
          </cell>
          <cell r="M54">
            <v>4.9000000000000002E-2</v>
          </cell>
          <cell r="N54">
            <v>4.9000000000000002E-2</v>
          </cell>
          <cell r="O54">
            <v>0.245</v>
          </cell>
          <cell r="P54">
            <v>0.68599999999999994</v>
          </cell>
          <cell r="Q54">
            <v>4.9000000000000002E-2</v>
          </cell>
          <cell r="R54">
            <v>0.78400000000000003</v>
          </cell>
          <cell r="S54">
            <v>0.245</v>
          </cell>
          <cell r="T54">
            <v>0.78400000000000003</v>
          </cell>
          <cell r="X54">
            <v>0.05</v>
          </cell>
          <cell r="Y54">
            <v>0.8</v>
          </cell>
        </row>
        <row r="55">
          <cell r="B55" t="str">
            <v>VRF-Retro</v>
          </cell>
          <cell r="C55">
            <v>2.4820152866650024E-2</v>
          </cell>
          <cell r="D55">
            <v>6.9496428026620066E-2</v>
          </cell>
          <cell r="E55">
            <v>6.9496428026620066E-2</v>
          </cell>
          <cell r="F55">
            <v>4.9500000000000004E-3</v>
          </cell>
          <cell r="G55">
            <v>6.93E-2</v>
          </cell>
          <cell r="H55">
            <v>6.93E-2</v>
          </cell>
          <cell r="I55">
            <v>2.4750000000000001E-2</v>
          </cell>
          <cell r="J55">
            <v>2.4750000000000001E-2</v>
          </cell>
          <cell r="K55">
            <v>2.4750000000000001E-2</v>
          </cell>
          <cell r="L55">
            <v>2.4750000000000001E-2</v>
          </cell>
          <cell r="M55">
            <v>6.93E-2</v>
          </cell>
          <cell r="N55">
            <v>6.93E-2</v>
          </cell>
          <cell r="O55">
            <v>9.8999999999999999E-4</v>
          </cell>
          <cell r="P55">
            <v>4.9500000000000004E-3</v>
          </cell>
          <cell r="Q55">
            <v>4.9500000000000004E-3</v>
          </cell>
          <cell r="R55">
            <v>2.4750000000000001E-2</v>
          </cell>
          <cell r="S55">
            <v>6.93E-2</v>
          </cell>
          <cell r="T55">
            <v>4.9500000000000004E-3</v>
          </cell>
          <cell r="X55">
            <v>2.4820152866650024E-2</v>
          </cell>
          <cell r="Y55">
            <v>6.9496428026620066E-2</v>
          </cell>
        </row>
        <row r="56">
          <cell r="B56" t="str">
            <v>Evaporator Roof Top HVAC-Retro</v>
          </cell>
          <cell r="C56">
            <v>0.01</v>
          </cell>
          <cell r="D56">
            <v>0.01</v>
          </cell>
          <cell r="E56">
            <v>0.01</v>
          </cell>
          <cell r="F56">
            <v>0.01</v>
          </cell>
          <cell r="G56">
            <v>0.01</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X56">
            <v>0.01</v>
          </cell>
          <cell r="Y56">
            <v>0.01</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X57">
            <v>0</v>
          </cell>
          <cell r="Y57">
            <v>0</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X58">
            <v>0</v>
          </cell>
          <cell r="Y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X59">
            <v>0</v>
          </cell>
          <cell r="Y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X60">
            <v>0</v>
          </cell>
          <cell r="Y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X61">
            <v>0</v>
          </cell>
          <cell r="Y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X62">
            <v>0</v>
          </cell>
          <cell r="Y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X63">
            <v>0</v>
          </cell>
          <cell r="Y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X64">
            <v>0</v>
          </cell>
          <cell r="Y64">
            <v>0</v>
          </cell>
        </row>
        <row r="65">
          <cell r="B65" t="str">
            <v>Lighting Controls Interior-NR</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X65">
            <v>0</v>
          </cell>
          <cell r="Y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X66">
            <v>0</v>
          </cell>
          <cell r="Y66">
            <v>0</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X67">
            <v>0</v>
          </cell>
          <cell r="Y67">
            <v>0</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0.6</v>
          </cell>
          <cell r="X68">
            <v>0</v>
          </cell>
          <cell r="Y68">
            <v>0</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0.5</v>
          </cell>
          <cell r="X69">
            <v>0</v>
          </cell>
          <cell r="Y69">
            <v>0</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X70">
            <v>0</v>
          </cell>
          <cell r="Y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X71">
            <v>0</v>
          </cell>
          <cell r="Y71">
            <v>0</v>
          </cell>
        </row>
        <row r="72">
          <cell r="B72" t="str">
            <v>Bi-Level Stairwell Lighting-NR</v>
          </cell>
          <cell r="C72">
            <v>0.01</v>
          </cell>
          <cell r="D72">
            <v>0.01</v>
          </cell>
          <cell r="E72">
            <v>0.01</v>
          </cell>
          <cell r="F72">
            <v>0.01</v>
          </cell>
          <cell r="G72">
            <v>0.01</v>
          </cell>
          <cell r="H72">
            <v>0.01</v>
          </cell>
          <cell r="I72">
            <v>0.01</v>
          </cell>
          <cell r="J72">
            <v>0.01</v>
          </cell>
          <cell r="K72">
            <v>0.01</v>
          </cell>
          <cell r="L72">
            <v>0.01</v>
          </cell>
          <cell r="M72">
            <v>0.01</v>
          </cell>
          <cell r="N72">
            <v>0.01</v>
          </cell>
          <cell r="O72">
            <v>0.01</v>
          </cell>
          <cell r="P72">
            <v>0.01</v>
          </cell>
          <cell r="Q72">
            <v>0.01</v>
          </cell>
          <cell r="R72">
            <v>0.01</v>
          </cell>
          <cell r="S72">
            <v>0.01</v>
          </cell>
          <cell r="T72">
            <v>0.01</v>
          </cell>
          <cell r="X72">
            <v>0.01</v>
          </cell>
          <cell r="Y72">
            <v>0.01</v>
          </cell>
        </row>
        <row r="73">
          <cell r="B73" t="str">
            <v>ECM-VAV-New</v>
          </cell>
          <cell r="C73">
            <v>0.6</v>
          </cell>
          <cell r="D73">
            <v>0.7</v>
          </cell>
          <cell r="E73">
            <v>0.9</v>
          </cell>
          <cell r="F73">
            <v>0.9</v>
          </cell>
          <cell r="G73">
            <v>0.9</v>
          </cell>
          <cell r="H73">
            <v>0.9</v>
          </cell>
          <cell r="I73">
            <v>0.6</v>
          </cell>
          <cell r="J73">
            <v>0.9</v>
          </cell>
          <cell r="K73">
            <v>0.6</v>
          </cell>
          <cell r="L73">
            <v>0.9</v>
          </cell>
          <cell r="M73">
            <v>0.9</v>
          </cell>
          <cell r="N73">
            <v>0.9</v>
          </cell>
          <cell r="O73">
            <v>0.9</v>
          </cell>
          <cell r="P73">
            <v>0.9</v>
          </cell>
          <cell r="Q73">
            <v>0.6</v>
          </cell>
          <cell r="R73">
            <v>0.9</v>
          </cell>
          <cell r="S73">
            <v>0.9</v>
          </cell>
          <cell r="T73">
            <v>0.6</v>
          </cell>
          <cell r="X73">
            <v>1</v>
          </cell>
          <cell r="Y73">
            <v>1</v>
          </cell>
        </row>
        <row r="74">
          <cell r="B74" t="str">
            <v>ECM-VAV-NR</v>
          </cell>
          <cell r="C74">
            <v>0.8</v>
          </cell>
          <cell r="D74">
            <v>0.8</v>
          </cell>
          <cell r="E74">
            <v>0.9</v>
          </cell>
          <cell r="F74">
            <v>0.9</v>
          </cell>
          <cell r="G74">
            <v>0.9</v>
          </cell>
          <cell r="H74">
            <v>0.9</v>
          </cell>
          <cell r="I74">
            <v>0.8</v>
          </cell>
          <cell r="J74">
            <v>0.9</v>
          </cell>
          <cell r="K74">
            <v>0.8</v>
          </cell>
          <cell r="L74">
            <v>0.9</v>
          </cell>
          <cell r="M74">
            <v>0.9</v>
          </cell>
          <cell r="N74">
            <v>0.9</v>
          </cell>
          <cell r="O74">
            <v>0.9</v>
          </cell>
          <cell r="P74">
            <v>0.9</v>
          </cell>
          <cell r="Q74">
            <v>0.8</v>
          </cell>
          <cell r="R74">
            <v>0.9</v>
          </cell>
          <cell r="S74">
            <v>0.9</v>
          </cell>
          <cell r="T74">
            <v>0.8</v>
          </cell>
          <cell r="X74">
            <v>1</v>
          </cell>
          <cell r="Y74">
            <v>1</v>
          </cell>
        </row>
        <row r="75">
          <cell r="B75" t="str">
            <v>Pool pumps-Retro</v>
          </cell>
          <cell r="C75">
            <v>0.01</v>
          </cell>
          <cell r="D75">
            <v>0.01</v>
          </cell>
          <cell r="E75">
            <v>0.01</v>
          </cell>
          <cell r="F75">
            <v>0.01</v>
          </cell>
          <cell r="G75">
            <v>0.01</v>
          </cell>
          <cell r="H75">
            <v>0.01</v>
          </cell>
          <cell r="I75">
            <v>0.01</v>
          </cell>
          <cell r="J75">
            <v>0.01</v>
          </cell>
          <cell r="K75">
            <v>0.01</v>
          </cell>
          <cell r="L75">
            <v>0.01</v>
          </cell>
          <cell r="M75">
            <v>0.01</v>
          </cell>
          <cell r="N75">
            <v>0.01</v>
          </cell>
          <cell r="O75">
            <v>0.01</v>
          </cell>
          <cell r="P75">
            <v>0.01</v>
          </cell>
          <cell r="Q75">
            <v>0.01</v>
          </cell>
          <cell r="R75">
            <v>0.01</v>
          </cell>
          <cell r="S75">
            <v>0.01</v>
          </cell>
          <cell r="T75">
            <v>0.01</v>
          </cell>
          <cell r="X75">
            <v>0.01</v>
          </cell>
          <cell r="Y75">
            <v>0.01</v>
          </cell>
        </row>
        <row r="76">
          <cell r="B76" t="str">
            <v>MotorsRewind-New</v>
          </cell>
          <cell r="C76">
            <v>0.01</v>
          </cell>
          <cell r="D76">
            <v>0.01</v>
          </cell>
          <cell r="E76">
            <v>0.01</v>
          </cell>
          <cell r="F76">
            <v>0.01</v>
          </cell>
          <cell r="G76">
            <v>0.01</v>
          </cell>
          <cell r="H76">
            <v>0.01</v>
          </cell>
          <cell r="I76">
            <v>0.01</v>
          </cell>
          <cell r="J76">
            <v>0.01</v>
          </cell>
          <cell r="K76">
            <v>0.01</v>
          </cell>
          <cell r="L76">
            <v>0.01</v>
          </cell>
          <cell r="M76">
            <v>0.01</v>
          </cell>
          <cell r="N76">
            <v>0.01</v>
          </cell>
          <cell r="O76">
            <v>0.01</v>
          </cell>
          <cell r="P76">
            <v>0.01</v>
          </cell>
          <cell r="Q76">
            <v>0.01</v>
          </cell>
          <cell r="R76">
            <v>0.01</v>
          </cell>
          <cell r="S76">
            <v>0.01</v>
          </cell>
          <cell r="T76">
            <v>0.01</v>
          </cell>
          <cell r="X76">
            <v>0.01</v>
          </cell>
          <cell r="Y76">
            <v>0.01</v>
          </cell>
        </row>
        <row r="77">
          <cell r="B77" t="str">
            <v>MotorsRewind-NR</v>
          </cell>
          <cell r="C77">
            <v>0.01</v>
          </cell>
          <cell r="D77">
            <v>0.01</v>
          </cell>
          <cell r="E77">
            <v>0.01</v>
          </cell>
          <cell r="F77">
            <v>0.01</v>
          </cell>
          <cell r="G77">
            <v>0.01</v>
          </cell>
          <cell r="H77">
            <v>0.01</v>
          </cell>
          <cell r="I77">
            <v>0.01</v>
          </cell>
          <cell r="J77">
            <v>0.01</v>
          </cell>
          <cell r="K77">
            <v>0.01</v>
          </cell>
          <cell r="L77">
            <v>0.01</v>
          </cell>
          <cell r="M77">
            <v>0.01</v>
          </cell>
          <cell r="N77">
            <v>0.01</v>
          </cell>
          <cell r="O77">
            <v>0.01</v>
          </cell>
          <cell r="P77">
            <v>0.01</v>
          </cell>
          <cell r="Q77">
            <v>0.01</v>
          </cell>
          <cell r="R77">
            <v>0.01</v>
          </cell>
          <cell r="S77">
            <v>0.01</v>
          </cell>
          <cell r="T77">
            <v>0.01</v>
          </cell>
          <cell r="X77">
            <v>0.01</v>
          </cell>
          <cell r="Y77">
            <v>0.01</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1</v>
          </cell>
          <cell r="X78">
            <v>0</v>
          </cell>
          <cell r="Y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v>
          </cell>
          <cell r="X79">
            <v>0</v>
          </cell>
          <cell r="Y79">
            <v>0</v>
          </cell>
        </row>
        <row r="80">
          <cell r="B80" t="str">
            <v>Engine Generator Block Heaters-Retro</v>
          </cell>
          <cell r="C80">
            <v>0.01</v>
          </cell>
          <cell r="D80">
            <v>0.01</v>
          </cell>
          <cell r="E80">
            <v>0.01</v>
          </cell>
          <cell r="F80">
            <v>0.01</v>
          </cell>
          <cell r="G80">
            <v>0.01</v>
          </cell>
          <cell r="H80">
            <v>0.01</v>
          </cell>
          <cell r="I80">
            <v>0.01</v>
          </cell>
          <cell r="J80">
            <v>0.01</v>
          </cell>
          <cell r="K80">
            <v>0.01</v>
          </cell>
          <cell r="L80">
            <v>0.01</v>
          </cell>
          <cell r="M80">
            <v>0.01</v>
          </cell>
          <cell r="N80">
            <v>0.01</v>
          </cell>
          <cell r="O80">
            <v>0.01</v>
          </cell>
          <cell r="P80">
            <v>0.01</v>
          </cell>
          <cell r="Q80">
            <v>0.01</v>
          </cell>
          <cell r="R80">
            <v>0.01</v>
          </cell>
          <cell r="S80">
            <v>0.01</v>
          </cell>
          <cell r="T80">
            <v>0.01</v>
          </cell>
          <cell r="X80">
            <v>0.01</v>
          </cell>
          <cell r="Y80">
            <v>0.01</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X81">
            <v>0</v>
          </cell>
          <cell r="Y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X82">
            <v>0</v>
          </cell>
          <cell r="Y82">
            <v>0</v>
          </cell>
        </row>
        <row r="83">
          <cell r="B83" t="str">
            <v>Appliances - Freezers-NR</v>
          </cell>
          <cell r="C83">
            <v>0.01</v>
          </cell>
          <cell r="D83">
            <v>0.01</v>
          </cell>
          <cell r="E83">
            <v>0.01</v>
          </cell>
          <cell r="F83">
            <v>0.01</v>
          </cell>
          <cell r="G83">
            <v>0.01</v>
          </cell>
          <cell r="H83">
            <v>0.01</v>
          </cell>
          <cell r="I83">
            <v>0.01</v>
          </cell>
          <cell r="J83">
            <v>0.01</v>
          </cell>
          <cell r="K83">
            <v>0.01</v>
          </cell>
          <cell r="L83">
            <v>0.01</v>
          </cell>
          <cell r="M83">
            <v>0.01</v>
          </cell>
          <cell r="N83">
            <v>0.01</v>
          </cell>
          <cell r="O83">
            <v>0.01</v>
          </cell>
          <cell r="P83">
            <v>0.01</v>
          </cell>
          <cell r="Q83">
            <v>0.01</v>
          </cell>
          <cell r="R83">
            <v>0.01</v>
          </cell>
          <cell r="S83">
            <v>0.01</v>
          </cell>
          <cell r="T83">
            <v>0.01</v>
          </cell>
          <cell r="U83" t="e">
            <v>#VALUE!</v>
          </cell>
          <cell r="X83">
            <v>0.01</v>
          </cell>
          <cell r="Y83">
            <v>0.01</v>
          </cell>
        </row>
        <row r="84">
          <cell r="B84" t="str">
            <v>Appliances - Refrigerators-NR</v>
          </cell>
          <cell r="C84">
            <v>0.01</v>
          </cell>
          <cell r="D84">
            <v>0.01</v>
          </cell>
          <cell r="E84">
            <v>0.01</v>
          </cell>
          <cell r="F84">
            <v>0.01</v>
          </cell>
          <cell r="G84">
            <v>0.01</v>
          </cell>
          <cell r="H84">
            <v>0.01</v>
          </cell>
          <cell r="I84">
            <v>0.01</v>
          </cell>
          <cell r="J84">
            <v>0.01</v>
          </cell>
          <cell r="K84">
            <v>0.01</v>
          </cell>
          <cell r="L84">
            <v>0.01</v>
          </cell>
          <cell r="M84">
            <v>0.01</v>
          </cell>
          <cell r="N84">
            <v>0.01</v>
          </cell>
          <cell r="O84">
            <v>0.01</v>
          </cell>
          <cell r="P84">
            <v>0.01</v>
          </cell>
          <cell r="Q84">
            <v>0.01</v>
          </cell>
          <cell r="R84">
            <v>0.01</v>
          </cell>
          <cell r="S84">
            <v>0.01</v>
          </cell>
          <cell r="T84">
            <v>0.01</v>
          </cell>
          <cell r="U84" t="e">
            <v>#VALUE!</v>
          </cell>
          <cell r="X84">
            <v>0.01</v>
          </cell>
          <cell r="Y84">
            <v>0.01</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X85">
            <v>0</v>
          </cell>
          <cell r="Y85">
            <v>0</v>
          </cell>
        </row>
        <row r="86">
          <cell r="B86" t="str">
            <v>WHTanks-New</v>
          </cell>
          <cell r="C86">
            <v>1</v>
          </cell>
          <cell r="D86">
            <v>1</v>
          </cell>
          <cell r="E86">
            <v>1</v>
          </cell>
          <cell r="F86">
            <v>1</v>
          </cell>
          <cell r="G86">
            <v>1</v>
          </cell>
          <cell r="H86">
            <v>1</v>
          </cell>
          <cell r="I86">
            <v>1</v>
          </cell>
          <cell r="J86">
            <v>1</v>
          </cell>
          <cell r="K86">
            <v>1</v>
          </cell>
          <cell r="L86">
            <v>1</v>
          </cell>
          <cell r="M86">
            <v>1</v>
          </cell>
          <cell r="N86">
            <v>1</v>
          </cell>
          <cell r="O86">
            <v>1</v>
          </cell>
          <cell r="P86">
            <v>1</v>
          </cell>
          <cell r="Q86">
            <v>1</v>
          </cell>
          <cell r="R86">
            <v>1</v>
          </cell>
          <cell r="S86">
            <v>1</v>
          </cell>
          <cell r="T86">
            <v>1</v>
          </cell>
          <cell r="U86">
            <v>0</v>
          </cell>
          <cell r="X86">
            <v>1</v>
          </cell>
          <cell r="Y86">
            <v>1</v>
          </cell>
        </row>
        <row r="87">
          <cell r="B87" t="str">
            <v>WHTanks-NR</v>
          </cell>
          <cell r="C87">
            <v>1</v>
          </cell>
          <cell r="D87">
            <v>1</v>
          </cell>
          <cell r="E87">
            <v>1</v>
          </cell>
          <cell r="F87">
            <v>1</v>
          </cell>
          <cell r="G87">
            <v>1</v>
          </cell>
          <cell r="H87">
            <v>1</v>
          </cell>
          <cell r="I87">
            <v>1</v>
          </cell>
          <cell r="J87">
            <v>1</v>
          </cell>
          <cell r="K87">
            <v>1</v>
          </cell>
          <cell r="L87">
            <v>1</v>
          </cell>
          <cell r="M87">
            <v>1</v>
          </cell>
          <cell r="N87">
            <v>1</v>
          </cell>
          <cell r="O87">
            <v>1</v>
          </cell>
          <cell r="P87">
            <v>1</v>
          </cell>
          <cell r="Q87">
            <v>1</v>
          </cell>
          <cell r="R87">
            <v>1</v>
          </cell>
          <cell r="S87">
            <v>1</v>
          </cell>
          <cell r="T87">
            <v>1</v>
          </cell>
          <cell r="U87" t="e">
            <v>#VALUE!</v>
          </cell>
          <cell r="X87">
            <v>1</v>
          </cell>
          <cell r="Y87">
            <v>1</v>
          </cell>
        </row>
        <row r="88">
          <cell r="B88" t="str">
            <v>Appliances - Clothes Washers-NR</v>
          </cell>
          <cell r="C88">
            <v>0.01</v>
          </cell>
          <cell r="D88">
            <v>0.01</v>
          </cell>
          <cell r="E88">
            <v>0.01</v>
          </cell>
          <cell r="F88">
            <v>0.01</v>
          </cell>
          <cell r="G88">
            <v>0.01</v>
          </cell>
          <cell r="H88">
            <v>0.01</v>
          </cell>
          <cell r="I88">
            <v>0.01</v>
          </cell>
          <cell r="J88">
            <v>0.01</v>
          </cell>
          <cell r="K88">
            <v>0.01</v>
          </cell>
          <cell r="L88">
            <v>0.01</v>
          </cell>
          <cell r="M88">
            <v>0.01</v>
          </cell>
          <cell r="N88">
            <v>0.01</v>
          </cell>
          <cell r="O88">
            <v>0.01</v>
          </cell>
          <cell r="P88">
            <v>0.01</v>
          </cell>
          <cell r="Q88">
            <v>0.01</v>
          </cell>
          <cell r="R88">
            <v>0.01</v>
          </cell>
          <cell r="S88">
            <v>0.01</v>
          </cell>
          <cell r="T88">
            <v>0.01</v>
          </cell>
          <cell r="U88" t="e">
            <v>#VALUE!</v>
          </cell>
          <cell r="X88">
            <v>0.01</v>
          </cell>
          <cell r="Y88">
            <v>0.01</v>
          </cell>
        </row>
        <row r="89">
          <cell r="B89" t="str">
            <v>Showerheads-Retro</v>
          </cell>
          <cell r="C89">
            <v>0.8</v>
          </cell>
          <cell r="D89">
            <v>0.8</v>
          </cell>
          <cell r="E89">
            <v>0.8</v>
          </cell>
          <cell r="F89">
            <v>0.8</v>
          </cell>
          <cell r="G89">
            <v>0.8</v>
          </cell>
          <cell r="H89">
            <v>0.8</v>
          </cell>
          <cell r="I89">
            <v>0.8</v>
          </cell>
          <cell r="J89">
            <v>0.8</v>
          </cell>
          <cell r="K89">
            <v>0.8</v>
          </cell>
          <cell r="L89">
            <v>0.8</v>
          </cell>
          <cell r="M89">
            <v>0.8</v>
          </cell>
          <cell r="N89">
            <v>0.8</v>
          </cell>
          <cell r="O89">
            <v>0.8</v>
          </cell>
          <cell r="P89">
            <v>0.8</v>
          </cell>
          <cell r="Q89">
            <v>0.8</v>
          </cell>
          <cell r="R89">
            <v>0.8</v>
          </cell>
          <cell r="S89">
            <v>0.8</v>
          </cell>
          <cell r="T89">
            <v>0.8</v>
          </cell>
          <cell r="U89" t="e">
            <v>#VALUE!</v>
          </cell>
          <cell r="X89">
            <v>1</v>
          </cell>
          <cell r="Y89">
            <v>1</v>
          </cell>
        </row>
        <row r="90">
          <cell r="B90" t="str">
            <v>Water Heating - GFHX-New</v>
          </cell>
          <cell r="C90">
            <v>0.01</v>
          </cell>
          <cell r="D90">
            <v>0.01</v>
          </cell>
          <cell r="E90">
            <v>0.01</v>
          </cell>
          <cell r="F90">
            <v>0.01</v>
          </cell>
          <cell r="G90">
            <v>0.01</v>
          </cell>
          <cell r="H90">
            <v>0.01</v>
          </cell>
          <cell r="I90">
            <v>0.01</v>
          </cell>
          <cell r="J90">
            <v>0.01</v>
          </cell>
          <cell r="K90">
            <v>0.01</v>
          </cell>
          <cell r="L90">
            <v>0.01</v>
          </cell>
          <cell r="M90">
            <v>0.01</v>
          </cell>
          <cell r="N90">
            <v>0.01</v>
          </cell>
          <cell r="O90">
            <v>0.01</v>
          </cell>
          <cell r="P90">
            <v>0.01</v>
          </cell>
          <cell r="Q90">
            <v>0.01</v>
          </cell>
          <cell r="R90">
            <v>0.01</v>
          </cell>
          <cell r="S90">
            <v>0.01</v>
          </cell>
          <cell r="T90">
            <v>0.01</v>
          </cell>
          <cell r="U90" t="e">
            <v>#VALUE!</v>
          </cell>
          <cell r="X90">
            <v>0.01</v>
          </cell>
          <cell r="Y90">
            <v>0.01</v>
          </cell>
        </row>
        <row r="91">
          <cell r="B91" t="str">
            <v>Demand Control Circulating system DHW-Retro</v>
          </cell>
          <cell r="C91">
            <v>0.01</v>
          </cell>
          <cell r="D91">
            <v>0.01</v>
          </cell>
          <cell r="E91">
            <v>0.01</v>
          </cell>
          <cell r="F91">
            <v>0.01</v>
          </cell>
          <cell r="G91">
            <v>0.01</v>
          </cell>
          <cell r="H91">
            <v>0.01</v>
          </cell>
          <cell r="I91">
            <v>0.01</v>
          </cell>
          <cell r="J91">
            <v>0.01</v>
          </cell>
          <cell r="K91">
            <v>0.01</v>
          </cell>
          <cell r="L91">
            <v>0.01</v>
          </cell>
          <cell r="M91">
            <v>0.01</v>
          </cell>
          <cell r="N91">
            <v>0.01</v>
          </cell>
          <cell r="O91">
            <v>0.01</v>
          </cell>
          <cell r="P91">
            <v>0.01</v>
          </cell>
          <cell r="Q91">
            <v>0.01</v>
          </cell>
          <cell r="R91">
            <v>0.01</v>
          </cell>
          <cell r="S91">
            <v>0.01</v>
          </cell>
          <cell r="T91">
            <v>0.01</v>
          </cell>
          <cell r="U91" t="e">
            <v>#VALUE!</v>
          </cell>
          <cell r="X91">
            <v>0.01</v>
          </cell>
          <cell r="Y91">
            <v>0.01</v>
          </cell>
        </row>
        <row r="92">
          <cell r="B92" t="str">
            <v>Central HPWH MF-Retro</v>
          </cell>
          <cell r="C92">
            <v>0.01</v>
          </cell>
          <cell r="D92">
            <v>0.01</v>
          </cell>
          <cell r="E92">
            <v>0.01</v>
          </cell>
          <cell r="F92">
            <v>0.01</v>
          </cell>
          <cell r="G92">
            <v>0.01</v>
          </cell>
          <cell r="H92">
            <v>0.01</v>
          </cell>
          <cell r="I92">
            <v>0.01</v>
          </cell>
          <cell r="J92">
            <v>0.01</v>
          </cell>
          <cell r="K92">
            <v>0.01</v>
          </cell>
          <cell r="L92">
            <v>0.01</v>
          </cell>
          <cell r="M92">
            <v>0.01</v>
          </cell>
          <cell r="N92">
            <v>0.01</v>
          </cell>
          <cell r="O92">
            <v>0.01</v>
          </cell>
          <cell r="P92">
            <v>0.01</v>
          </cell>
          <cell r="Q92">
            <v>0.01</v>
          </cell>
          <cell r="R92">
            <v>0.01</v>
          </cell>
          <cell r="S92">
            <v>0.01</v>
          </cell>
          <cell r="T92">
            <v>0.01</v>
          </cell>
          <cell r="U92" t="e">
            <v>#VALUE!</v>
          </cell>
          <cell r="X92">
            <v>0.01</v>
          </cell>
          <cell r="Y92">
            <v>0.01</v>
          </cell>
        </row>
        <row r="93">
          <cell r="B93" t="str">
            <v>Ultra Low Energy Building-New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X93">
            <v>0</v>
          </cell>
          <cell r="Y93">
            <v>0</v>
          </cell>
        </row>
        <row r="94">
          <cell r="B94" t="str">
            <v>Low Power LF Lamps-NR</v>
          </cell>
          <cell r="C94">
            <v>1</v>
          </cell>
          <cell r="D94">
            <v>1</v>
          </cell>
          <cell r="E94">
            <v>1</v>
          </cell>
          <cell r="F94">
            <v>1</v>
          </cell>
          <cell r="G94">
            <v>1</v>
          </cell>
          <cell r="H94">
            <v>1</v>
          </cell>
          <cell r="I94">
            <v>1</v>
          </cell>
          <cell r="J94">
            <v>1</v>
          </cell>
          <cell r="K94">
            <v>1</v>
          </cell>
          <cell r="L94">
            <v>1</v>
          </cell>
          <cell r="M94">
            <v>1</v>
          </cell>
          <cell r="N94">
            <v>1</v>
          </cell>
          <cell r="O94">
            <v>1</v>
          </cell>
          <cell r="P94">
            <v>1</v>
          </cell>
          <cell r="Q94">
            <v>1</v>
          </cell>
          <cell r="R94">
            <v>1</v>
          </cell>
          <cell r="S94">
            <v>1</v>
          </cell>
          <cell r="T94">
            <v>1</v>
          </cell>
          <cell r="X94">
            <v>1</v>
          </cell>
          <cell r="Y94">
            <v>1</v>
          </cell>
        </row>
      </sheetData>
      <sheetData sheetId="4" refreshError="1"/>
      <sheetData sheetId="5" refreshError="1"/>
      <sheetData sheetId="6">
        <row r="12">
          <cell r="B12" t="str">
            <v>Compressed Air-Retro</v>
          </cell>
        </row>
        <row r="13">
          <cell r="B13" t="str">
            <v>Compressed Air-NR</v>
          </cell>
        </row>
        <row r="14">
          <cell r="B14" t="str">
            <v>Network PC Power Management-Retro</v>
          </cell>
        </row>
        <row r="15">
          <cell r="B15" t="str">
            <v>Laptop-NR</v>
          </cell>
          <cell r="U15">
            <v>0.25</v>
          </cell>
        </row>
        <row r="16">
          <cell r="B16" t="str">
            <v>Smart Plug Power Strips-Retro</v>
          </cell>
          <cell r="U16">
            <v>0.2</v>
          </cell>
        </row>
        <row r="17">
          <cell r="B17" t="str">
            <v>Data Centers-NR</v>
          </cell>
          <cell r="U17">
            <v>0.2</v>
          </cell>
        </row>
        <row r="18">
          <cell r="B18" t="str">
            <v>Monitor-NR</v>
          </cell>
          <cell r="U18">
            <v>0.2</v>
          </cell>
        </row>
        <row r="19">
          <cell r="B19" t="str">
            <v>Desktop-NR</v>
          </cell>
          <cell r="U19">
            <v>0.25</v>
          </cell>
        </row>
        <row r="20">
          <cell r="B20" t="str">
            <v>Pre-Rinse Spray Valve-Retro</v>
          </cell>
          <cell r="U20">
            <v>0.2</v>
          </cell>
        </row>
        <row r="21">
          <cell r="B21" t="str">
            <v>Cooking Equipment-NR</v>
          </cell>
          <cell r="U21">
            <v>0.08</v>
          </cell>
        </row>
        <row r="22">
          <cell r="B22" t="str">
            <v>Premium HVAC Equipment-New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cell r="V22" t="str">
            <v>20, 25 or 30 year equipment life</v>
          </cell>
        </row>
        <row r="23">
          <cell r="B23" t="str">
            <v>Premium HVAC Equipment-NR</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cell r="V23" t="str">
            <v>20, 25 or 30 year equipment life</v>
          </cell>
        </row>
        <row r="24">
          <cell r="B24" t="str">
            <v>Glass-New</v>
          </cell>
        </row>
        <row r="25">
          <cell r="B25" t="str">
            <v>Glass-NR</v>
          </cell>
        </row>
        <row r="26">
          <cell r="B26" t="str">
            <v>Glass-Retro</v>
          </cell>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row>
        <row r="30">
          <cell r="B30" t="str">
            <v>Variable Speed Chiller-New</v>
          </cell>
        </row>
        <row r="31">
          <cell r="B31" t="str">
            <v>Variable Speed Chiller-NR</v>
          </cell>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row>
        <row r="35">
          <cell r="B35" t="str">
            <v>Evaporative Assist Cooling-New</v>
          </cell>
        </row>
        <row r="36">
          <cell r="B36" t="str">
            <v>Evaporative Assist Cooling-NR</v>
          </cell>
        </row>
        <row r="37">
          <cell r="B37" t="str">
            <v>Economizer-Retro</v>
          </cell>
        </row>
        <row r="38">
          <cell r="B38" t="str">
            <v>Demand Control Ventilation-New</v>
          </cell>
        </row>
        <row r="39">
          <cell r="B39" t="str">
            <v>Demand Control Ventilation-NR</v>
          </cell>
        </row>
        <row r="40">
          <cell r="B40" t="str">
            <v>Demand Control Ventilation-Retro</v>
          </cell>
        </row>
        <row r="41">
          <cell r="B41" t="str">
            <v>Premium Fume Hood-NR</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row>
        <row r="42">
          <cell r="B42" t="str">
            <v>DCV Restaurant Hood-Retro</v>
          </cell>
        </row>
        <row r="43">
          <cell r="B43" t="str">
            <v>DCV Parking Garage-Retro</v>
          </cell>
        </row>
        <row r="44">
          <cell r="B44" t="str">
            <v>Weatherization - School-Retro</v>
          </cell>
        </row>
        <row r="45">
          <cell r="B45" t="str">
            <v>Energy Recovery Ventilator-NR</v>
          </cell>
          <cell r="U45">
            <v>0.25</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row>
        <row r="55">
          <cell r="B55" t="str">
            <v>VRF-Retro</v>
          </cell>
        </row>
        <row r="56">
          <cell r="B56" t="str">
            <v>Evaporator Roof Top HVAC-Retro</v>
          </cell>
        </row>
        <row r="57">
          <cell r="B57" t="str">
            <v>Secondary Glazing Systems-Retro</v>
          </cell>
        </row>
        <row r="58">
          <cell r="B58" t="str">
            <v>LPD Package-New</v>
          </cell>
        </row>
        <row r="59">
          <cell r="B59" t="str">
            <v>LPD Package-NR</v>
          </cell>
        </row>
        <row r="60">
          <cell r="B60" t="str">
            <v>LPD Package-Retro</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cell r="C65">
            <v>0.06</v>
          </cell>
          <cell r="D65">
            <v>0.06</v>
          </cell>
          <cell r="E65">
            <v>0.06</v>
          </cell>
          <cell r="F65">
            <v>0.06</v>
          </cell>
          <cell r="G65">
            <v>0.06</v>
          </cell>
          <cell r="H65">
            <v>0.06</v>
          </cell>
          <cell r="I65">
            <v>0.06</v>
          </cell>
          <cell r="J65">
            <v>0.06</v>
          </cell>
          <cell r="K65">
            <v>0.06</v>
          </cell>
          <cell r="L65">
            <v>0.06</v>
          </cell>
          <cell r="M65">
            <v>0.06</v>
          </cell>
          <cell r="N65">
            <v>0.06</v>
          </cell>
          <cell r="O65">
            <v>0.06</v>
          </cell>
          <cell r="P65">
            <v>0.06</v>
          </cell>
          <cell r="Q65">
            <v>0.06</v>
          </cell>
          <cell r="R65">
            <v>0.06</v>
          </cell>
          <cell r="S65">
            <v>0.06</v>
          </cell>
          <cell r="T65">
            <v>0.06</v>
          </cell>
          <cell r="V65" t="str">
            <v>Fixture or Ballast Replacement Cycle</v>
          </cell>
        </row>
        <row r="66">
          <cell r="B66" t="str">
            <v>Exterior Building Lighting-New</v>
          </cell>
          <cell r="U66">
            <v>0.2</v>
          </cell>
          <cell r="V66" t="str">
            <v xml:space="preserve">5-year cycle (lamp cycle) for luminiares requiring bucket truck.  </v>
          </cell>
        </row>
        <row r="67">
          <cell r="B67" t="str">
            <v>Exterior Building Lighting-NR</v>
          </cell>
          <cell r="U67">
            <v>0.2</v>
          </cell>
          <cell r="V67" t="str">
            <v>20-Year Fixture Life from CBSA REN RATE</v>
          </cell>
        </row>
        <row r="68">
          <cell r="B68" t="str">
            <v>Street and Roadway Lighting-New</v>
          </cell>
          <cell r="U68">
            <v>0.2</v>
          </cell>
          <cell r="V68" t="str">
            <v>Five year cycle for streetlight relamp (DOE &amp; Tarioffs)</v>
          </cell>
        </row>
        <row r="69">
          <cell r="B69" t="str">
            <v>Street and Roadway Lighting-NR</v>
          </cell>
          <cell r="U69">
            <v>0.2</v>
          </cell>
          <cell r="V69" t="str">
            <v>Five year cycle for streetlight relamp (DOE &amp; Tarioffs)</v>
          </cell>
        </row>
        <row r="70">
          <cell r="B70" t="str">
            <v>Parking Lighting-New</v>
          </cell>
        </row>
        <row r="71">
          <cell r="B71" t="str">
            <v>Parking Lighting-NR</v>
          </cell>
        </row>
        <row r="72">
          <cell r="B72" t="str">
            <v>Bi-Level Stairwell Lighting-NR</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Controls-NR</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row>
        <row r="94">
          <cell r="B94" t="str">
            <v>Low Power LF Lamps-NR</v>
          </cell>
        </row>
      </sheetData>
      <sheetData sheetId="7">
        <row r="11">
          <cell r="C11" t="str">
            <v>LO1Slow</v>
          </cell>
        </row>
        <row r="12">
          <cell r="C12" t="str">
            <v>LO50Fast</v>
          </cell>
          <cell r="D12">
            <v>0.45</v>
          </cell>
          <cell r="E12">
            <v>0.66</v>
          </cell>
          <cell r="F12">
            <v>0.8</v>
          </cell>
          <cell r="G12">
            <v>0.89</v>
          </cell>
          <cell r="H12">
            <v>0.94954036260972652</v>
          </cell>
          <cell r="I12">
            <v>0.97931054391458994</v>
          </cell>
          <cell r="J12">
            <v>0.99254173560564019</v>
          </cell>
          <cell r="K12">
            <v>0.99783421228206048</v>
          </cell>
          <cell r="L12">
            <v>0.99975874925530417</v>
          </cell>
          <cell r="M12">
            <v>1.0004002615797187</v>
          </cell>
          <cell r="N12">
            <v>1.0005976499872309</v>
          </cell>
          <cell r="O12">
            <v>1.0006540466750915</v>
          </cell>
          <cell r="P12">
            <v>1.0006690857918545</v>
          </cell>
          <cell r="Q12">
            <v>1.000672845571045</v>
          </cell>
          <cell r="R12">
            <v>1.0006737302249724</v>
          </cell>
          <cell r="S12">
            <v>1.0006739268147338</v>
          </cell>
          <cell r="T12">
            <v>1.0006739682020522</v>
          </cell>
          <cell r="U12">
            <v>1.0006739764795158</v>
          </cell>
          <cell r="V12">
            <v>1.0006739780561755</v>
          </cell>
          <cell r="W12">
            <v>1.0006739783428409</v>
          </cell>
        </row>
        <row r="13">
          <cell r="C13" t="str">
            <v>LO20Fast</v>
          </cell>
          <cell r="D13">
            <v>0.22119921692859512</v>
          </cell>
          <cell r="E13">
            <v>0.37624232795148943</v>
          </cell>
          <cell r="F13">
            <v>0.48357361352878442</v>
          </cell>
          <cell r="G13">
            <v>0.56716330278444227</v>
          </cell>
          <cell r="H13">
            <v>0.64040048266456928</v>
          </cell>
          <cell r="I13">
            <v>0.70377511937632964</v>
          </cell>
          <cell r="J13">
            <v>0.7580669577441127</v>
          </cell>
          <cell r="K13">
            <v>0.80419335000071168</v>
          </cell>
          <cell r="L13">
            <v>0.84311022627788457</v>
          </cell>
          <cell r="M13">
            <v>0.87575014259103623</v>
          </cell>
          <cell r="N13">
            <v>0.90298584871682319</v>
          </cell>
          <cell r="O13">
            <v>0.92419703797508856</v>
          </cell>
          <cell r="P13">
            <v>0.94071632877930145</v>
          </cell>
          <cell r="Q13">
            <v>0.95358156539340677</v>
          </cell>
          <cell r="R13">
            <v>0.96360102174287088</v>
          </cell>
          <cell r="S13">
            <v>0.97140418219378311</v>
          </cell>
          <cell r="T13">
            <v>0.97748128966338554</v>
          </cell>
          <cell r="U13">
            <v>0.98221414571952104</v>
          </cell>
          <cell r="V13">
            <v>0.98590009772220355</v>
          </cell>
          <cell r="W13">
            <v>0.98877072002825628</v>
          </cell>
        </row>
        <row r="14">
          <cell r="C14" t="str">
            <v>LOEven20</v>
          </cell>
          <cell r="D14">
            <v>0.05</v>
          </cell>
          <cell r="E14">
            <v>0.1</v>
          </cell>
          <cell r="F14">
            <v>0.15000000000000002</v>
          </cell>
          <cell r="G14">
            <v>0.2</v>
          </cell>
          <cell r="H14">
            <v>0.25</v>
          </cell>
          <cell r="I14">
            <v>0.3</v>
          </cell>
          <cell r="J14">
            <v>0.35</v>
          </cell>
          <cell r="K14">
            <v>0.39999999999999997</v>
          </cell>
          <cell r="L14">
            <v>0.44999999999999996</v>
          </cell>
          <cell r="M14">
            <v>0.49999999999999994</v>
          </cell>
          <cell r="N14">
            <v>0.54999999999999993</v>
          </cell>
          <cell r="O14">
            <v>0.6</v>
          </cell>
          <cell r="P14">
            <v>0.65</v>
          </cell>
          <cell r="Q14">
            <v>0.70000000000000007</v>
          </cell>
          <cell r="R14">
            <v>0.75000000000000011</v>
          </cell>
          <cell r="S14">
            <v>0.80000000000000016</v>
          </cell>
          <cell r="T14">
            <v>0.8500000000000002</v>
          </cell>
          <cell r="U14">
            <v>0.90000000000000024</v>
          </cell>
          <cell r="V14">
            <v>0.95000000000000029</v>
          </cell>
          <cell r="W14">
            <v>1.0000000000000002</v>
          </cell>
        </row>
        <row r="15">
          <cell r="C15" t="str">
            <v>LOMax60</v>
          </cell>
          <cell r="D15">
            <v>0.01</v>
          </cell>
          <cell r="E15">
            <v>2.98E-2</v>
          </cell>
          <cell r="F15">
            <v>5.8906E-2</v>
          </cell>
          <cell r="G15">
            <v>9.6549759999999998E-2</v>
          </cell>
          <cell r="H15">
            <v>0.14172227199999998</v>
          </cell>
          <cell r="I15">
            <v>0.19035800991999999</v>
          </cell>
          <cell r="J15">
            <v>0.2362377226912</v>
          </cell>
          <cell r="K15">
            <v>0.279517585072032</v>
          </cell>
          <cell r="L15">
            <v>0.32034492191795017</v>
          </cell>
          <cell r="M15">
            <v>0.35885870967593297</v>
          </cell>
          <cell r="N15">
            <v>0.39519004946096342</v>
          </cell>
          <cell r="O15">
            <v>0.42946261332484215</v>
          </cell>
          <cell r="P15">
            <v>0.46179306523643443</v>
          </cell>
          <cell r="Q15">
            <v>0.49229145820636983</v>
          </cell>
          <cell r="R15">
            <v>0.5210616089080089</v>
          </cell>
          <cell r="S15">
            <v>0.54820145106988838</v>
          </cell>
          <cell r="T15">
            <v>0.57380336884259475</v>
          </cell>
          <cell r="U15">
            <v>0.59795451127484767</v>
          </cell>
          <cell r="V15">
            <v>0.62073708896927293</v>
          </cell>
          <cell r="W15">
            <v>0.6422286539276808</v>
          </cell>
        </row>
        <row r="16">
          <cell r="C16" t="str">
            <v>LO3Slow</v>
          </cell>
          <cell r="D16">
            <v>5.5320496977002724E-3</v>
          </cell>
          <cell r="E16">
            <v>1.4227918344261844E-2</v>
          </cell>
          <cell r="F16">
            <v>3.1619655637384989E-2</v>
          </cell>
          <cell r="G16">
            <v>6.2055195900350503E-2</v>
          </cell>
          <cell r="H16">
            <v>0.10939936964274129</v>
          </cell>
          <cell r="I16">
            <v>0.17568121288208835</v>
          </cell>
          <cell r="J16">
            <v>0.26003992245943919</v>
          </cell>
          <cell r="K16">
            <v>0.3584584169663485</v>
          </cell>
          <cell r="L16">
            <v>0.46444756489686617</v>
          </cell>
          <cell r="M16">
            <v>0.57043671282738384</v>
          </cell>
          <cell r="N16">
            <v>0.66935991756253377</v>
          </cell>
          <cell r="O16">
            <v>0.75591772170578986</v>
          </cell>
          <cell r="P16">
            <v>0.82720061923553012</v>
          </cell>
          <cell r="Q16">
            <v>0.88264287286977261</v>
          </cell>
          <cell r="R16">
            <v>0.92349505975816193</v>
          </cell>
          <cell r="S16">
            <v>0.95209159058003434</v>
          </cell>
          <cell r="T16">
            <v>0.97115594446128262</v>
          </cell>
          <cell r="U16">
            <v>0.98328780602207699</v>
          </cell>
          <cell r="V16">
            <v>0.99067241740690848</v>
          </cell>
          <cell r="W16">
            <v>0.99498010738139331</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A19" t="str">
            <v>Compressed Air</v>
          </cell>
          <cell r="B19" t="str">
            <v>Compressed Air-Retro</v>
          </cell>
          <cell r="C19" t="str">
            <v>RetroEven20</v>
          </cell>
          <cell r="D19">
            <v>0.05</v>
          </cell>
          <cell r="E19">
            <v>0.05</v>
          </cell>
          <cell r="F19">
            <v>0.05</v>
          </cell>
          <cell r="G19">
            <v>0.05</v>
          </cell>
          <cell r="H19">
            <v>0.05</v>
          </cell>
          <cell r="I19">
            <v>0.05</v>
          </cell>
          <cell r="J19">
            <v>0.05</v>
          </cell>
          <cell r="K19">
            <v>0.05</v>
          </cell>
          <cell r="L19">
            <v>0.05</v>
          </cell>
          <cell r="M19">
            <v>0.05</v>
          </cell>
          <cell r="N19">
            <v>0.05</v>
          </cell>
          <cell r="O19">
            <v>0.05</v>
          </cell>
          <cell r="P19">
            <v>0.05</v>
          </cell>
          <cell r="Q19">
            <v>0.05</v>
          </cell>
          <cell r="R19">
            <v>0.05</v>
          </cell>
          <cell r="S19">
            <v>0.05</v>
          </cell>
          <cell r="T19">
            <v>0.05</v>
          </cell>
          <cell r="U19">
            <v>0.05</v>
          </cell>
          <cell r="V19">
            <v>0.05</v>
          </cell>
          <cell r="W19">
            <v>0.05</v>
          </cell>
        </row>
        <row r="20">
          <cell r="A20" t="str">
            <v>Compressed Air</v>
          </cell>
          <cell r="B20" t="str">
            <v>Compressed Air-NR</v>
          </cell>
          <cell r="C20" t="str">
            <v>LOEven20</v>
          </cell>
          <cell r="D20">
            <v>0.05</v>
          </cell>
          <cell r="E20">
            <v>0.1</v>
          </cell>
          <cell r="F20">
            <v>0.15000000000000002</v>
          </cell>
          <cell r="G20">
            <v>0.2</v>
          </cell>
          <cell r="H20">
            <v>0.25</v>
          </cell>
          <cell r="I20">
            <v>0.3</v>
          </cell>
          <cell r="J20">
            <v>0.35</v>
          </cell>
          <cell r="K20">
            <v>0.39999999999999997</v>
          </cell>
          <cell r="L20">
            <v>0.44999999999999996</v>
          </cell>
          <cell r="M20">
            <v>0.49999999999999994</v>
          </cell>
          <cell r="N20">
            <v>0.54999999999999993</v>
          </cell>
          <cell r="O20">
            <v>0.6</v>
          </cell>
          <cell r="P20">
            <v>0.65</v>
          </cell>
          <cell r="Q20">
            <v>0.70000000000000007</v>
          </cell>
          <cell r="R20">
            <v>0.75000000000000011</v>
          </cell>
          <cell r="S20">
            <v>0.80000000000000016</v>
          </cell>
          <cell r="T20">
            <v>0.8500000000000002</v>
          </cell>
          <cell r="U20">
            <v>0.90000000000000024</v>
          </cell>
          <cell r="V20">
            <v>0.95000000000000029</v>
          </cell>
          <cell r="W20">
            <v>1.0000000000000002</v>
          </cell>
        </row>
        <row r="21">
          <cell r="A21" t="str">
            <v>Electronics</v>
          </cell>
          <cell r="B21" t="str">
            <v>Network PC Power Management-Retro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row>
        <row r="22">
          <cell r="A22" t="str">
            <v>Electronics</v>
          </cell>
          <cell r="B22" t="str">
            <v>Laptop-NR</v>
          </cell>
          <cell r="C22" t="str">
            <v>LO5Med</v>
          </cell>
          <cell r="D22">
            <v>4.2999999999999997E-2</v>
          </cell>
          <cell r="E22">
            <v>9.5797142280278316E-2</v>
          </cell>
          <cell r="F22">
            <v>0.16040539374775648</v>
          </cell>
          <cell r="G22">
            <v>0.23540539374775649</v>
          </cell>
          <cell r="H22">
            <v>0.32095239121809005</v>
          </cell>
          <cell r="I22">
            <v>0.42096711425629652</v>
          </cell>
          <cell r="J22">
            <v>0.53068481860864725</v>
          </cell>
          <cell r="K22">
            <v>0.642769203728351</v>
          </cell>
          <cell r="L22">
            <v>0.74839528535557953</v>
          </cell>
          <cell r="M22">
            <v>0.83918984935345187</v>
          </cell>
          <cell r="N22">
            <v>0.90945051634530116</v>
          </cell>
          <cell r="O22">
            <v>0.9576688767502457</v>
          </cell>
          <cell r="P22">
            <v>0.9865231113648858</v>
          </cell>
          <cell r="Q22">
            <v>1.0012970762896924</v>
          </cell>
          <cell r="R22">
            <v>1.0076356106578106</v>
          </cell>
          <cell r="S22">
            <v>1.0098624683774413</v>
          </cell>
          <cell r="T22">
            <v>1.0104871783970797</v>
          </cell>
          <cell r="U22">
            <v>1.010623336815976</v>
          </cell>
          <cell r="V22">
            <v>1.0106457174525985</v>
          </cell>
          <cell r="W22">
            <v>1.0106484038909742</v>
          </cell>
        </row>
        <row r="23">
          <cell r="A23" t="str">
            <v>Electronics</v>
          </cell>
          <cell r="B23" t="str">
            <v>Smart Plug Power Strips-Retro</v>
          </cell>
          <cell r="C23" t="str">
            <v>Retro12Med</v>
          </cell>
          <cell r="D23">
            <v>0.10937459468255628</v>
          </cell>
          <cell r="E23">
            <v>0.10937459468255628</v>
          </cell>
          <cell r="F23">
            <v>0.10937459468255628</v>
          </cell>
          <cell r="G23">
            <v>0.10937459468255628</v>
          </cell>
          <cell r="H23">
            <v>0.10937459468255628</v>
          </cell>
          <cell r="I23">
            <v>9.8437135214300656E-2</v>
          </cell>
          <cell r="J23">
            <v>7.874970817144053E-2</v>
          </cell>
          <cell r="K23">
            <v>6.2999766537152418E-2</v>
          </cell>
          <cell r="L23">
            <v>5.0399813229721938E-2</v>
          </cell>
          <cell r="M23">
            <v>4.0319850583777551E-2</v>
          </cell>
          <cell r="N23">
            <v>3.225588046702204E-2</v>
          </cell>
          <cell r="O23">
            <v>2.5804704373617631E-2</v>
          </cell>
          <cell r="P23">
            <v>2.0643763498894106E-2</v>
          </cell>
          <cell r="Q23">
            <v>1.6515010799115284E-2</v>
          </cell>
          <cell r="R23">
            <v>1.3212008639292228E-2</v>
          </cell>
          <cell r="S23">
            <v>1.0569606911433781E-2</v>
          </cell>
          <cell r="T23">
            <v>7.2092823794611682E-5</v>
          </cell>
          <cell r="U23">
            <v>2.5747437069512102E-5</v>
          </cell>
          <cell r="V23">
            <v>8.7775353646568632E-6</v>
          </cell>
          <cell r="W23">
            <v>2.8622397928446119E-6</v>
          </cell>
        </row>
        <row r="24">
          <cell r="A24" t="str">
            <v>Electronics</v>
          </cell>
          <cell r="B24" t="str">
            <v>Data Centers-NR</v>
          </cell>
          <cell r="C24" t="str">
            <v>LO5Med</v>
          </cell>
          <cell r="D24">
            <v>4.2999999999999997E-2</v>
          </cell>
          <cell r="E24">
            <v>9.5797142280278316E-2</v>
          </cell>
          <cell r="F24">
            <v>0.16040539374775648</v>
          </cell>
          <cell r="G24">
            <v>0.23540539374775649</v>
          </cell>
          <cell r="H24">
            <v>0.32095239121809005</v>
          </cell>
          <cell r="I24">
            <v>0.42096711425629652</v>
          </cell>
          <cell r="J24">
            <v>0.53068481860864725</v>
          </cell>
          <cell r="K24">
            <v>0.642769203728351</v>
          </cell>
          <cell r="L24">
            <v>0.74839528535557953</v>
          </cell>
          <cell r="M24">
            <v>0.83918984935345187</v>
          </cell>
          <cell r="N24">
            <v>0.90945051634530116</v>
          </cell>
          <cell r="O24">
            <v>0.9576688767502457</v>
          </cell>
          <cell r="P24">
            <v>0.9865231113648858</v>
          </cell>
          <cell r="Q24">
            <v>1.0012970762896924</v>
          </cell>
          <cell r="R24">
            <v>1.0076356106578106</v>
          </cell>
          <cell r="S24">
            <v>1.0098624683774413</v>
          </cell>
          <cell r="T24">
            <v>1.0104871783970797</v>
          </cell>
          <cell r="U24">
            <v>1.010623336815976</v>
          </cell>
          <cell r="V24">
            <v>1.0106457174525985</v>
          </cell>
          <cell r="W24">
            <v>1.0106484038909742</v>
          </cell>
        </row>
        <row r="25">
          <cell r="A25" t="str">
            <v>Electronics</v>
          </cell>
          <cell r="B25" t="str">
            <v>Monitor-NR</v>
          </cell>
          <cell r="C25" t="str">
            <v>LO50Fast</v>
          </cell>
          <cell r="D25">
            <v>0.45</v>
          </cell>
          <cell r="E25">
            <v>0.66</v>
          </cell>
          <cell r="F25">
            <v>0.8</v>
          </cell>
          <cell r="G25">
            <v>0.89</v>
          </cell>
          <cell r="H25">
            <v>0.94954036260972652</v>
          </cell>
          <cell r="I25">
            <v>0.97931054391458994</v>
          </cell>
          <cell r="J25">
            <v>0.99254173560564019</v>
          </cell>
          <cell r="K25">
            <v>0.99783421228206048</v>
          </cell>
          <cell r="L25">
            <v>0.99975874925530417</v>
          </cell>
          <cell r="M25">
            <v>1.0004002615797187</v>
          </cell>
          <cell r="N25">
            <v>1.0005976499872309</v>
          </cell>
          <cell r="O25">
            <v>1.0006540466750915</v>
          </cell>
          <cell r="P25">
            <v>1.0006690857918545</v>
          </cell>
          <cell r="Q25">
            <v>1.000672845571045</v>
          </cell>
          <cell r="R25">
            <v>1.0006737302249724</v>
          </cell>
          <cell r="S25">
            <v>1.0006739268147338</v>
          </cell>
          <cell r="T25">
            <v>1.0006739682020522</v>
          </cell>
          <cell r="U25">
            <v>1.0006739764795158</v>
          </cell>
          <cell r="V25">
            <v>1.0006739780561755</v>
          </cell>
          <cell r="W25">
            <v>1.0006739783428409</v>
          </cell>
        </row>
        <row r="26">
          <cell r="A26" t="str">
            <v>Electronics</v>
          </cell>
          <cell r="B26" t="str">
            <v>Desktop-NR</v>
          </cell>
          <cell r="C26" t="str">
            <v>LO50Fast</v>
          </cell>
          <cell r="D26">
            <v>0.45</v>
          </cell>
          <cell r="E26">
            <v>0.66</v>
          </cell>
          <cell r="F26">
            <v>0.8</v>
          </cell>
          <cell r="G26">
            <v>0.89</v>
          </cell>
          <cell r="H26">
            <v>0.94954036260972652</v>
          </cell>
          <cell r="I26">
            <v>0.97931054391458994</v>
          </cell>
          <cell r="J26">
            <v>0.99254173560564019</v>
          </cell>
          <cell r="K26">
            <v>0.99783421228206048</v>
          </cell>
          <cell r="L26">
            <v>0.99975874925530417</v>
          </cell>
          <cell r="M26">
            <v>1.0004002615797187</v>
          </cell>
          <cell r="N26">
            <v>1.0005976499872309</v>
          </cell>
          <cell r="O26">
            <v>1.0006540466750915</v>
          </cell>
          <cell r="P26">
            <v>1.0006690857918545</v>
          </cell>
          <cell r="Q26">
            <v>1.000672845571045</v>
          </cell>
          <cell r="R26">
            <v>1.0006737302249724</v>
          </cell>
          <cell r="S26">
            <v>1.0006739268147338</v>
          </cell>
          <cell r="T26">
            <v>1.0006739682020522</v>
          </cell>
          <cell r="U26">
            <v>1.0006739764795158</v>
          </cell>
          <cell r="V26">
            <v>1.0006739780561755</v>
          </cell>
          <cell r="W26">
            <v>1.0006739783428409</v>
          </cell>
        </row>
        <row r="27">
          <cell r="A27" t="str">
            <v>Food Preparation</v>
          </cell>
          <cell r="B27" t="str">
            <v>Pre-Rinse Spray Valve-Retro</v>
          </cell>
          <cell r="C27" t="str">
            <v>Retro12Med</v>
          </cell>
          <cell r="D27">
            <v>0.10937459468255628</v>
          </cell>
          <cell r="E27">
            <v>0.10937459468255628</v>
          </cell>
          <cell r="F27">
            <v>0.10937459468255628</v>
          </cell>
          <cell r="G27">
            <v>0.10937459468255628</v>
          </cell>
          <cell r="H27">
            <v>0.10937459468255628</v>
          </cell>
          <cell r="I27">
            <v>9.8437135214300656E-2</v>
          </cell>
          <cell r="J27">
            <v>7.874970817144053E-2</v>
          </cell>
          <cell r="K27">
            <v>6.2999766537152418E-2</v>
          </cell>
          <cell r="L27">
            <v>5.0399813229721938E-2</v>
          </cell>
          <cell r="M27">
            <v>4.0319850583777551E-2</v>
          </cell>
          <cell r="N27">
            <v>3.225588046702204E-2</v>
          </cell>
          <cell r="O27">
            <v>2.5804704373617631E-2</v>
          </cell>
          <cell r="P27">
            <v>2.0643763498894106E-2</v>
          </cell>
          <cell r="Q27">
            <v>1.6515010799115284E-2</v>
          </cell>
          <cell r="R27">
            <v>1.3212008639292228E-2</v>
          </cell>
          <cell r="S27">
            <v>1.0569606911433781E-2</v>
          </cell>
          <cell r="T27">
            <v>7.2092823794611682E-5</v>
          </cell>
          <cell r="U27">
            <v>2.5747437069512102E-5</v>
          </cell>
          <cell r="V27">
            <v>8.7775353646568632E-6</v>
          </cell>
          <cell r="W27">
            <v>2.8622397928446119E-6</v>
          </cell>
        </row>
        <row r="28">
          <cell r="A28" t="str">
            <v>Food Preparation</v>
          </cell>
          <cell r="B28" t="str">
            <v>Cooking Equipment-NR</v>
          </cell>
          <cell r="C28" t="str">
            <v>LO5Med</v>
          </cell>
          <cell r="D28">
            <v>4.2999999999999997E-2</v>
          </cell>
          <cell r="E28">
            <v>9.5797142280278316E-2</v>
          </cell>
          <cell r="F28">
            <v>0.16040539374775648</v>
          </cell>
          <cell r="G28">
            <v>0.23540539374775649</v>
          </cell>
          <cell r="H28">
            <v>0.32095239121809005</v>
          </cell>
          <cell r="I28">
            <v>0.42096711425629652</v>
          </cell>
          <cell r="J28">
            <v>0.53068481860864725</v>
          </cell>
          <cell r="K28">
            <v>0.642769203728351</v>
          </cell>
          <cell r="L28">
            <v>0.74839528535557953</v>
          </cell>
          <cell r="M28">
            <v>0.83918984935345187</v>
          </cell>
          <cell r="N28">
            <v>0.90945051634530116</v>
          </cell>
          <cell r="O28">
            <v>0.9576688767502457</v>
          </cell>
          <cell r="P28">
            <v>0.9865231113648858</v>
          </cell>
          <cell r="Q28">
            <v>1.0012970762896924</v>
          </cell>
          <cell r="R28">
            <v>1.0076356106578106</v>
          </cell>
          <cell r="S28">
            <v>1.0098624683774413</v>
          </cell>
          <cell r="T28">
            <v>1.0104871783970797</v>
          </cell>
          <cell r="U28">
            <v>1.010623336815976</v>
          </cell>
          <cell r="V28">
            <v>1.0106457174525985</v>
          </cell>
          <cell r="W28">
            <v>1.0106484038909742</v>
          </cell>
        </row>
        <row r="29">
          <cell r="A29" t="str">
            <v>HVAC</v>
          </cell>
          <cell r="B29" t="str">
            <v>Premium HVAC Equipment-New</v>
          </cell>
          <cell r="C29" t="str">
            <v>LO20Fast</v>
          </cell>
          <cell r="D29">
            <v>0.22119921692859512</v>
          </cell>
          <cell r="E29">
            <v>0.37624232795148943</v>
          </cell>
          <cell r="F29">
            <v>0.48357361352878442</v>
          </cell>
          <cell r="G29">
            <v>0.56716330278444227</v>
          </cell>
          <cell r="H29">
            <v>0.64040048266456928</v>
          </cell>
          <cell r="I29">
            <v>0.70377511937632964</v>
          </cell>
          <cell r="J29">
            <v>0.7580669577441127</v>
          </cell>
          <cell r="K29">
            <v>0.80419335000071168</v>
          </cell>
          <cell r="L29">
            <v>0.84311022627788457</v>
          </cell>
          <cell r="M29">
            <v>0.87575014259103623</v>
          </cell>
          <cell r="N29">
            <v>0.90298584871682319</v>
          </cell>
          <cell r="O29">
            <v>0.92419703797508856</v>
          </cell>
          <cell r="P29">
            <v>0.94071632877930145</v>
          </cell>
          <cell r="Q29">
            <v>0.95358156539340677</v>
          </cell>
          <cell r="R29">
            <v>0.96360102174287088</v>
          </cell>
          <cell r="S29">
            <v>0.97140418219378311</v>
          </cell>
          <cell r="T29">
            <v>0.97748128966338554</v>
          </cell>
          <cell r="U29">
            <v>0.98221414571952104</v>
          </cell>
          <cell r="V29">
            <v>0.98590009772220355</v>
          </cell>
          <cell r="W29">
            <v>0.98877072002825628</v>
          </cell>
        </row>
        <row r="30">
          <cell r="A30" t="str">
            <v>HVAC</v>
          </cell>
          <cell r="B30" t="str">
            <v>Premium HVAC Equipment-NR</v>
          </cell>
          <cell r="C30" t="str">
            <v>LO20Fast</v>
          </cell>
          <cell r="D30">
            <v>0.22119921692859512</v>
          </cell>
          <cell r="E30">
            <v>0.37624232795148943</v>
          </cell>
          <cell r="F30">
            <v>0.48357361352878442</v>
          </cell>
          <cell r="G30">
            <v>0.56716330278444227</v>
          </cell>
          <cell r="H30">
            <v>0.64040048266456928</v>
          </cell>
          <cell r="I30">
            <v>0.70377511937632964</v>
          </cell>
          <cell r="J30">
            <v>0.7580669577441127</v>
          </cell>
          <cell r="K30">
            <v>0.80419335000071168</v>
          </cell>
          <cell r="L30">
            <v>0.84311022627788457</v>
          </cell>
          <cell r="M30">
            <v>0.87575014259103623</v>
          </cell>
          <cell r="N30">
            <v>0.90298584871682319</v>
          </cell>
          <cell r="O30">
            <v>0.92419703797508856</v>
          </cell>
          <cell r="P30">
            <v>0.94071632877930145</v>
          </cell>
          <cell r="Q30">
            <v>0.95358156539340677</v>
          </cell>
          <cell r="R30">
            <v>0.96360102174287088</v>
          </cell>
          <cell r="S30">
            <v>0.97140418219378311</v>
          </cell>
          <cell r="T30">
            <v>0.97748128966338554</v>
          </cell>
          <cell r="U30">
            <v>0.98221414571952104</v>
          </cell>
          <cell r="V30">
            <v>0.98590009772220355</v>
          </cell>
          <cell r="W30">
            <v>0.98877072002825628</v>
          </cell>
        </row>
        <row r="31">
          <cell r="A31" t="str">
            <v>HVAC</v>
          </cell>
          <cell r="B31" t="str">
            <v>Glass-New</v>
          </cell>
          <cell r="C31" t="str">
            <v>LO5Med</v>
          </cell>
          <cell r="D31">
            <v>4.2999999999999997E-2</v>
          </cell>
          <cell r="E31">
            <v>9.5797142280278316E-2</v>
          </cell>
          <cell r="F31">
            <v>0.16040539374775648</v>
          </cell>
          <cell r="G31">
            <v>0.23540539374775649</v>
          </cell>
          <cell r="H31">
            <v>0.32095239121809005</v>
          </cell>
          <cell r="I31">
            <v>0.42096711425629652</v>
          </cell>
          <cell r="J31">
            <v>0.53068481860864725</v>
          </cell>
          <cell r="K31">
            <v>0.642769203728351</v>
          </cell>
          <cell r="L31">
            <v>0.74839528535557953</v>
          </cell>
          <cell r="M31">
            <v>0.83918984935345187</v>
          </cell>
          <cell r="N31">
            <v>0.90945051634530116</v>
          </cell>
          <cell r="O31">
            <v>0.9576688767502457</v>
          </cell>
          <cell r="P31">
            <v>0.9865231113648858</v>
          </cell>
          <cell r="Q31">
            <v>1.0012970762896924</v>
          </cell>
          <cell r="R31">
            <v>1.0076356106578106</v>
          </cell>
          <cell r="S31">
            <v>1.0098624683774413</v>
          </cell>
          <cell r="T31">
            <v>1.0104871783970797</v>
          </cell>
          <cell r="U31">
            <v>1.010623336815976</v>
          </cell>
          <cell r="V31">
            <v>1.0106457174525985</v>
          </cell>
          <cell r="W31">
            <v>1.0106484038909742</v>
          </cell>
        </row>
        <row r="32">
          <cell r="A32" t="str">
            <v>HVAC</v>
          </cell>
          <cell r="B32" t="str">
            <v>Glass-NR</v>
          </cell>
          <cell r="C32" t="str">
            <v>LO5Med</v>
          </cell>
          <cell r="D32">
            <v>4.2999999999999997E-2</v>
          </cell>
          <cell r="E32">
            <v>9.5797142280278316E-2</v>
          </cell>
          <cell r="F32">
            <v>0.16040539374775648</v>
          </cell>
          <cell r="G32">
            <v>0.23540539374775649</v>
          </cell>
          <cell r="H32">
            <v>0.32095239121809005</v>
          </cell>
          <cell r="I32">
            <v>0.42096711425629652</v>
          </cell>
          <cell r="J32">
            <v>0.53068481860864725</v>
          </cell>
          <cell r="K32">
            <v>0.642769203728351</v>
          </cell>
          <cell r="L32">
            <v>0.74839528535557953</v>
          </cell>
          <cell r="M32">
            <v>0.83918984935345187</v>
          </cell>
          <cell r="N32">
            <v>0.90945051634530116</v>
          </cell>
          <cell r="O32">
            <v>0.9576688767502457</v>
          </cell>
          <cell r="P32">
            <v>0.9865231113648858</v>
          </cell>
          <cell r="Q32">
            <v>1.0012970762896924</v>
          </cell>
          <cell r="R32">
            <v>1.0076356106578106</v>
          </cell>
          <cell r="S32">
            <v>1.0098624683774413</v>
          </cell>
          <cell r="T32">
            <v>1.0104871783970797</v>
          </cell>
          <cell r="U32">
            <v>1.010623336815976</v>
          </cell>
          <cell r="V32">
            <v>1.0106457174525985</v>
          </cell>
          <cell r="W32">
            <v>1.0106484038909742</v>
          </cell>
        </row>
        <row r="33">
          <cell r="A33" t="str">
            <v>HVAC</v>
          </cell>
          <cell r="B33" t="str">
            <v>Glass-Retro</v>
          </cell>
          <cell r="C33" t="str">
            <v>Retro1Slow</v>
          </cell>
          <cell r="D33">
            <v>2.5643970768378654E-3</v>
          </cell>
          <cell r="E33">
            <v>5.1260615529385989E-3</v>
          </cell>
          <cell r="F33">
            <v>9.1015544176433795E-3</v>
          </cell>
          <cell r="G33">
            <v>1.4804925730045659E-2</v>
          </cell>
          <cell r="H33">
            <v>2.2471809420486211E-2</v>
          </cell>
          <cell r="I33">
            <v>3.2184432813882391E-2</v>
          </cell>
          <cell r="J33">
            <v>4.3779667172004086E-2</v>
          </cell>
          <cell r="K33">
            <v>5.675426075474499E-2</v>
          </cell>
          <cell r="L33">
            <v>7.0195239068707532E-2</v>
          </cell>
          <cell r="M33">
            <v>8.2776861842756788E-2</v>
          </cell>
          <cell r="N33">
            <v>9.2870259507494834E-2</v>
          </cell>
          <cell r="O33">
            <v>9.8796470678915727E-2</v>
          </cell>
          <cell r="P33">
            <v>9.9208932889988999E-2</v>
          </cell>
          <cell r="Q33">
            <v>9.3521150494244254E-2</v>
          </cell>
          <cell r="R33">
            <v>8.2226007896862296E-2</v>
          </cell>
          <cell r="S33">
            <v>6.6933566027365665E-2</v>
          </cell>
          <cell r="T33">
            <v>5.0029565143448806E-2</v>
          </cell>
          <cell r="U33">
            <v>3.402486521893211E-2</v>
          </cell>
          <cell r="V33">
            <v>2.0846059340774659E-2</v>
          </cell>
          <cell r="W33">
            <v>0.01</v>
          </cell>
        </row>
        <row r="34">
          <cell r="A34" t="str">
            <v>HVAC</v>
          </cell>
          <cell r="B34" t="str">
            <v>Advanced Rooftop Controller-New</v>
          </cell>
          <cell r="C34" t="str">
            <v>LO3Slow</v>
          </cell>
          <cell r="D34">
            <v>5.5320496977002724E-3</v>
          </cell>
          <cell r="E34">
            <v>1.4227918344261844E-2</v>
          </cell>
          <cell r="F34">
            <v>3.1619655637384989E-2</v>
          </cell>
          <cell r="G34">
            <v>6.2055195900350503E-2</v>
          </cell>
          <cell r="H34">
            <v>0.10939936964274129</v>
          </cell>
          <cell r="I34">
            <v>0.17568121288208835</v>
          </cell>
          <cell r="J34">
            <v>0.26003992245943919</v>
          </cell>
          <cell r="K34">
            <v>0.3584584169663485</v>
          </cell>
          <cell r="L34">
            <v>0.46444756489686617</v>
          </cell>
          <cell r="M34">
            <v>0.57043671282738384</v>
          </cell>
          <cell r="N34">
            <v>0.66935991756253377</v>
          </cell>
          <cell r="O34">
            <v>0.75591772170578986</v>
          </cell>
          <cell r="P34">
            <v>0.82720061923553012</v>
          </cell>
          <cell r="Q34">
            <v>0.88264287286977261</v>
          </cell>
          <cell r="R34">
            <v>0.92349505975816193</v>
          </cell>
          <cell r="S34">
            <v>0.95209159058003434</v>
          </cell>
          <cell r="T34">
            <v>0.97115594446128262</v>
          </cell>
          <cell r="U34">
            <v>0.98328780602207699</v>
          </cell>
          <cell r="V34">
            <v>0.99067241740690848</v>
          </cell>
          <cell r="W34">
            <v>0.99498010738139331</v>
          </cell>
        </row>
        <row r="35">
          <cell r="A35" t="str">
            <v>HVAC</v>
          </cell>
          <cell r="B35" t="str">
            <v>Advanced Rooftop Controller-NR</v>
          </cell>
          <cell r="C35" t="str">
            <v>LO3Slow</v>
          </cell>
          <cell r="D35">
            <v>5.5320496977002724E-3</v>
          </cell>
          <cell r="E35">
            <v>1.4227918344261844E-2</v>
          </cell>
          <cell r="F35">
            <v>3.1619655637384989E-2</v>
          </cell>
          <cell r="G35">
            <v>6.2055195900350503E-2</v>
          </cell>
          <cell r="H35">
            <v>0.10939936964274129</v>
          </cell>
          <cell r="I35">
            <v>0.17568121288208835</v>
          </cell>
          <cell r="J35">
            <v>0.26003992245943919</v>
          </cell>
          <cell r="K35">
            <v>0.3584584169663485</v>
          </cell>
          <cell r="L35">
            <v>0.46444756489686617</v>
          </cell>
          <cell r="M35">
            <v>0.57043671282738384</v>
          </cell>
          <cell r="N35">
            <v>0.66935991756253377</v>
          </cell>
          <cell r="O35">
            <v>0.75591772170578986</v>
          </cell>
          <cell r="P35">
            <v>0.82720061923553012</v>
          </cell>
          <cell r="Q35">
            <v>0.88264287286977261</v>
          </cell>
          <cell r="R35">
            <v>0.92349505975816193</v>
          </cell>
          <cell r="S35">
            <v>0.95209159058003434</v>
          </cell>
          <cell r="T35">
            <v>0.97115594446128262</v>
          </cell>
          <cell r="U35">
            <v>0.98328780602207699</v>
          </cell>
          <cell r="V35">
            <v>0.99067241740690848</v>
          </cell>
          <cell r="W35">
            <v>0.99498010738139331</v>
          </cell>
        </row>
        <row r="36">
          <cell r="A36" t="str">
            <v>HVAC</v>
          </cell>
          <cell r="B36" t="str">
            <v>Advanced Rooftop Controller-Retro</v>
          </cell>
          <cell r="C36" t="str">
            <v>Retro3Slow</v>
          </cell>
          <cell r="D36">
            <v>5.5320496977002724E-3</v>
          </cell>
          <cell r="E36">
            <v>8.6958686465615706E-3</v>
          </cell>
          <cell r="F36">
            <v>1.7391737293123145E-2</v>
          </cell>
          <cell r="G36">
            <v>3.0435540262965514E-2</v>
          </cell>
          <cell r="H36">
            <v>4.7344173742390784E-2</v>
          </cell>
          <cell r="I36">
            <v>6.6281843239347063E-2</v>
          </cell>
          <cell r="J36">
            <v>8.4358709577350838E-2</v>
          </cell>
          <cell r="K36">
            <v>9.8418494506909315E-2</v>
          </cell>
          <cell r="L36">
            <v>0.10598914793051767</v>
          </cell>
          <cell r="M36">
            <v>0.10598914793051767</v>
          </cell>
          <cell r="N36">
            <v>9.8923204735149928E-2</v>
          </cell>
          <cell r="O36">
            <v>8.655780414325609E-2</v>
          </cell>
          <cell r="P36">
            <v>7.1282897529740263E-2</v>
          </cell>
          <cell r="Q36">
            <v>5.5442253634242489E-2</v>
          </cell>
          <cell r="R36">
            <v>4.0852186888389319E-2</v>
          </cell>
          <cell r="S36">
            <v>2.8596530821872412E-2</v>
          </cell>
          <cell r="T36">
            <v>1.9064353881248275E-2</v>
          </cell>
          <cell r="U36">
            <v>1.2131861560794377E-2</v>
          </cell>
          <cell r="V36">
            <v>7.3846113848314854E-3</v>
          </cell>
          <cell r="W36">
            <v>4.3076899744848296E-3</v>
          </cell>
        </row>
        <row r="37">
          <cell r="A37" t="str">
            <v>HVAC</v>
          </cell>
          <cell r="B37" t="str">
            <v>Variable Speed Chiller-New</v>
          </cell>
          <cell r="C37" t="str">
            <v>LO50Fast</v>
          </cell>
          <cell r="D37">
            <v>0.45</v>
          </cell>
          <cell r="E37">
            <v>0.66</v>
          </cell>
          <cell r="F37">
            <v>0.8</v>
          </cell>
          <cell r="G37">
            <v>0.89</v>
          </cell>
          <cell r="H37">
            <v>0.94954036260972652</v>
          </cell>
          <cell r="I37">
            <v>0.97931054391458994</v>
          </cell>
          <cell r="J37">
            <v>0.99254173560564019</v>
          </cell>
          <cell r="K37">
            <v>0.99783421228206048</v>
          </cell>
          <cell r="L37">
            <v>0.99975874925530417</v>
          </cell>
          <cell r="M37">
            <v>1.0004002615797187</v>
          </cell>
          <cell r="N37">
            <v>1.0005976499872309</v>
          </cell>
          <cell r="O37">
            <v>1.0006540466750915</v>
          </cell>
          <cell r="P37">
            <v>1.0006690857918545</v>
          </cell>
          <cell r="Q37">
            <v>1.000672845571045</v>
          </cell>
          <cell r="R37">
            <v>1.0006737302249724</v>
          </cell>
          <cell r="S37">
            <v>1.0006739268147338</v>
          </cell>
          <cell r="T37">
            <v>1.0006739682020522</v>
          </cell>
          <cell r="U37">
            <v>1.0006739764795158</v>
          </cell>
          <cell r="V37">
            <v>1.0006739780561755</v>
          </cell>
          <cell r="W37">
            <v>1.0006739783428409</v>
          </cell>
        </row>
        <row r="38">
          <cell r="A38" t="str">
            <v>HVAC</v>
          </cell>
          <cell r="B38" t="str">
            <v>Variable Speed Chiller-NR</v>
          </cell>
          <cell r="C38" t="str">
            <v>LO50Fast</v>
          </cell>
          <cell r="D38">
            <v>0.45</v>
          </cell>
          <cell r="E38">
            <v>0.66</v>
          </cell>
          <cell r="F38">
            <v>0.8</v>
          </cell>
          <cell r="G38">
            <v>0.89</v>
          </cell>
          <cell r="H38">
            <v>0.94954036260972652</v>
          </cell>
          <cell r="I38">
            <v>0.97931054391458994</v>
          </cell>
          <cell r="J38">
            <v>0.99254173560564019</v>
          </cell>
          <cell r="K38">
            <v>0.99783421228206048</v>
          </cell>
          <cell r="L38">
            <v>0.99975874925530417</v>
          </cell>
          <cell r="M38">
            <v>1.0004002615797187</v>
          </cell>
          <cell r="N38">
            <v>1.0005976499872309</v>
          </cell>
          <cell r="O38">
            <v>1.0006540466750915</v>
          </cell>
          <cell r="P38">
            <v>1.0006690857918545</v>
          </cell>
          <cell r="Q38">
            <v>1.000672845571045</v>
          </cell>
          <cell r="R38">
            <v>1.0006737302249724</v>
          </cell>
          <cell r="S38">
            <v>1.0006739268147338</v>
          </cell>
          <cell r="T38">
            <v>1.0006739682020522</v>
          </cell>
          <cell r="U38">
            <v>1.0006739764795158</v>
          </cell>
          <cell r="V38">
            <v>1.0006739780561755</v>
          </cell>
          <cell r="W38">
            <v>1.0006739783428409</v>
          </cell>
        </row>
        <row r="39">
          <cell r="A39" t="str">
            <v>HVAC</v>
          </cell>
          <cell r="B39" t="str">
            <v>Commercial EM-New</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HVAC</v>
          </cell>
          <cell r="B40" t="str">
            <v>Commercial EM-NR</v>
          </cell>
          <cell r="C40" t="str">
            <v>LO12Med</v>
          </cell>
          <cell r="D40">
            <v>0.10937459468255628</v>
          </cell>
          <cell r="E40">
            <v>0.21874918936511256</v>
          </cell>
          <cell r="F40">
            <v>0.32812378404766884</v>
          </cell>
          <cell r="G40">
            <v>0.43749837873022512</v>
          </cell>
          <cell r="H40">
            <v>0.5468729734127814</v>
          </cell>
          <cell r="I40">
            <v>0.64531010862708205</v>
          </cell>
          <cell r="J40">
            <v>0.7240598167985226</v>
          </cell>
          <cell r="K40">
            <v>0.78705958333567505</v>
          </cell>
          <cell r="L40">
            <v>0.83745939656539703</v>
          </cell>
          <cell r="M40">
            <v>0.87777924714917455</v>
          </cell>
          <cell r="N40">
            <v>0.91003512761619654</v>
          </cell>
          <cell r="O40">
            <v>0.93583983198981413</v>
          </cell>
          <cell r="P40">
            <v>0.9564835954887082</v>
          </cell>
          <cell r="Q40">
            <v>0.97299860628782353</v>
          </cell>
          <cell r="R40">
            <v>0.9862106149271157</v>
          </cell>
          <cell r="S40">
            <v>0.99678022183854953</v>
          </cell>
          <cell r="T40">
            <v>0.99685231466234414</v>
          </cell>
          <cell r="U40">
            <v>0.99687806209941365</v>
          </cell>
          <cell r="V40">
            <v>0.99688683963477831</v>
          </cell>
          <cell r="W40">
            <v>0.99688970187457115</v>
          </cell>
        </row>
        <row r="41">
          <cell r="A41" t="str">
            <v>HVAC</v>
          </cell>
          <cell r="B41" t="str">
            <v>Commercial EM-Retro</v>
          </cell>
          <cell r="C41" t="str">
            <v>Retro12Med</v>
          </cell>
          <cell r="D41">
            <v>0.10937459468255628</v>
          </cell>
          <cell r="E41">
            <v>0.10937459468255628</v>
          </cell>
          <cell r="F41">
            <v>0.10937459468255628</v>
          </cell>
          <cell r="G41">
            <v>0.10937459468255628</v>
          </cell>
          <cell r="H41">
            <v>0.10937459468255628</v>
          </cell>
          <cell r="I41">
            <v>9.8437135214300656E-2</v>
          </cell>
          <cell r="J41">
            <v>7.874970817144053E-2</v>
          </cell>
          <cell r="K41">
            <v>6.2999766537152418E-2</v>
          </cell>
          <cell r="L41">
            <v>5.0399813229721938E-2</v>
          </cell>
          <cell r="M41">
            <v>4.0319850583777551E-2</v>
          </cell>
          <cell r="N41">
            <v>3.225588046702204E-2</v>
          </cell>
          <cell r="O41">
            <v>2.5804704373617631E-2</v>
          </cell>
          <cell r="P41">
            <v>2.0643763498894106E-2</v>
          </cell>
          <cell r="Q41">
            <v>1.6515010799115284E-2</v>
          </cell>
          <cell r="R41">
            <v>1.3212008639292228E-2</v>
          </cell>
          <cell r="S41">
            <v>1.0569606911433781E-2</v>
          </cell>
          <cell r="T41">
            <v>7.2092823794611682E-5</v>
          </cell>
          <cell r="U41">
            <v>2.5747437069512102E-5</v>
          </cell>
          <cell r="V41">
            <v>8.7775353646568632E-6</v>
          </cell>
          <cell r="W41">
            <v>2.8622397928446119E-6</v>
          </cell>
        </row>
        <row r="42">
          <cell r="A42" t="str">
            <v>HVAC</v>
          </cell>
          <cell r="B42" t="str">
            <v>Evaporative Assist Cooling-New</v>
          </cell>
          <cell r="C42" t="str">
            <v>LO1Slow</v>
          </cell>
          <cell r="D42">
            <v>2.5643970768378654E-3</v>
          </cell>
          <cell r="E42">
            <v>7.6904586297764643E-3</v>
          </cell>
          <cell r="F42">
            <v>1.6792013047419844E-2</v>
          </cell>
          <cell r="G42">
            <v>3.15969387774655E-2</v>
          </cell>
          <cell r="H42">
            <v>5.406874819795171E-2</v>
          </cell>
          <cell r="I42">
            <v>8.6253181011834101E-2</v>
          </cell>
          <cell r="J42">
            <v>0.1300328481838382</v>
          </cell>
          <cell r="K42">
            <v>0.18678710893858319</v>
          </cell>
          <cell r="L42">
            <v>0.2569823480072907</v>
          </cell>
          <cell r="M42">
            <v>0.33975920985004748</v>
          </cell>
          <cell r="N42">
            <v>0.43262946935754232</v>
          </cell>
          <cell r="O42">
            <v>0.53142594003645804</v>
          </cell>
          <cell r="P42">
            <v>0.63063487292644704</v>
          </cell>
          <cell r="Q42">
            <v>0.7241560234206913</v>
          </cell>
          <cell r="R42">
            <v>0.80638203131755359</v>
          </cell>
          <cell r="S42">
            <v>0.87331559734491926</v>
          </cell>
          <cell r="T42">
            <v>0.92334516248836807</v>
          </cell>
          <cell r="U42">
            <v>0.95737002770730018</v>
          </cell>
          <cell r="V42">
            <v>0.97821608704807483</v>
          </cell>
          <cell r="W42">
            <v>0.98821608704807484</v>
          </cell>
        </row>
        <row r="43">
          <cell r="A43" t="str">
            <v>HVAC</v>
          </cell>
          <cell r="B43" t="str">
            <v>Evaporative Assist Cooling-NR</v>
          </cell>
          <cell r="C43" t="str">
            <v>LO1Slow</v>
          </cell>
          <cell r="D43">
            <v>2.5643970768378654E-3</v>
          </cell>
          <cell r="E43">
            <v>7.6904586297764643E-3</v>
          </cell>
          <cell r="F43">
            <v>1.6792013047419844E-2</v>
          </cell>
          <cell r="G43">
            <v>3.15969387774655E-2</v>
          </cell>
          <cell r="H43">
            <v>5.406874819795171E-2</v>
          </cell>
          <cell r="I43">
            <v>8.6253181011834101E-2</v>
          </cell>
          <cell r="J43">
            <v>0.1300328481838382</v>
          </cell>
          <cell r="K43">
            <v>0.18678710893858319</v>
          </cell>
          <cell r="L43">
            <v>0.2569823480072907</v>
          </cell>
          <cell r="M43">
            <v>0.33975920985004748</v>
          </cell>
          <cell r="N43">
            <v>0.43262946935754232</v>
          </cell>
          <cell r="O43">
            <v>0.53142594003645804</v>
          </cell>
          <cell r="P43">
            <v>0.63063487292644704</v>
          </cell>
          <cell r="Q43">
            <v>0.7241560234206913</v>
          </cell>
          <cell r="R43">
            <v>0.80638203131755359</v>
          </cell>
          <cell r="S43">
            <v>0.87331559734491926</v>
          </cell>
          <cell r="T43">
            <v>0.92334516248836807</v>
          </cell>
          <cell r="U43">
            <v>0.95737002770730018</v>
          </cell>
          <cell r="V43">
            <v>0.97821608704807483</v>
          </cell>
          <cell r="W43">
            <v>0.98821608704807484</v>
          </cell>
        </row>
        <row r="44">
          <cell r="A44" t="str">
            <v>HVAC</v>
          </cell>
          <cell r="B44" t="str">
            <v>Economizer-Retro</v>
          </cell>
          <cell r="C44" t="str">
            <v>Retro12Med</v>
          </cell>
          <cell r="D44">
            <v>0.10937459468255628</v>
          </cell>
          <cell r="E44">
            <v>0.10937459468255628</v>
          </cell>
          <cell r="F44">
            <v>0.10937459468255628</v>
          </cell>
          <cell r="G44">
            <v>0.10937459468255628</v>
          </cell>
          <cell r="H44">
            <v>0.10937459468255628</v>
          </cell>
          <cell r="I44">
            <v>9.8437135214300656E-2</v>
          </cell>
          <cell r="J44">
            <v>7.874970817144053E-2</v>
          </cell>
          <cell r="K44">
            <v>6.2999766537152418E-2</v>
          </cell>
          <cell r="L44">
            <v>5.0399813229721938E-2</v>
          </cell>
          <cell r="M44">
            <v>4.0319850583777551E-2</v>
          </cell>
          <cell r="N44">
            <v>3.225588046702204E-2</v>
          </cell>
          <cell r="O44">
            <v>2.5804704373617631E-2</v>
          </cell>
          <cell r="P44">
            <v>2.0643763498894106E-2</v>
          </cell>
          <cell r="Q44">
            <v>1.6515010799115284E-2</v>
          </cell>
          <cell r="R44">
            <v>1.3212008639292228E-2</v>
          </cell>
          <cell r="S44">
            <v>1.0569606911433781E-2</v>
          </cell>
          <cell r="T44">
            <v>7.2092823794611682E-5</v>
          </cell>
          <cell r="U44">
            <v>2.5747437069512102E-5</v>
          </cell>
          <cell r="V44">
            <v>8.7775353646568632E-6</v>
          </cell>
          <cell r="W44">
            <v>2.8622397928446119E-6</v>
          </cell>
        </row>
        <row r="45">
          <cell r="A45" t="str">
            <v>HVAC</v>
          </cell>
          <cell r="B45" t="str">
            <v>Demand Control Ventilation-New</v>
          </cell>
          <cell r="C45" t="str">
            <v>LOEven20</v>
          </cell>
          <cell r="D45">
            <v>0.05</v>
          </cell>
          <cell r="E45">
            <v>0.1</v>
          </cell>
          <cell r="F45">
            <v>0.15000000000000002</v>
          </cell>
          <cell r="G45">
            <v>0.2</v>
          </cell>
          <cell r="H45">
            <v>0.25</v>
          </cell>
          <cell r="I45">
            <v>0.3</v>
          </cell>
          <cell r="J45">
            <v>0.35</v>
          </cell>
          <cell r="K45">
            <v>0.39999999999999997</v>
          </cell>
          <cell r="L45">
            <v>0.44999999999999996</v>
          </cell>
          <cell r="M45">
            <v>0.49999999999999994</v>
          </cell>
          <cell r="N45">
            <v>0.54999999999999993</v>
          </cell>
          <cell r="O45">
            <v>0.6</v>
          </cell>
          <cell r="P45">
            <v>0.65</v>
          </cell>
          <cell r="Q45">
            <v>0.70000000000000007</v>
          </cell>
          <cell r="R45">
            <v>0.75000000000000011</v>
          </cell>
          <cell r="S45">
            <v>0.80000000000000016</v>
          </cell>
          <cell r="T45">
            <v>0.8500000000000002</v>
          </cell>
          <cell r="U45">
            <v>0.90000000000000024</v>
          </cell>
          <cell r="V45">
            <v>0.95000000000000029</v>
          </cell>
          <cell r="W45">
            <v>1.0000000000000002</v>
          </cell>
        </row>
        <row r="46">
          <cell r="A46" t="str">
            <v>HVAC</v>
          </cell>
          <cell r="B46" t="str">
            <v>Demand Control Ventilation-NR</v>
          </cell>
          <cell r="C46" t="str">
            <v>LOEven20</v>
          </cell>
          <cell r="D46">
            <v>0.05</v>
          </cell>
          <cell r="E46">
            <v>0.1</v>
          </cell>
          <cell r="F46">
            <v>0.15000000000000002</v>
          </cell>
          <cell r="G46">
            <v>0.2</v>
          </cell>
          <cell r="H46">
            <v>0.25</v>
          </cell>
          <cell r="I46">
            <v>0.3</v>
          </cell>
          <cell r="J46">
            <v>0.35</v>
          </cell>
          <cell r="K46">
            <v>0.39999999999999997</v>
          </cell>
          <cell r="L46">
            <v>0.44999999999999996</v>
          </cell>
          <cell r="M46">
            <v>0.49999999999999994</v>
          </cell>
          <cell r="N46">
            <v>0.54999999999999993</v>
          </cell>
          <cell r="O46">
            <v>0.6</v>
          </cell>
          <cell r="P46">
            <v>0.65</v>
          </cell>
          <cell r="Q46">
            <v>0.70000000000000007</v>
          </cell>
          <cell r="R46">
            <v>0.75000000000000011</v>
          </cell>
          <cell r="S46">
            <v>0.80000000000000016</v>
          </cell>
          <cell r="T46">
            <v>0.8500000000000002</v>
          </cell>
          <cell r="U46">
            <v>0.90000000000000024</v>
          </cell>
          <cell r="V46">
            <v>0.95000000000000029</v>
          </cell>
          <cell r="W46">
            <v>1.0000000000000002</v>
          </cell>
        </row>
        <row r="47">
          <cell r="A47" t="str">
            <v>HVAC</v>
          </cell>
          <cell r="B47" t="str">
            <v>Demand Control Ventilation-Retro</v>
          </cell>
          <cell r="C47" t="str">
            <v>Retro12Med</v>
          </cell>
          <cell r="D47">
            <v>0.10937459468255628</v>
          </cell>
          <cell r="E47">
            <v>0.10937459468255628</v>
          </cell>
          <cell r="F47">
            <v>0.10937459468255628</v>
          </cell>
          <cell r="G47">
            <v>0.10937459468255628</v>
          </cell>
          <cell r="H47">
            <v>0.10937459468255628</v>
          </cell>
          <cell r="I47">
            <v>9.8437135214300656E-2</v>
          </cell>
          <cell r="J47">
            <v>7.874970817144053E-2</v>
          </cell>
          <cell r="K47">
            <v>6.2999766537152418E-2</v>
          </cell>
          <cell r="L47">
            <v>5.0399813229721938E-2</v>
          </cell>
          <cell r="M47">
            <v>4.0319850583777551E-2</v>
          </cell>
          <cell r="N47">
            <v>3.225588046702204E-2</v>
          </cell>
          <cell r="O47">
            <v>2.5804704373617631E-2</v>
          </cell>
          <cell r="P47">
            <v>2.0643763498894106E-2</v>
          </cell>
          <cell r="Q47">
            <v>1.6515010799115284E-2</v>
          </cell>
          <cell r="R47">
            <v>1.3212008639292228E-2</v>
          </cell>
          <cell r="S47">
            <v>1.0569606911433781E-2</v>
          </cell>
          <cell r="T47">
            <v>7.2092823794611682E-5</v>
          </cell>
          <cell r="U47">
            <v>2.5747437069512102E-5</v>
          </cell>
          <cell r="V47">
            <v>8.7775353646568632E-6</v>
          </cell>
          <cell r="W47">
            <v>2.8622397928446119E-6</v>
          </cell>
        </row>
        <row r="48">
          <cell r="A48" t="str">
            <v>HVAC</v>
          </cell>
          <cell r="B48" t="str">
            <v>Premium Fume Hood-NR</v>
          </cell>
          <cell r="C48" t="str">
            <v>LOEven20</v>
          </cell>
          <cell r="D48">
            <v>0.05</v>
          </cell>
          <cell r="E48">
            <v>0.1</v>
          </cell>
          <cell r="F48">
            <v>0.15000000000000002</v>
          </cell>
          <cell r="G48">
            <v>0.2</v>
          </cell>
          <cell r="H48">
            <v>0.25</v>
          </cell>
          <cell r="I48">
            <v>0.3</v>
          </cell>
          <cell r="J48">
            <v>0.35</v>
          </cell>
          <cell r="K48">
            <v>0.39999999999999997</v>
          </cell>
          <cell r="L48">
            <v>0.44999999999999996</v>
          </cell>
          <cell r="M48">
            <v>0.49999999999999994</v>
          </cell>
          <cell r="N48">
            <v>0.54999999999999993</v>
          </cell>
          <cell r="O48">
            <v>0.6</v>
          </cell>
          <cell r="P48">
            <v>0.65</v>
          </cell>
          <cell r="Q48">
            <v>0.70000000000000007</v>
          </cell>
          <cell r="R48">
            <v>0.75000000000000011</v>
          </cell>
          <cell r="S48">
            <v>0.80000000000000016</v>
          </cell>
          <cell r="T48">
            <v>0.8500000000000002</v>
          </cell>
          <cell r="U48">
            <v>0.90000000000000024</v>
          </cell>
          <cell r="V48">
            <v>0.95000000000000029</v>
          </cell>
          <cell r="W48">
            <v>1.0000000000000002</v>
          </cell>
        </row>
        <row r="49">
          <cell r="A49" t="str">
            <v>HVAC</v>
          </cell>
          <cell r="B49" t="str">
            <v>DCV Restaurant Hood-Retro</v>
          </cell>
          <cell r="C49" t="str">
            <v>Retro20Fast</v>
          </cell>
          <cell r="D49">
            <v>0.22119921692859512</v>
          </cell>
          <cell r="E49">
            <v>0.15504311102289431</v>
          </cell>
          <cell r="F49">
            <v>0.10733128557729499</v>
          </cell>
          <cell r="G49">
            <v>8.3589689255657879E-2</v>
          </cell>
          <cell r="H49">
            <v>7.3237179880126971E-2</v>
          </cell>
          <cell r="I49">
            <v>6.3374636711760357E-2</v>
          </cell>
          <cell r="J49">
            <v>5.4291838367783084E-2</v>
          </cell>
          <cell r="K49">
            <v>4.612639225659896E-2</v>
          </cell>
          <cell r="L49">
            <v>3.8916876277172864E-2</v>
          </cell>
          <cell r="M49">
            <v>3.2639916313151704E-2</v>
          </cell>
          <cell r="N49">
            <v>2.7235706125786907E-2</v>
          </cell>
          <cell r="O49">
            <v>2.1211189258265428E-2</v>
          </cell>
          <cell r="P49">
            <v>1.6519290804212883E-2</v>
          </cell>
          <cell r="Q49">
            <v>1.2865236614105324E-2</v>
          </cell>
          <cell r="R49">
            <v>1.0019456349464106E-2</v>
          </cell>
          <cell r="S49">
            <v>7.8031604509122832E-3</v>
          </cell>
          <cell r="T49">
            <v>6.077107469602494E-3</v>
          </cell>
          <cell r="U49">
            <v>4.7328560561354371E-3</v>
          </cell>
          <cell r="V49">
            <v>3.6859520026825132E-3</v>
          </cell>
          <cell r="W49">
            <v>2.8706223060526725E-3</v>
          </cell>
        </row>
        <row r="50">
          <cell r="A50" t="str">
            <v>HVAC</v>
          </cell>
          <cell r="B50" t="str">
            <v>DCV Parking Garage-Retro</v>
          </cell>
          <cell r="C50" t="str">
            <v>Retro12Med</v>
          </cell>
          <cell r="D50">
            <v>0.10937459468255628</v>
          </cell>
          <cell r="E50">
            <v>0.10937459468255628</v>
          </cell>
          <cell r="F50">
            <v>0.10937459468255628</v>
          </cell>
          <cell r="G50">
            <v>0.10937459468255628</v>
          </cell>
          <cell r="H50">
            <v>0.10937459468255628</v>
          </cell>
          <cell r="I50">
            <v>9.8437135214300656E-2</v>
          </cell>
          <cell r="J50">
            <v>7.874970817144053E-2</v>
          </cell>
          <cell r="K50">
            <v>6.2999766537152418E-2</v>
          </cell>
          <cell r="L50">
            <v>5.0399813229721938E-2</v>
          </cell>
          <cell r="M50">
            <v>4.0319850583777551E-2</v>
          </cell>
          <cell r="N50">
            <v>3.225588046702204E-2</v>
          </cell>
          <cell r="O50">
            <v>2.5804704373617631E-2</v>
          </cell>
          <cell r="P50">
            <v>2.0643763498894106E-2</v>
          </cell>
          <cell r="Q50">
            <v>1.6515010799115284E-2</v>
          </cell>
          <cell r="R50">
            <v>1.3212008639292228E-2</v>
          </cell>
          <cell r="S50">
            <v>1.0569606911433781E-2</v>
          </cell>
          <cell r="T50">
            <v>7.2092823794611682E-5</v>
          </cell>
          <cell r="U50">
            <v>2.5747437069512102E-5</v>
          </cell>
          <cell r="V50">
            <v>8.7775353646568632E-6</v>
          </cell>
          <cell r="W50">
            <v>2.8622397928446119E-6</v>
          </cell>
        </row>
        <row r="51">
          <cell r="A51" t="str">
            <v>HVAC</v>
          </cell>
          <cell r="B51" t="str">
            <v>Weatherization - School-Retro</v>
          </cell>
          <cell r="C51" t="str">
            <v>RetroEven20</v>
          </cell>
          <cell r="D51">
            <v>0.05</v>
          </cell>
          <cell r="E51">
            <v>0.05</v>
          </cell>
          <cell r="F51">
            <v>0.05</v>
          </cell>
          <cell r="G51">
            <v>0.05</v>
          </cell>
          <cell r="H51">
            <v>0.05</v>
          </cell>
          <cell r="I51">
            <v>0.05</v>
          </cell>
          <cell r="J51">
            <v>0.05</v>
          </cell>
          <cell r="K51">
            <v>0.05</v>
          </cell>
          <cell r="L51">
            <v>0.05</v>
          </cell>
          <cell r="M51">
            <v>0.05</v>
          </cell>
          <cell r="N51">
            <v>0.05</v>
          </cell>
          <cell r="O51">
            <v>0.05</v>
          </cell>
          <cell r="P51">
            <v>0.05</v>
          </cell>
          <cell r="Q51">
            <v>0.05</v>
          </cell>
          <cell r="R51">
            <v>0.05</v>
          </cell>
          <cell r="S51">
            <v>0.05</v>
          </cell>
          <cell r="T51">
            <v>0.05</v>
          </cell>
          <cell r="U51">
            <v>0.05</v>
          </cell>
          <cell r="V51">
            <v>0.05</v>
          </cell>
          <cell r="W51">
            <v>0.05</v>
          </cell>
        </row>
        <row r="52">
          <cell r="A52" t="str">
            <v>HVAC</v>
          </cell>
          <cell r="B52" t="str">
            <v>Energy Recovery Ventilator-NR</v>
          </cell>
          <cell r="C52" t="str">
            <v>LO5Med</v>
          </cell>
          <cell r="D52">
            <v>4.2999999999999997E-2</v>
          </cell>
          <cell r="E52">
            <v>9.5797142280278316E-2</v>
          </cell>
          <cell r="F52">
            <v>0.16040539374775648</v>
          </cell>
          <cell r="G52">
            <v>0.23540539374775649</v>
          </cell>
          <cell r="H52">
            <v>0.32095239121809005</v>
          </cell>
          <cell r="I52">
            <v>0.42096711425629652</v>
          </cell>
          <cell r="J52">
            <v>0.53068481860864725</v>
          </cell>
          <cell r="K52">
            <v>0.642769203728351</v>
          </cell>
          <cell r="L52">
            <v>0.74839528535557953</v>
          </cell>
          <cell r="M52">
            <v>0.83918984935345187</v>
          </cell>
          <cell r="N52">
            <v>0.90945051634530116</v>
          </cell>
          <cell r="O52">
            <v>0.9576688767502457</v>
          </cell>
          <cell r="P52">
            <v>0.9865231113648858</v>
          </cell>
          <cell r="Q52">
            <v>1.0012970762896924</v>
          </cell>
          <cell r="R52">
            <v>1.0076356106578106</v>
          </cell>
          <cell r="S52">
            <v>1.0098624683774413</v>
          </cell>
          <cell r="T52">
            <v>1.0104871783970797</v>
          </cell>
          <cell r="U52">
            <v>1.010623336815976</v>
          </cell>
          <cell r="V52">
            <v>1.0106457174525985</v>
          </cell>
          <cell r="W52">
            <v>1.0106484038909742</v>
          </cell>
        </row>
        <row r="53">
          <cell r="A53" t="str">
            <v>HVAC</v>
          </cell>
          <cell r="B53" t="str">
            <v>AC Heat Recovery for Water Heating-NR</v>
          </cell>
          <cell r="C53" t="str">
            <v>LO5Med</v>
          </cell>
          <cell r="D53">
            <v>4.2999999999999997E-2</v>
          </cell>
          <cell r="E53">
            <v>9.5797142280278316E-2</v>
          </cell>
          <cell r="F53">
            <v>0.16040539374775648</v>
          </cell>
          <cell r="G53">
            <v>0.23540539374775649</v>
          </cell>
          <cell r="H53">
            <v>0.32095239121809005</v>
          </cell>
          <cell r="I53">
            <v>0.42096711425629652</v>
          </cell>
          <cell r="J53">
            <v>0.53068481860864725</v>
          </cell>
          <cell r="K53">
            <v>0.642769203728351</v>
          </cell>
          <cell r="L53">
            <v>0.74839528535557953</v>
          </cell>
          <cell r="M53">
            <v>0.83918984935345187</v>
          </cell>
          <cell r="N53">
            <v>0.90945051634530116</v>
          </cell>
          <cell r="O53">
            <v>0.9576688767502457</v>
          </cell>
          <cell r="P53">
            <v>0.9865231113648858</v>
          </cell>
          <cell r="Q53">
            <v>1.0012970762896924</v>
          </cell>
          <cell r="R53">
            <v>1.0076356106578106</v>
          </cell>
          <cell r="S53">
            <v>1.0098624683774413</v>
          </cell>
          <cell r="T53">
            <v>1.0104871783970797</v>
          </cell>
          <cell r="U53">
            <v>1.010623336815976</v>
          </cell>
          <cell r="V53">
            <v>1.0106457174525985</v>
          </cell>
          <cell r="W53">
            <v>1.0106484038909742</v>
          </cell>
        </row>
        <row r="54">
          <cell r="A54" t="str">
            <v>HVAC</v>
          </cell>
          <cell r="B54" t="str">
            <v>Room Occupancy Sensors in Lodging-Retro</v>
          </cell>
          <cell r="C54" t="str">
            <v>LO5Med</v>
          </cell>
          <cell r="D54">
            <v>4.2999999999999997E-2</v>
          </cell>
          <cell r="E54">
            <v>9.5797142280278316E-2</v>
          </cell>
          <cell r="F54">
            <v>0.16040539374775648</v>
          </cell>
          <cell r="G54">
            <v>0.23540539374775649</v>
          </cell>
          <cell r="H54">
            <v>0.32095239121809005</v>
          </cell>
          <cell r="I54">
            <v>0.42096711425629652</v>
          </cell>
          <cell r="J54">
            <v>0.53068481860864725</v>
          </cell>
          <cell r="K54">
            <v>0.642769203728351</v>
          </cell>
          <cell r="L54">
            <v>0.74839528535557953</v>
          </cell>
          <cell r="M54">
            <v>0.83918984935345187</v>
          </cell>
          <cell r="N54">
            <v>0.90945051634530116</v>
          </cell>
          <cell r="O54">
            <v>0.9576688767502457</v>
          </cell>
          <cell r="P54">
            <v>0.9865231113648858</v>
          </cell>
          <cell r="Q54">
            <v>1.0012970762896924</v>
          </cell>
          <cell r="R54">
            <v>1.0076356106578106</v>
          </cell>
          <cell r="S54">
            <v>1.0098624683774413</v>
          </cell>
          <cell r="T54">
            <v>1.0104871783970797</v>
          </cell>
          <cell r="U54">
            <v>1.010623336815976</v>
          </cell>
          <cell r="V54">
            <v>1.0106457174525985</v>
          </cell>
          <cell r="W54">
            <v>1.0106484038909742</v>
          </cell>
        </row>
        <row r="55">
          <cell r="A55" t="str">
            <v>HVAC</v>
          </cell>
          <cell r="B55" t="str">
            <v>Chiller - chilled water retrofit-Retro</v>
          </cell>
          <cell r="C55" t="str">
            <v>Retro12Med</v>
          </cell>
          <cell r="D55">
            <v>0.10937459468255628</v>
          </cell>
          <cell r="E55">
            <v>0.10937459468255628</v>
          </cell>
          <cell r="F55">
            <v>0.10937459468255628</v>
          </cell>
          <cell r="G55">
            <v>0.10937459468255628</v>
          </cell>
          <cell r="H55">
            <v>0.10937459468255628</v>
          </cell>
          <cell r="I55">
            <v>9.8437135214300656E-2</v>
          </cell>
          <cell r="J55">
            <v>7.874970817144053E-2</v>
          </cell>
          <cell r="K55">
            <v>6.2999766537152418E-2</v>
          </cell>
          <cell r="L55">
            <v>5.0399813229721938E-2</v>
          </cell>
          <cell r="M55">
            <v>4.0319850583777551E-2</v>
          </cell>
          <cell r="N55">
            <v>3.225588046702204E-2</v>
          </cell>
          <cell r="O55">
            <v>2.5804704373617631E-2</v>
          </cell>
          <cell r="P55">
            <v>2.0643763498894106E-2</v>
          </cell>
          <cell r="Q55">
            <v>1.6515010799115284E-2</v>
          </cell>
          <cell r="R55">
            <v>1.3212008639292228E-2</v>
          </cell>
          <cell r="S55">
            <v>1.0569606911433781E-2</v>
          </cell>
          <cell r="T55">
            <v>7.2092823794611682E-5</v>
          </cell>
          <cell r="U55">
            <v>2.5747437069512102E-5</v>
          </cell>
          <cell r="V55">
            <v>8.7775353646568632E-6</v>
          </cell>
          <cell r="W55">
            <v>2.8622397928446119E-6</v>
          </cell>
        </row>
        <row r="56">
          <cell r="A56" t="str">
            <v>HVAC</v>
          </cell>
          <cell r="B56" t="str">
            <v>Chiller - equip retrofits-Retro</v>
          </cell>
          <cell r="C56" t="str">
            <v>Retro12Med</v>
          </cell>
          <cell r="D56">
            <v>0.10937459468255628</v>
          </cell>
          <cell r="E56">
            <v>0.10937459468255628</v>
          </cell>
          <cell r="F56">
            <v>0.10937459468255628</v>
          </cell>
          <cell r="G56">
            <v>0.10937459468255628</v>
          </cell>
          <cell r="H56">
            <v>0.10937459468255628</v>
          </cell>
          <cell r="I56">
            <v>9.8437135214300656E-2</v>
          </cell>
          <cell r="J56">
            <v>7.874970817144053E-2</v>
          </cell>
          <cell r="K56">
            <v>6.2999766537152418E-2</v>
          </cell>
          <cell r="L56">
            <v>5.0399813229721938E-2</v>
          </cell>
          <cell r="M56">
            <v>4.0319850583777551E-2</v>
          </cell>
          <cell r="N56">
            <v>3.225588046702204E-2</v>
          </cell>
          <cell r="O56">
            <v>2.5804704373617631E-2</v>
          </cell>
          <cell r="P56">
            <v>2.0643763498894106E-2</v>
          </cell>
          <cell r="Q56">
            <v>1.6515010799115284E-2</v>
          </cell>
          <cell r="R56">
            <v>1.3212008639292228E-2</v>
          </cell>
          <cell r="S56">
            <v>1.0569606911433781E-2</v>
          </cell>
          <cell r="T56">
            <v>7.2092823794611682E-5</v>
          </cell>
          <cell r="U56">
            <v>2.5747437069512102E-5</v>
          </cell>
          <cell r="V56">
            <v>8.7775353646568632E-6</v>
          </cell>
          <cell r="W56">
            <v>2.8622397928446119E-6</v>
          </cell>
        </row>
        <row r="57">
          <cell r="A57" t="str">
            <v>HVAC</v>
          </cell>
          <cell r="B57" t="str">
            <v>Pool Blankets-Retro</v>
          </cell>
          <cell r="C57" t="str">
            <v>Retro20Fast</v>
          </cell>
          <cell r="D57">
            <v>0.22119921692859512</v>
          </cell>
          <cell r="E57">
            <v>0.15504311102289431</v>
          </cell>
          <cell r="F57">
            <v>0.10733128557729499</v>
          </cell>
          <cell r="G57">
            <v>8.3589689255657879E-2</v>
          </cell>
          <cell r="H57">
            <v>7.3237179880126971E-2</v>
          </cell>
          <cell r="I57">
            <v>6.3374636711760357E-2</v>
          </cell>
          <cell r="J57">
            <v>5.4291838367783084E-2</v>
          </cell>
          <cell r="K57">
            <v>4.612639225659896E-2</v>
          </cell>
          <cell r="L57">
            <v>3.8916876277172864E-2</v>
          </cell>
          <cell r="M57">
            <v>3.2639916313151704E-2</v>
          </cell>
          <cell r="N57">
            <v>2.7235706125786907E-2</v>
          </cell>
          <cell r="O57">
            <v>2.1211189258265428E-2</v>
          </cell>
          <cell r="P57">
            <v>1.6519290804212883E-2</v>
          </cell>
          <cell r="Q57">
            <v>1.2865236614105324E-2</v>
          </cell>
          <cell r="R57">
            <v>1.0019456349464106E-2</v>
          </cell>
          <cell r="S57">
            <v>7.8031604509122832E-3</v>
          </cell>
          <cell r="T57">
            <v>6.077107469602494E-3</v>
          </cell>
          <cell r="U57">
            <v>4.7328560561354371E-3</v>
          </cell>
          <cell r="V57">
            <v>3.6859520026825132E-3</v>
          </cell>
          <cell r="W57">
            <v>2.8706223060526725E-3</v>
          </cell>
        </row>
        <row r="58">
          <cell r="A58" t="str">
            <v>HVAC</v>
          </cell>
          <cell r="B58" t="str">
            <v>Web-Enabled Thermostats-Retro</v>
          </cell>
          <cell r="C58" t="str">
            <v>Retro20Fast</v>
          </cell>
          <cell r="D58">
            <v>0.22119921692859512</v>
          </cell>
          <cell r="E58">
            <v>0.15504311102289431</v>
          </cell>
          <cell r="F58">
            <v>0.10733128557729499</v>
          </cell>
          <cell r="G58">
            <v>8.3589689255657879E-2</v>
          </cell>
          <cell r="H58">
            <v>7.3237179880126971E-2</v>
          </cell>
          <cell r="I58">
            <v>6.3374636711760357E-2</v>
          </cell>
          <cell r="J58">
            <v>5.4291838367783084E-2</v>
          </cell>
          <cell r="K58">
            <v>4.612639225659896E-2</v>
          </cell>
          <cell r="L58">
            <v>3.8916876277172864E-2</v>
          </cell>
          <cell r="M58">
            <v>3.2639916313151704E-2</v>
          </cell>
          <cell r="N58">
            <v>2.7235706125786907E-2</v>
          </cell>
          <cell r="O58">
            <v>2.1211189258265428E-2</v>
          </cell>
          <cell r="P58">
            <v>1.6519290804212883E-2</v>
          </cell>
          <cell r="Q58">
            <v>1.2865236614105324E-2</v>
          </cell>
          <cell r="R58">
            <v>1.0019456349464106E-2</v>
          </cell>
          <cell r="S58">
            <v>7.8031604509122832E-3</v>
          </cell>
          <cell r="T58">
            <v>6.077107469602494E-3</v>
          </cell>
          <cell r="U58">
            <v>4.7328560561354371E-3</v>
          </cell>
          <cell r="V58">
            <v>3.6859520026825132E-3</v>
          </cell>
          <cell r="W58">
            <v>2.8706223060526725E-3</v>
          </cell>
        </row>
        <row r="59">
          <cell r="A59" t="str">
            <v>HVAC</v>
          </cell>
          <cell r="B59" t="str">
            <v>Garage CO2 ventilation-Retro</v>
          </cell>
          <cell r="C59" t="str">
            <v>Retro20Fast</v>
          </cell>
          <cell r="D59">
            <v>0.22119921692859512</v>
          </cell>
          <cell r="E59">
            <v>0.15504311102289431</v>
          </cell>
          <cell r="F59">
            <v>0.10733128557729499</v>
          </cell>
          <cell r="G59">
            <v>8.3589689255657879E-2</v>
          </cell>
          <cell r="H59">
            <v>7.3237179880126971E-2</v>
          </cell>
          <cell r="I59">
            <v>6.3374636711760357E-2</v>
          </cell>
          <cell r="J59">
            <v>5.4291838367783084E-2</v>
          </cell>
          <cell r="K59">
            <v>4.612639225659896E-2</v>
          </cell>
          <cell r="L59">
            <v>3.8916876277172864E-2</v>
          </cell>
          <cell r="M59">
            <v>3.2639916313151704E-2</v>
          </cell>
          <cell r="N59">
            <v>2.7235706125786907E-2</v>
          </cell>
          <cell r="O59">
            <v>2.1211189258265428E-2</v>
          </cell>
          <cell r="P59">
            <v>1.6519290804212883E-2</v>
          </cell>
          <cell r="Q59">
            <v>1.2865236614105324E-2</v>
          </cell>
          <cell r="R59">
            <v>1.0019456349464106E-2</v>
          </cell>
          <cell r="S59">
            <v>7.8031604509122832E-3</v>
          </cell>
          <cell r="T59">
            <v>6.077107469602494E-3</v>
          </cell>
          <cell r="U59">
            <v>4.7328560561354371E-3</v>
          </cell>
          <cell r="V59">
            <v>3.6859520026825132E-3</v>
          </cell>
          <cell r="W59">
            <v>2.8706223060526725E-3</v>
          </cell>
        </row>
        <row r="60">
          <cell r="A60" t="str">
            <v>HVAC</v>
          </cell>
          <cell r="B60" t="str">
            <v>Circ Pump ECM and drive-Retro</v>
          </cell>
          <cell r="C60" t="str">
            <v>Retro20Fast</v>
          </cell>
          <cell r="D60">
            <v>0.22119921692859512</v>
          </cell>
          <cell r="E60">
            <v>0.15504311102289431</v>
          </cell>
          <cell r="F60">
            <v>0.10733128557729499</v>
          </cell>
          <cell r="G60">
            <v>8.3589689255657879E-2</v>
          </cell>
          <cell r="H60">
            <v>7.3237179880126971E-2</v>
          </cell>
          <cell r="I60">
            <v>6.3374636711760357E-2</v>
          </cell>
          <cell r="J60">
            <v>5.4291838367783084E-2</v>
          </cell>
          <cell r="K60">
            <v>4.612639225659896E-2</v>
          </cell>
          <cell r="L60">
            <v>3.8916876277172864E-2</v>
          </cell>
          <cell r="M60">
            <v>3.2639916313151704E-2</v>
          </cell>
          <cell r="N60">
            <v>2.7235706125786907E-2</v>
          </cell>
          <cell r="O60">
            <v>2.1211189258265428E-2</v>
          </cell>
          <cell r="P60">
            <v>1.6519290804212883E-2</v>
          </cell>
          <cell r="Q60">
            <v>1.2865236614105324E-2</v>
          </cell>
          <cell r="R60">
            <v>1.0019456349464106E-2</v>
          </cell>
          <cell r="S60">
            <v>7.8031604509122832E-3</v>
          </cell>
          <cell r="T60">
            <v>6.077107469602494E-3</v>
          </cell>
          <cell r="U60">
            <v>4.7328560561354371E-3</v>
          </cell>
          <cell r="V60">
            <v>3.6859520026825132E-3</v>
          </cell>
          <cell r="W60">
            <v>2.8706223060526725E-3</v>
          </cell>
        </row>
        <row r="61">
          <cell r="A61" t="str">
            <v>HVAC</v>
          </cell>
          <cell r="B61" t="str">
            <v>VRF-New</v>
          </cell>
          <cell r="C61" t="str">
            <v>LO1Slow</v>
          </cell>
          <cell r="D61">
            <v>2.5643970768378654E-3</v>
          </cell>
          <cell r="E61">
            <v>7.6904586297764643E-3</v>
          </cell>
          <cell r="F61">
            <v>1.6792013047419844E-2</v>
          </cell>
          <cell r="G61">
            <v>3.15969387774655E-2</v>
          </cell>
          <cell r="H61">
            <v>5.406874819795171E-2</v>
          </cell>
          <cell r="I61">
            <v>8.6253181011834101E-2</v>
          </cell>
          <cell r="J61">
            <v>0.1300328481838382</v>
          </cell>
          <cell r="K61">
            <v>0.18678710893858319</v>
          </cell>
          <cell r="L61">
            <v>0.2569823480072907</v>
          </cell>
          <cell r="M61">
            <v>0.33975920985004748</v>
          </cell>
          <cell r="N61">
            <v>0.43262946935754232</v>
          </cell>
          <cell r="O61">
            <v>0.53142594003645804</v>
          </cell>
          <cell r="P61">
            <v>0.63063487292644704</v>
          </cell>
          <cell r="Q61">
            <v>0.7241560234206913</v>
          </cell>
          <cell r="R61">
            <v>0.80638203131755359</v>
          </cell>
          <cell r="S61">
            <v>0.87331559734491926</v>
          </cell>
          <cell r="T61">
            <v>0.92334516248836807</v>
          </cell>
          <cell r="U61">
            <v>0.95737002770730018</v>
          </cell>
          <cell r="V61">
            <v>0.97821608704807483</v>
          </cell>
          <cell r="W61">
            <v>0.98821608704807484</v>
          </cell>
        </row>
        <row r="62">
          <cell r="A62" t="str">
            <v>HVAC</v>
          </cell>
          <cell r="B62" t="str">
            <v>VRF-Retro</v>
          </cell>
          <cell r="C62" t="str">
            <v>Retro3Slow</v>
          </cell>
          <cell r="D62">
            <v>5.5320496977002724E-3</v>
          </cell>
          <cell r="E62">
            <v>8.6958686465615706E-3</v>
          </cell>
          <cell r="F62">
            <v>1.7391737293123145E-2</v>
          </cell>
          <cell r="G62">
            <v>3.0435540262965514E-2</v>
          </cell>
          <cell r="H62">
            <v>4.7344173742390784E-2</v>
          </cell>
          <cell r="I62">
            <v>6.6281843239347063E-2</v>
          </cell>
          <cell r="J62">
            <v>8.4358709577350838E-2</v>
          </cell>
          <cell r="K62">
            <v>9.8418494506909315E-2</v>
          </cell>
          <cell r="L62">
            <v>0.10598914793051767</v>
          </cell>
          <cell r="M62">
            <v>0.10598914793051767</v>
          </cell>
          <cell r="N62">
            <v>9.8923204735149928E-2</v>
          </cell>
          <cell r="O62">
            <v>8.655780414325609E-2</v>
          </cell>
          <cell r="P62">
            <v>7.1282897529740263E-2</v>
          </cell>
          <cell r="Q62">
            <v>5.5442253634242489E-2</v>
          </cell>
          <cell r="R62">
            <v>4.0852186888389319E-2</v>
          </cell>
          <cell r="S62">
            <v>2.8596530821872412E-2</v>
          </cell>
          <cell r="T62">
            <v>1.9064353881248275E-2</v>
          </cell>
          <cell r="U62">
            <v>1.2131861560794377E-2</v>
          </cell>
          <cell r="V62">
            <v>7.3846113848314854E-3</v>
          </cell>
          <cell r="W62">
            <v>4.3076899744848296E-3</v>
          </cell>
        </row>
        <row r="63">
          <cell r="A63" t="str">
            <v>HVAC</v>
          </cell>
          <cell r="B63" t="str">
            <v>Evaporator Roof Top HVAC-Retro</v>
          </cell>
          <cell r="C63" t="str">
            <v>RetroEven20</v>
          </cell>
          <cell r="D63">
            <v>0.05</v>
          </cell>
          <cell r="E63">
            <v>0.05</v>
          </cell>
          <cell r="F63">
            <v>0.05</v>
          </cell>
          <cell r="G63">
            <v>0.05</v>
          </cell>
          <cell r="H63">
            <v>0.05</v>
          </cell>
          <cell r="I63">
            <v>0.05</v>
          </cell>
          <cell r="J63">
            <v>0.05</v>
          </cell>
          <cell r="K63">
            <v>0.05</v>
          </cell>
          <cell r="L63">
            <v>0.05</v>
          </cell>
          <cell r="M63">
            <v>0.05</v>
          </cell>
          <cell r="N63">
            <v>0.05</v>
          </cell>
          <cell r="O63">
            <v>0.05</v>
          </cell>
          <cell r="P63">
            <v>0.05</v>
          </cell>
          <cell r="Q63">
            <v>0.05</v>
          </cell>
          <cell r="R63">
            <v>0.05</v>
          </cell>
          <cell r="S63">
            <v>0.05</v>
          </cell>
          <cell r="T63">
            <v>0.05</v>
          </cell>
          <cell r="U63">
            <v>0.05</v>
          </cell>
          <cell r="V63">
            <v>0.05</v>
          </cell>
          <cell r="W63">
            <v>0.05</v>
          </cell>
        </row>
        <row r="64">
          <cell r="A64" t="str">
            <v>HVAC</v>
          </cell>
          <cell r="B64" t="str">
            <v>Secondary Glazing Systems-Retro</v>
          </cell>
          <cell r="C64" t="str">
            <v>Retro1Slow</v>
          </cell>
          <cell r="D64">
            <v>2.5643970768378654E-3</v>
          </cell>
          <cell r="E64">
            <v>5.1260615529385989E-3</v>
          </cell>
          <cell r="F64">
            <v>9.1015544176433795E-3</v>
          </cell>
          <cell r="G64">
            <v>1.4804925730045659E-2</v>
          </cell>
          <cell r="H64">
            <v>2.2471809420486211E-2</v>
          </cell>
          <cell r="I64">
            <v>3.2184432813882391E-2</v>
          </cell>
          <cell r="J64">
            <v>4.3779667172004086E-2</v>
          </cell>
          <cell r="K64">
            <v>5.675426075474499E-2</v>
          </cell>
          <cell r="L64">
            <v>7.0195239068707532E-2</v>
          </cell>
          <cell r="M64">
            <v>8.2776861842756788E-2</v>
          </cell>
          <cell r="N64">
            <v>9.2870259507494834E-2</v>
          </cell>
          <cell r="O64">
            <v>9.8796470678915727E-2</v>
          </cell>
          <cell r="P64">
            <v>9.9208932889988999E-2</v>
          </cell>
          <cell r="Q64">
            <v>9.3521150494244254E-2</v>
          </cell>
          <cell r="R64">
            <v>8.2226007896862296E-2</v>
          </cell>
          <cell r="S64">
            <v>6.6933566027365665E-2</v>
          </cell>
          <cell r="T64">
            <v>5.0029565143448806E-2</v>
          </cell>
          <cell r="U64">
            <v>3.402486521893211E-2</v>
          </cell>
          <cell r="V64">
            <v>2.0846059340774659E-2</v>
          </cell>
          <cell r="W64">
            <v>0.01</v>
          </cell>
        </row>
        <row r="65">
          <cell r="A65" t="str">
            <v>Lighting</v>
          </cell>
          <cell r="B65" t="str">
            <v>LPD Package-New</v>
          </cell>
          <cell r="C65" t="str">
            <v>LO20Fast</v>
          </cell>
          <cell r="D65">
            <v>0.22119921692859512</v>
          </cell>
          <cell r="E65">
            <v>0.37624232795148943</v>
          </cell>
          <cell r="F65">
            <v>0.48357361352878442</v>
          </cell>
          <cell r="G65">
            <v>0.56716330278444227</v>
          </cell>
          <cell r="H65">
            <v>0.64040048266456928</v>
          </cell>
          <cell r="I65">
            <v>0.70377511937632964</v>
          </cell>
          <cell r="J65">
            <v>0.7580669577441127</v>
          </cell>
          <cell r="K65">
            <v>0.80419335000071168</v>
          </cell>
          <cell r="L65">
            <v>0.84311022627788457</v>
          </cell>
          <cell r="M65">
            <v>0.87575014259103623</v>
          </cell>
          <cell r="N65">
            <v>0.90298584871682319</v>
          </cell>
          <cell r="O65">
            <v>0.92419703797508856</v>
          </cell>
          <cell r="P65">
            <v>0.94071632877930145</v>
          </cell>
          <cell r="Q65">
            <v>0.95358156539340677</v>
          </cell>
          <cell r="R65">
            <v>0.96360102174287088</v>
          </cell>
          <cell r="S65">
            <v>0.97140418219378311</v>
          </cell>
          <cell r="T65">
            <v>0.97748128966338554</v>
          </cell>
          <cell r="U65">
            <v>0.98221414571952104</v>
          </cell>
          <cell r="V65">
            <v>0.98590009772220355</v>
          </cell>
          <cell r="W65">
            <v>0.98877072002825628</v>
          </cell>
        </row>
        <row r="66">
          <cell r="A66" t="str">
            <v>Lighting</v>
          </cell>
          <cell r="B66" t="str">
            <v>LPD Package-NR</v>
          </cell>
          <cell r="C66" t="str">
            <v>LO20Fast</v>
          </cell>
          <cell r="D66">
            <v>0.22119921692859512</v>
          </cell>
          <cell r="E66">
            <v>0.37624232795148943</v>
          </cell>
          <cell r="F66">
            <v>0.48357361352878442</v>
          </cell>
          <cell r="G66">
            <v>0.56716330278444227</v>
          </cell>
          <cell r="H66">
            <v>0.64040048266456928</v>
          </cell>
          <cell r="I66">
            <v>0.70377511937632964</v>
          </cell>
          <cell r="J66">
            <v>0.7580669577441127</v>
          </cell>
          <cell r="K66">
            <v>0.80419335000071168</v>
          </cell>
          <cell r="L66">
            <v>0.84311022627788457</v>
          </cell>
          <cell r="M66">
            <v>0.87575014259103623</v>
          </cell>
          <cell r="N66">
            <v>0.90298584871682319</v>
          </cell>
          <cell r="O66">
            <v>0.92419703797508856</v>
          </cell>
          <cell r="P66">
            <v>0.94071632877930145</v>
          </cell>
          <cell r="Q66">
            <v>0.95358156539340677</v>
          </cell>
          <cell r="R66">
            <v>0.96360102174287088</v>
          </cell>
          <cell r="S66">
            <v>0.97140418219378311</v>
          </cell>
          <cell r="T66">
            <v>0.97748128966338554</v>
          </cell>
          <cell r="U66">
            <v>0.98221414571952104</v>
          </cell>
          <cell r="V66">
            <v>0.98590009772220355</v>
          </cell>
          <cell r="W66">
            <v>0.98877072002825628</v>
          </cell>
        </row>
        <row r="67">
          <cell r="A67" t="str">
            <v>Lighting</v>
          </cell>
          <cell r="B67" t="str">
            <v>LPD Package-Retro</v>
          </cell>
          <cell r="C67" t="str">
            <v>Retro12Med</v>
          </cell>
          <cell r="D67">
            <v>0.10937459468255628</v>
          </cell>
          <cell r="E67">
            <v>0.10937459468255628</v>
          </cell>
          <cell r="F67">
            <v>0.10937459468255628</v>
          </cell>
          <cell r="G67">
            <v>0.10937459468255628</v>
          </cell>
          <cell r="H67">
            <v>0.10937459468255628</v>
          </cell>
          <cell r="I67">
            <v>9.8437135214300656E-2</v>
          </cell>
          <cell r="J67">
            <v>7.874970817144053E-2</v>
          </cell>
          <cell r="K67">
            <v>6.2999766537152418E-2</v>
          </cell>
          <cell r="L67">
            <v>5.0399813229721938E-2</v>
          </cell>
          <cell r="M67">
            <v>4.0319850583777551E-2</v>
          </cell>
          <cell r="N67">
            <v>3.225588046702204E-2</v>
          </cell>
          <cell r="O67">
            <v>2.5804704373617631E-2</v>
          </cell>
          <cell r="P67">
            <v>2.0643763498894106E-2</v>
          </cell>
          <cell r="Q67">
            <v>1.6515010799115284E-2</v>
          </cell>
          <cell r="R67">
            <v>1.3212008639292228E-2</v>
          </cell>
          <cell r="S67">
            <v>1.0569606911433781E-2</v>
          </cell>
          <cell r="T67">
            <v>7.2092823794611682E-5</v>
          </cell>
          <cell r="U67">
            <v>2.5747437069512102E-5</v>
          </cell>
          <cell r="V67">
            <v>8.7775353646568632E-6</v>
          </cell>
          <cell r="W67">
            <v>2.8622397928446119E-6</v>
          </cell>
        </row>
        <row r="68">
          <cell r="A68" t="str">
            <v>Lighting</v>
          </cell>
          <cell r="B68" t="str">
            <v>Top Daylighting-New</v>
          </cell>
          <cell r="C68" t="str">
            <v>LO12Med</v>
          </cell>
          <cell r="D68">
            <v>0.10937459468255628</v>
          </cell>
          <cell r="E68">
            <v>0.21874918936511256</v>
          </cell>
          <cell r="F68">
            <v>0.32812378404766884</v>
          </cell>
          <cell r="G68">
            <v>0.43749837873022512</v>
          </cell>
          <cell r="H68">
            <v>0.5468729734127814</v>
          </cell>
          <cell r="I68">
            <v>0.64531010862708205</v>
          </cell>
          <cell r="J68">
            <v>0.7240598167985226</v>
          </cell>
          <cell r="K68">
            <v>0.78705958333567505</v>
          </cell>
          <cell r="L68">
            <v>0.83745939656539703</v>
          </cell>
          <cell r="M68">
            <v>0.87777924714917455</v>
          </cell>
          <cell r="N68">
            <v>0.91003512761619654</v>
          </cell>
          <cell r="O68">
            <v>0.93583983198981413</v>
          </cell>
          <cell r="P68">
            <v>0.9564835954887082</v>
          </cell>
          <cell r="Q68">
            <v>0.97299860628782353</v>
          </cell>
          <cell r="R68">
            <v>0.9862106149271157</v>
          </cell>
          <cell r="S68">
            <v>0.99678022183854953</v>
          </cell>
          <cell r="T68">
            <v>0.99685231466234414</v>
          </cell>
          <cell r="U68">
            <v>0.99687806209941365</v>
          </cell>
          <cell r="V68">
            <v>0.99688683963477831</v>
          </cell>
          <cell r="W68">
            <v>0.99688970187457115</v>
          </cell>
        </row>
        <row r="69">
          <cell r="A69" t="str">
            <v>Lighting</v>
          </cell>
          <cell r="B69" t="str">
            <v>Perimeter Daylighting Controls Advanced-New</v>
          </cell>
          <cell r="C69" t="str">
            <v>LO5Med</v>
          </cell>
          <cell r="D69">
            <v>4.2999999999999997E-2</v>
          </cell>
          <cell r="E69">
            <v>9.5797142280278316E-2</v>
          </cell>
          <cell r="F69">
            <v>0.16040539374775648</v>
          </cell>
          <cell r="G69">
            <v>0.23540539374775649</v>
          </cell>
          <cell r="H69">
            <v>0.32095239121809005</v>
          </cell>
          <cell r="I69">
            <v>0.42096711425629652</v>
          </cell>
          <cell r="J69">
            <v>0.53068481860864725</v>
          </cell>
          <cell r="K69">
            <v>0.642769203728351</v>
          </cell>
          <cell r="L69">
            <v>0.74839528535557953</v>
          </cell>
          <cell r="M69">
            <v>0.83918984935345187</v>
          </cell>
          <cell r="N69">
            <v>0.90945051634530116</v>
          </cell>
          <cell r="O69">
            <v>0.9576688767502457</v>
          </cell>
          <cell r="P69">
            <v>0.9865231113648858</v>
          </cell>
          <cell r="Q69">
            <v>1.0012970762896924</v>
          </cell>
          <cell r="R69">
            <v>1.0076356106578106</v>
          </cell>
          <cell r="S69">
            <v>1.0098624683774413</v>
          </cell>
          <cell r="T69">
            <v>1.0104871783970797</v>
          </cell>
          <cell r="U69">
            <v>1.010623336815976</v>
          </cell>
          <cell r="V69">
            <v>1.0106457174525985</v>
          </cell>
          <cell r="W69">
            <v>1.0106484038909742</v>
          </cell>
        </row>
        <row r="70">
          <cell r="A70" t="str">
            <v>Lighting</v>
          </cell>
          <cell r="B70" t="str">
            <v>Perimeter Daylighting Controls Advanced-NR</v>
          </cell>
          <cell r="C70" t="str">
            <v>LO5Med</v>
          </cell>
          <cell r="D70">
            <v>4.2999999999999997E-2</v>
          </cell>
          <cell r="E70">
            <v>9.5797142280278316E-2</v>
          </cell>
          <cell r="F70">
            <v>0.16040539374775648</v>
          </cell>
          <cell r="G70">
            <v>0.23540539374775649</v>
          </cell>
          <cell r="H70">
            <v>0.32095239121809005</v>
          </cell>
          <cell r="I70">
            <v>0.42096711425629652</v>
          </cell>
          <cell r="J70">
            <v>0.53068481860864725</v>
          </cell>
          <cell r="K70">
            <v>0.642769203728351</v>
          </cell>
          <cell r="L70">
            <v>0.74839528535557953</v>
          </cell>
          <cell r="M70">
            <v>0.83918984935345187</v>
          </cell>
          <cell r="N70">
            <v>0.90945051634530116</v>
          </cell>
          <cell r="O70">
            <v>0.9576688767502457</v>
          </cell>
          <cell r="P70">
            <v>0.9865231113648858</v>
          </cell>
          <cell r="Q70">
            <v>1.0012970762896924</v>
          </cell>
          <cell r="R70">
            <v>1.0076356106578106</v>
          </cell>
          <cell r="S70">
            <v>1.0098624683774413</v>
          </cell>
          <cell r="T70">
            <v>1.0104871783970797</v>
          </cell>
          <cell r="U70">
            <v>1.010623336815976</v>
          </cell>
          <cell r="V70">
            <v>1.0106457174525985</v>
          </cell>
          <cell r="W70">
            <v>1.0106484038909742</v>
          </cell>
        </row>
        <row r="71">
          <cell r="A71" t="str">
            <v>Lighting</v>
          </cell>
          <cell r="B71" t="str">
            <v>Lighting Controls Interior-New</v>
          </cell>
          <cell r="C71" t="str">
            <v>LO20Fast</v>
          </cell>
          <cell r="D71">
            <v>0.22119921692859512</v>
          </cell>
          <cell r="E71">
            <v>0.37624232795148943</v>
          </cell>
          <cell r="F71">
            <v>0.48357361352878442</v>
          </cell>
          <cell r="G71">
            <v>0.56716330278444227</v>
          </cell>
          <cell r="H71">
            <v>0.64040048266456928</v>
          </cell>
          <cell r="I71">
            <v>0.70377511937632964</v>
          </cell>
          <cell r="J71">
            <v>0.7580669577441127</v>
          </cell>
          <cell r="K71">
            <v>0.80419335000071168</v>
          </cell>
          <cell r="L71">
            <v>0.84311022627788457</v>
          </cell>
          <cell r="M71">
            <v>0.87575014259103623</v>
          </cell>
          <cell r="N71">
            <v>0.90298584871682319</v>
          </cell>
          <cell r="O71">
            <v>0.92419703797508856</v>
          </cell>
          <cell r="P71">
            <v>0.94071632877930145</v>
          </cell>
          <cell r="Q71">
            <v>0.95358156539340677</v>
          </cell>
          <cell r="R71">
            <v>0.96360102174287088</v>
          </cell>
          <cell r="S71">
            <v>0.97140418219378311</v>
          </cell>
          <cell r="T71">
            <v>0.97748128966338554</v>
          </cell>
          <cell r="U71">
            <v>0.98221414571952104</v>
          </cell>
          <cell r="V71">
            <v>0.98590009772220355</v>
          </cell>
          <cell r="W71">
            <v>0.98877072002825628</v>
          </cell>
        </row>
        <row r="72">
          <cell r="A72" t="str">
            <v>Lighting</v>
          </cell>
          <cell r="B72" t="str">
            <v>Lighting Controls Interior-NR</v>
          </cell>
          <cell r="C72" t="str">
            <v>LO20Fast</v>
          </cell>
          <cell r="D72">
            <v>0.22119921692859512</v>
          </cell>
          <cell r="E72">
            <v>0.37624232795148943</v>
          </cell>
          <cell r="F72">
            <v>0.48357361352878442</v>
          </cell>
          <cell r="G72">
            <v>0.56716330278444227</v>
          </cell>
          <cell r="H72">
            <v>0.64040048266456928</v>
          </cell>
          <cell r="I72">
            <v>0.70377511937632964</v>
          </cell>
          <cell r="J72">
            <v>0.7580669577441127</v>
          </cell>
          <cell r="K72">
            <v>0.80419335000071168</v>
          </cell>
          <cell r="L72">
            <v>0.84311022627788457</v>
          </cell>
          <cell r="M72">
            <v>0.87575014259103623</v>
          </cell>
          <cell r="N72">
            <v>0.90298584871682319</v>
          </cell>
          <cell r="O72">
            <v>0.92419703797508856</v>
          </cell>
          <cell r="P72">
            <v>0.94071632877930145</v>
          </cell>
          <cell r="Q72">
            <v>0.95358156539340677</v>
          </cell>
          <cell r="R72">
            <v>0.96360102174287088</v>
          </cell>
          <cell r="S72">
            <v>0.97140418219378311</v>
          </cell>
          <cell r="T72">
            <v>0.97748128966338554</v>
          </cell>
          <cell r="U72">
            <v>0.98221414571952104</v>
          </cell>
          <cell r="V72">
            <v>0.98590009772220355</v>
          </cell>
          <cell r="W72">
            <v>0.98877072002825628</v>
          </cell>
        </row>
        <row r="73">
          <cell r="A73" t="str">
            <v>Lighting</v>
          </cell>
          <cell r="B73" t="str">
            <v>Exterior Building Lighting-New</v>
          </cell>
          <cell r="C73" t="str">
            <v>LO20Fast</v>
          </cell>
          <cell r="D73">
            <v>0.22119921692859512</v>
          </cell>
          <cell r="E73">
            <v>0.37624232795148943</v>
          </cell>
          <cell r="F73">
            <v>0.48357361352878442</v>
          </cell>
          <cell r="G73">
            <v>0.56716330278444227</v>
          </cell>
          <cell r="H73">
            <v>0.64040048266456928</v>
          </cell>
          <cell r="I73">
            <v>0.70377511937632964</v>
          </cell>
          <cell r="J73">
            <v>0.7580669577441127</v>
          </cell>
          <cell r="K73">
            <v>0.80419335000071168</v>
          </cell>
          <cell r="L73">
            <v>0.84311022627788457</v>
          </cell>
          <cell r="M73">
            <v>0.87575014259103623</v>
          </cell>
          <cell r="N73">
            <v>0.90298584871682319</v>
          </cell>
          <cell r="O73">
            <v>0.92419703797508856</v>
          </cell>
          <cell r="P73">
            <v>0.94071632877930145</v>
          </cell>
          <cell r="Q73">
            <v>0.95358156539340677</v>
          </cell>
          <cell r="R73">
            <v>0.96360102174287088</v>
          </cell>
          <cell r="S73">
            <v>0.97140418219378311</v>
          </cell>
          <cell r="T73">
            <v>0.97748128966338554</v>
          </cell>
          <cell r="U73">
            <v>0.98221414571952104</v>
          </cell>
          <cell r="V73">
            <v>0.98590009772220355</v>
          </cell>
          <cell r="W73">
            <v>0.98877072002825628</v>
          </cell>
        </row>
        <row r="74">
          <cell r="A74" t="str">
            <v>Lighting</v>
          </cell>
          <cell r="B74" t="str">
            <v>Exterior Building Lighting-NR</v>
          </cell>
          <cell r="C74" t="str">
            <v>LO20Fast</v>
          </cell>
          <cell r="D74">
            <v>0.22119921692859512</v>
          </cell>
          <cell r="E74">
            <v>0.37624232795148943</v>
          </cell>
          <cell r="F74">
            <v>0.48357361352878442</v>
          </cell>
          <cell r="G74">
            <v>0.56716330278444227</v>
          </cell>
          <cell r="H74">
            <v>0.64040048266456928</v>
          </cell>
          <cell r="I74">
            <v>0.70377511937632964</v>
          </cell>
          <cell r="J74">
            <v>0.7580669577441127</v>
          </cell>
          <cell r="K74">
            <v>0.80419335000071168</v>
          </cell>
          <cell r="L74">
            <v>0.84311022627788457</v>
          </cell>
          <cell r="M74">
            <v>0.87575014259103623</v>
          </cell>
          <cell r="N74">
            <v>0.90298584871682319</v>
          </cell>
          <cell r="O74">
            <v>0.92419703797508856</v>
          </cell>
          <cell r="P74">
            <v>0.94071632877930145</v>
          </cell>
          <cell r="Q74">
            <v>0.95358156539340677</v>
          </cell>
          <cell r="R74">
            <v>0.96360102174287088</v>
          </cell>
          <cell r="S74">
            <v>0.97140418219378311</v>
          </cell>
          <cell r="T74">
            <v>0.97748128966338554</v>
          </cell>
          <cell r="U74">
            <v>0.98221414571952104</v>
          </cell>
          <cell r="V74">
            <v>0.98590009772220355</v>
          </cell>
          <cell r="W74">
            <v>0.98877072002825628</v>
          </cell>
        </row>
        <row r="75">
          <cell r="A75" t="str">
            <v>Lighting</v>
          </cell>
          <cell r="B75" t="str">
            <v>Street and Roadway Lighting-New</v>
          </cell>
          <cell r="C75" t="str">
            <v>LO50Fast</v>
          </cell>
          <cell r="D75">
            <v>0.45</v>
          </cell>
          <cell r="E75">
            <v>0.66</v>
          </cell>
          <cell r="F75">
            <v>0.8</v>
          </cell>
          <cell r="G75">
            <v>0.89</v>
          </cell>
          <cell r="H75">
            <v>0.94954036260972652</v>
          </cell>
          <cell r="I75">
            <v>0.97931054391458994</v>
          </cell>
          <cell r="J75">
            <v>0.99254173560564019</v>
          </cell>
          <cell r="K75">
            <v>0.99783421228206048</v>
          </cell>
          <cell r="L75">
            <v>0.99975874925530417</v>
          </cell>
          <cell r="M75">
            <v>1.0004002615797187</v>
          </cell>
          <cell r="N75">
            <v>1.0005976499872309</v>
          </cell>
          <cell r="O75">
            <v>1.0006540466750915</v>
          </cell>
          <cell r="P75">
            <v>1.0006690857918545</v>
          </cell>
          <cell r="Q75">
            <v>1.000672845571045</v>
          </cell>
          <cell r="R75">
            <v>1.0006737302249724</v>
          </cell>
          <cell r="S75">
            <v>1.0006739268147338</v>
          </cell>
          <cell r="T75">
            <v>1.0006739682020522</v>
          </cell>
          <cell r="U75">
            <v>1.0006739764795158</v>
          </cell>
          <cell r="V75">
            <v>1.0006739780561755</v>
          </cell>
          <cell r="W75">
            <v>1.0006739783428409</v>
          </cell>
        </row>
        <row r="76">
          <cell r="A76" t="str">
            <v>Lighting</v>
          </cell>
          <cell r="B76" t="str">
            <v>Street and Roadway Lighting-NR</v>
          </cell>
          <cell r="C76" t="str">
            <v>LO50Fast</v>
          </cell>
          <cell r="D76">
            <v>0.45</v>
          </cell>
          <cell r="E76">
            <v>0.66</v>
          </cell>
          <cell r="F76">
            <v>0.8</v>
          </cell>
          <cell r="G76">
            <v>0.89</v>
          </cell>
          <cell r="H76">
            <v>0.94954036260972652</v>
          </cell>
          <cell r="I76">
            <v>0.97931054391458994</v>
          </cell>
          <cell r="J76">
            <v>0.99254173560564019</v>
          </cell>
          <cell r="K76">
            <v>0.99783421228206048</v>
          </cell>
          <cell r="L76">
            <v>0.99975874925530417</v>
          </cell>
          <cell r="M76">
            <v>1.0004002615797187</v>
          </cell>
          <cell r="N76">
            <v>1.0005976499872309</v>
          </cell>
          <cell r="O76">
            <v>1.0006540466750915</v>
          </cell>
          <cell r="P76">
            <v>1.0006690857918545</v>
          </cell>
          <cell r="Q76">
            <v>1.000672845571045</v>
          </cell>
          <cell r="R76">
            <v>1.0006737302249724</v>
          </cell>
          <cell r="S76">
            <v>1.0006739268147338</v>
          </cell>
          <cell r="T76">
            <v>1.0006739682020522</v>
          </cell>
          <cell r="U76">
            <v>1.0006739764795158</v>
          </cell>
          <cell r="V76">
            <v>1.0006739780561755</v>
          </cell>
          <cell r="W76">
            <v>1.0006739783428409</v>
          </cell>
        </row>
        <row r="77">
          <cell r="A77" t="str">
            <v>Lighting</v>
          </cell>
          <cell r="B77" t="str">
            <v>Parking Lighting-New</v>
          </cell>
          <cell r="C77" t="str">
            <v>LO50Fast</v>
          </cell>
          <cell r="D77">
            <v>0.45</v>
          </cell>
          <cell r="E77">
            <v>0.66</v>
          </cell>
          <cell r="F77">
            <v>0.8</v>
          </cell>
          <cell r="G77">
            <v>0.89</v>
          </cell>
          <cell r="H77">
            <v>0.94954036260972652</v>
          </cell>
          <cell r="I77">
            <v>0.97931054391458994</v>
          </cell>
          <cell r="J77">
            <v>0.99254173560564019</v>
          </cell>
          <cell r="K77">
            <v>0.99783421228206048</v>
          </cell>
          <cell r="L77">
            <v>0.99975874925530417</v>
          </cell>
          <cell r="M77">
            <v>1.0004002615797187</v>
          </cell>
          <cell r="N77">
            <v>1.0005976499872309</v>
          </cell>
          <cell r="O77">
            <v>1.0006540466750915</v>
          </cell>
          <cell r="P77">
            <v>1.0006690857918545</v>
          </cell>
          <cell r="Q77">
            <v>1.000672845571045</v>
          </cell>
          <cell r="R77">
            <v>1.0006737302249724</v>
          </cell>
          <cell r="S77">
            <v>1.0006739268147338</v>
          </cell>
          <cell r="T77">
            <v>1.0006739682020522</v>
          </cell>
          <cell r="U77">
            <v>1.0006739764795158</v>
          </cell>
          <cell r="V77">
            <v>1.0006739780561755</v>
          </cell>
          <cell r="W77">
            <v>1.0006739783428409</v>
          </cell>
        </row>
        <row r="78">
          <cell r="A78" t="str">
            <v>Lighting</v>
          </cell>
          <cell r="B78" t="str">
            <v>Parking Lighting-NR</v>
          </cell>
          <cell r="C78" t="str">
            <v>LO12Med</v>
          </cell>
          <cell r="D78">
            <v>0.10937459468255628</v>
          </cell>
          <cell r="E78">
            <v>0.21874918936511256</v>
          </cell>
          <cell r="F78">
            <v>0.32812378404766884</v>
          </cell>
          <cell r="G78">
            <v>0.43749837873022512</v>
          </cell>
          <cell r="H78">
            <v>0.5468729734127814</v>
          </cell>
          <cell r="I78">
            <v>0.64531010862708205</v>
          </cell>
          <cell r="J78">
            <v>0.7240598167985226</v>
          </cell>
          <cell r="K78">
            <v>0.78705958333567505</v>
          </cell>
          <cell r="L78">
            <v>0.83745939656539703</v>
          </cell>
          <cell r="M78">
            <v>0.87777924714917455</v>
          </cell>
          <cell r="N78">
            <v>0.91003512761619654</v>
          </cell>
          <cell r="O78">
            <v>0.93583983198981413</v>
          </cell>
          <cell r="P78">
            <v>0.9564835954887082</v>
          </cell>
          <cell r="Q78">
            <v>0.97299860628782353</v>
          </cell>
          <cell r="R78">
            <v>0.9862106149271157</v>
          </cell>
          <cell r="S78">
            <v>0.99678022183854953</v>
          </cell>
          <cell r="T78">
            <v>0.99685231466234414</v>
          </cell>
          <cell r="U78">
            <v>0.99687806209941365</v>
          </cell>
          <cell r="V78">
            <v>0.99688683963477831</v>
          </cell>
          <cell r="W78">
            <v>0.99688970187457115</v>
          </cell>
        </row>
        <row r="79">
          <cell r="A79" t="str">
            <v>Lighting</v>
          </cell>
          <cell r="B79" t="str">
            <v>Bi-Level Stairwell Lighting-NR</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Motors/Drives</v>
          </cell>
          <cell r="B80" t="str">
            <v>ECM-VAV-New</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row>
        <row r="81">
          <cell r="A81" t="str">
            <v>Motors/Drives</v>
          </cell>
          <cell r="B81" t="str">
            <v>ECM-VAV-NR</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row>
        <row r="82">
          <cell r="A82" t="str">
            <v>Motors/Drives</v>
          </cell>
          <cell r="B82" t="str">
            <v>Pool pumps-Retro</v>
          </cell>
          <cell r="C82" t="str">
            <v>Retro20Fast</v>
          </cell>
          <cell r="D82">
            <v>0.22119921692859512</v>
          </cell>
          <cell r="E82">
            <v>0.15504311102289431</v>
          </cell>
          <cell r="F82">
            <v>0.10733128557729499</v>
          </cell>
          <cell r="G82">
            <v>8.3589689255657879E-2</v>
          </cell>
          <cell r="H82">
            <v>7.3237179880126971E-2</v>
          </cell>
          <cell r="I82">
            <v>6.3374636711760357E-2</v>
          </cell>
          <cell r="J82">
            <v>5.4291838367783084E-2</v>
          </cell>
          <cell r="K82">
            <v>4.612639225659896E-2</v>
          </cell>
          <cell r="L82">
            <v>3.8916876277172864E-2</v>
          </cell>
          <cell r="M82">
            <v>3.2639916313151704E-2</v>
          </cell>
          <cell r="N82">
            <v>2.7235706125786907E-2</v>
          </cell>
          <cell r="O82">
            <v>2.1211189258265428E-2</v>
          </cell>
          <cell r="P82">
            <v>1.6519290804212883E-2</v>
          </cell>
          <cell r="Q82">
            <v>1.2865236614105324E-2</v>
          </cell>
          <cell r="R82">
            <v>1.0019456349464106E-2</v>
          </cell>
          <cell r="S82">
            <v>7.8031604509122832E-3</v>
          </cell>
          <cell r="T82">
            <v>6.077107469602494E-3</v>
          </cell>
          <cell r="U82">
            <v>4.7328560561354371E-3</v>
          </cell>
          <cell r="V82">
            <v>3.6859520026825132E-3</v>
          </cell>
          <cell r="W82">
            <v>2.8706223060526725E-3</v>
          </cell>
        </row>
        <row r="83">
          <cell r="A83" t="str">
            <v>Motors/Drives</v>
          </cell>
          <cell r="B83" t="str">
            <v>MotorsRewind-New</v>
          </cell>
          <cell r="C83" t="str">
            <v>LO12Med</v>
          </cell>
          <cell r="D83">
            <v>0.10937459468255628</v>
          </cell>
          <cell r="E83">
            <v>0.21874918936511256</v>
          </cell>
          <cell r="F83">
            <v>0.32812378404766884</v>
          </cell>
          <cell r="G83">
            <v>0.43749837873022512</v>
          </cell>
          <cell r="H83">
            <v>0.5468729734127814</v>
          </cell>
          <cell r="I83">
            <v>0.64531010862708205</v>
          </cell>
          <cell r="J83">
            <v>0.7240598167985226</v>
          </cell>
          <cell r="K83">
            <v>0.78705958333567505</v>
          </cell>
          <cell r="L83">
            <v>0.83745939656539703</v>
          </cell>
          <cell r="M83">
            <v>0.87777924714917455</v>
          </cell>
          <cell r="N83">
            <v>0.91003512761619654</v>
          </cell>
          <cell r="O83">
            <v>0.93583983198981413</v>
          </cell>
          <cell r="P83">
            <v>0.9564835954887082</v>
          </cell>
          <cell r="Q83">
            <v>0.97299860628782353</v>
          </cell>
          <cell r="R83">
            <v>0.9862106149271157</v>
          </cell>
          <cell r="S83">
            <v>0.99678022183854953</v>
          </cell>
          <cell r="T83">
            <v>0.99685231466234414</v>
          </cell>
          <cell r="U83">
            <v>0.99687806209941365</v>
          </cell>
          <cell r="V83">
            <v>0.99688683963477831</v>
          </cell>
          <cell r="W83">
            <v>0.99688970187457115</v>
          </cell>
        </row>
        <row r="84">
          <cell r="A84" t="str">
            <v>Motors/Drives</v>
          </cell>
          <cell r="B84" t="str">
            <v>MotorsRewind-NR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row>
        <row r="85">
          <cell r="A85" t="str">
            <v>Process Loads</v>
          </cell>
          <cell r="B85" t="str">
            <v>Municipal Sewage Treatment-Retro</v>
          </cell>
          <cell r="C85" t="str">
            <v>Retro5Med</v>
          </cell>
          <cell r="D85">
            <v>4.2999999999999997E-2</v>
          </cell>
          <cell r="E85">
            <v>5.279714228027832E-2</v>
          </cell>
          <cell r="F85">
            <v>6.4608251467478173E-2</v>
          </cell>
          <cell r="G85">
            <v>7.4999999999999997E-2</v>
          </cell>
          <cell r="H85">
            <v>8.5546997470333563E-2</v>
          </cell>
          <cell r="I85">
            <v>0.10001472303820647</v>
          </cell>
          <cell r="J85">
            <v>0.10971770435235073</v>
          </cell>
          <cell r="K85">
            <v>0.11208438511970376</v>
          </cell>
          <cell r="L85">
            <v>0.10562608162722853</v>
          </cell>
          <cell r="M85">
            <v>9.0794563997872335E-2</v>
          </cell>
          <cell r="N85">
            <v>7.0260666991849297E-2</v>
          </cell>
          <cell r="O85">
            <v>4.8218360404944538E-2</v>
          </cell>
          <cell r="P85">
            <v>2.8854234614640095E-2</v>
          </cell>
          <cell r="Q85">
            <v>1.4773964924806759E-2</v>
          </cell>
          <cell r="R85">
            <v>6.3385343681182649E-3</v>
          </cell>
          <cell r="S85">
            <v>2.2268577196306039E-3</v>
          </cell>
          <cell r="T85">
            <v>6.2471001963848583E-4</v>
          </cell>
          <cell r="U85">
            <v>1.3615841889635938E-4</v>
          </cell>
          <cell r="V85">
            <v>2.2380636622298944E-5</v>
          </cell>
          <cell r="W85">
            <v>2.68643837586513E-6</v>
          </cell>
        </row>
        <row r="86">
          <cell r="A86" t="str">
            <v>Process Loads</v>
          </cell>
          <cell r="B86" t="str">
            <v>Municipal Water Supply-Retro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row>
        <row r="87">
          <cell r="A87" t="str">
            <v>Process Loads</v>
          </cell>
          <cell r="B87" t="str">
            <v>Engine Generator Block Heaters-Retro</v>
          </cell>
          <cell r="C87" t="str">
            <v>Retro20Fast</v>
          </cell>
          <cell r="D87">
            <v>0.22119921692859512</v>
          </cell>
          <cell r="E87">
            <v>0.15504311102289431</v>
          </cell>
          <cell r="F87">
            <v>0.10733128557729499</v>
          </cell>
          <cell r="G87">
            <v>8.3589689255657879E-2</v>
          </cell>
          <cell r="H87">
            <v>7.3237179880126971E-2</v>
          </cell>
          <cell r="I87">
            <v>6.3374636711760357E-2</v>
          </cell>
          <cell r="J87">
            <v>5.4291838367783084E-2</v>
          </cell>
          <cell r="K87">
            <v>4.612639225659896E-2</v>
          </cell>
          <cell r="L87">
            <v>3.8916876277172864E-2</v>
          </cell>
          <cell r="M87">
            <v>3.2639916313151704E-2</v>
          </cell>
          <cell r="N87">
            <v>2.7235706125786907E-2</v>
          </cell>
          <cell r="O87">
            <v>2.1211189258265428E-2</v>
          </cell>
          <cell r="P87">
            <v>1.6519290804212883E-2</v>
          </cell>
          <cell r="Q87">
            <v>1.2865236614105324E-2</v>
          </cell>
          <cell r="R87">
            <v>1.0019456349464106E-2</v>
          </cell>
          <cell r="S87">
            <v>7.8031604509122832E-3</v>
          </cell>
          <cell r="T87">
            <v>6.077107469602494E-3</v>
          </cell>
          <cell r="U87">
            <v>4.7328560561354371E-3</v>
          </cell>
          <cell r="V87">
            <v>3.6859520026825132E-3</v>
          </cell>
          <cell r="W87">
            <v>2.8706223060526725E-3</v>
          </cell>
        </row>
        <row r="88">
          <cell r="A88" t="str">
            <v>Refrigeration</v>
          </cell>
          <cell r="B88" t="str">
            <v>Grocery Refrigeration Bundle-Retro</v>
          </cell>
          <cell r="C88" t="str">
            <v>Retro12Med</v>
          </cell>
          <cell r="D88">
            <v>0.10937459468255628</v>
          </cell>
          <cell r="E88">
            <v>0.10937459468255628</v>
          </cell>
          <cell r="F88">
            <v>0.10937459468255628</v>
          </cell>
          <cell r="G88">
            <v>0.10937459468255628</v>
          </cell>
          <cell r="H88">
            <v>0.10937459468255628</v>
          </cell>
          <cell r="I88">
            <v>9.8437135214300656E-2</v>
          </cell>
          <cell r="J88">
            <v>7.874970817144053E-2</v>
          </cell>
          <cell r="K88">
            <v>6.2999766537152418E-2</v>
          </cell>
          <cell r="L88">
            <v>5.0399813229721938E-2</v>
          </cell>
          <cell r="M88">
            <v>4.0319850583777551E-2</v>
          </cell>
          <cell r="N88">
            <v>3.225588046702204E-2</v>
          </cell>
          <cell r="O88">
            <v>2.5804704373617631E-2</v>
          </cell>
          <cell r="P88">
            <v>2.0643763498894106E-2</v>
          </cell>
          <cell r="Q88">
            <v>1.6515010799115284E-2</v>
          </cell>
          <cell r="R88">
            <v>1.3212008639292228E-2</v>
          </cell>
          <cell r="S88">
            <v>1.0569606911433781E-2</v>
          </cell>
          <cell r="T88">
            <v>7.2092823794611682E-5</v>
          </cell>
          <cell r="U88">
            <v>2.5747437069512102E-5</v>
          </cell>
          <cell r="V88">
            <v>8.7775353646568632E-6</v>
          </cell>
          <cell r="W88">
            <v>2.8622397928446119E-6</v>
          </cell>
        </row>
        <row r="89">
          <cell r="A89" t="str">
            <v>Refrigeration</v>
          </cell>
          <cell r="B89" t="str">
            <v>Packaged Refrigeration Equipment-New</v>
          </cell>
          <cell r="C89" t="str">
            <v>LOEven20</v>
          </cell>
          <cell r="D89">
            <v>0.05</v>
          </cell>
          <cell r="E89">
            <v>0.1</v>
          </cell>
          <cell r="F89">
            <v>0.15000000000000002</v>
          </cell>
          <cell r="G89">
            <v>0.2</v>
          </cell>
          <cell r="H89">
            <v>0.25</v>
          </cell>
          <cell r="I89">
            <v>0.3</v>
          </cell>
          <cell r="J89">
            <v>0.35</v>
          </cell>
          <cell r="K89">
            <v>0.39999999999999997</v>
          </cell>
          <cell r="L89">
            <v>0.44999999999999996</v>
          </cell>
          <cell r="M89">
            <v>0.49999999999999994</v>
          </cell>
          <cell r="N89">
            <v>0.54999999999999993</v>
          </cell>
          <cell r="O89">
            <v>0.6</v>
          </cell>
          <cell r="P89">
            <v>0.65</v>
          </cell>
          <cell r="Q89">
            <v>0.70000000000000007</v>
          </cell>
          <cell r="R89">
            <v>0.75000000000000011</v>
          </cell>
          <cell r="S89">
            <v>0.80000000000000016</v>
          </cell>
          <cell r="T89">
            <v>0.8500000000000002</v>
          </cell>
          <cell r="U89">
            <v>0.90000000000000024</v>
          </cell>
          <cell r="V89">
            <v>0.95000000000000029</v>
          </cell>
          <cell r="W89">
            <v>1.0000000000000002</v>
          </cell>
        </row>
        <row r="90">
          <cell r="A90" t="str">
            <v>Refrigeration</v>
          </cell>
          <cell r="B90" t="str">
            <v>Appliances - Freezers-NR</v>
          </cell>
          <cell r="C90" t="str">
            <v>LO5Med</v>
          </cell>
          <cell r="D90">
            <v>4.2999999999999997E-2</v>
          </cell>
          <cell r="E90">
            <v>9.5797142280278316E-2</v>
          </cell>
          <cell r="F90">
            <v>0.16040539374775648</v>
          </cell>
          <cell r="G90">
            <v>0.23540539374775649</v>
          </cell>
          <cell r="H90">
            <v>0.32095239121809005</v>
          </cell>
          <cell r="I90">
            <v>0.42096711425629652</v>
          </cell>
          <cell r="J90">
            <v>0.53068481860864725</v>
          </cell>
          <cell r="K90">
            <v>0.642769203728351</v>
          </cell>
          <cell r="L90">
            <v>0.74839528535557953</v>
          </cell>
          <cell r="M90">
            <v>0.83918984935345187</v>
          </cell>
          <cell r="N90">
            <v>0.90945051634530116</v>
          </cell>
          <cell r="O90">
            <v>0.9576688767502457</v>
          </cell>
          <cell r="P90">
            <v>0.9865231113648858</v>
          </cell>
          <cell r="Q90">
            <v>1.0012970762896924</v>
          </cell>
          <cell r="R90">
            <v>1.0076356106578106</v>
          </cell>
          <cell r="S90">
            <v>1.0098624683774413</v>
          </cell>
          <cell r="T90">
            <v>1.0104871783970797</v>
          </cell>
          <cell r="U90">
            <v>1.010623336815976</v>
          </cell>
          <cell r="V90">
            <v>1.0106457174525985</v>
          </cell>
          <cell r="W90">
            <v>1.0106484038909742</v>
          </cell>
        </row>
        <row r="91">
          <cell r="A91" t="str">
            <v>Refrigeration</v>
          </cell>
          <cell r="B91" t="str">
            <v>Appliances - Refrigerators-NR</v>
          </cell>
          <cell r="C91" t="str">
            <v>LO5Med</v>
          </cell>
          <cell r="D91">
            <v>4.2999999999999997E-2</v>
          </cell>
          <cell r="E91">
            <v>9.5797142280278316E-2</v>
          </cell>
          <cell r="F91">
            <v>0.16040539374775648</v>
          </cell>
          <cell r="G91">
            <v>0.23540539374775649</v>
          </cell>
          <cell r="H91">
            <v>0.32095239121809005</v>
          </cell>
          <cell r="I91">
            <v>0.42096711425629652</v>
          </cell>
          <cell r="J91">
            <v>0.53068481860864725</v>
          </cell>
          <cell r="K91">
            <v>0.642769203728351</v>
          </cell>
          <cell r="L91">
            <v>0.74839528535557953</v>
          </cell>
          <cell r="M91">
            <v>0.83918984935345187</v>
          </cell>
          <cell r="N91">
            <v>0.90945051634530116</v>
          </cell>
          <cell r="O91">
            <v>0.9576688767502457</v>
          </cell>
          <cell r="P91">
            <v>0.9865231113648858</v>
          </cell>
          <cell r="Q91">
            <v>1.0012970762896924</v>
          </cell>
          <cell r="R91">
            <v>1.0076356106578106</v>
          </cell>
          <cell r="S91">
            <v>1.0098624683774413</v>
          </cell>
          <cell r="T91">
            <v>1.0104871783970797</v>
          </cell>
          <cell r="U91">
            <v>1.010623336815976</v>
          </cell>
          <cell r="V91">
            <v>1.0106457174525985</v>
          </cell>
          <cell r="W91">
            <v>1.0106484038909742</v>
          </cell>
        </row>
        <row r="92">
          <cell r="A92" t="str">
            <v>Refrigeration</v>
          </cell>
          <cell r="B92" t="str">
            <v>Water Cooler Controls-NR</v>
          </cell>
          <cell r="C92" t="str">
            <v>LO5Med</v>
          </cell>
          <cell r="D92">
            <v>4.2999999999999997E-2</v>
          </cell>
          <cell r="E92">
            <v>9.5797142280278316E-2</v>
          </cell>
          <cell r="F92">
            <v>0.16040539374775648</v>
          </cell>
          <cell r="G92">
            <v>0.23540539374775649</v>
          </cell>
          <cell r="H92">
            <v>0.32095239121809005</v>
          </cell>
          <cell r="I92">
            <v>0.42096711425629652</v>
          </cell>
          <cell r="J92">
            <v>0.53068481860864725</v>
          </cell>
          <cell r="K92">
            <v>0.642769203728351</v>
          </cell>
          <cell r="L92">
            <v>0.74839528535557953</v>
          </cell>
          <cell r="M92">
            <v>0.83918984935345187</v>
          </cell>
          <cell r="N92">
            <v>0.90945051634530116</v>
          </cell>
          <cell r="O92">
            <v>0.9576688767502457</v>
          </cell>
          <cell r="P92">
            <v>0.9865231113648858</v>
          </cell>
          <cell r="Q92">
            <v>1.0012970762896924</v>
          </cell>
          <cell r="R92">
            <v>1.0076356106578106</v>
          </cell>
          <cell r="S92">
            <v>1.0098624683774413</v>
          </cell>
          <cell r="T92">
            <v>1.0104871783970797</v>
          </cell>
          <cell r="U92">
            <v>1.010623336815976</v>
          </cell>
          <cell r="V92">
            <v>1.0106457174525985</v>
          </cell>
          <cell r="W92">
            <v>1.0106484038909742</v>
          </cell>
        </row>
        <row r="93">
          <cell r="A93" t="str">
            <v>Water Heating</v>
          </cell>
          <cell r="B93" t="str">
            <v>WHTanks-New</v>
          </cell>
          <cell r="C93" t="str">
            <v>LO12Med</v>
          </cell>
          <cell r="D93">
            <v>0.10937459468255628</v>
          </cell>
          <cell r="E93">
            <v>0.21874918936511256</v>
          </cell>
          <cell r="F93">
            <v>0.32812378404766884</v>
          </cell>
          <cell r="G93">
            <v>0.43749837873022512</v>
          </cell>
          <cell r="H93">
            <v>0.5468729734127814</v>
          </cell>
          <cell r="I93">
            <v>0.64531010862708205</v>
          </cell>
          <cell r="J93">
            <v>0.7240598167985226</v>
          </cell>
          <cell r="K93">
            <v>0.78705958333567505</v>
          </cell>
          <cell r="L93">
            <v>0.83745939656539703</v>
          </cell>
          <cell r="M93">
            <v>0.87777924714917455</v>
          </cell>
          <cell r="N93">
            <v>0.91003512761619654</v>
          </cell>
          <cell r="O93">
            <v>0.93583983198981413</v>
          </cell>
          <cell r="P93">
            <v>0.9564835954887082</v>
          </cell>
          <cell r="Q93">
            <v>0.97299860628782353</v>
          </cell>
          <cell r="R93">
            <v>0.9862106149271157</v>
          </cell>
          <cell r="S93">
            <v>0.99678022183854953</v>
          </cell>
          <cell r="T93">
            <v>0.99685231466234414</v>
          </cell>
          <cell r="U93">
            <v>0.99687806209941365</v>
          </cell>
          <cell r="V93">
            <v>0.99688683963477831</v>
          </cell>
          <cell r="W93">
            <v>0.99688970187457115</v>
          </cell>
        </row>
        <row r="94">
          <cell r="A94" t="str">
            <v>Water Heating</v>
          </cell>
          <cell r="B94" t="str">
            <v>WHTanks-NR</v>
          </cell>
          <cell r="C94" t="str">
            <v>LO12Med</v>
          </cell>
          <cell r="D94">
            <v>0.10937459468255628</v>
          </cell>
          <cell r="E94">
            <v>0.21874918936511256</v>
          </cell>
          <cell r="F94">
            <v>0.32812378404766884</v>
          </cell>
          <cell r="G94">
            <v>0.43749837873022512</v>
          </cell>
          <cell r="H94">
            <v>0.5468729734127814</v>
          </cell>
          <cell r="I94">
            <v>0.64531010862708205</v>
          </cell>
          <cell r="J94">
            <v>0.7240598167985226</v>
          </cell>
          <cell r="K94">
            <v>0.78705958333567505</v>
          </cell>
          <cell r="L94">
            <v>0.83745939656539703</v>
          </cell>
          <cell r="M94">
            <v>0.87777924714917455</v>
          </cell>
          <cell r="N94">
            <v>0.91003512761619654</v>
          </cell>
          <cell r="O94">
            <v>0.93583983198981413</v>
          </cell>
          <cell r="P94">
            <v>0.9564835954887082</v>
          </cell>
          <cell r="Q94">
            <v>0.97299860628782353</v>
          </cell>
          <cell r="R94">
            <v>0.9862106149271157</v>
          </cell>
          <cell r="S94">
            <v>0.99678022183854953</v>
          </cell>
          <cell r="T94">
            <v>0.99685231466234414</v>
          </cell>
          <cell r="U94">
            <v>0.99687806209941365</v>
          </cell>
          <cell r="V94">
            <v>0.99688683963477831</v>
          </cell>
          <cell r="W94">
            <v>0.99688970187457115</v>
          </cell>
        </row>
        <row r="95">
          <cell r="A95" t="str">
            <v>Water Heating</v>
          </cell>
          <cell r="B95" t="str">
            <v>Appliances - Clothes Washers-NR</v>
          </cell>
          <cell r="C95" t="str">
            <v>Retro20Fast</v>
          </cell>
          <cell r="D95">
            <v>0.22119921692859512</v>
          </cell>
          <cell r="E95">
            <v>0.15504311102289431</v>
          </cell>
          <cell r="F95">
            <v>0.10733128557729499</v>
          </cell>
          <cell r="G95">
            <v>8.3589689255657879E-2</v>
          </cell>
          <cell r="H95">
            <v>7.3237179880126971E-2</v>
          </cell>
          <cell r="I95">
            <v>6.3374636711760357E-2</v>
          </cell>
          <cell r="J95">
            <v>5.4291838367783084E-2</v>
          </cell>
          <cell r="K95">
            <v>4.612639225659896E-2</v>
          </cell>
          <cell r="L95">
            <v>3.8916876277172864E-2</v>
          </cell>
          <cell r="M95">
            <v>3.2639916313151704E-2</v>
          </cell>
          <cell r="N95">
            <v>2.7235706125786907E-2</v>
          </cell>
          <cell r="O95">
            <v>2.1211189258265428E-2</v>
          </cell>
          <cell r="P95">
            <v>1.6519290804212883E-2</v>
          </cell>
          <cell r="Q95">
            <v>1.2865236614105324E-2</v>
          </cell>
          <cell r="R95">
            <v>1.0019456349464106E-2</v>
          </cell>
          <cell r="S95">
            <v>7.8031604509122832E-3</v>
          </cell>
          <cell r="T95">
            <v>6.077107469602494E-3</v>
          </cell>
          <cell r="U95">
            <v>4.7328560561354371E-3</v>
          </cell>
          <cell r="V95">
            <v>3.6859520026825132E-3</v>
          </cell>
          <cell r="W95">
            <v>2.8706223060526725E-3</v>
          </cell>
        </row>
        <row r="96">
          <cell r="A96" t="str">
            <v>Water Heating</v>
          </cell>
          <cell r="B96" t="str">
            <v>Showerheads-Retro</v>
          </cell>
          <cell r="C96" t="str">
            <v>Retro20Fast</v>
          </cell>
          <cell r="D96">
            <v>0.22119921692859512</v>
          </cell>
          <cell r="E96">
            <v>0.15504311102289431</v>
          </cell>
          <cell r="F96">
            <v>0.10733128557729499</v>
          </cell>
          <cell r="G96">
            <v>8.3589689255657879E-2</v>
          </cell>
          <cell r="H96">
            <v>7.3237179880126971E-2</v>
          </cell>
          <cell r="I96">
            <v>6.3374636711760357E-2</v>
          </cell>
          <cell r="J96">
            <v>5.4291838367783084E-2</v>
          </cell>
          <cell r="K96">
            <v>4.612639225659896E-2</v>
          </cell>
          <cell r="L96">
            <v>3.8916876277172864E-2</v>
          </cell>
          <cell r="M96">
            <v>3.2639916313151704E-2</v>
          </cell>
          <cell r="N96">
            <v>2.7235706125786907E-2</v>
          </cell>
          <cell r="O96">
            <v>2.1211189258265428E-2</v>
          </cell>
          <cell r="P96">
            <v>1.6519290804212883E-2</v>
          </cell>
          <cell r="Q96">
            <v>1.2865236614105324E-2</v>
          </cell>
          <cell r="R96">
            <v>1.0019456349464106E-2</v>
          </cell>
          <cell r="S96">
            <v>7.8031604509122832E-3</v>
          </cell>
          <cell r="T96">
            <v>6.077107469602494E-3</v>
          </cell>
          <cell r="U96">
            <v>4.7328560561354371E-3</v>
          </cell>
          <cell r="V96">
            <v>3.6859520026825132E-3</v>
          </cell>
          <cell r="W96">
            <v>2.8706223060526725E-3</v>
          </cell>
        </row>
        <row r="97">
          <cell r="A97" t="str">
            <v>Water Heating</v>
          </cell>
          <cell r="B97" t="str">
            <v>Water Heating - GFHX-New</v>
          </cell>
          <cell r="C97" t="str">
            <v>Retro20Fast</v>
          </cell>
          <cell r="D97">
            <v>0.22119921692859512</v>
          </cell>
          <cell r="E97">
            <v>0.15504311102289431</v>
          </cell>
          <cell r="F97">
            <v>0.10733128557729499</v>
          </cell>
          <cell r="G97">
            <v>8.3589689255657879E-2</v>
          </cell>
          <cell r="H97">
            <v>7.3237179880126971E-2</v>
          </cell>
          <cell r="I97">
            <v>6.3374636711760357E-2</v>
          </cell>
          <cell r="J97">
            <v>5.4291838367783084E-2</v>
          </cell>
          <cell r="K97">
            <v>4.612639225659896E-2</v>
          </cell>
          <cell r="L97">
            <v>3.8916876277172864E-2</v>
          </cell>
          <cell r="M97">
            <v>3.2639916313151704E-2</v>
          </cell>
          <cell r="N97">
            <v>2.7235706125786907E-2</v>
          </cell>
          <cell r="O97">
            <v>2.1211189258265428E-2</v>
          </cell>
          <cell r="P97">
            <v>1.6519290804212883E-2</v>
          </cell>
          <cell r="Q97">
            <v>1.2865236614105324E-2</v>
          </cell>
          <cell r="R97">
            <v>1.0019456349464106E-2</v>
          </cell>
          <cell r="S97">
            <v>7.8031604509122832E-3</v>
          </cell>
          <cell r="T97">
            <v>6.077107469602494E-3</v>
          </cell>
          <cell r="U97">
            <v>4.7328560561354371E-3</v>
          </cell>
          <cell r="V97">
            <v>3.6859520026825132E-3</v>
          </cell>
          <cell r="W97">
            <v>2.8706223060526725E-3</v>
          </cell>
        </row>
        <row r="98">
          <cell r="A98" t="str">
            <v>Water Heating</v>
          </cell>
          <cell r="B98" t="str">
            <v>Demand Control Circulating system DHW-Retro</v>
          </cell>
          <cell r="C98" t="str">
            <v>RetroEven20</v>
          </cell>
          <cell r="D98">
            <v>0.05</v>
          </cell>
          <cell r="E98">
            <v>0.05</v>
          </cell>
          <cell r="F98">
            <v>0.05</v>
          </cell>
          <cell r="G98">
            <v>0.05</v>
          </cell>
          <cell r="H98">
            <v>0.05</v>
          </cell>
          <cell r="I98">
            <v>0.05</v>
          </cell>
          <cell r="J98">
            <v>0.05</v>
          </cell>
          <cell r="K98">
            <v>0.05</v>
          </cell>
          <cell r="L98">
            <v>0.05</v>
          </cell>
          <cell r="M98">
            <v>0.05</v>
          </cell>
          <cell r="N98">
            <v>0.05</v>
          </cell>
          <cell r="O98">
            <v>0.05</v>
          </cell>
          <cell r="P98">
            <v>0.05</v>
          </cell>
          <cell r="Q98">
            <v>0.05</v>
          </cell>
          <cell r="R98">
            <v>0.05</v>
          </cell>
          <cell r="S98">
            <v>0.05</v>
          </cell>
          <cell r="T98">
            <v>0.05</v>
          </cell>
          <cell r="U98">
            <v>0.05</v>
          </cell>
          <cell r="V98">
            <v>0.05</v>
          </cell>
          <cell r="W98">
            <v>0.05</v>
          </cell>
        </row>
        <row r="99">
          <cell r="A99" t="str">
            <v>Water Heating</v>
          </cell>
          <cell r="B99" t="str">
            <v>Central HPWH MF-Retro</v>
          </cell>
          <cell r="C99" t="str">
            <v>Retro20Fast</v>
          </cell>
          <cell r="D99">
            <v>0.22119921692859512</v>
          </cell>
          <cell r="E99">
            <v>0.15504311102289431</v>
          </cell>
          <cell r="F99">
            <v>0.10733128557729499</v>
          </cell>
          <cell r="G99">
            <v>8.3589689255657879E-2</v>
          </cell>
          <cell r="H99">
            <v>7.3237179880126971E-2</v>
          </cell>
          <cell r="I99">
            <v>6.3374636711760357E-2</v>
          </cell>
          <cell r="J99">
            <v>5.4291838367783084E-2</v>
          </cell>
          <cell r="K99">
            <v>4.612639225659896E-2</v>
          </cell>
          <cell r="L99">
            <v>3.8916876277172864E-2</v>
          </cell>
          <cell r="M99">
            <v>3.2639916313151704E-2</v>
          </cell>
          <cell r="N99">
            <v>2.7235706125786907E-2</v>
          </cell>
          <cell r="O99">
            <v>2.1211189258265428E-2</v>
          </cell>
          <cell r="P99">
            <v>1.6519290804212883E-2</v>
          </cell>
          <cell r="Q99">
            <v>1.2865236614105324E-2</v>
          </cell>
          <cell r="R99">
            <v>1.0019456349464106E-2</v>
          </cell>
          <cell r="S99">
            <v>7.8031604509122832E-3</v>
          </cell>
          <cell r="T99">
            <v>6.077107469602494E-3</v>
          </cell>
          <cell r="U99">
            <v>4.7328560561354371E-3</v>
          </cell>
          <cell r="V99">
            <v>3.6859520026825132E-3</v>
          </cell>
          <cell r="W99">
            <v>2.8706223060526725E-3</v>
          </cell>
        </row>
        <row r="100">
          <cell r="A100" t="str">
            <v>Whole Bldg/Meter Level</v>
          </cell>
          <cell r="B100" t="str">
            <v>Ultra Low Energy Building-New</v>
          </cell>
          <cell r="C100" t="str">
            <v>LO1Slow</v>
          </cell>
          <cell r="D100">
            <v>2.5643970768378654E-3</v>
          </cell>
          <cell r="E100">
            <v>7.6904586297764643E-3</v>
          </cell>
          <cell r="F100">
            <v>1.6792013047419844E-2</v>
          </cell>
          <cell r="G100">
            <v>3.15969387774655E-2</v>
          </cell>
          <cell r="H100">
            <v>5.406874819795171E-2</v>
          </cell>
          <cell r="I100">
            <v>8.6253181011834101E-2</v>
          </cell>
          <cell r="J100">
            <v>0.1300328481838382</v>
          </cell>
          <cell r="K100">
            <v>0.18678710893858319</v>
          </cell>
          <cell r="L100">
            <v>0.2569823480072907</v>
          </cell>
          <cell r="M100">
            <v>0.33975920985004748</v>
          </cell>
          <cell r="N100">
            <v>0.43262946935754232</v>
          </cell>
          <cell r="O100">
            <v>0.53142594003645804</v>
          </cell>
          <cell r="P100">
            <v>0.63063487292644704</v>
          </cell>
          <cell r="Q100">
            <v>0.7241560234206913</v>
          </cell>
          <cell r="R100">
            <v>0.80638203131755359</v>
          </cell>
          <cell r="S100">
            <v>0.87331559734491926</v>
          </cell>
          <cell r="T100">
            <v>0.92334516248836807</v>
          </cell>
          <cell r="U100">
            <v>0.95737002770730018</v>
          </cell>
          <cell r="V100">
            <v>0.97821608704807483</v>
          </cell>
          <cell r="W100">
            <v>0.98821608704807484</v>
          </cell>
        </row>
        <row r="101">
          <cell r="B101" t="str">
            <v>Low Power LF Lamps-NR</v>
          </cell>
          <cell r="C101" t="str">
            <v>LO20Fast</v>
          </cell>
          <cell r="D101">
            <v>0.22119921692859512</v>
          </cell>
          <cell r="E101">
            <v>0.37624232795148943</v>
          </cell>
          <cell r="F101">
            <v>0.48357361352878442</v>
          </cell>
          <cell r="G101">
            <v>0.56716330278444227</v>
          </cell>
          <cell r="H101">
            <v>0.64040048266456928</v>
          </cell>
          <cell r="I101">
            <v>0.70377511937632964</v>
          </cell>
          <cell r="J101">
            <v>0.7580669577441127</v>
          </cell>
          <cell r="K101">
            <v>0.80419335000071168</v>
          </cell>
          <cell r="L101">
            <v>0.84311022627788457</v>
          </cell>
          <cell r="M101">
            <v>0.87575014259103623</v>
          </cell>
          <cell r="N101">
            <v>0.90298584871682319</v>
          </cell>
          <cell r="O101">
            <v>0.92419703797508856</v>
          </cell>
          <cell r="P101">
            <v>0.94071632877930145</v>
          </cell>
          <cell r="Q101">
            <v>0.95358156539340677</v>
          </cell>
          <cell r="R101">
            <v>0.96360102174287088</v>
          </cell>
          <cell r="S101">
            <v>0.97140418219378311</v>
          </cell>
          <cell r="T101">
            <v>0.97748128966338554</v>
          </cell>
          <cell r="U101">
            <v>0.98221414571952104</v>
          </cell>
          <cell r="V101">
            <v>0.98590009772220355</v>
          </cell>
          <cell r="W101">
            <v>0.98877072002825628</v>
          </cell>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row>
        <row r="115">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row>
        <row r="116">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row>
      </sheetData>
      <sheetData sheetId="8" refreshError="1"/>
      <sheetData sheetId="9" refreshError="1"/>
      <sheetData sheetId="10" refreshError="1"/>
      <sheetData sheetId="11">
        <row r="13">
          <cell r="B13" t="str">
            <v>FORECAST</v>
          </cell>
        </row>
        <row r="14">
          <cell r="B14" t="str">
            <v>POST2013</v>
          </cell>
          <cell r="C14" t="str">
            <v>Office</v>
          </cell>
          <cell r="F14" t="str">
            <v>Retail</v>
          </cell>
          <cell r="J14" t="str">
            <v>School</v>
          </cell>
          <cell r="L14" t="str">
            <v>Warehouse</v>
          </cell>
          <cell r="M14" t="str">
            <v>Grocery</v>
          </cell>
          <cell r="O14" t="str">
            <v>Restaurant</v>
          </cell>
          <cell r="P14" t="str">
            <v>Lodging</v>
          </cell>
          <cell r="Q14" t="str">
            <v>Health</v>
          </cell>
          <cell r="S14" t="str">
            <v>Assembly</v>
          </cell>
          <cell r="T14" t="str">
            <v>Other</v>
          </cell>
        </row>
        <row r="15">
          <cell r="B15" t="str">
            <v>FloorA%ACT</v>
          </cell>
          <cell r="C15">
            <v>0.23374291413554329</v>
          </cell>
          <cell r="F15">
            <v>0.16379453573805774</v>
          </cell>
          <cell r="J15">
            <v>8.8639553331737689E-2</v>
          </cell>
          <cell r="L15">
            <v>9.6266945662747766E-2</v>
          </cell>
          <cell r="M15">
            <v>2.0434554153352484E-2</v>
          </cell>
          <cell r="O15">
            <v>1.255060122823257E-2</v>
          </cell>
          <cell r="P15">
            <v>5.5794347273117245E-2</v>
          </cell>
          <cell r="Q15">
            <v>7.398534349162611E-2</v>
          </cell>
          <cell r="S15">
            <v>0.12949316922883081</v>
          </cell>
          <cell r="T15">
            <v>0.12270755891365608</v>
          </cell>
        </row>
        <row r="16">
          <cell r="B16" t="str">
            <v>POST2013</v>
          </cell>
          <cell r="C16" t="str">
            <v>Large Off</v>
          </cell>
          <cell r="D16" t="str">
            <v>Medium Off</v>
          </cell>
          <cell r="E16" t="str">
            <v>Small Off</v>
          </cell>
          <cell r="F16" t="str">
            <v>Xlarge Ret</v>
          </cell>
          <cell r="G16" t="str">
            <v>Large Ret</v>
          </cell>
          <cell r="H16" t="str">
            <v>Medium Ret</v>
          </cell>
          <cell r="I16" t="str">
            <v>Small Ret</v>
          </cell>
          <cell r="J16" t="str">
            <v>School K-12</v>
          </cell>
          <cell r="K16" t="str">
            <v>University</v>
          </cell>
          <cell r="L16" t="str">
            <v>Warehouse</v>
          </cell>
          <cell r="M16" t="str">
            <v>Supermarket</v>
          </cell>
          <cell r="N16" t="str">
            <v>MiniMart</v>
          </cell>
          <cell r="O16" t="str">
            <v>Restaurant</v>
          </cell>
          <cell r="P16" t="str">
            <v>Lodging</v>
          </cell>
          <cell r="Q16" t="str">
            <v>Hospital</v>
          </cell>
          <cell r="R16" t="str">
            <v>Residential Care</v>
          </cell>
          <cell r="S16" t="str">
            <v>Assembly</v>
          </cell>
          <cell r="T16" t="str">
            <v>Other</v>
          </cell>
        </row>
        <row r="17">
          <cell r="B17" t="str">
            <v>FloorA%TYP</v>
          </cell>
          <cell r="C17">
            <v>0.49844828664156315</v>
          </cell>
          <cell r="D17">
            <v>0.39725857197361958</v>
          </cell>
          <cell r="E17">
            <v>0.10429314138481716</v>
          </cell>
          <cell r="F17">
            <v>0.29289805028089561</v>
          </cell>
          <cell r="G17">
            <v>0.11837446567671327</v>
          </cell>
          <cell r="H17">
            <v>0.44658380004081855</v>
          </cell>
          <cell r="I17">
            <v>0.14214368400157257</v>
          </cell>
          <cell r="J17">
            <v>0.58044164275770982</v>
          </cell>
          <cell r="K17">
            <v>0.41955835724229024</v>
          </cell>
          <cell r="L17">
            <v>1</v>
          </cell>
          <cell r="M17">
            <v>0.70766579331774959</v>
          </cell>
          <cell r="N17">
            <v>0.29233420668225041</v>
          </cell>
          <cell r="O17">
            <v>1</v>
          </cell>
          <cell r="P17">
            <v>1</v>
          </cell>
          <cell r="Q17">
            <v>1</v>
          </cell>
          <cell r="R17">
            <v>1</v>
          </cell>
          <cell r="S17">
            <v>1</v>
          </cell>
          <cell r="T17">
            <v>1</v>
          </cell>
        </row>
        <row r="18">
          <cell r="B18" t="str">
            <v>FloorA%REG</v>
          </cell>
          <cell r="C18">
            <v>0.15073291148870363</v>
          </cell>
          <cell r="D18">
            <v>0.12013270538231059</v>
          </cell>
          <cell r="E18">
            <v>3.1538695729415013E-2</v>
          </cell>
          <cell r="F18">
            <v>2.6820893655991742E-2</v>
          </cell>
          <cell r="G18">
            <v>1.0839638408159987E-2</v>
          </cell>
          <cell r="H18">
            <v>4.0894012773033235E-2</v>
          </cell>
          <cell r="I18">
            <v>1.3016203517984767E-2</v>
          </cell>
          <cell r="J18">
            <v>3.0886857559635036E-2</v>
          </cell>
          <cell r="K18">
            <v>2.2325826170102026E-2</v>
          </cell>
          <cell r="L18">
            <v>0.10087192274660353</v>
          </cell>
          <cell r="M18">
            <v>6.1675003194375045E-3</v>
          </cell>
          <cell r="N18">
            <v>2.5477723102065148E-3</v>
          </cell>
          <cell r="O18">
            <v>1.1693580853842011E-2</v>
          </cell>
          <cell r="P18">
            <v>2.3957473342185561E-2</v>
          </cell>
          <cell r="Q18">
            <v>4.4965056377242296E-2</v>
          </cell>
          <cell r="R18">
            <v>5.827742495837801E-2</v>
          </cell>
          <cell r="S18">
            <v>9.0984350406775827E-2</v>
          </cell>
          <cell r="T18">
            <v>0.21334717399999265</v>
          </cell>
        </row>
        <row r="19">
          <cell r="B19" t="str">
            <v>ElecHt%TYP</v>
          </cell>
          <cell r="C19">
            <v>9.379008321141083E-2</v>
          </cell>
          <cell r="D19">
            <v>5.7141018201974592E-2</v>
          </cell>
          <cell r="E19">
            <v>6.3540893141458221E-2</v>
          </cell>
          <cell r="F19">
            <v>0.52114684573848291</v>
          </cell>
          <cell r="G19">
            <v>0.64094486042254439</v>
          </cell>
          <cell r="H19">
            <v>0.56159710090996928</v>
          </cell>
          <cell r="I19">
            <v>0.19952525247533903</v>
          </cell>
          <cell r="J19">
            <v>0.22286467137317267</v>
          </cell>
          <cell r="K19">
            <v>0.15885643507420852</v>
          </cell>
          <cell r="L19">
            <v>0.52114684573848291</v>
          </cell>
          <cell r="M19">
            <v>1.5377816133020691E-2</v>
          </cell>
          <cell r="N19">
            <v>0</v>
          </cell>
          <cell r="O19">
            <v>5.5212362541074519E-2</v>
          </cell>
          <cell r="P19">
            <v>0.34342063041492848</v>
          </cell>
          <cell r="Q19">
            <v>0.10311447532768504</v>
          </cell>
          <cell r="R19">
            <v>5.6083613809662864E-3</v>
          </cell>
          <cell r="S19">
            <v>5.6083613809662864E-3</v>
          </cell>
          <cell r="T19">
            <v>0.24031041917780901</v>
          </cell>
        </row>
        <row r="20">
          <cell r="B20" t="str">
            <v>GasHt%TYP</v>
          </cell>
          <cell r="C20">
            <v>0.80872784176745371</v>
          </cell>
          <cell r="D20">
            <v>0.93108561158422598</v>
          </cell>
          <cell r="E20">
            <v>0.65879042006554966</v>
          </cell>
          <cell r="F20">
            <v>0.30364464955032466</v>
          </cell>
          <cell r="G20">
            <v>0.20980203614718312</v>
          </cell>
          <cell r="H20">
            <v>0.42422729730852854</v>
          </cell>
          <cell r="I20">
            <v>0.44747439425166918</v>
          </cell>
          <cell r="J20">
            <v>0.53090550528653346</v>
          </cell>
          <cell r="K20">
            <v>0.73038501205930684</v>
          </cell>
          <cell r="L20">
            <v>0.30364464955032466</v>
          </cell>
          <cell r="M20">
            <v>0.88455863187555051</v>
          </cell>
          <cell r="N20">
            <v>0.99620809267302346</v>
          </cell>
          <cell r="O20">
            <v>0.88366906107173016</v>
          </cell>
          <cell r="P20">
            <v>0.53617368361870132</v>
          </cell>
          <cell r="Q20">
            <v>0.74192623135844471</v>
          </cell>
          <cell r="R20">
            <v>0.98575716289794368</v>
          </cell>
          <cell r="S20">
            <v>0.98575716289794368</v>
          </cell>
          <cell r="T20">
            <v>0.6783643954380898</v>
          </cell>
        </row>
        <row r="21">
          <cell r="B21" t="str">
            <v>HtPmpHt%TYP</v>
          </cell>
          <cell r="C21">
            <v>9.7482075021135345E-2</v>
          </cell>
          <cell r="D21">
            <v>1.1773370213799438E-2</v>
          </cell>
          <cell r="E21">
            <v>0.27766868679299217</v>
          </cell>
          <cell r="F21">
            <v>0.17520850471119245</v>
          </cell>
          <cell r="G21">
            <v>0.14925310343027248</v>
          </cell>
          <cell r="H21">
            <v>1.4175601781502387E-2</v>
          </cell>
          <cell r="I21">
            <v>0.35300035327299167</v>
          </cell>
          <cell r="J21">
            <v>0.24622982334029381</v>
          </cell>
          <cell r="K21">
            <v>0.1107585528664846</v>
          </cell>
          <cell r="L21">
            <v>0.17520850471119245</v>
          </cell>
          <cell r="M21">
            <v>0.1000635519914288</v>
          </cell>
          <cell r="N21">
            <v>3.7919073269764856E-3</v>
          </cell>
          <cell r="O21">
            <v>6.1118576387195395E-2</v>
          </cell>
          <cell r="P21">
            <v>0.12040568596637012</v>
          </cell>
          <cell r="Q21">
            <v>0.15495929331387026</v>
          </cell>
          <cell r="R21">
            <v>8.6344757210899958E-3</v>
          </cell>
          <cell r="S21">
            <v>8.6344757210899958E-3</v>
          </cell>
          <cell r="T21">
            <v>8.1325185384101065E-2</v>
          </cell>
        </row>
        <row r="22">
          <cell r="B22" t="str">
            <v>CoolSat%TYP</v>
          </cell>
          <cell r="C22">
            <v>0.95128694884061893</v>
          </cell>
          <cell r="D22">
            <v>0.97665874571205136</v>
          </cell>
          <cell r="E22">
            <v>0.91122609210258287</v>
          </cell>
          <cell r="F22">
            <v>0.98608503921852686</v>
          </cell>
          <cell r="G22">
            <v>0.77181511362305244</v>
          </cell>
          <cell r="H22">
            <v>0.90527535536267667</v>
          </cell>
          <cell r="I22">
            <v>0.53668215741883951</v>
          </cell>
          <cell r="J22">
            <v>0.96128535178408803</v>
          </cell>
          <cell r="K22">
            <v>0.75</v>
          </cell>
          <cell r="L22">
            <v>0.18162271351024481</v>
          </cell>
          <cell r="M22">
            <v>0.92147944946531313</v>
          </cell>
          <cell r="N22">
            <v>0.83868998628257874</v>
          </cell>
          <cell r="O22">
            <v>0.99999997512427186</v>
          </cell>
          <cell r="P22">
            <v>0.94438859080377269</v>
          </cell>
          <cell r="Q22">
            <v>0.95</v>
          </cell>
          <cell r="R22">
            <v>0.8423386600487599</v>
          </cell>
          <cell r="S22">
            <v>0.91177234717447209</v>
          </cell>
          <cell r="T22">
            <v>0.87717751610580841</v>
          </cell>
        </row>
        <row r="23">
          <cell r="B23" t="str">
            <v>CoolSat%ACT</v>
          </cell>
          <cell r="C23">
            <v>0.95718804003839186</v>
          </cell>
          <cell r="F23">
            <v>0.86075287434919978</v>
          </cell>
          <cell r="J23">
            <v>0.87263881668019661</v>
          </cell>
          <cell r="L23">
            <v>0.18162271351024481</v>
          </cell>
          <cell r="M23">
            <v>0.897277257424139</v>
          </cell>
          <cell r="O23">
            <v>0.99999997512427186</v>
          </cell>
          <cell r="P23">
            <v>0.94438859080377269</v>
          </cell>
          <cell r="Q23">
            <v>0.89616933002437993</v>
          </cell>
          <cell r="S23">
            <v>0.91177234717447209</v>
          </cell>
          <cell r="T23">
            <v>0.87717751610580841</v>
          </cell>
        </row>
        <row r="24">
          <cell r="B24" t="str">
            <v>PackRT%TYP</v>
          </cell>
          <cell r="C24">
            <v>0.15</v>
          </cell>
          <cell r="D24">
            <v>0.75</v>
          </cell>
          <cell r="E24">
            <v>0.95</v>
          </cell>
          <cell r="F24">
            <v>0.95</v>
          </cell>
          <cell r="G24">
            <v>0.9</v>
          </cell>
          <cell r="H24">
            <v>0.9</v>
          </cell>
          <cell r="I24">
            <v>0.3</v>
          </cell>
          <cell r="J24">
            <v>0.3</v>
          </cell>
          <cell r="K24">
            <v>0.5</v>
          </cell>
          <cell r="L24">
            <v>0.35</v>
          </cell>
          <cell r="M24">
            <v>0.9</v>
          </cell>
          <cell r="N24">
            <v>0.9</v>
          </cell>
          <cell r="O24">
            <v>0.95</v>
          </cell>
          <cell r="P24">
            <v>0.5</v>
          </cell>
          <cell r="Q24">
            <v>0.1</v>
          </cell>
          <cell r="R24">
            <v>0.6</v>
          </cell>
          <cell r="S24">
            <v>0.5</v>
          </cell>
          <cell r="T24">
            <v>0.5</v>
          </cell>
        </row>
        <row r="25">
          <cell r="B25" t="str">
            <v>PackRT%ACT</v>
          </cell>
          <cell r="C25">
            <v>0.50026702886083674</v>
          </cell>
          <cell r="F25">
            <v>0.78455381811533043</v>
          </cell>
          <cell r="J25">
            <v>0.36953195539995587</v>
          </cell>
          <cell r="L25">
            <v>0.35</v>
          </cell>
          <cell r="M25">
            <v>0.90000000000000013</v>
          </cell>
          <cell r="O25">
            <v>0.95</v>
          </cell>
          <cell r="P25">
            <v>0.5</v>
          </cell>
          <cell r="Q25">
            <v>0.45832204515370584</v>
          </cell>
          <cell r="S25">
            <v>0.5</v>
          </cell>
          <cell r="T25">
            <v>0.5</v>
          </cell>
        </row>
        <row r="26">
          <cell r="B26" t="str">
            <v>BuiltUp%TYP</v>
          </cell>
          <cell r="C26">
            <v>0.85</v>
          </cell>
          <cell r="D26">
            <v>0.35</v>
          </cell>
          <cell r="E26">
            <v>2.9006395725036469E-2</v>
          </cell>
          <cell r="F26">
            <v>3.9164397027771525E-2</v>
          </cell>
          <cell r="G26">
            <v>0.25776672816535129</v>
          </cell>
          <cell r="H26">
            <v>2.7574670878248778E-2</v>
          </cell>
          <cell r="I26">
            <v>0.10146503328904084</v>
          </cell>
          <cell r="J26">
            <v>0.29515325476216947</v>
          </cell>
          <cell r="K26">
            <v>0.77756785592800526</v>
          </cell>
          <cell r="L26">
            <v>0.13082984106717208</v>
          </cell>
          <cell r="M26">
            <v>7.1447125331852143E-2</v>
          </cell>
          <cell r="N26">
            <v>0</v>
          </cell>
          <cell r="O26">
            <v>2.3525905182962954E-2</v>
          </cell>
          <cell r="P26">
            <v>7.934694377848886E-2</v>
          </cell>
          <cell r="Q26">
            <v>0.85339696790936803</v>
          </cell>
          <cell r="R26">
            <v>7.6228114216259218E-2</v>
          </cell>
          <cell r="S26">
            <v>0.16854152512418574</v>
          </cell>
          <cell r="T26">
            <v>0.20051702037858005</v>
          </cell>
        </row>
        <row r="27">
          <cell r="B27" t="str">
            <v>BuiltUp%ACT</v>
          </cell>
          <cell r="C27">
            <v>0.52249684792760431</v>
          </cell>
          <cell r="F27">
            <v>6.2181060258327321E-2</v>
          </cell>
          <cell r="J27">
            <v>0.75664862673331257</v>
          </cell>
          <cell r="L27">
            <v>0.10310000000000001</v>
          </cell>
          <cell r="M27">
            <v>0.11560000000000001</v>
          </cell>
          <cell r="O27">
            <v>0.11560000000000001</v>
          </cell>
          <cell r="P27">
            <v>0.32380000000000003</v>
          </cell>
          <cell r="Q27">
            <v>0.83345440239005475</v>
          </cell>
          <cell r="S27">
            <v>0.3</v>
          </cell>
          <cell r="T27">
            <v>0.47130000000000005</v>
          </cell>
        </row>
        <row r="28">
          <cell r="B28" t="str">
            <v>VAV%TYP</v>
          </cell>
          <cell r="C28">
            <v>0.6</v>
          </cell>
          <cell r="D28">
            <v>0.2</v>
          </cell>
          <cell r="E28">
            <v>0</v>
          </cell>
          <cell r="F28">
            <v>0.01</v>
          </cell>
          <cell r="G28">
            <v>0</v>
          </cell>
          <cell r="H28">
            <v>0</v>
          </cell>
          <cell r="I28">
            <v>0</v>
          </cell>
          <cell r="J28">
            <v>0.25</v>
          </cell>
          <cell r="K28">
            <v>0.4</v>
          </cell>
          <cell r="L28">
            <v>0</v>
          </cell>
          <cell r="M28">
            <v>0</v>
          </cell>
          <cell r="N28">
            <v>0</v>
          </cell>
          <cell r="O28">
            <v>0</v>
          </cell>
          <cell r="P28">
            <v>0</v>
          </cell>
          <cell r="Q28">
            <v>0.5</v>
          </cell>
          <cell r="R28">
            <v>0.4</v>
          </cell>
          <cell r="S28">
            <v>0.1</v>
          </cell>
          <cell r="T28">
            <v>0.3</v>
          </cell>
        </row>
        <row r="29">
          <cell r="B29" t="str">
            <v>VAV%ACT</v>
          </cell>
          <cell r="C29">
            <v>0.34868166674859297</v>
          </cell>
          <cell r="F29">
            <v>2.3808219851502894E-3</v>
          </cell>
          <cell r="J29">
            <v>0.30214896654996692</v>
          </cell>
          <cell r="L29">
            <v>0</v>
          </cell>
          <cell r="M29">
            <v>0</v>
          </cell>
          <cell r="O29">
            <v>0</v>
          </cell>
          <cell r="P29">
            <v>0</v>
          </cell>
          <cell r="Q29">
            <v>0.42833559096925883</v>
          </cell>
          <cell r="S29">
            <v>0.1</v>
          </cell>
          <cell r="T29">
            <v>0.3</v>
          </cell>
        </row>
        <row r="30">
          <cell r="B30" t="str">
            <v>LSYieldElecHt&amp;AC</v>
          </cell>
          <cell r="C30">
            <v>0.92464156437246825</v>
          </cell>
          <cell r="D30">
            <v>0.92743246202832574</v>
          </cell>
          <cell r="E30">
            <v>0.70313295749949067</v>
          </cell>
          <cell r="F30">
            <v>0.85735615745151994</v>
          </cell>
          <cell r="G30">
            <v>0.70892672045214944</v>
          </cell>
          <cell r="H30">
            <v>0.71863304264352112</v>
          </cell>
          <cell r="I30">
            <v>0.75976868046444901</v>
          </cell>
          <cell r="J30">
            <v>0.61612853517840882</v>
          </cell>
          <cell r="K30">
            <v>0.6725000000000001</v>
          </cell>
          <cell r="L30">
            <v>0.61</v>
          </cell>
          <cell r="M30">
            <v>0.85371835595722523</v>
          </cell>
          <cell r="N30">
            <v>0.72741659807956105</v>
          </cell>
          <cell r="O30">
            <v>0.42999999950248563</v>
          </cell>
          <cell r="P30">
            <v>0.69443885908037739</v>
          </cell>
          <cell r="Q30">
            <v>0.28950000000000004</v>
          </cell>
          <cell r="R30">
            <v>0.68423386600487623</v>
          </cell>
          <cell r="S30">
            <v>0.92029495818919216</v>
          </cell>
          <cell r="T30">
            <v>0.91648952677163908</v>
          </cell>
        </row>
        <row r="31">
          <cell r="B31" t="str">
            <v>LSYieldHtPmpHt&amp;AC</v>
          </cell>
          <cell r="C31">
            <v>1.02</v>
          </cell>
          <cell r="D31">
            <v>1.02</v>
          </cell>
          <cell r="E31">
            <v>0.95500000000000007</v>
          </cell>
          <cell r="F31">
            <v>1.0249999999999999</v>
          </cell>
          <cell r="G31">
            <v>0.96499999999999986</v>
          </cell>
          <cell r="H31">
            <v>0.92500000000000004</v>
          </cell>
          <cell r="I31">
            <v>0.97499999999999987</v>
          </cell>
          <cell r="J31">
            <v>0.8600000000000001</v>
          </cell>
          <cell r="K31">
            <v>0.95500000000000007</v>
          </cell>
          <cell r="L31">
            <v>0.80499999999999994</v>
          </cell>
          <cell r="M31">
            <v>0.9700000000000002</v>
          </cell>
          <cell r="N31">
            <v>0.94500000000000006</v>
          </cell>
          <cell r="O31">
            <v>0.72500000000000009</v>
          </cell>
          <cell r="P31">
            <v>0.90000000000000013</v>
          </cell>
          <cell r="Q31">
            <v>0.64999999999999991</v>
          </cell>
          <cell r="R31">
            <v>0.90000000000000013</v>
          </cell>
          <cell r="S31">
            <v>1.02</v>
          </cell>
          <cell r="T31">
            <v>1.02</v>
          </cell>
        </row>
        <row r="32">
          <cell r="B32" t="str">
            <v>LSYieldGasHt&amp;AC</v>
          </cell>
          <cell r="C32">
            <v>1.0878415643724679</v>
          </cell>
          <cell r="D32">
            <v>1.0906324620283256</v>
          </cell>
          <cell r="E32">
            <v>1.1292662908328239</v>
          </cell>
          <cell r="F32">
            <v>1.15655615745152</v>
          </cell>
          <cell r="G32">
            <v>1.0987933871188158</v>
          </cell>
          <cell r="H32">
            <v>1.0722330426435214</v>
          </cell>
          <cell r="I32">
            <v>1.0408353471311158</v>
          </cell>
          <cell r="J32">
            <v>1.051328535178409</v>
          </cell>
          <cell r="K32">
            <v>1.0986333333333334</v>
          </cell>
          <cell r="L32">
            <v>0.96360000000000001</v>
          </cell>
          <cell r="M32">
            <v>1.0531850226238919</v>
          </cell>
          <cell r="N32">
            <v>1.0810165980795612</v>
          </cell>
          <cell r="O32">
            <v>0.96493333283581861</v>
          </cell>
          <cell r="P32">
            <v>1.0571055257470443</v>
          </cell>
          <cell r="Q32">
            <v>0.94230000000000003</v>
          </cell>
          <cell r="R32">
            <v>1.0469005326715428</v>
          </cell>
          <cell r="S32">
            <v>1.0834949581891919</v>
          </cell>
          <cell r="T32">
            <v>1.0796895267716389</v>
          </cell>
        </row>
        <row r="33">
          <cell r="B33" t="str">
            <v>LSYieldElecHt</v>
          </cell>
          <cell r="C33">
            <v>0.82000000000000006</v>
          </cell>
          <cell r="D33">
            <v>0.82000000000000006</v>
          </cell>
          <cell r="E33">
            <v>0.53</v>
          </cell>
          <cell r="F33">
            <v>0.66999999999999993</v>
          </cell>
          <cell r="G33">
            <v>0.57000000000000006</v>
          </cell>
          <cell r="H33">
            <v>0.61</v>
          </cell>
          <cell r="I33">
            <v>0.69</v>
          </cell>
          <cell r="J33">
            <v>0.52</v>
          </cell>
          <cell r="K33">
            <v>0.53</v>
          </cell>
          <cell r="L33">
            <v>0.61</v>
          </cell>
          <cell r="M33">
            <v>0.78</v>
          </cell>
          <cell r="N33">
            <v>0.61</v>
          </cell>
          <cell r="O33">
            <v>0.41000000000000003</v>
          </cell>
          <cell r="P33">
            <v>0.6</v>
          </cell>
          <cell r="Q33">
            <v>0.28000000000000003</v>
          </cell>
          <cell r="R33">
            <v>0.6</v>
          </cell>
          <cell r="S33">
            <v>0.82000000000000006</v>
          </cell>
          <cell r="T33">
            <v>0.82000000000000006</v>
          </cell>
        </row>
        <row r="34">
          <cell r="B34" t="str">
            <v>LSYieldGasHt</v>
          </cell>
          <cell r="C34">
            <v>0.98319999999999996</v>
          </cell>
          <cell r="D34">
            <v>0.98319999999999996</v>
          </cell>
          <cell r="E34">
            <v>0.95613333333333328</v>
          </cell>
          <cell r="F34">
            <v>0.96919999999999995</v>
          </cell>
          <cell r="G34">
            <v>0.95986666666666665</v>
          </cell>
          <cell r="H34">
            <v>0.96360000000000001</v>
          </cell>
          <cell r="I34">
            <v>0.97106666666666663</v>
          </cell>
          <cell r="J34">
            <v>0.95520000000000005</v>
          </cell>
          <cell r="K34">
            <v>0.95613333333333328</v>
          </cell>
          <cell r="L34">
            <v>0.96360000000000001</v>
          </cell>
          <cell r="M34">
            <v>0.97946666666666671</v>
          </cell>
          <cell r="N34">
            <v>0.96360000000000001</v>
          </cell>
          <cell r="O34">
            <v>0.94493333333333329</v>
          </cell>
          <cell r="P34">
            <v>0.96266666666666667</v>
          </cell>
          <cell r="Q34">
            <v>0.93279999999999996</v>
          </cell>
          <cell r="R34">
            <v>0.96266666666666667</v>
          </cell>
          <cell r="S34">
            <v>0.98319999999999996</v>
          </cell>
          <cell r="T34">
            <v>0.98319999999999996</v>
          </cell>
        </row>
        <row r="35">
          <cell r="B35" t="str">
            <v>LSYieldThermsGasHt</v>
          </cell>
          <cell r="C35">
            <v>-8.1887999999999996E-3</v>
          </cell>
          <cell r="D35">
            <v>-8.1887999999999996E-3</v>
          </cell>
          <cell r="E35">
            <v>-2.1381866666666666E-2</v>
          </cell>
          <cell r="F35">
            <v>-1.50128E-2</v>
          </cell>
          <cell r="G35">
            <v>-1.9562133333333332E-2</v>
          </cell>
          <cell r="H35">
            <v>-1.7742399999999998E-2</v>
          </cell>
          <cell r="I35">
            <v>-1.4102933333333333E-2</v>
          </cell>
          <cell r="J35">
            <v>-2.18368E-2</v>
          </cell>
          <cell r="K35">
            <v>-2.1381866666666666E-2</v>
          </cell>
          <cell r="L35">
            <v>-1.7742399999999998E-2</v>
          </cell>
          <cell r="M35">
            <v>-1.0008533333333333E-2</v>
          </cell>
          <cell r="N35">
            <v>-1.7742399999999998E-2</v>
          </cell>
          <cell r="O35">
            <v>-2.6841066666666667E-2</v>
          </cell>
          <cell r="P35">
            <v>-1.8197333333333333E-2</v>
          </cell>
          <cell r="Q35">
            <v>-3.2755199999999998E-2</v>
          </cell>
          <cell r="R35">
            <v>-1.8197333333333333E-2</v>
          </cell>
          <cell r="S35">
            <v>-8.1887999999999996E-3</v>
          </cell>
          <cell r="T35">
            <v>-8.1887999999999996E-3</v>
          </cell>
        </row>
        <row r="36">
          <cell r="B36" t="str">
            <v>LSYieldThermsGasHt&amp;AC</v>
          </cell>
          <cell r="C36">
            <v>-8.1887999999999996E-3</v>
          </cell>
          <cell r="D36">
            <v>-8.1887999999999996E-3</v>
          </cell>
          <cell r="E36">
            <v>-2.1381866666666666E-2</v>
          </cell>
          <cell r="F36">
            <v>-1.50128E-2</v>
          </cell>
          <cell r="G36">
            <v>-1.9562133333333332E-2</v>
          </cell>
          <cell r="H36">
            <v>-1.7742399999999998E-2</v>
          </cell>
          <cell r="I36">
            <v>-1.4102933333333333E-2</v>
          </cell>
          <cell r="J36">
            <v>-2.18368E-2</v>
          </cell>
          <cell r="K36">
            <v>-2.1381866666666666E-2</v>
          </cell>
          <cell r="L36">
            <v>-1.7742399999999998E-2</v>
          </cell>
          <cell r="M36">
            <v>-1.0008533333333333E-2</v>
          </cell>
          <cell r="N36">
            <v>-1.7742399999999998E-2</v>
          </cell>
          <cell r="O36">
            <v>-2.6841066666666667E-2</v>
          </cell>
          <cell r="P36">
            <v>-1.8197333333333333E-2</v>
          </cell>
          <cell r="Q36">
            <v>-3.2755199999999998E-2</v>
          </cell>
          <cell r="R36">
            <v>-1.8197333333333333E-2</v>
          </cell>
          <cell r="S36">
            <v>-8.1887999999999996E-3</v>
          </cell>
          <cell r="T36">
            <v>-8.1887999999999996E-3</v>
          </cell>
        </row>
        <row r="37">
          <cell r="B37" t="str">
            <v>LPDAdjust</v>
          </cell>
          <cell r="C37">
            <v>1</v>
          </cell>
          <cell r="D37">
            <v>1</v>
          </cell>
          <cell r="E37">
            <v>1</v>
          </cell>
          <cell r="F37">
            <v>1</v>
          </cell>
          <cell r="G37">
            <v>1</v>
          </cell>
          <cell r="H37">
            <v>1</v>
          </cell>
          <cell r="I37">
            <v>1</v>
          </cell>
          <cell r="J37">
            <v>1</v>
          </cell>
          <cell r="K37">
            <v>1</v>
          </cell>
          <cell r="L37">
            <v>1</v>
          </cell>
          <cell r="M37">
            <v>1</v>
          </cell>
          <cell r="N37">
            <v>1</v>
          </cell>
          <cell r="O37">
            <v>1</v>
          </cell>
          <cell r="P37">
            <v>1</v>
          </cell>
          <cell r="Q37">
            <v>1</v>
          </cell>
          <cell r="R37">
            <v>1</v>
          </cell>
          <cell r="S37">
            <v>1</v>
          </cell>
          <cell r="T37">
            <v>1</v>
          </cell>
        </row>
        <row r="38">
          <cell r="B38" t="str">
            <v>Chiller%TYP</v>
          </cell>
          <cell r="C38">
            <v>0.6</v>
          </cell>
          <cell r="D38">
            <v>0.1</v>
          </cell>
          <cell r="E38">
            <v>0</v>
          </cell>
          <cell r="F38">
            <v>0.05</v>
          </cell>
          <cell r="G38">
            <v>0</v>
          </cell>
          <cell r="H38">
            <v>0</v>
          </cell>
          <cell r="I38">
            <v>0.4</v>
          </cell>
          <cell r="J38">
            <v>0.4</v>
          </cell>
          <cell r="K38">
            <v>0.6</v>
          </cell>
          <cell r="L38">
            <v>0.03</v>
          </cell>
          <cell r="M38">
            <v>0</v>
          </cell>
          <cell r="N38">
            <v>0</v>
          </cell>
          <cell r="O38">
            <v>0</v>
          </cell>
          <cell r="P38">
            <v>0.15</v>
          </cell>
          <cell r="Q38">
            <v>0.75</v>
          </cell>
          <cell r="R38">
            <v>0.2</v>
          </cell>
          <cell r="S38">
            <v>0.1</v>
          </cell>
          <cell r="T38">
            <v>0.3</v>
          </cell>
        </row>
        <row r="39">
          <cell r="B39" t="str">
            <v>HOURSLght</v>
          </cell>
          <cell r="C39">
            <v>3300</v>
          </cell>
          <cell r="D39">
            <v>2800</v>
          </cell>
          <cell r="E39">
            <v>2600</v>
          </cell>
          <cell r="F39">
            <v>6200</v>
          </cell>
          <cell r="G39">
            <v>3800</v>
          </cell>
          <cell r="H39">
            <v>3800</v>
          </cell>
          <cell r="I39">
            <v>2800</v>
          </cell>
          <cell r="J39">
            <v>2700</v>
          </cell>
          <cell r="K39">
            <v>3600</v>
          </cell>
          <cell r="L39">
            <v>2700</v>
          </cell>
          <cell r="M39">
            <v>7300</v>
          </cell>
          <cell r="N39">
            <v>6800</v>
          </cell>
          <cell r="O39">
            <v>5400</v>
          </cell>
          <cell r="P39">
            <v>3000</v>
          </cell>
          <cell r="Q39">
            <v>6400</v>
          </cell>
          <cell r="R39">
            <v>5700</v>
          </cell>
          <cell r="S39">
            <v>3000</v>
          </cell>
          <cell r="T39">
            <v>4100</v>
          </cell>
        </row>
        <row r="40">
          <cell r="B40" t="str">
            <v>UnCondArea%TYP</v>
          </cell>
          <cell r="C40">
            <v>0.12</v>
          </cell>
          <cell r="D40">
            <v>7.0000000000000007E-2</v>
          </cell>
          <cell r="E40">
            <v>0.05</v>
          </cell>
          <cell r="F40">
            <v>0.03</v>
          </cell>
          <cell r="G40">
            <v>0.13</v>
          </cell>
          <cell r="H40">
            <v>0.1</v>
          </cell>
          <cell r="I40">
            <v>0.12</v>
          </cell>
          <cell r="J40">
            <v>0.01</v>
          </cell>
          <cell r="K40">
            <v>0.1</v>
          </cell>
          <cell r="L40">
            <v>0.31</v>
          </cell>
          <cell r="M40">
            <v>0.04</v>
          </cell>
          <cell r="N40">
            <v>0.04</v>
          </cell>
          <cell r="O40">
            <v>0.13</v>
          </cell>
          <cell r="P40">
            <v>0.05</v>
          </cell>
          <cell r="Q40">
            <v>0.12</v>
          </cell>
          <cell r="R40">
            <v>0.03</v>
          </cell>
          <cell r="S40">
            <v>0.15</v>
          </cell>
          <cell r="T40">
            <v>0.15</v>
          </cell>
        </row>
        <row r="41">
          <cell r="B41" t="str">
            <v>RTEcono%TYP</v>
          </cell>
          <cell r="C41">
            <v>1</v>
          </cell>
          <cell r="D41">
            <v>1</v>
          </cell>
          <cell r="E41">
            <v>0.77500000000000002</v>
          </cell>
          <cell r="F41">
            <v>1</v>
          </cell>
          <cell r="G41">
            <v>0.77500000000000002</v>
          </cell>
          <cell r="H41">
            <v>0.95</v>
          </cell>
          <cell r="I41">
            <v>0.82499999999999996</v>
          </cell>
          <cell r="J41">
            <v>1</v>
          </cell>
          <cell r="K41">
            <v>1</v>
          </cell>
          <cell r="L41">
            <v>0.72500000000000009</v>
          </cell>
          <cell r="M41">
            <v>0.85</v>
          </cell>
          <cell r="N41">
            <v>0.85</v>
          </cell>
          <cell r="O41">
            <v>0.85</v>
          </cell>
          <cell r="P41">
            <v>0.85</v>
          </cell>
          <cell r="Q41">
            <v>1</v>
          </cell>
          <cell r="R41">
            <v>0.85</v>
          </cell>
          <cell r="S41">
            <v>0.6</v>
          </cell>
          <cell r="T41">
            <v>0.6</v>
          </cell>
        </row>
        <row r="42">
          <cell r="B42" t="str">
            <v>FloorA%PRE2002</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row>
        <row r="43">
          <cell r="B43" t="str">
            <v>FloorA%PRE2006</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row>
        <row r="44">
          <cell r="B44" t="str">
            <v>ElecHtComplex%TYP</v>
          </cell>
          <cell r="C44">
            <v>0.61680000000000001</v>
          </cell>
          <cell r="D44">
            <v>0.61680000000000001</v>
          </cell>
          <cell r="E44">
            <v>0.61680000000000001</v>
          </cell>
          <cell r="F44">
            <v>0.84279999999999999</v>
          </cell>
          <cell r="G44">
            <v>3.7900000000000003E-2</v>
          </cell>
          <cell r="H44">
            <v>3.7900000000000003E-2</v>
          </cell>
          <cell r="I44">
            <v>3.7900000000000003E-2</v>
          </cell>
          <cell r="J44">
            <v>6.0999999999999995E-3</v>
          </cell>
          <cell r="K44">
            <v>0.1794</v>
          </cell>
          <cell r="L44">
            <v>0.37840000000000001</v>
          </cell>
          <cell r="M44">
            <v>5.3399999999999996E-2</v>
          </cell>
          <cell r="N44">
            <v>5.3399999999999996E-2</v>
          </cell>
          <cell r="O44">
            <v>5.3399999999999996E-2</v>
          </cell>
          <cell r="P44">
            <v>7.7000000000000002E-3</v>
          </cell>
          <cell r="Q44">
            <v>8.1099999999999992E-2</v>
          </cell>
          <cell r="R44">
            <v>0.35409999999999997</v>
          </cell>
          <cell r="S44">
            <v>0.05</v>
          </cell>
          <cell r="T44">
            <v>0.31140000000000001</v>
          </cell>
        </row>
        <row r="45">
          <cell r="B45" t="str">
            <v>GasHtComplex%TYP</v>
          </cell>
          <cell r="C45">
            <v>0.25319999999999998</v>
          </cell>
          <cell r="D45">
            <v>0.25319999999999998</v>
          </cell>
          <cell r="E45">
            <v>0.25319999999999998</v>
          </cell>
          <cell r="F45">
            <v>0.15720000000000001</v>
          </cell>
          <cell r="G45">
            <v>0.31929999999999997</v>
          </cell>
          <cell r="H45">
            <v>0.31929999999999997</v>
          </cell>
          <cell r="I45">
            <v>0.31929999999999997</v>
          </cell>
          <cell r="J45">
            <v>0.83329999999999993</v>
          </cell>
          <cell r="K45">
            <v>0.82069999999999999</v>
          </cell>
          <cell r="L45">
            <v>0.62159999999999993</v>
          </cell>
          <cell r="M45">
            <v>0.9466</v>
          </cell>
          <cell r="N45">
            <v>0.9466</v>
          </cell>
          <cell r="O45">
            <v>0.9466</v>
          </cell>
          <cell r="P45">
            <v>0.56859999999999999</v>
          </cell>
          <cell r="Q45">
            <v>0.91890000000000005</v>
          </cell>
          <cell r="R45">
            <v>0.57330000000000003</v>
          </cell>
          <cell r="S45">
            <v>0.55000000000000004</v>
          </cell>
          <cell r="T45">
            <v>0.67430000000000001</v>
          </cell>
        </row>
        <row r="46">
          <cell r="B46" t="str">
            <v>HtPmpHtComplex%TYP</v>
          </cell>
          <cell r="C46">
            <v>0.13009999999999999</v>
          </cell>
          <cell r="D46">
            <v>0.13009999999999999</v>
          </cell>
          <cell r="E46">
            <v>0.13009999999999999</v>
          </cell>
          <cell r="F46">
            <v>0</v>
          </cell>
          <cell r="G46">
            <v>0.64280000000000004</v>
          </cell>
          <cell r="H46">
            <v>0.64280000000000004</v>
          </cell>
          <cell r="I46">
            <v>0.64280000000000004</v>
          </cell>
          <cell r="J46">
            <v>0.1605</v>
          </cell>
          <cell r="K46">
            <v>0</v>
          </cell>
          <cell r="L46">
            <v>0</v>
          </cell>
          <cell r="M46">
            <v>0</v>
          </cell>
          <cell r="N46">
            <v>0</v>
          </cell>
          <cell r="O46">
            <v>0</v>
          </cell>
          <cell r="P46">
            <v>0.42380000000000001</v>
          </cell>
          <cell r="Q46">
            <v>0</v>
          </cell>
          <cell r="R46">
            <v>7.2700000000000001E-2</v>
          </cell>
          <cell r="S46">
            <v>0.4</v>
          </cell>
          <cell r="T46">
            <v>1.4199999999999999E-2</v>
          </cell>
        </row>
        <row r="47">
          <cell r="B47" t="str">
            <v>ElecHtSimple%TYP</v>
          </cell>
          <cell r="C47">
            <v>0.05</v>
          </cell>
          <cell r="D47">
            <v>0.05</v>
          </cell>
          <cell r="E47">
            <v>0.05</v>
          </cell>
          <cell r="F47">
            <v>2.53E-2</v>
          </cell>
          <cell r="G47">
            <v>2.4700000000000003E-2</v>
          </cell>
          <cell r="H47">
            <v>2.4700000000000003E-2</v>
          </cell>
          <cell r="I47">
            <v>2.4700000000000003E-2</v>
          </cell>
          <cell r="J47">
            <v>2.41E-2</v>
          </cell>
          <cell r="K47">
            <v>0.18960000000000002</v>
          </cell>
          <cell r="L47">
            <v>0.1013</v>
          </cell>
          <cell r="M47">
            <v>1.03E-2</v>
          </cell>
          <cell r="N47">
            <v>1.03E-2</v>
          </cell>
          <cell r="O47">
            <v>1.03E-2</v>
          </cell>
          <cell r="P47">
            <v>0.37490000000000001</v>
          </cell>
          <cell r="Q47">
            <v>0.18149999999999999</v>
          </cell>
          <cell r="R47">
            <v>5.6999999999999993E-3</v>
          </cell>
          <cell r="S47">
            <v>0.1</v>
          </cell>
          <cell r="T47">
            <v>8.3400000000000002E-2</v>
          </cell>
        </row>
        <row r="48">
          <cell r="B48" t="str">
            <v>GasHtSimple%TYP</v>
          </cell>
          <cell r="C48">
            <v>0.85</v>
          </cell>
          <cell r="D48">
            <v>0.85</v>
          </cell>
          <cell r="E48">
            <v>0.85</v>
          </cell>
          <cell r="F48">
            <v>0.96689999999999998</v>
          </cell>
          <cell r="G48">
            <v>0.83260000000000001</v>
          </cell>
          <cell r="H48">
            <v>0.83260000000000001</v>
          </cell>
          <cell r="I48">
            <v>0.83260000000000001</v>
          </cell>
          <cell r="J48">
            <v>0.92970000000000008</v>
          </cell>
          <cell r="K48">
            <v>0.73620000000000008</v>
          </cell>
          <cell r="L48">
            <v>0.86060000000000003</v>
          </cell>
          <cell r="M48">
            <v>0.98720000000000008</v>
          </cell>
          <cell r="N48">
            <v>0.98720000000000008</v>
          </cell>
          <cell r="O48">
            <v>0.98720000000000008</v>
          </cell>
          <cell r="P48">
            <v>0.37859999999999994</v>
          </cell>
          <cell r="Q48">
            <v>0.78300000000000003</v>
          </cell>
          <cell r="R48">
            <v>0.99429999999999996</v>
          </cell>
          <cell r="S48">
            <v>0.8</v>
          </cell>
          <cell r="T48">
            <v>0.85329999999999995</v>
          </cell>
        </row>
        <row r="49">
          <cell r="B49" t="str">
            <v>HtPmpHtSimple%TYP</v>
          </cell>
          <cell r="C49">
            <v>0.1</v>
          </cell>
          <cell r="D49">
            <v>0.1</v>
          </cell>
          <cell r="E49">
            <v>0.1</v>
          </cell>
          <cell r="F49">
            <v>7.8000000000000005E-3</v>
          </cell>
          <cell r="G49">
            <v>0.14269999999999999</v>
          </cell>
          <cell r="H49">
            <v>0.14269999999999999</v>
          </cell>
          <cell r="I49">
            <v>0.14269999999999999</v>
          </cell>
          <cell r="J49">
            <v>4.6199999999999998E-2</v>
          </cell>
          <cell r="K49">
            <v>7.4200000000000002E-2</v>
          </cell>
          <cell r="L49">
            <v>3.8100000000000002E-2</v>
          </cell>
          <cell r="M49">
            <v>2.5000000000000001E-3</v>
          </cell>
          <cell r="N49">
            <v>2.5000000000000001E-3</v>
          </cell>
          <cell r="O49">
            <v>2.5000000000000001E-3</v>
          </cell>
          <cell r="P49">
            <v>0.24660000000000001</v>
          </cell>
          <cell r="Q49">
            <v>3.5400000000000001E-2</v>
          </cell>
          <cell r="R49">
            <v>0</v>
          </cell>
          <cell r="S49">
            <v>0.1</v>
          </cell>
          <cell r="T49">
            <v>6.3200000000000006E-2</v>
          </cell>
        </row>
        <row r="50">
          <cell r="B50" t="str">
            <v>ChillerAir%TYP</v>
          </cell>
          <cell r="C50">
            <v>0.5</v>
          </cell>
          <cell r="D50">
            <v>0.8</v>
          </cell>
          <cell r="E50">
            <v>0.8</v>
          </cell>
          <cell r="F50">
            <v>0.8</v>
          </cell>
          <cell r="G50">
            <v>0.8</v>
          </cell>
          <cell r="H50">
            <v>0.8</v>
          </cell>
          <cell r="I50">
            <v>0.8</v>
          </cell>
          <cell r="J50">
            <v>0.8</v>
          </cell>
          <cell r="K50">
            <v>0.8</v>
          </cell>
          <cell r="L50">
            <v>0.9</v>
          </cell>
          <cell r="M50">
            <v>1</v>
          </cell>
          <cell r="N50">
            <v>1</v>
          </cell>
          <cell r="O50">
            <v>1</v>
          </cell>
          <cell r="P50">
            <v>0.2</v>
          </cell>
          <cell r="Q50">
            <v>0.2</v>
          </cell>
          <cell r="R50">
            <v>0.6</v>
          </cell>
          <cell r="S50">
            <v>0.6</v>
          </cell>
          <cell r="T50">
            <v>0.2</v>
          </cell>
        </row>
        <row r="51">
          <cell r="B51" t="str">
            <v>ChillerWater%TYP</v>
          </cell>
          <cell r="C51">
            <v>0.5</v>
          </cell>
          <cell r="D51">
            <v>0.2</v>
          </cell>
          <cell r="E51">
            <v>0.2</v>
          </cell>
          <cell r="F51">
            <v>0.2</v>
          </cell>
          <cell r="G51">
            <v>0.2</v>
          </cell>
          <cell r="H51">
            <v>0.2</v>
          </cell>
          <cell r="I51">
            <v>0.2</v>
          </cell>
          <cell r="J51">
            <v>0.2</v>
          </cell>
          <cell r="K51">
            <v>0.2</v>
          </cell>
          <cell r="L51">
            <v>0.1</v>
          </cell>
          <cell r="M51">
            <v>0</v>
          </cell>
          <cell r="N51">
            <v>0</v>
          </cell>
          <cell r="O51">
            <v>0</v>
          </cell>
          <cell r="P51">
            <v>0.8</v>
          </cell>
          <cell r="Q51">
            <v>0.8</v>
          </cell>
          <cell r="R51">
            <v>0.4</v>
          </cell>
          <cell r="S51">
            <v>0.4</v>
          </cell>
          <cell r="T51">
            <v>0.8</v>
          </cell>
        </row>
        <row r="52">
          <cell r="B52" t="str">
            <v>WinFloorRatio%TYP</v>
          </cell>
          <cell r="C52">
            <v>0.16</v>
          </cell>
          <cell r="D52">
            <v>0.16</v>
          </cell>
          <cell r="E52">
            <v>0.16</v>
          </cell>
          <cell r="F52">
            <v>0.02</v>
          </cell>
          <cell r="G52">
            <v>0.16</v>
          </cell>
          <cell r="H52">
            <v>0.16</v>
          </cell>
          <cell r="I52">
            <v>0.04</v>
          </cell>
          <cell r="J52">
            <v>7.0000000000000007E-2</v>
          </cell>
          <cell r="K52">
            <v>0.12</v>
          </cell>
          <cell r="L52">
            <v>0.03</v>
          </cell>
          <cell r="M52">
            <v>0.04</v>
          </cell>
          <cell r="N52">
            <v>0.15</v>
          </cell>
          <cell r="O52">
            <v>0.18</v>
          </cell>
          <cell r="P52">
            <v>0.11</v>
          </cell>
          <cell r="Q52">
            <v>0.11</v>
          </cell>
          <cell r="R52">
            <v>0.12</v>
          </cell>
          <cell r="S52">
            <v>0.08</v>
          </cell>
          <cell r="T52">
            <v>0.1</v>
          </cell>
        </row>
        <row r="61">
          <cell r="C61" t="str">
            <v>Office</v>
          </cell>
          <cell r="D61" t="str">
            <v>Office</v>
          </cell>
          <cell r="E61" t="str">
            <v>Office</v>
          </cell>
          <cell r="F61" t="str">
            <v>Retail/Service</v>
          </cell>
          <cell r="G61" t="str">
            <v>Retail/Service</v>
          </cell>
          <cell r="H61" t="str">
            <v>Retail/Service</v>
          </cell>
          <cell r="I61" t="str">
            <v>Retail/Service</v>
          </cell>
          <cell r="M61" t="str">
            <v>Grocery</v>
          </cell>
          <cell r="N61" t="str">
            <v>Grocery</v>
          </cell>
        </row>
        <row r="62">
          <cell r="B62" t="str">
            <v>_PRE2013</v>
          </cell>
          <cell r="C62" t="str">
            <v>Office</v>
          </cell>
          <cell r="F62" t="str">
            <v>Retail/Service</v>
          </cell>
          <cell r="J62" t="str">
            <v>School</v>
          </cell>
          <cell r="L62" t="str">
            <v>Warehouse</v>
          </cell>
          <cell r="M62" t="str">
            <v>Grocery</v>
          </cell>
          <cell r="O62" t="str">
            <v>Restaurant</v>
          </cell>
          <cell r="P62" t="str">
            <v>Lodging</v>
          </cell>
          <cell r="Q62" t="str">
            <v>Health</v>
          </cell>
          <cell r="S62" t="str">
            <v>Assembly</v>
          </cell>
          <cell r="T62" t="str">
            <v>Other</v>
          </cell>
        </row>
        <row r="63">
          <cell r="B63" t="str">
            <v>FloorA%ACT</v>
          </cell>
          <cell r="C63">
            <v>0.21925891959556321</v>
          </cell>
          <cell r="F63">
            <v>0.170463671983236</v>
          </cell>
          <cell r="J63">
            <v>0.11027533939050128</v>
          </cell>
          <cell r="L63">
            <v>0.13203580856943528</v>
          </cell>
          <cell r="M63">
            <v>2.3026138677721724E-2</v>
          </cell>
          <cell r="O63">
            <v>1.5835296654172451E-2</v>
          </cell>
          <cell r="P63">
            <v>5.1068065124091046E-2</v>
          </cell>
          <cell r="Q63">
            <v>6.8347557000163706E-2</v>
          </cell>
          <cell r="S63">
            <v>0.11013494038183547</v>
          </cell>
          <cell r="T63">
            <v>9.9554262623279946E-2</v>
          </cell>
        </row>
        <row r="64">
          <cell r="B64" t="str">
            <v>_PRE2013</v>
          </cell>
          <cell r="C64" t="str">
            <v>Large Off</v>
          </cell>
          <cell r="D64" t="str">
            <v>Medium Off</v>
          </cell>
          <cell r="E64" t="str">
            <v>Small Off</v>
          </cell>
          <cell r="F64" t="str">
            <v>Xlarge Ret</v>
          </cell>
          <cell r="G64" t="str">
            <v>Large Ret</v>
          </cell>
          <cell r="H64" t="str">
            <v>Medium Ret</v>
          </cell>
          <cell r="I64" t="str">
            <v>Small Ret</v>
          </cell>
          <cell r="J64" t="str">
            <v>School K-12</v>
          </cell>
          <cell r="K64" t="str">
            <v>University</v>
          </cell>
          <cell r="L64" t="str">
            <v>Warehouse</v>
          </cell>
          <cell r="M64" t="str">
            <v>Supermarket</v>
          </cell>
          <cell r="N64" t="str">
            <v>MiniMart</v>
          </cell>
          <cell r="O64" t="str">
            <v>Restaurant</v>
          </cell>
          <cell r="P64" t="str">
            <v>Lodging</v>
          </cell>
          <cell r="Q64" t="str">
            <v>Hospital</v>
          </cell>
          <cell r="R64" t="str">
            <v>Residential Care</v>
          </cell>
          <cell r="S64" t="str">
            <v>Assembly</v>
          </cell>
          <cell r="T64" t="str">
            <v>Other</v>
          </cell>
        </row>
        <row r="65">
          <cell r="B65" t="str">
            <v>FloorA%TYP</v>
          </cell>
          <cell r="C65">
            <v>0.43937391922213881</v>
          </cell>
          <cell r="D65">
            <v>0.43063730719145626</v>
          </cell>
          <cell r="E65">
            <v>0.12998877358640493</v>
          </cell>
          <cell r="F65">
            <v>0.23462323739305441</v>
          </cell>
          <cell r="G65">
            <v>5.5262096022427078E-2</v>
          </cell>
          <cell r="H65">
            <v>0.60637878991755256</v>
          </cell>
          <cell r="I65">
            <v>0.10373587666696588</v>
          </cell>
          <cell r="J65">
            <v>0.66429751499430445</v>
          </cell>
          <cell r="K65">
            <v>0.33570248500569549</v>
          </cell>
          <cell r="L65">
            <v>1</v>
          </cell>
          <cell r="M65">
            <v>0.84840559081310307</v>
          </cell>
          <cell r="N65">
            <v>0.15159440918689687</v>
          </cell>
          <cell r="O65">
            <v>1</v>
          </cell>
          <cell r="P65">
            <v>1</v>
          </cell>
          <cell r="Q65">
            <v>1</v>
          </cell>
          <cell r="R65">
            <v>1</v>
          </cell>
          <cell r="S65">
            <v>1</v>
          </cell>
          <cell r="T65">
            <v>1</v>
          </cell>
        </row>
        <row r="66">
          <cell r="B66" t="str">
            <v>FloorA%REG</v>
          </cell>
          <cell r="C66">
            <v>9.6336650827114415E-2</v>
          </cell>
          <cell r="D66">
            <v>9.4421070712341362E-2</v>
          </cell>
          <cell r="E66">
            <v>2.8501198056107426E-2</v>
          </cell>
          <cell r="F66">
            <v>3.999473857861454E-2</v>
          </cell>
          <cell r="G66">
            <v>9.4201798094731004E-3</v>
          </cell>
          <cell r="H66">
            <v>0.10336555514209726</v>
          </cell>
          <cell r="I66">
            <v>1.7683198453051097E-2</v>
          </cell>
          <cell r="J66">
            <v>7.3255633922263544E-2</v>
          </cell>
          <cell r="K66">
            <v>3.701970546823774E-2</v>
          </cell>
          <cell r="L66">
            <v>0.13203580856943528</v>
          </cell>
          <cell r="M66">
            <v>1.9535504789016944E-2</v>
          </cell>
          <cell r="N66">
            <v>3.4906338887047794E-3</v>
          </cell>
          <cell r="O66">
            <v>1.5835296654172451E-2</v>
          </cell>
          <cell r="P66">
            <v>5.1068065124091046E-2</v>
          </cell>
          <cell r="Q66">
            <v>3.0978070527759683E-2</v>
          </cell>
          <cell r="R66">
            <v>3.7369486472404026E-2</v>
          </cell>
          <cell r="S66">
            <v>0.11013494038183547</v>
          </cell>
          <cell r="T66">
            <v>9.9554262623279946E-2</v>
          </cell>
        </row>
        <row r="67">
          <cell r="B67" t="str">
            <v>ElecHt%TYP</v>
          </cell>
          <cell r="C67">
            <v>0.20943280302167308</v>
          </cell>
          <cell r="D67">
            <v>0.22131165109110185</v>
          </cell>
          <cell r="E67">
            <v>0.30640942705415353</v>
          </cell>
          <cell r="F67">
            <v>5.2995881766435368E-2</v>
          </cell>
          <cell r="G67">
            <v>1.0593107738682607E-2</v>
          </cell>
          <cell r="H67">
            <v>0.12006240959495594</v>
          </cell>
          <cell r="I67">
            <v>0.2732917310450087</v>
          </cell>
          <cell r="J67">
            <v>5.8369343906151915E-2</v>
          </cell>
          <cell r="K67">
            <v>0.1</v>
          </cell>
          <cell r="L67">
            <v>6.3929137015483993E-3</v>
          </cell>
          <cell r="M67">
            <v>3.9182634298973458E-2</v>
          </cell>
          <cell r="N67">
            <v>9.8940421863423066E-3</v>
          </cell>
          <cell r="O67">
            <v>3.0050555941853869E-2</v>
          </cell>
          <cell r="P67">
            <v>0.44679184687802564</v>
          </cell>
          <cell r="Q67">
            <v>0.08</v>
          </cell>
          <cell r="R67">
            <v>0.33985691133471541</v>
          </cell>
          <cell r="S67">
            <v>0.10640191237323121</v>
          </cell>
          <cell r="T67">
            <v>0.16939513747697868</v>
          </cell>
        </row>
        <row r="68">
          <cell r="B68" t="str">
            <v>GasHt%TYP</v>
          </cell>
          <cell r="C68">
            <v>0.54037060186620078</v>
          </cell>
          <cell r="D68">
            <v>0.51430081857580845</v>
          </cell>
          <cell r="E68">
            <v>0.3275419203320854</v>
          </cell>
          <cell r="F68">
            <v>0.91606730000738101</v>
          </cell>
          <cell r="G68">
            <v>0.98322307122393326</v>
          </cell>
          <cell r="H68">
            <v>0.80985008893074606</v>
          </cell>
          <cell r="I68">
            <v>0.56717178566142912</v>
          </cell>
          <cell r="J68">
            <v>0.84777782221188291</v>
          </cell>
          <cell r="K68">
            <v>0.8</v>
          </cell>
          <cell r="L68">
            <v>0.98700382329725422</v>
          </cell>
          <cell r="M68">
            <v>0.46957192737561176</v>
          </cell>
          <cell r="N68">
            <v>0.86606113087441317</v>
          </cell>
          <cell r="O68">
            <v>0.79365284945968273</v>
          </cell>
          <cell r="P68">
            <v>0.24941748529786834</v>
          </cell>
          <cell r="Q68">
            <v>0.91</v>
          </cell>
          <cell r="R68">
            <v>0.40556621261939335</v>
          </cell>
          <cell r="S68">
            <v>0.77815390025512432</v>
          </cell>
          <cell r="T68">
            <v>0.7257160432726234</v>
          </cell>
        </row>
        <row r="69">
          <cell r="B69" t="str">
            <v>HtPmpHt%TYP</v>
          </cell>
          <cell r="C69">
            <v>0.25019659511212627</v>
          </cell>
          <cell r="D69">
            <v>0.26438753033308959</v>
          </cell>
          <cell r="E69">
            <v>0.36604865261376096</v>
          </cell>
          <cell r="F69">
            <v>3.0936818226183656E-2</v>
          </cell>
          <cell r="G69">
            <v>6.1838210373840949E-3</v>
          </cell>
          <cell r="H69">
            <v>7.0087501474297986E-2</v>
          </cell>
          <cell r="I69">
            <v>0.15953648329356207</v>
          </cell>
          <cell r="J69">
            <v>9.3852833881965178E-2</v>
          </cell>
          <cell r="K69">
            <v>0.1</v>
          </cell>
          <cell r="L69">
            <v>6.6032630011973147E-3</v>
          </cell>
          <cell r="M69">
            <v>6.234756715808213E-2</v>
          </cell>
          <cell r="N69">
            <v>1.5743440192688529E-2</v>
          </cell>
          <cell r="O69">
            <v>0.17629659459846331</v>
          </cell>
          <cell r="P69">
            <v>0.30379066782410608</v>
          </cell>
          <cell r="Q69">
            <v>0.01</v>
          </cell>
          <cell r="R69">
            <v>0.25457687604589124</v>
          </cell>
          <cell r="S69">
            <v>0.11544418737164447</v>
          </cell>
          <cell r="T69">
            <v>0.104888819250398</v>
          </cell>
        </row>
        <row r="70">
          <cell r="B70" t="str">
            <v>CoolSat%TYP</v>
          </cell>
          <cell r="C70">
            <v>0.76889412716362515</v>
          </cell>
          <cell r="D70">
            <v>0.9156533727398849</v>
          </cell>
          <cell r="E70">
            <v>0.85579006639653332</v>
          </cell>
          <cell r="F70">
            <v>0.95160006380782447</v>
          </cell>
          <cell r="G70">
            <v>0.98526989662125641</v>
          </cell>
          <cell r="H70">
            <v>0.65234151837252696</v>
          </cell>
          <cell r="I70">
            <v>0.66014461756611731</v>
          </cell>
          <cell r="J70">
            <v>0.69618308739231149</v>
          </cell>
          <cell r="K70">
            <v>0.75</v>
          </cell>
          <cell r="L70">
            <v>0.23</v>
          </cell>
          <cell r="M70">
            <v>0.89440943169321674</v>
          </cell>
          <cell r="N70">
            <v>0.91392039395838554</v>
          </cell>
          <cell r="O70">
            <v>0.9581056413122655</v>
          </cell>
          <cell r="P70">
            <v>0.82644591140120194</v>
          </cell>
          <cell r="Q70">
            <v>0.95</v>
          </cell>
          <cell r="R70">
            <v>0.82648440258098632</v>
          </cell>
          <cell r="S70">
            <v>0.77184416415983825</v>
          </cell>
          <cell r="T70">
            <v>0.71310077098671132</v>
          </cell>
        </row>
        <row r="71">
          <cell r="B71" t="str">
            <v>CoolSat%ACT</v>
          </cell>
          <cell r="C71">
            <v>0.84338963005455969</v>
          </cell>
          <cell r="F71">
            <v>0.74176230846303148</v>
          </cell>
          <cell r="J71">
            <v>0.7142495586900468</v>
          </cell>
          <cell r="L71">
            <v>0.23</v>
          </cell>
          <cell r="M71">
            <v>0.8973671844904727</v>
          </cell>
          <cell r="O71">
            <v>0.96</v>
          </cell>
          <cell r="P71">
            <v>0.88</v>
          </cell>
          <cell r="Q71">
            <v>0.88824220129049314</v>
          </cell>
          <cell r="S71">
            <v>0.77184416415983825</v>
          </cell>
          <cell r="T71">
            <v>0.71310077098671132</v>
          </cell>
        </row>
        <row r="72">
          <cell r="B72" t="str">
            <v>PackRT%TYP</v>
          </cell>
          <cell r="C72">
            <v>0.15</v>
          </cell>
          <cell r="D72">
            <v>0.75000000000000011</v>
          </cell>
          <cell r="E72">
            <v>0.95</v>
          </cell>
          <cell r="F72">
            <v>0.90880480523807783</v>
          </cell>
          <cell r="G72">
            <v>0.72388464763320426</v>
          </cell>
          <cell r="H72">
            <v>0.72388464763320426</v>
          </cell>
          <cell r="I72">
            <v>0.21126457727609282</v>
          </cell>
          <cell r="J72">
            <v>0.38624918003188907</v>
          </cell>
          <cell r="K72">
            <v>0.24174716638708693</v>
          </cell>
          <cell r="L72">
            <v>0.31046750131883327</v>
          </cell>
          <cell r="M72">
            <v>0.90000000000000013</v>
          </cell>
          <cell r="N72">
            <v>0.9</v>
          </cell>
          <cell r="O72">
            <v>0.76718515286285394</v>
          </cell>
          <cell r="P72">
            <v>0.41303161997673743</v>
          </cell>
          <cell r="Q72">
            <v>0.10000000000000002</v>
          </cell>
          <cell r="R72">
            <v>0.68523001119875304</v>
          </cell>
          <cell r="S72">
            <v>0.5</v>
          </cell>
          <cell r="T72">
            <v>0.49999999999999994</v>
          </cell>
        </row>
        <row r="73">
          <cell r="B73" t="str">
            <v>PackRT%ACT</v>
          </cell>
          <cell r="C73">
            <v>0.48584254414953354</v>
          </cell>
          <cell r="F73">
            <v>0.63256057960735712</v>
          </cell>
          <cell r="J73">
            <v>0.33750430289294164</v>
          </cell>
          <cell r="L73">
            <v>0.31046750131883327</v>
          </cell>
          <cell r="M73">
            <v>0.90000000000000013</v>
          </cell>
          <cell r="O73">
            <v>0.76718515286285394</v>
          </cell>
          <cell r="P73">
            <v>0.41303161997673743</v>
          </cell>
          <cell r="Q73">
            <v>0.49902981576861571</v>
          </cell>
          <cell r="S73">
            <v>0.5</v>
          </cell>
          <cell r="T73">
            <v>0.49999999999999994</v>
          </cell>
        </row>
        <row r="74">
          <cell r="B74" t="str">
            <v>BuiltUp%TYP</v>
          </cell>
          <cell r="C74">
            <v>0.63007020528877222</v>
          </cell>
          <cell r="D74">
            <v>9.3963931374592982E-2</v>
          </cell>
          <cell r="E74">
            <v>2.9006395725036469E-2</v>
          </cell>
          <cell r="F74">
            <v>3.9164397027771525E-2</v>
          </cell>
          <cell r="G74">
            <v>0.25776672816535129</v>
          </cell>
          <cell r="H74">
            <v>2.7574670878248778E-2</v>
          </cell>
          <cell r="I74">
            <v>0.10146503328904084</v>
          </cell>
          <cell r="J74">
            <v>0.29515325476216947</v>
          </cell>
          <cell r="K74">
            <v>0.77756785592800526</v>
          </cell>
          <cell r="L74">
            <v>0.13082984106717208</v>
          </cell>
          <cell r="M74">
            <v>7.1447125331852143E-2</v>
          </cell>
          <cell r="N74">
            <v>0</v>
          </cell>
          <cell r="O74">
            <v>2.3525905182962954E-2</v>
          </cell>
          <cell r="P74">
            <v>7.934694377848886E-2</v>
          </cell>
          <cell r="Q74">
            <v>0.85339696790936803</v>
          </cell>
          <cell r="R74">
            <v>7.6228114216259218E-2</v>
          </cell>
          <cell r="S74">
            <v>0.16854152512418574</v>
          </cell>
          <cell r="T74">
            <v>0.20051702037858005</v>
          </cell>
        </row>
        <row r="75">
          <cell r="B75" t="str">
            <v>BuiltUp%ACT</v>
          </cell>
          <cell r="C75">
            <v>0.32107129566956238</v>
          </cell>
          <cell r="F75">
            <v>5.0679867043271966E-2</v>
          </cell>
          <cell r="J75">
            <v>0.45710103517657202</v>
          </cell>
          <cell r="L75">
            <v>5.6541361272701172E-2</v>
          </cell>
          <cell r="M75">
            <v>8.7372210868686184E-2</v>
          </cell>
          <cell r="O75">
            <v>5.746308592387158E-2</v>
          </cell>
          <cell r="P75">
            <v>0.3949582335084047</v>
          </cell>
          <cell r="Q75">
            <v>0.5613264299674231</v>
          </cell>
          <cell r="S75">
            <v>0.1626109504520151</v>
          </cell>
          <cell r="T75">
            <v>0.43951473469986913</v>
          </cell>
        </row>
        <row r="76">
          <cell r="B76" t="str">
            <v>VAV%TYP</v>
          </cell>
          <cell r="C76">
            <v>0.51262713316969566</v>
          </cell>
          <cell r="D76">
            <v>4.1499660445302379E-2</v>
          </cell>
          <cell r="E76">
            <v>0</v>
          </cell>
          <cell r="F76">
            <v>2.6890823009043455E-2</v>
          </cell>
          <cell r="G76">
            <v>0</v>
          </cell>
          <cell r="H76">
            <v>0</v>
          </cell>
          <cell r="I76">
            <v>0</v>
          </cell>
          <cell r="J76">
            <v>0.10981313781515661</v>
          </cell>
          <cell r="K76">
            <v>0.33</v>
          </cell>
          <cell r="L76">
            <v>0</v>
          </cell>
          <cell r="M76">
            <v>0</v>
          </cell>
          <cell r="N76">
            <v>0</v>
          </cell>
          <cell r="O76">
            <v>0</v>
          </cell>
          <cell r="P76">
            <v>3.1992300477329191E-2</v>
          </cell>
          <cell r="Q76">
            <v>0.33</v>
          </cell>
          <cell r="R76">
            <v>2.5191285207445461E-2</v>
          </cell>
          <cell r="S76">
            <v>0.15375982167586399</v>
          </cell>
          <cell r="T76">
            <v>0.18076091596327465</v>
          </cell>
        </row>
        <row r="77">
          <cell r="B77" t="str">
            <v>VAV%ACT</v>
          </cell>
          <cell r="C77">
            <v>0.35</v>
          </cell>
          <cell r="F77">
            <v>0.01</v>
          </cell>
          <cell r="J77">
            <v>0.11</v>
          </cell>
          <cell r="L77">
            <v>0</v>
          </cell>
          <cell r="M77">
            <v>0</v>
          </cell>
          <cell r="O77">
            <v>0</v>
          </cell>
          <cell r="P77">
            <v>0.04</v>
          </cell>
          <cell r="Q77">
            <v>0.21527670664708273</v>
          </cell>
          <cell r="S77">
            <v>0.17</v>
          </cell>
          <cell r="T77">
            <v>0.2</v>
          </cell>
        </row>
        <row r="78">
          <cell r="B78" t="str">
            <v>LSYieldElecHt&amp;AC</v>
          </cell>
          <cell r="C78">
            <v>0.90457835398799891</v>
          </cell>
          <cell r="D78">
            <v>0.92072187100138758</v>
          </cell>
          <cell r="E78">
            <v>0.69260011261534127</v>
          </cell>
          <cell r="F78">
            <v>0.85080401212348655</v>
          </cell>
          <cell r="G78">
            <v>0.74734858139182614</v>
          </cell>
          <cell r="H78">
            <v>0.68828098220470324</v>
          </cell>
          <cell r="I78">
            <v>0.77581880028359507</v>
          </cell>
          <cell r="J78">
            <v>0.58961830873923127</v>
          </cell>
          <cell r="K78">
            <v>0.6725000000000001</v>
          </cell>
          <cell r="L78">
            <v>0.61</v>
          </cell>
          <cell r="M78">
            <v>0.85155275453545742</v>
          </cell>
          <cell r="N78">
            <v>0.73794885515417397</v>
          </cell>
          <cell r="O78">
            <v>0.4291621128262455</v>
          </cell>
          <cell r="P78">
            <v>0.68264459114012044</v>
          </cell>
          <cell r="Q78">
            <v>0.28950000000000004</v>
          </cell>
          <cell r="R78">
            <v>0.68264844025809879</v>
          </cell>
          <cell r="S78">
            <v>0.90490285805758242</v>
          </cell>
          <cell r="T78">
            <v>0.89844108480853846</v>
          </cell>
        </row>
        <row r="79">
          <cell r="B79" t="str">
            <v>LSYieldHtPmpHt&amp;AC</v>
          </cell>
          <cell r="C79">
            <v>1.02</v>
          </cell>
          <cell r="D79">
            <v>1.02</v>
          </cell>
          <cell r="E79">
            <v>0.95500000000000007</v>
          </cell>
          <cell r="F79">
            <v>1.0249999999999999</v>
          </cell>
          <cell r="G79">
            <v>0.96499999999999986</v>
          </cell>
          <cell r="H79">
            <v>0.92500000000000004</v>
          </cell>
          <cell r="I79">
            <v>0.97499999999999987</v>
          </cell>
          <cell r="J79">
            <v>0.8600000000000001</v>
          </cell>
          <cell r="K79">
            <v>0.95500000000000007</v>
          </cell>
          <cell r="L79">
            <v>0.80499999999999994</v>
          </cell>
          <cell r="M79">
            <v>0.9700000000000002</v>
          </cell>
          <cell r="N79">
            <v>0.94500000000000006</v>
          </cell>
          <cell r="O79">
            <v>0.72500000000000009</v>
          </cell>
          <cell r="P79">
            <v>0.90000000000000013</v>
          </cell>
          <cell r="Q79">
            <v>0.64999999999999991</v>
          </cell>
          <cell r="R79">
            <v>0.90000000000000013</v>
          </cell>
          <cell r="S79">
            <v>1.02</v>
          </cell>
          <cell r="T79">
            <v>1.02</v>
          </cell>
        </row>
        <row r="80">
          <cell r="B80" t="str">
            <v>LSYieldGasHt&amp;AC</v>
          </cell>
          <cell r="C80">
            <v>1.0677783539879988</v>
          </cell>
          <cell r="D80">
            <v>1.0839218710013874</v>
          </cell>
          <cell r="E80">
            <v>1.1187334459486746</v>
          </cell>
          <cell r="F80">
            <v>1.1500040121234862</v>
          </cell>
          <cell r="G80">
            <v>1.1372152480584925</v>
          </cell>
          <cell r="H80">
            <v>1.0418809822047033</v>
          </cell>
          <cell r="I80">
            <v>1.0568854669502619</v>
          </cell>
          <cell r="J80">
            <v>1.0248183087392313</v>
          </cell>
          <cell r="K80">
            <v>1.0986333333333334</v>
          </cell>
          <cell r="L80">
            <v>0.96360000000000012</v>
          </cell>
          <cell r="M80">
            <v>1.051019421202124</v>
          </cell>
          <cell r="N80">
            <v>1.0915488551541741</v>
          </cell>
          <cell r="O80">
            <v>0.96409544615957854</v>
          </cell>
          <cell r="P80">
            <v>1.0453112578067871</v>
          </cell>
          <cell r="Q80">
            <v>0.94230000000000003</v>
          </cell>
          <cell r="R80">
            <v>1.0453151069247655</v>
          </cell>
          <cell r="S80">
            <v>1.0681028580575822</v>
          </cell>
          <cell r="T80">
            <v>1.0616410848085382</v>
          </cell>
        </row>
        <row r="81">
          <cell r="B81" t="str">
            <v>LSYieldElecHt</v>
          </cell>
          <cell r="C81">
            <v>0.82000000000000006</v>
          </cell>
          <cell r="D81">
            <v>0.82000000000000006</v>
          </cell>
          <cell r="E81">
            <v>0.53</v>
          </cell>
          <cell r="F81">
            <v>0.66999999999999993</v>
          </cell>
          <cell r="G81">
            <v>0.57000000000000006</v>
          </cell>
          <cell r="H81">
            <v>0.61</v>
          </cell>
          <cell r="I81">
            <v>0.69</v>
          </cell>
          <cell r="J81">
            <v>0.52</v>
          </cell>
          <cell r="K81">
            <v>0.53</v>
          </cell>
          <cell r="L81">
            <v>0.61</v>
          </cell>
          <cell r="M81">
            <v>0.78</v>
          </cell>
          <cell r="N81">
            <v>0.61</v>
          </cell>
          <cell r="O81">
            <v>0.41000000000000003</v>
          </cell>
          <cell r="P81">
            <v>0.6</v>
          </cell>
          <cell r="Q81">
            <v>0.28000000000000003</v>
          </cell>
          <cell r="R81">
            <v>0.6</v>
          </cell>
          <cell r="S81">
            <v>0.82000000000000006</v>
          </cell>
          <cell r="T81">
            <v>0.82000000000000006</v>
          </cell>
        </row>
        <row r="82">
          <cell r="B82" t="str">
            <v>LSYieldGasHt</v>
          </cell>
          <cell r="C82">
            <v>0.98319999999999996</v>
          </cell>
          <cell r="D82">
            <v>0.98319999999999996</v>
          </cell>
          <cell r="E82">
            <v>0.95613333333333328</v>
          </cell>
          <cell r="F82">
            <v>0.96919999999999995</v>
          </cell>
          <cell r="G82">
            <v>0.95986666666666665</v>
          </cell>
          <cell r="H82">
            <v>0.96360000000000001</v>
          </cell>
          <cell r="I82">
            <v>0.97106666666666663</v>
          </cell>
          <cell r="J82">
            <v>0.95520000000000005</v>
          </cell>
          <cell r="K82">
            <v>0.95613333333333328</v>
          </cell>
          <cell r="L82">
            <v>0.96360000000000001</v>
          </cell>
          <cell r="M82">
            <v>0.97946666666666671</v>
          </cell>
          <cell r="N82">
            <v>0.96360000000000001</v>
          </cell>
          <cell r="O82">
            <v>0.94493333333333329</v>
          </cell>
          <cell r="P82">
            <v>0.96266666666666667</v>
          </cell>
          <cell r="Q82">
            <v>0.93279999999999996</v>
          </cell>
          <cell r="R82">
            <v>0.96266666666666667</v>
          </cell>
          <cell r="S82">
            <v>0.98319999999999996</v>
          </cell>
          <cell r="T82">
            <v>0.98319999999999996</v>
          </cell>
        </row>
        <row r="83">
          <cell r="B83" t="str">
            <v>LSYieldThermsGasHt</v>
          </cell>
          <cell r="C83">
            <v>-8.1887999999999996E-3</v>
          </cell>
          <cell r="D83">
            <v>-8.1887999999999996E-3</v>
          </cell>
          <cell r="E83">
            <v>-2.1381866666666666E-2</v>
          </cell>
          <cell r="F83">
            <v>-1.50128E-2</v>
          </cell>
          <cell r="G83">
            <v>-1.9562133333333332E-2</v>
          </cell>
          <cell r="H83">
            <v>-1.7742399999999998E-2</v>
          </cell>
          <cell r="I83">
            <v>-1.4102933333333333E-2</v>
          </cell>
          <cell r="J83">
            <v>-2.18368E-2</v>
          </cell>
          <cell r="K83">
            <v>-2.1381866666666666E-2</v>
          </cell>
          <cell r="L83">
            <v>-1.7742399999999998E-2</v>
          </cell>
          <cell r="M83">
            <v>-1.0008533333333333E-2</v>
          </cell>
          <cell r="N83">
            <v>-1.7742399999999998E-2</v>
          </cell>
          <cell r="O83">
            <v>-2.6841066666666667E-2</v>
          </cell>
          <cell r="P83">
            <v>-1.8197333333333333E-2</v>
          </cell>
          <cell r="Q83">
            <v>-3.2755199999999998E-2</v>
          </cell>
          <cell r="R83">
            <v>-1.8197333333333333E-2</v>
          </cell>
          <cell r="S83">
            <v>-8.1887999999999996E-3</v>
          </cell>
          <cell r="T83">
            <v>-8.1887999999999996E-3</v>
          </cell>
        </row>
        <row r="84">
          <cell r="B84" t="str">
            <v>LSYieldThermsGasHt&amp;AC</v>
          </cell>
          <cell r="C84">
            <v>-8.1887999999999996E-3</v>
          </cell>
          <cell r="D84">
            <v>-8.1887999999999996E-3</v>
          </cell>
          <cell r="E84">
            <v>-2.1381866666666666E-2</v>
          </cell>
          <cell r="F84">
            <v>-1.50128E-2</v>
          </cell>
          <cell r="G84">
            <v>-1.9562133333333332E-2</v>
          </cell>
          <cell r="H84">
            <v>-1.7742399999999998E-2</v>
          </cell>
          <cell r="I84">
            <v>-1.4102933333333333E-2</v>
          </cell>
          <cell r="J84">
            <v>-2.18368E-2</v>
          </cell>
          <cell r="K84">
            <v>-2.1381866666666666E-2</v>
          </cell>
          <cell r="L84">
            <v>-1.7742399999999998E-2</v>
          </cell>
          <cell r="M84">
            <v>-1.0008533333333333E-2</v>
          </cell>
          <cell r="N84">
            <v>-1.7742399999999998E-2</v>
          </cell>
          <cell r="O84">
            <v>-2.6841066666666667E-2</v>
          </cell>
          <cell r="P84">
            <v>-1.8197333333333333E-2</v>
          </cell>
          <cell r="Q84">
            <v>-3.2755199999999998E-2</v>
          </cell>
          <cell r="R84">
            <v>-1.8197333333333333E-2</v>
          </cell>
          <cell r="S84">
            <v>-8.1887999999999996E-3</v>
          </cell>
          <cell r="T84">
            <v>-8.1887999999999996E-3</v>
          </cell>
        </row>
        <row r="85">
          <cell r="B85" t="str">
            <v>LPDAdjust</v>
          </cell>
          <cell r="C85">
            <v>1</v>
          </cell>
          <cell r="D85">
            <v>1</v>
          </cell>
          <cell r="E85">
            <v>1</v>
          </cell>
          <cell r="F85">
            <v>1</v>
          </cell>
          <cell r="G85">
            <v>1</v>
          </cell>
          <cell r="H85">
            <v>1</v>
          </cell>
          <cell r="I85">
            <v>1</v>
          </cell>
          <cell r="J85">
            <v>1</v>
          </cell>
          <cell r="K85">
            <v>1</v>
          </cell>
          <cell r="L85">
            <v>1</v>
          </cell>
          <cell r="M85">
            <v>1</v>
          </cell>
          <cell r="N85">
            <v>1</v>
          </cell>
          <cell r="O85">
            <v>1</v>
          </cell>
          <cell r="P85">
            <v>1</v>
          </cell>
          <cell r="Q85">
            <v>1</v>
          </cell>
          <cell r="R85">
            <v>1</v>
          </cell>
          <cell r="S85">
            <v>1</v>
          </cell>
          <cell r="T85">
            <v>1</v>
          </cell>
        </row>
        <row r="86">
          <cell r="B86" t="str">
            <v>Chiller%TYP</v>
          </cell>
          <cell r="C86">
            <v>0.58498758462529865</v>
          </cell>
          <cell r="D86">
            <v>8.7818054713883376E-2</v>
          </cell>
          <cell r="E86">
            <v>0</v>
          </cell>
          <cell r="F86">
            <v>0.09</v>
          </cell>
          <cell r="G86">
            <v>0</v>
          </cell>
          <cell r="H86">
            <v>0</v>
          </cell>
          <cell r="I86">
            <v>0</v>
          </cell>
          <cell r="J86">
            <v>0.4348146874874485</v>
          </cell>
          <cell r="K86">
            <v>0.56010354277348595</v>
          </cell>
          <cell r="L86">
            <v>0</v>
          </cell>
          <cell r="M86">
            <v>0.15653169058088007</v>
          </cell>
          <cell r="N86">
            <v>0</v>
          </cell>
          <cell r="O86">
            <v>0</v>
          </cell>
          <cell r="P86">
            <v>0.15653169058088007</v>
          </cell>
          <cell r="Q86">
            <v>0.40098917705864051</v>
          </cell>
          <cell r="R86">
            <v>6.7888585236503013E-2</v>
          </cell>
          <cell r="S86">
            <v>0.17470421367705091</v>
          </cell>
          <cell r="T86">
            <v>0.1656240064846628</v>
          </cell>
        </row>
        <row r="87">
          <cell r="B87" t="str">
            <v>HOURSLght</v>
          </cell>
          <cell r="C87">
            <v>3300</v>
          </cell>
          <cell r="D87">
            <v>2800</v>
          </cell>
          <cell r="E87">
            <v>2600</v>
          </cell>
          <cell r="F87">
            <v>6200</v>
          </cell>
          <cell r="G87">
            <v>3800</v>
          </cell>
          <cell r="H87">
            <v>3800</v>
          </cell>
          <cell r="I87">
            <v>2800</v>
          </cell>
          <cell r="J87">
            <v>2700</v>
          </cell>
          <cell r="K87">
            <v>3600</v>
          </cell>
          <cell r="L87">
            <v>2700</v>
          </cell>
          <cell r="M87">
            <v>7300</v>
          </cell>
          <cell r="N87">
            <v>6800</v>
          </cell>
          <cell r="O87">
            <v>5400</v>
          </cell>
          <cell r="P87">
            <v>3000</v>
          </cell>
          <cell r="Q87">
            <v>6400</v>
          </cell>
          <cell r="R87">
            <v>5700</v>
          </cell>
          <cell r="S87">
            <v>3000</v>
          </cell>
          <cell r="T87">
            <v>4100</v>
          </cell>
        </row>
        <row r="88">
          <cell r="B88" t="str">
            <v>UnCondArea%TYP</v>
          </cell>
          <cell r="C88">
            <v>9.7915019519809049E-2</v>
          </cell>
          <cell r="D88">
            <v>2.2419448966079808E-2</v>
          </cell>
          <cell r="E88">
            <v>7.0265950135785918E-2</v>
          </cell>
          <cell r="F88">
            <v>1.9928358103564997E-2</v>
          </cell>
          <cell r="G88">
            <v>0.96021448828880007</v>
          </cell>
          <cell r="H88">
            <v>1.682861062838684E-2</v>
          </cell>
          <cell r="I88">
            <v>0.24046941503104796</v>
          </cell>
          <cell r="J88">
            <v>9.3965911445071555E-3</v>
          </cell>
          <cell r="K88">
            <v>9.3350590462247668E-2</v>
          </cell>
          <cell r="L88">
            <v>0.23147891652780339</v>
          </cell>
          <cell r="M88">
            <v>3.4175742327895269E-2</v>
          </cell>
          <cell r="N88">
            <v>5.7197564623818434E-2</v>
          </cell>
          <cell r="O88">
            <v>0.11219535867382037</v>
          </cell>
          <cell r="P88">
            <v>4.431584636138023E-2</v>
          </cell>
          <cell r="Q88">
            <v>7.2657454104040925E-2</v>
          </cell>
          <cell r="R88">
            <v>3.2474970371947381E-2</v>
          </cell>
          <cell r="S88">
            <v>8.1305475226007548E-2</v>
          </cell>
          <cell r="T88">
            <v>0.1783274256014224</v>
          </cell>
        </row>
        <row r="89">
          <cell r="B89" t="str">
            <v>RTEcono%TYP</v>
          </cell>
          <cell r="C89">
            <v>0.62956237771067991</v>
          </cell>
          <cell r="D89">
            <v>0.31768861920643965</v>
          </cell>
          <cell r="E89">
            <v>7.4025179596472243E-2</v>
          </cell>
          <cell r="F89">
            <v>0.58848968508223554</v>
          </cell>
          <cell r="G89">
            <v>0.26543424358205331</v>
          </cell>
          <cell r="H89">
            <v>0.20684893583537547</v>
          </cell>
          <cell r="I89">
            <v>1.359721457325402E-2</v>
          </cell>
          <cell r="J89">
            <v>0.46813873620144136</v>
          </cell>
          <cell r="K89">
            <v>0.46813873620144136</v>
          </cell>
          <cell r="L89">
            <v>0.14833205060637186</v>
          </cell>
          <cell r="M89">
            <v>0.52268307357406485</v>
          </cell>
          <cell r="N89">
            <v>0.20352640884178452</v>
          </cell>
          <cell r="O89">
            <v>0.32869617366969917</v>
          </cell>
          <cell r="P89">
            <v>0.10423431348186975</v>
          </cell>
          <cell r="Q89">
            <v>0.56873556010588189</v>
          </cell>
          <cell r="R89">
            <v>7.8731272985480064E-2</v>
          </cell>
          <cell r="S89">
            <v>0.39859901805810533</v>
          </cell>
          <cell r="T89">
            <v>0.41988093429192064</v>
          </cell>
        </row>
        <row r="90">
          <cell r="B90" t="str">
            <v>DCV%TYP</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row>
        <row r="91">
          <cell r="B91" t="str">
            <v>FloorA%PRE2006</v>
          </cell>
          <cell r="C91">
            <v>1</v>
          </cell>
          <cell r="D91">
            <v>1</v>
          </cell>
          <cell r="E91">
            <v>1</v>
          </cell>
          <cell r="F91">
            <v>1</v>
          </cell>
          <cell r="G91">
            <v>1</v>
          </cell>
          <cell r="H91">
            <v>1</v>
          </cell>
          <cell r="I91">
            <v>1</v>
          </cell>
          <cell r="J91">
            <v>1</v>
          </cell>
          <cell r="K91">
            <v>1</v>
          </cell>
          <cell r="L91">
            <v>1</v>
          </cell>
          <cell r="M91">
            <v>1</v>
          </cell>
          <cell r="N91">
            <v>1</v>
          </cell>
          <cell r="O91">
            <v>1</v>
          </cell>
          <cell r="P91">
            <v>1</v>
          </cell>
          <cell r="Q91">
            <v>1</v>
          </cell>
          <cell r="R91">
            <v>1</v>
          </cell>
          <cell r="S91">
            <v>1</v>
          </cell>
          <cell r="T91">
            <v>1</v>
          </cell>
        </row>
        <row r="92">
          <cell r="B92" t="str">
            <v>ElecHtComplex%TYP</v>
          </cell>
          <cell r="C92">
            <v>0.5032832003318185</v>
          </cell>
          <cell r="D92">
            <v>0.19754737317540033</v>
          </cell>
          <cell r="E92">
            <v>0.86680076087505498</v>
          </cell>
          <cell r="F92">
            <v>0.55985400698948606</v>
          </cell>
          <cell r="G92">
            <v>0.27993945466265791</v>
          </cell>
          <cell r="H92">
            <v>6.3780434281586118E-3</v>
          </cell>
          <cell r="I92">
            <v>7.5948256913972667E-2</v>
          </cell>
          <cell r="J92">
            <v>5.7319205981493631E-3</v>
          </cell>
          <cell r="K92">
            <v>0.1674709592892723</v>
          </cell>
          <cell r="L92">
            <v>0.2825536194003897</v>
          </cell>
          <cell r="M92">
            <v>4.5624616007740176E-2</v>
          </cell>
          <cell r="N92">
            <v>7.6358748772797594E-2</v>
          </cell>
          <cell r="O92">
            <v>4.608640117832314E-2</v>
          </cell>
          <cell r="P92">
            <v>6.824640339652556E-3</v>
          </cell>
          <cell r="Q92">
            <v>4.9104329398647659E-2</v>
          </cell>
          <cell r="R92">
            <v>0.38331290029021892</v>
          </cell>
          <cell r="S92">
            <v>2.7101825075335855E-2</v>
          </cell>
          <cell r="T92">
            <v>0.37020773554855302</v>
          </cell>
        </row>
        <row r="93">
          <cell r="B93" t="str">
            <v>GasHtComplex%TYP</v>
          </cell>
          <cell r="C93">
            <v>0.20660069118679708</v>
          </cell>
          <cell r="D93">
            <v>8.1094349688734371E-2</v>
          </cell>
          <cell r="E93">
            <v>0.35582677148761982</v>
          </cell>
          <cell r="F93">
            <v>0.1044245964626806</v>
          </cell>
          <cell r="G93">
            <v>2.3584345085431835</v>
          </cell>
          <cell r="H93">
            <v>5.3733753736439169E-2</v>
          </cell>
          <cell r="I93">
            <v>0.63984903516178027</v>
          </cell>
          <cell r="J93">
            <v>0.78301794007178116</v>
          </cell>
          <cell r="K93">
            <v>0.76612829592366649</v>
          </cell>
          <cell r="L93">
            <v>0.46415256294736318</v>
          </cell>
          <cell r="M93">
            <v>0.80876894218964157</v>
          </cell>
          <cell r="N93">
            <v>1.3535803668226631</v>
          </cell>
          <cell r="O93">
            <v>0.81695481938952597</v>
          </cell>
          <cell r="P93">
            <v>0.50395980482161595</v>
          </cell>
          <cell r="Q93">
            <v>0.55637445480169345</v>
          </cell>
          <cell r="R93">
            <v>0.62059668380791444</v>
          </cell>
          <cell r="S93">
            <v>0.29812007582869443</v>
          </cell>
          <cell r="T93">
            <v>0.80164122055359432</v>
          </cell>
        </row>
        <row r="94">
          <cell r="B94" t="str">
            <v>HtPmpHtComplex%TYP</v>
          </cell>
          <cell r="C94">
            <v>0.10615620032939298</v>
          </cell>
          <cell r="D94">
            <v>4.1668147292671175E-2</v>
          </cell>
          <cell r="E94">
            <v>0.18283200225331492</v>
          </cell>
          <cell r="F94">
            <v>0</v>
          </cell>
          <cell r="G94">
            <v>4.7478913313233901</v>
          </cell>
          <cell r="H94">
            <v>0.10817430911927059</v>
          </cell>
          <cell r="I94">
            <v>1.2881144998496472</v>
          </cell>
          <cell r="J94">
            <v>0.15081528786933984</v>
          </cell>
          <cell r="K94">
            <v>0</v>
          </cell>
          <cell r="L94">
            <v>0</v>
          </cell>
          <cell r="M94">
            <v>0</v>
          </cell>
          <cell r="N94">
            <v>0</v>
          </cell>
          <cell r="O94">
            <v>0</v>
          </cell>
          <cell r="P94">
            <v>0.37562111375905877</v>
          </cell>
          <cell r="Q94">
            <v>0</v>
          </cell>
          <cell r="R94">
            <v>7.8697678201352483E-2</v>
          </cell>
          <cell r="S94">
            <v>0.21681460060268684</v>
          </cell>
          <cell r="T94">
            <v>1.6881662956934655E-2</v>
          </cell>
        </row>
        <row r="95">
          <cell r="B95" t="str">
            <v>ElecHtSimple%TYP</v>
          </cell>
          <cell r="C95">
            <v>4.0797924799920442E-2</v>
          </cell>
          <cell r="D95">
            <v>7.6712861227859655E-2</v>
          </cell>
          <cell r="E95">
            <v>0.34629799136803036</v>
          </cell>
          <cell r="F95">
            <v>9.4309392161736581E-3</v>
          </cell>
          <cell r="G95">
            <v>0.69059559002041793</v>
          </cell>
          <cell r="H95">
            <v>1.5734290365582385E-2</v>
          </cell>
          <cell r="I95">
            <v>2.5440517986723227E-2</v>
          </cell>
          <cell r="J95">
            <v>0.22063592478811844</v>
          </cell>
          <cell r="K95">
            <v>0.18449615182326545</v>
          </cell>
          <cell r="L95">
            <v>8.5433934010164969E-2</v>
          </cell>
          <cell r="M95">
            <v>0.16530992978116466</v>
          </cell>
          <cell r="N95">
            <v>0.25453305525840347</v>
          </cell>
          <cell r="O95">
            <v>0.12256320691297852</v>
          </cell>
          <cell r="P95">
            <v>0.1701802809460462</v>
          </cell>
          <cell r="Q95">
            <v>7.6529644813639303E-2</v>
          </cell>
          <cell r="R95">
            <v>8.48023297102318E-2</v>
          </cell>
          <cell r="S95">
            <v>5.420365015067171E-2</v>
          </cell>
          <cell r="T95">
            <v>0.20159565917150249</v>
          </cell>
        </row>
        <row r="96">
          <cell r="B96" t="str">
            <v>GasHtSimple%TYP</v>
          </cell>
          <cell r="C96">
            <v>0.59645431773702551</v>
          </cell>
          <cell r="D96">
            <v>0.1751178154419134</v>
          </cell>
          <cell r="E96">
            <v>0.75286988633676921</v>
          </cell>
          <cell r="F96">
            <v>0.64860578911648015</v>
          </cell>
          <cell r="G96">
            <v>5.6577342666812855</v>
          </cell>
          <cell r="H96">
            <v>0.12890385494734588</v>
          </cell>
          <cell r="I96">
            <v>1.9096725785396154</v>
          </cell>
          <cell r="J96">
            <v>0.52936088218329336</v>
          </cell>
          <cell r="K96">
            <v>0.62505513690134207</v>
          </cell>
          <cell r="L96">
            <v>0.58469762342365594</v>
          </cell>
          <cell r="M96">
            <v>0.61036689721002213</v>
          </cell>
          <cell r="N96">
            <v>1.0544939191728511</v>
          </cell>
          <cell r="O96">
            <v>0.61909451647609204</v>
          </cell>
          <cell r="P96">
            <v>0.45909862320270312</v>
          </cell>
          <cell r="Q96">
            <v>0.45317337392380236</v>
          </cell>
          <cell r="R96">
            <v>0.90611735760696566</v>
          </cell>
          <cell r="S96">
            <v>0.43362920120537368</v>
          </cell>
          <cell r="T96">
            <v>0.74796368935357349</v>
          </cell>
        </row>
        <row r="97">
          <cell r="B97" t="str">
            <v>HtPmpHtSimple%TYP</v>
          </cell>
          <cell r="C97">
            <v>0.17870625346146285</v>
          </cell>
          <cell r="D97">
            <v>6.8447165702795604E-2</v>
          </cell>
          <cell r="E97">
            <v>0.30615112501091846</v>
          </cell>
          <cell r="F97">
            <v>5.1813731069269E-3</v>
          </cell>
          <cell r="G97">
            <v>1.0540200575293213</v>
          </cell>
          <cell r="H97">
            <v>2.4014427366708016E-2</v>
          </cell>
          <cell r="I97">
            <v>6.8798695399061222E-2</v>
          </cell>
          <cell r="J97">
            <v>0.18966230747930371</v>
          </cell>
          <cell r="K97">
            <v>0.12395461589786912</v>
          </cell>
          <cell r="L97">
            <v>7.657462491393198E-2</v>
          </cell>
          <cell r="M97">
            <v>7.8716731206195087E-2</v>
          </cell>
          <cell r="N97">
            <v>0.131827238222366</v>
          </cell>
          <cell r="O97">
            <v>0.12138349717877855</v>
          </cell>
          <cell r="P97">
            <v>0.25705457832201301</v>
          </cell>
          <cell r="Q97">
            <v>7.5760149152072437E-2</v>
          </cell>
          <cell r="R97">
            <v>9.1579325081048712E-2</v>
          </cell>
          <cell r="S97">
            <v>5.420365015067171E-2</v>
          </cell>
          <cell r="T97">
            <v>0.23925913126345466</v>
          </cell>
        </row>
        <row r="98">
          <cell r="B98" t="str">
            <v>ChillerAir%TYP</v>
          </cell>
          <cell r="C98">
            <v>0.5</v>
          </cell>
          <cell r="D98">
            <v>0.8</v>
          </cell>
          <cell r="E98">
            <v>0.8</v>
          </cell>
          <cell r="F98">
            <v>0.8</v>
          </cell>
          <cell r="G98">
            <v>0.8</v>
          </cell>
          <cell r="H98">
            <v>0.8</v>
          </cell>
          <cell r="I98">
            <v>0.8</v>
          </cell>
          <cell r="J98">
            <v>0.8</v>
          </cell>
          <cell r="K98">
            <v>0.8</v>
          </cell>
          <cell r="L98">
            <v>0.9</v>
          </cell>
          <cell r="M98">
            <v>1</v>
          </cell>
          <cell r="N98">
            <v>1</v>
          </cell>
          <cell r="O98">
            <v>1</v>
          </cell>
          <cell r="P98">
            <v>0.2</v>
          </cell>
          <cell r="Q98">
            <v>0.2</v>
          </cell>
          <cell r="R98">
            <v>0.6</v>
          </cell>
          <cell r="S98">
            <v>0.6</v>
          </cell>
          <cell r="T98">
            <v>0.2</v>
          </cell>
        </row>
        <row r="99">
          <cell r="B99" t="str">
            <v>ChillerWater%TYP</v>
          </cell>
          <cell r="C99">
            <v>0.5</v>
          </cell>
          <cell r="D99">
            <v>0.2</v>
          </cell>
          <cell r="E99">
            <v>0.2</v>
          </cell>
          <cell r="F99">
            <v>0.2</v>
          </cell>
          <cell r="G99">
            <v>0.2</v>
          </cell>
          <cell r="H99">
            <v>0.2</v>
          </cell>
          <cell r="I99">
            <v>0.2</v>
          </cell>
          <cell r="J99">
            <v>0.2</v>
          </cell>
          <cell r="K99">
            <v>0.2</v>
          </cell>
          <cell r="L99">
            <v>0.1</v>
          </cell>
          <cell r="M99">
            <v>0</v>
          </cell>
          <cell r="N99">
            <v>0</v>
          </cell>
          <cell r="O99">
            <v>0</v>
          </cell>
          <cell r="P99">
            <v>0.8</v>
          </cell>
          <cell r="Q99">
            <v>0.8</v>
          </cell>
          <cell r="R99">
            <v>0.4</v>
          </cell>
          <cell r="S99">
            <v>0.4</v>
          </cell>
          <cell r="T99">
            <v>0.8</v>
          </cell>
        </row>
        <row r="100">
          <cell r="B100" t="str">
            <v>WinFloorRatio%TYP</v>
          </cell>
          <cell r="C100">
            <v>0.11113127858742104</v>
          </cell>
          <cell r="D100">
            <v>4.3960578486503234E-2</v>
          </cell>
          <cell r="E100">
            <v>0.1917271954866456</v>
          </cell>
          <cell r="F100">
            <v>1.3285572069043333E-2</v>
          </cell>
          <cell r="G100">
            <v>1.1818024471246773</v>
          </cell>
          <cell r="H100">
            <v>2.6925777005418945E-2</v>
          </cell>
          <cell r="I100">
            <v>8.015647167701602E-2</v>
          </cell>
          <cell r="J100">
            <v>6.5776138011550078E-2</v>
          </cell>
          <cell r="K100">
            <v>0.11202070855469719</v>
          </cell>
          <cell r="L100">
            <v>2.2401185470432586E-2</v>
          </cell>
          <cell r="M100">
            <v>3.4175742327895269E-2</v>
          </cell>
          <cell r="N100">
            <v>0.21449086733931913</v>
          </cell>
          <cell r="O100">
            <v>0.15534741970221283</v>
          </cell>
          <cell r="P100">
            <v>9.7494861995036486E-2</v>
          </cell>
          <cell r="Q100">
            <v>6.6602666262037521E-2</v>
          </cell>
          <cell r="R100">
            <v>0.12989988148778953</v>
          </cell>
          <cell r="S100">
            <v>4.3362920120537364E-2</v>
          </cell>
          <cell r="T100">
            <v>0.11888495040094829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sheetName val="Pop Forecast (Base Case)"/>
      <sheetName val="Pop Forecast (Low)"/>
      <sheetName val="DEI (Base Case)"/>
      <sheetName val="Dairy Forecast (Base Case)"/>
      <sheetName val="Dairy Forecast (Low)"/>
      <sheetName val="Dairy Forecast (High)"/>
      <sheetName val="EV Forecast (Base Case)"/>
      <sheetName val="EV Forecast (Low)"/>
      <sheetName val="EV Forecast (High)"/>
      <sheetName val="DEI Forecast (Base Case)"/>
      <sheetName val="DEI Forecast (High)"/>
      <sheetName val="DEI Forecast (Low)"/>
      <sheetName val="DataCenter Forecast (Base Case)"/>
      <sheetName val="DataCenter Forecast (High)"/>
      <sheetName val="DataCenter Forecast (Low)"/>
      <sheetName val="Pop Forecast (High Case)"/>
      <sheetName val="Pop Forecast (Low Case)"/>
      <sheetName val="7P Forecasts D2"/>
    </sheetNames>
    <definedNames>
      <definedName name="rng_ForecastColumnLookup" refersTo="='Forecast Switchboard'!$H$21:$AE$21"/>
      <definedName name="rng_ForecastRowLookup" refersTo="='Forecast Switchboard'!$G$22:$G$502"/>
      <definedName name="switch_ForecastScenario" refersTo="='Forecast Switchboard'!$H$3"/>
      <definedName name="switch_ForecastState" refersTo="='Forecast Switchboard'!$H$4"/>
      <definedName name="tbl_Forecast" refersTo="='Forecast Switchboard'!$H$22:$AE$502"/>
    </definedNames>
    <sheetDataSet>
      <sheetData sheetId="0"/>
      <sheetData sheetId="1">
        <row r="3">
          <cell r="H3" t="str">
            <v>Base</v>
          </cell>
        </row>
        <row r="4">
          <cell r="H4" t="str">
            <v>Region</v>
          </cell>
        </row>
        <row r="21">
          <cell r="H21" t="str">
            <v>Sector</v>
          </cell>
          <cell r="I21" t="str">
            <v>Building/Industry Type</v>
          </cell>
          <cell r="J21" t="str">
            <v>Vintage / Subcategory</v>
          </cell>
          <cell r="K21" t="str">
            <v>Forecast Units</v>
          </cell>
          <cell r="L21">
            <v>2016</v>
          </cell>
          <cell r="M21">
            <v>2017</v>
          </cell>
          <cell r="N21">
            <v>2018</v>
          </cell>
          <cell r="O21">
            <v>2019</v>
          </cell>
          <cell r="P21">
            <v>2020</v>
          </cell>
          <cell r="Q21">
            <v>2021</v>
          </cell>
          <cell r="R21">
            <v>2022</v>
          </cell>
          <cell r="S21">
            <v>2023</v>
          </cell>
          <cell r="T21">
            <v>2024</v>
          </cell>
          <cell r="U21">
            <v>2025</v>
          </cell>
          <cell r="V21">
            <v>2026</v>
          </cell>
          <cell r="W21">
            <v>2027</v>
          </cell>
          <cell r="X21">
            <v>2028</v>
          </cell>
          <cell r="Y21">
            <v>2029</v>
          </cell>
          <cell r="Z21">
            <v>2030</v>
          </cell>
          <cell r="AA21">
            <v>2031</v>
          </cell>
          <cell r="AB21">
            <v>2032</v>
          </cell>
          <cell r="AC21">
            <v>2033</v>
          </cell>
          <cell r="AD21">
            <v>2034</v>
          </cell>
          <cell r="AE21">
            <v>2035</v>
          </cell>
        </row>
        <row r="22">
          <cell r="G22" t="str">
            <v>RegionSingle FamilyNew</v>
          </cell>
          <cell r="H22" t="str">
            <v>Res</v>
          </cell>
          <cell r="I22" t="str">
            <v>Single Family</v>
          </cell>
          <cell r="J22" t="str">
            <v>New</v>
          </cell>
          <cell r="K22" t="str">
            <v>Buildings</v>
          </cell>
          <cell r="L22">
            <v>62685.758999999998</v>
          </cell>
          <cell r="M22">
            <v>59961.781000000003</v>
          </cell>
          <cell r="N22">
            <v>56834.012000000002</v>
          </cell>
          <cell r="O22">
            <v>54985.192999999999</v>
          </cell>
          <cell r="P22">
            <v>53507.474000000002</v>
          </cell>
          <cell r="Q22">
            <v>50982.05</v>
          </cell>
          <cell r="R22">
            <v>49561.669000000002</v>
          </cell>
          <cell r="S22">
            <v>49324.517999999996</v>
          </cell>
          <cell r="T22">
            <v>48815.77</v>
          </cell>
          <cell r="U22">
            <v>49683.252</v>
          </cell>
          <cell r="V22">
            <v>50030.137000000002</v>
          </cell>
          <cell r="W22">
            <v>49387.762999999999</v>
          </cell>
          <cell r="X22">
            <v>48079.345999999998</v>
          </cell>
          <cell r="Y22">
            <v>48129.050999999999</v>
          </cell>
          <cell r="Z22">
            <v>48690.569000000003</v>
          </cell>
          <cell r="AA22">
            <v>48482.864000000001</v>
          </cell>
          <cell r="AB22">
            <v>46879.000999999997</v>
          </cell>
          <cell r="AC22">
            <v>46798.777999999998</v>
          </cell>
          <cell r="AD22">
            <v>46917.627</v>
          </cell>
          <cell r="AE22">
            <v>47236.144999999997</v>
          </cell>
        </row>
        <row r="23">
          <cell r="G23" t="str">
            <v>RegionMultifamily - Low RiseNew</v>
          </cell>
          <cell r="H23" t="str">
            <v>Res</v>
          </cell>
          <cell r="I23" t="str">
            <v>Multifamily - Low Rise</v>
          </cell>
          <cell r="J23" t="str">
            <v>New</v>
          </cell>
          <cell r="K23" t="str">
            <v>Buildings</v>
          </cell>
          <cell r="L23">
            <v>23280.347100904564</v>
          </cell>
          <cell r="M23">
            <v>23017.418106038647</v>
          </cell>
          <cell r="N23">
            <v>22811.60852767331</v>
          </cell>
          <cell r="O23">
            <v>22085.916378202593</v>
          </cell>
          <cell r="P23">
            <v>20817.853908138593</v>
          </cell>
          <cell r="Q23">
            <v>20070.279329962508</v>
          </cell>
          <cell r="R23">
            <v>19887.831284331631</v>
          </cell>
          <cell r="S23">
            <v>20257.583209811291</v>
          </cell>
          <cell r="T23">
            <v>20750.368029493613</v>
          </cell>
          <cell r="U23">
            <v>21314.334279744231</v>
          </cell>
          <cell r="V23">
            <v>21403.286239774712</v>
          </cell>
          <cell r="W23">
            <v>21409.137516518917</v>
          </cell>
          <cell r="X23">
            <v>21443.358292282628</v>
          </cell>
          <cell r="Y23">
            <v>21209.865626522758</v>
          </cell>
          <cell r="Z23">
            <v>20954.17798283829</v>
          </cell>
          <cell r="AA23">
            <v>20525.44023202754</v>
          </cell>
          <cell r="AB23">
            <v>20175.505597554071</v>
          </cell>
          <cell r="AC23">
            <v>19919.723927484571</v>
          </cell>
          <cell r="AD23">
            <v>19536.194066416414</v>
          </cell>
          <cell r="AE23">
            <v>19462.287131015248</v>
          </cell>
        </row>
        <row r="24">
          <cell r="G24" t="str">
            <v>RegionMultifamily - High RiseNew</v>
          </cell>
          <cell r="H24" t="str">
            <v>Res</v>
          </cell>
          <cell r="I24" t="str">
            <v>Multifamily - High Rise</v>
          </cell>
          <cell r="J24" t="str">
            <v>New</v>
          </cell>
          <cell r="K24" t="str">
            <v>Buildings</v>
          </cell>
          <cell r="L24">
            <v>5226.2387411561367</v>
          </cell>
          <cell r="M24">
            <v>5239.95312759432</v>
          </cell>
          <cell r="N24">
            <v>5271.2612760989568</v>
          </cell>
          <cell r="O24">
            <v>4985.883552972361</v>
          </cell>
          <cell r="P24">
            <v>4608.5912035798974</v>
          </cell>
          <cell r="Q24">
            <v>4509.6375960361838</v>
          </cell>
          <cell r="R24">
            <v>4481.760351096189</v>
          </cell>
          <cell r="S24">
            <v>4621.8312800578688</v>
          </cell>
          <cell r="T24">
            <v>4700.9782942419988</v>
          </cell>
          <cell r="U24">
            <v>4828.2391631488581</v>
          </cell>
          <cell r="V24">
            <v>4790.0249139778334</v>
          </cell>
          <cell r="W24">
            <v>4782.0649962402858</v>
          </cell>
          <cell r="X24">
            <v>4748.3908346265653</v>
          </cell>
          <cell r="Y24">
            <v>4733.4823682495089</v>
          </cell>
          <cell r="Z24">
            <v>4698.697177079107</v>
          </cell>
          <cell r="AA24">
            <v>4599.2987885998937</v>
          </cell>
          <cell r="AB24">
            <v>4526.3104216428001</v>
          </cell>
          <cell r="AC24">
            <v>4422.0600452822764</v>
          </cell>
          <cell r="AD24">
            <v>4405.182362066379</v>
          </cell>
          <cell r="AE24">
            <v>4385.1136986120664</v>
          </cell>
        </row>
        <row r="25">
          <cell r="G25" t="str">
            <v>RegionManufacturedNew</v>
          </cell>
          <cell r="H25" t="str">
            <v>Res</v>
          </cell>
          <cell r="I25" t="str">
            <v>Manufactured</v>
          </cell>
          <cell r="J25" t="str">
            <v>New</v>
          </cell>
          <cell r="K25" t="str">
            <v>Buildings</v>
          </cell>
          <cell r="L25">
            <v>1869.5754050925925</v>
          </cell>
          <cell r="M25">
            <v>1881.796305941358</v>
          </cell>
          <cell r="N25">
            <v>1949.1340235982509</v>
          </cell>
          <cell r="O25">
            <v>2021.1963608646258</v>
          </cell>
          <cell r="P25">
            <v>1959.5061710087307</v>
          </cell>
          <cell r="Q25">
            <v>1928.5764356212967</v>
          </cell>
          <cell r="R25">
            <v>1934.9641170211423</v>
          </cell>
          <cell r="S25">
            <v>1945.862235675901</v>
          </cell>
          <cell r="T25">
            <v>1956.539890631658</v>
          </cell>
          <cell r="U25">
            <v>1957.7742018038925</v>
          </cell>
          <cell r="V25">
            <v>1947.2038419604366</v>
          </cell>
          <cell r="W25">
            <v>1945.153453785721</v>
          </cell>
          <cell r="X25">
            <v>1947.9162901464586</v>
          </cell>
          <cell r="Y25">
            <v>1950.0749856673444</v>
          </cell>
          <cell r="Z25">
            <v>1950.7771106659191</v>
          </cell>
          <cell r="AA25">
            <v>1949.8166473382953</v>
          </cell>
          <cell r="AB25">
            <v>1948.4903882606959</v>
          </cell>
          <cell r="AC25">
            <v>1948.7048126440727</v>
          </cell>
          <cell r="AD25">
            <v>1949.296705787131</v>
          </cell>
          <cell r="AE25">
            <v>1949.5267750605763</v>
          </cell>
        </row>
        <row r="26">
          <cell r="G26" t="str">
            <v>RegionSingle FamilyExisting</v>
          </cell>
          <cell r="H26" t="str">
            <v>Res</v>
          </cell>
          <cell r="I26" t="str">
            <v>Single Family</v>
          </cell>
          <cell r="J26" t="str">
            <v>Existing</v>
          </cell>
          <cell r="K26" t="str">
            <v>Buildings</v>
          </cell>
          <cell r="L26">
            <v>4203528.2719999999</v>
          </cell>
          <cell r="M26">
            <v>4193982.9785983553</v>
          </cell>
          <cell r="N26">
            <v>4184459.3604704877</v>
          </cell>
          <cell r="O26">
            <v>4174957.36839659</v>
          </cell>
          <cell r="P26">
            <v>4165476.9532686244</v>
          </cell>
          <cell r="Q26">
            <v>4156018.0660900641</v>
          </cell>
          <cell r="R26">
            <v>4146580.6579756448</v>
          </cell>
          <cell r="S26">
            <v>4137164.6801511091</v>
          </cell>
          <cell r="T26">
            <v>4127770.0839529554</v>
          </cell>
          <cell r="U26">
            <v>4118396.8208281873</v>
          </cell>
          <cell r="V26">
            <v>4109044.8423340586</v>
          </cell>
          <cell r="W26">
            <v>4099714.1001378288</v>
          </cell>
          <cell r="X26">
            <v>4090404.5460165106</v>
          </cell>
          <cell r="Y26">
            <v>4081116.1318566194</v>
          </cell>
          <cell r="Z26">
            <v>4071848.8096539262</v>
          </cell>
          <cell r="AA26">
            <v>4062602.5315132081</v>
          </cell>
          <cell r="AB26">
            <v>4053377.2496480034</v>
          </cell>
          <cell r="AC26">
            <v>4044172.9163803621</v>
          </cell>
          <cell r="AD26">
            <v>4034989.4841406001</v>
          </cell>
          <cell r="AE26">
            <v>4025826.9054670548</v>
          </cell>
        </row>
        <row r="27">
          <cell r="G27" t="str">
            <v>RegionMultifamily - Low RiseExisting</v>
          </cell>
          <cell r="H27" t="str">
            <v>Res</v>
          </cell>
          <cell r="I27" t="str">
            <v>Multifamily - Low Rise</v>
          </cell>
          <cell r="J27" t="str">
            <v>Existing</v>
          </cell>
          <cell r="K27" t="str">
            <v>Buildings</v>
          </cell>
          <cell r="L27">
            <v>926243.25609262148</v>
          </cell>
          <cell r="M27">
            <v>924139.92640956037</v>
          </cell>
          <cell r="N27">
            <v>922041.3730050053</v>
          </cell>
          <cell r="O27">
            <v>919947.58503289847</v>
          </cell>
          <cell r="P27">
            <v>917858.55167181045</v>
          </cell>
          <cell r="Q27">
            <v>915774.26212488639</v>
          </cell>
          <cell r="R27">
            <v>913694.70561978838</v>
          </cell>
          <cell r="S27">
            <v>911619.87140864041</v>
          </cell>
          <cell r="T27">
            <v>909549.74876797362</v>
          </cell>
          <cell r="U27">
            <v>907484.32699866977</v>
          </cell>
          <cell r="V27">
            <v>905423.59542590659</v>
          </cell>
          <cell r="W27">
            <v>903367.54339910217</v>
          </cell>
          <cell r="X27">
            <v>901316.16029185988</v>
          </cell>
          <cell r="Y27">
            <v>899269.43550191447</v>
          </cell>
          <cell r="Z27">
            <v>897227.35845107585</v>
          </cell>
          <cell r="AA27">
            <v>895189.9185851753</v>
          </cell>
          <cell r="AB27">
            <v>893157.10537401051</v>
          </cell>
          <cell r="AC27">
            <v>891128.90831129183</v>
          </cell>
          <cell r="AD27">
            <v>889105.31691458682</v>
          </cell>
          <cell r="AE27">
            <v>887086.32072526717</v>
          </cell>
        </row>
        <row r="28">
          <cell r="G28" t="str">
            <v>RegionMultifamily - High RiseExisting</v>
          </cell>
          <cell r="H28" t="str">
            <v>Res</v>
          </cell>
          <cell r="I28" t="str">
            <v>Multifamily - High Rise</v>
          </cell>
          <cell r="J28" t="str">
            <v>Existing</v>
          </cell>
          <cell r="K28" t="str">
            <v>Buildings</v>
          </cell>
          <cell r="L28">
            <v>211180.07985625503</v>
          </cell>
          <cell r="M28">
            <v>210700.52836963299</v>
          </cell>
          <cell r="N28">
            <v>210222.06585706791</v>
          </cell>
          <cell r="O28">
            <v>209744.68984569819</v>
          </cell>
          <cell r="P28">
            <v>209268.39786827751</v>
          </cell>
          <cell r="Q28">
            <v>208793.18746316229</v>
          </cell>
          <cell r="R28">
            <v>208319.05617429892</v>
          </cell>
          <cell r="S28">
            <v>207846.00155121088</v>
          </cell>
          <cell r="T28">
            <v>207374.0211489865</v>
          </cell>
          <cell r="U28">
            <v>206903.11252826577</v>
          </cell>
          <cell r="V28">
            <v>206433.27325522827</v>
          </cell>
          <cell r="W28">
            <v>205964.50090158021</v>
          </cell>
          <cell r="X28">
            <v>205496.79304454199</v>
          </cell>
          <cell r="Y28">
            <v>205030.14726683579</v>
          </cell>
          <cell r="Z28">
            <v>204564.56115667295</v>
          </cell>
          <cell r="AA28">
            <v>204100.03230774152</v>
          </cell>
          <cell r="AB28">
            <v>203636.55831919383</v>
          </cell>
          <cell r="AC28">
            <v>203174.13679563423</v>
          </cell>
          <cell r="AD28">
            <v>202712.76534710638</v>
          </cell>
          <cell r="AE28">
            <v>202252.44158908122</v>
          </cell>
        </row>
        <row r="29">
          <cell r="G29" t="str">
            <v>RegionManufacturedExisting</v>
          </cell>
          <cell r="H29" t="str">
            <v>Res</v>
          </cell>
          <cell r="I29" t="str">
            <v>Manufactured</v>
          </cell>
          <cell r="J29" t="str">
            <v>Existing</v>
          </cell>
          <cell r="K29" t="str">
            <v>Buildings</v>
          </cell>
          <cell r="L29">
            <v>572006.3278356482</v>
          </cell>
          <cell r="M29">
            <v>565893.30394507048</v>
          </cell>
          <cell r="N29">
            <v>559845.60985814757</v>
          </cell>
          <cell r="O29">
            <v>553862.54739615123</v>
          </cell>
          <cell r="P29">
            <v>547943.42584177968</v>
          </cell>
          <cell r="Q29">
            <v>542087.56185941794</v>
          </cell>
          <cell r="R29">
            <v>536294.27941624937</v>
          </cell>
          <cell r="S29">
            <v>530562.90970421082</v>
          </cell>
          <cell r="T29">
            <v>524892.79106278194</v>
          </cell>
          <cell r="U29">
            <v>519283.26890259917</v>
          </cell>
          <cell r="V29">
            <v>513733.69562988722</v>
          </cell>
          <cell r="W29">
            <v>508243.4305716962</v>
          </cell>
          <cell r="X29">
            <v>502811.8399019395</v>
          </cell>
          <cell r="Y29">
            <v>497438.2965682213</v>
          </cell>
          <cell r="Z29">
            <v>492122.18021944637</v>
          </cell>
          <cell r="AA29">
            <v>486862.87713420321</v>
          </cell>
          <cell r="AB29">
            <v>481659.78014991269</v>
          </cell>
          <cell r="AC29">
            <v>476512.28859273402</v>
          </cell>
          <cell r="AD29">
            <v>471419.80820821953</v>
          </cell>
          <cell r="AE29">
            <v>466381.75109271082</v>
          </cell>
        </row>
        <row r="30">
          <cell r="G30" t="str">
            <v>RegionLarge OffNew</v>
          </cell>
          <cell r="H30" t="str">
            <v>Com</v>
          </cell>
          <cell r="I30" t="str">
            <v>Large Off</v>
          </cell>
          <cell r="J30" t="str">
            <v>New</v>
          </cell>
          <cell r="K30" t="str">
            <v>Millions SqFt</v>
          </cell>
          <cell r="L30">
            <v>7.8066550111953834</v>
          </cell>
          <cell r="M30">
            <v>5.9496992573140863</v>
          </cell>
          <cell r="N30">
            <v>5.890903545908837</v>
          </cell>
          <cell r="O30">
            <v>6.8915688291332424</v>
          </cell>
          <cell r="P30">
            <v>6.6410191533148355</v>
          </cell>
          <cell r="Q30">
            <v>5.4382226791221893</v>
          </cell>
          <cell r="R30">
            <v>6.9236851515846078</v>
          </cell>
          <cell r="S30">
            <v>6.040566884985755</v>
          </cell>
          <cell r="T30">
            <v>5.8620040343764588</v>
          </cell>
          <cell r="U30">
            <v>6.6048352977963205</v>
          </cell>
          <cell r="V30">
            <v>6.6081856774849808</v>
          </cell>
          <cell r="W30">
            <v>7.2276230030590352</v>
          </cell>
          <cell r="X30">
            <v>7.9321378463678132</v>
          </cell>
          <cell r="Y30">
            <v>7.2590370336019197</v>
          </cell>
          <cell r="Z30">
            <v>7.9122271387396417</v>
          </cell>
          <cell r="AA30">
            <v>7.7623340380974311</v>
          </cell>
          <cell r="AB30">
            <v>7.6402299023279152</v>
          </cell>
          <cell r="AC30">
            <v>7.1724831299946894</v>
          </cell>
          <cell r="AD30">
            <v>7.0810470955732994</v>
          </cell>
          <cell r="AE30">
            <v>7.4281005850341701</v>
          </cell>
        </row>
        <row r="31">
          <cell r="G31" t="str">
            <v>RegionMedium OffNew</v>
          </cell>
          <cell r="H31" t="str">
            <v>Com</v>
          </cell>
          <cell r="I31" t="str">
            <v>Medium Off</v>
          </cell>
          <cell r="J31" t="str">
            <v>New</v>
          </cell>
          <cell r="K31" t="str">
            <v>Millions SqFt</v>
          </cell>
          <cell r="L31">
            <v>6.3306892326899415</v>
          </cell>
          <cell r="M31">
            <v>4.6245517962703104</v>
          </cell>
          <cell r="N31">
            <v>4.6954401235311058</v>
          </cell>
          <cell r="O31">
            <v>5.5561738496820645</v>
          </cell>
          <cell r="P31">
            <v>5.2903315868283292</v>
          </cell>
          <cell r="Q31">
            <v>4.0954748538564614</v>
          </cell>
          <cell r="R31">
            <v>5.6166455086822502</v>
          </cell>
          <cell r="S31">
            <v>4.8928421056079552</v>
          </cell>
          <cell r="T31">
            <v>4.6489885594062974</v>
          </cell>
          <cell r="U31">
            <v>5.3600762751998365</v>
          </cell>
          <cell r="V31">
            <v>5.3451061612370649</v>
          </cell>
          <cell r="W31">
            <v>5.7169042762389006</v>
          </cell>
          <cell r="X31">
            <v>6.1644080859749115</v>
          </cell>
          <cell r="Y31">
            <v>5.8003829082546376</v>
          </cell>
          <cell r="Z31">
            <v>6.4331999103991837</v>
          </cell>
          <cell r="AA31">
            <v>6.1077443299386847</v>
          </cell>
          <cell r="AB31">
            <v>6.3133258324543373</v>
          </cell>
          <cell r="AC31">
            <v>5.5403053352108875</v>
          </cell>
          <cell r="AD31">
            <v>5.5266028757425794</v>
          </cell>
          <cell r="AE31">
            <v>5.9833355534459063</v>
          </cell>
        </row>
        <row r="32">
          <cell r="G32" t="str">
            <v>RegionSmall OffNew</v>
          </cell>
          <cell r="H32" t="str">
            <v>Com</v>
          </cell>
          <cell r="I32" t="str">
            <v>Small Off</v>
          </cell>
          <cell r="J32" t="str">
            <v>New</v>
          </cell>
          <cell r="K32" t="str">
            <v>Millions SqFt</v>
          </cell>
          <cell r="L32">
            <v>1.6621196768024407</v>
          </cell>
          <cell r="M32">
            <v>1.2170657423442173</v>
          </cell>
          <cell r="N32">
            <v>1.2444333527444498</v>
          </cell>
          <cell r="O32">
            <v>1.4586094503549032</v>
          </cell>
          <cell r="P32">
            <v>1.4004070058555529</v>
          </cell>
          <cell r="Q32">
            <v>1.0787722980410579</v>
          </cell>
          <cell r="R32">
            <v>1.4747976167420549</v>
          </cell>
          <cell r="S32">
            <v>1.2896357804774434</v>
          </cell>
          <cell r="T32">
            <v>1.2239291307589197</v>
          </cell>
          <cell r="U32">
            <v>1.4012443744673324</v>
          </cell>
          <cell r="V32">
            <v>1.3991315932028052</v>
          </cell>
          <cell r="W32">
            <v>1.4996248899933684</v>
          </cell>
          <cell r="X32">
            <v>1.6197763904689295</v>
          </cell>
          <cell r="Y32">
            <v>1.5187400891362097</v>
          </cell>
          <cell r="Z32">
            <v>1.6890757136254622</v>
          </cell>
          <cell r="AA32">
            <v>1.5972356158259797</v>
          </cell>
          <cell r="AB32">
            <v>1.640465747141107</v>
          </cell>
          <cell r="AC32">
            <v>1.4565955217811706</v>
          </cell>
          <cell r="AD32">
            <v>1.4531741906643101</v>
          </cell>
          <cell r="AE32">
            <v>1.5648660344158036</v>
          </cell>
        </row>
        <row r="33">
          <cell r="G33" t="str">
            <v>RegionXLarge RetNew</v>
          </cell>
          <cell r="H33" t="str">
            <v>Com</v>
          </cell>
          <cell r="I33" t="str">
            <v>XLarge Ret</v>
          </cell>
          <cell r="J33" t="str">
            <v>New</v>
          </cell>
          <cell r="K33" t="str">
            <v>Millions SqFt</v>
          </cell>
          <cell r="L33">
            <v>1.799418169017593</v>
          </cell>
          <cell r="M33">
            <v>1.485755176968429</v>
          </cell>
          <cell r="N33">
            <v>0.89794362681754358</v>
          </cell>
          <cell r="O33">
            <v>0.91201694404352718</v>
          </cell>
          <cell r="P33">
            <v>0.85125423267540556</v>
          </cell>
          <cell r="Q33">
            <v>0.73204497427617965</v>
          </cell>
          <cell r="R33">
            <v>0.73428349109996394</v>
          </cell>
          <cell r="S33">
            <v>0.71341173425108251</v>
          </cell>
          <cell r="T33">
            <v>0.89455902577447755</v>
          </cell>
          <cell r="U33">
            <v>1.032083805968905</v>
          </cell>
          <cell r="V33">
            <v>1.0963398187475875</v>
          </cell>
          <cell r="W33">
            <v>1.617287860192538</v>
          </cell>
          <cell r="X33">
            <v>1.8239074921539626</v>
          </cell>
          <cell r="Y33">
            <v>1.6267354909009817</v>
          </cell>
          <cell r="Z33">
            <v>1.5970323938843554</v>
          </cell>
          <cell r="AA33">
            <v>1.5393396581386409</v>
          </cell>
          <cell r="AB33">
            <v>1.2960530677092543</v>
          </cell>
          <cell r="AC33">
            <v>1.3176455108269955</v>
          </cell>
          <cell r="AD33">
            <v>1.2469979474733393</v>
          </cell>
          <cell r="AE33">
            <v>1.3540449607593745</v>
          </cell>
        </row>
        <row r="34">
          <cell r="G34" t="str">
            <v>RegionLarge RetNew</v>
          </cell>
          <cell r="H34" t="str">
            <v>Com</v>
          </cell>
          <cell r="I34" t="str">
            <v>Large Ret</v>
          </cell>
          <cell r="J34" t="str">
            <v>New</v>
          </cell>
          <cell r="K34" t="str">
            <v>Millions SqFt</v>
          </cell>
          <cell r="L34">
            <v>0.71960427219664069</v>
          </cell>
          <cell r="M34">
            <v>0.59647847099566831</v>
          </cell>
          <cell r="N34">
            <v>0.36611838042447359</v>
          </cell>
          <cell r="O34">
            <v>0.3731768350638246</v>
          </cell>
          <cell r="P34">
            <v>0.34504559304633386</v>
          </cell>
          <cell r="Q34">
            <v>0.2928623587115301</v>
          </cell>
          <cell r="R34">
            <v>0.29376294298921468</v>
          </cell>
          <cell r="S34">
            <v>0.28416308329236456</v>
          </cell>
          <cell r="T34">
            <v>0.36455471421578001</v>
          </cell>
          <cell r="U34">
            <v>0.42646627810709853</v>
          </cell>
          <cell r="V34">
            <v>0.44956380488737768</v>
          </cell>
          <cell r="W34">
            <v>0.65213839834683018</v>
          </cell>
          <cell r="X34">
            <v>0.73353807331773047</v>
          </cell>
          <cell r="Y34">
            <v>0.65560780242911365</v>
          </cell>
          <cell r="Z34">
            <v>0.64604928436358278</v>
          </cell>
          <cell r="AA34">
            <v>0.62178261445398098</v>
          </cell>
          <cell r="AB34">
            <v>0.52554853465709617</v>
          </cell>
          <cell r="AC34">
            <v>0.53266253778165396</v>
          </cell>
          <cell r="AD34">
            <v>0.50454130308386236</v>
          </cell>
          <cell r="AE34">
            <v>0.54553111610891503</v>
          </cell>
        </row>
        <row r="35">
          <cell r="G35" t="str">
            <v>RegionMedium RetNew</v>
          </cell>
          <cell r="H35" t="str">
            <v>Com</v>
          </cell>
          <cell r="I35" t="str">
            <v>Medium Ret</v>
          </cell>
          <cell r="J35" t="str">
            <v>New</v>
          </cell>
          <cell r="K35" t="str">
            <v>Millions SqFt</v>
          </cell>
          <cell r="L35">
            <v>2.7275899469990224</v>
          </cell>
          <cell r="M35">
            <v>2.2451802625726844</v>
          </cell>
          <cell r="N35">
            <v>1.3846551620328988</v>
          </cell>
          <cell r="O35">
            <v>1.414332931216091</v>
          </cell>
          <cell r="P35">
            <v>1.3048976182463843</v>
          </cell>
          <cell r="Q35">
            <v>1.1035456427042536</v>
          </cell>
          <cell r="R35">
            <v>1.0932193385059683</v>
          </cell>
          <cell r="S35">
            <v>1.0602010304011045</v>
          </cell>
          <cell r="T35">
            <v>1.3687417218066935</v>
          </cell>
          <cell r="U35">
            <v>1.6102119957699914</v>
          </cell>
          <cell r="V35">
            <v>1.7014476793012303</v>
          </cell>
          <cell r="W35">
            <v>2.4475448442766612</v>
          </cell>
          <cell r="X35">
            <v>2.7642584104961641</v>
          </cell>
          <cell r="Y35">
            <v>2.4645092385842489</v>
          </cell>
          <cell r="Z35">
            <v>2.435211674558635</v>
          </cell>
          <cell r="AA35">
            <v>2.3436666024455817</v>
          </cell>
          <cell r="AB35">
            <v>1.9970991421399598</v>
          </cell>
          <cell r="AC35">
            <v>2.0220850932468024</v>
          </cell>
          <cell r="AD35">
            <v>1.9074632582746243</v>
          </cell>
          <cell r="AE35">
            <v>2.0633846520749657</v>
          </cell>
        </row>
        <row r="36">
          <cell r="G36" t="str">
            <v>RegionSmall RetNew</v>
          </cell>
          <cell r="H36" t="str">
            <v>Com</v>
          </cell>
          <cell r="I36" t="str">
            <v>Small Ret</v>
          </cell>
          <cell r="J36" t="str">
            <v>New</v>
          </cell>
          <cell r="K36" t="str">
            <v>Millions SqFt</v>
          </cell>
          <cell r="L36">
            <v>0.86249938561661099</v>
          </cell>
          <cell r="M36">
            <v>0.71243811393533818</v>
          </cell>
          <cell r="N36">
            <v>0.43988135050703958</v>
          </cell>
          <cell r="O36">
            <v>0.44879648252082133</v>
          </cell>
          <cell r="P36">
            <v>0.41374173801952452</v>
          </cell>
          <cell r="Q36">
            <v>0.34301620014224921</v>
          </cell>
          <cell r="R36">
            <v>0.33946657261656726</v>
          </cell>
          <cell r="S36">
            <v>0.32965754978673117</v>
          </cell>
          <cell r="T36">
            <v>0.43689232903555525</v>
          </cell>
          <cell r="U36">
            <v>0.51886957722704219</v>
          </cell>
          <cell r="V36">
            <v>0.54817313334918127</v>
          </cell>
          <cell r="W36">
            <v>0.77969532117377649</v>
          </cell>
          <cell r="X36">
            <v>0.87858644381951334</v>
          </cell>
          <cell r="Y36">
            <v>0.78420074698109388</v>
          </cell>
          <cell r="Z36">
            <v>0.77728841592354081</v>
          </cell>
          <cell r="AA36">
            <v>0.74886674252534069</v>
          </cell>
          <cell r="AB36">
            <v>0.63964179951326661</v>
          </cell>
          <cell r="AC36">
            <v>0.64714740319049269</v>
          </cell>
          <cell r="AD36">
            <v>0.61166389038687663</v>
          </cell>
          <cell r="AE36">
            <v>0.66242443593788758</v>
          </cell>
        </row>
        <row r="37">
          <cell r="G37" t="str">
            <v>RegionSchool K-12New</v>
          </cell>
          <cell r="H37" t="str">
            <v>Com</v>
          </cell>
          <cell r="I37" t="str">
            <v>School K-12</v>
          </cell>
          <cell r="J37" t="str">
            <v>New</v>
          </cell>
          <cell r="K37" t="str">
            <v>Millions SqFt</v>
          </cell>
          <cell r="L37">
            <v>0.49337113702797691</v>
          </cell>
          <cell r="M37">
            <v>1.1029723159217257</v>
          </cell>
          <cell r="N37">
            <v>0.94992456965043459</v>
          </cell>
          <cell r="O37">
            <v>0.71720701164062661</v>
          </cell>
          <cell r="P37">
            <v>0.7442281187428561</v>
          </cell>
          <cell r="Q37">
            <v>0.85140099810585501</v>
          </cell>
          <cell r="R37">
            <v>0.99139466996200198</v>
          </cell>
          <cell r="S37">
            <v>1.5014629353162949</v>
          </cell>
          <cell r="T37">
            <v>1.8697826256608596</v>
          </cell>
          <cell r="U37">
            <v>1.6452707482432332</v>
          </cell>
          <cell r="V37">
            <v>1.6753181172445872</v>
          </cell>
          <cell r="W37">
            <v>1.7943041099264481</v>
          </cell>
          <cell r="X37">
            <v>1.8624299937819393</v>
          </cell>
          <cell r="Y37">
            <v>1.7489264522150836</v>
          </cell>
          <cell r="Z37">
            <v>1.7975598556031414</v>
          </cell>
          <cell r="AA37">
            <v>1.6195220459723754</v>
          </cell>
          <cell r="AB37">
            <v>1.8221433074925411</v>
          </cell>
          <cell r="AC37">
            <v>1.6336676691608698</v>
          </cell>
          <cell r="AD37">
            <v>1.7826242149357872</v>
          </cell>
          <cell r="AE37">
            <v>1.6891002859244486</v>
          </cell>
        </row>
        <row r="38">
          <cell r="G38" t="str">
            <v>RegionUniversityNew</v>
          </cell>
          <cell r="H38" t="str">
            <v>Com</v>
          </cell>
          <cell r="I38" t="str">
            <v>University</v>
          </cell>
          <cell r="J38" t="str">
            <v>New</v>
          </cell>
          <cell r="K38" t="str">
            <v>Millions SqFt</v>
          </cell>
          <cell r="L38">
            <v>0.2800209986196866</v>
          </cell>
          <cell r="M38">
            <v>0.29719871383536939</v>
          </cell>
          <cell r="N38">
            <v>0.58203115602335975</v>
          </cell>
          <cell r="O38">
            <v>0.83189457735737737</v>
          </cell>
          <cell r="P38">
            <v>0.66610454718876777</v>
          </cell>
          <cell r="Q38">
            <v>0.73648247778559484</v>
          </cell>
          <cell r="R38">
            <v>0.64334185638367225</v>
          </cell>
          <cell r="S38">
            <v>0.97289424291238524</v>
          </cell>
          <cell r="T38">
            <v>1.1820978013224126</v>
          </cell>
          <cell r="U38">
            <v>1.1785313924254113</v>
          </cell>
          <cell r="V38">
            <v>1.2952038876416079</v>
          </cell>
          <cell r="W38">
            <v>1.3229243736280945</v>
          </cell>
          <cell r="X38">
            <v>1.422909455419719</v>
          </cell>
          <cell r="Y38">
            <v>1.4430187909981058</v>
          </cell>
          <cell r="Z38">
            <v>1.2923971403480323</v>
          </cell>
          <cell r="AA38">
            <v>1.1785050733908478</v>
          </cell>
          <cell r="AB38">
            <v>1.3433889489273994</v>
          </cell>
          <cell r="AC38">
            <v>1.2265545990556588</v>
          </cell>
          <cell r="AD38">
            <v>1.2571458643971927</v>
          </cell>
          <cell r="AE38">
            <v>1.2979913333963795</v>
          </cell>
        </row>
        <row r="39">
          <cell r="G39" t="str">
            <v>RegionWarehouseNew</v>
          </cell>
          <cell r="H39" t="str">
            <v>Com</v>
          </cell>
          <cell r="I39" t="str">
            <v>Warehouse</v>
          </cell>
          <cell r="J39" t="str">
            <v>New</v>
          </cell>
          <cell r="K39" t="str">
            <v>Millions SqFt</v>
          </cell>
          <cell r="L39">
            <v>7.6586609772993617</v>
          </cell>
          <cell r="M39">
            <v>7.5774552212762423</v>
          </cell>
          <cell r="N39">
            <v>5.6453939930651131</v>
          </cell>
          <cell r="O39">
            <v>4.800793231843981</v>
          </cell>
          <cell r="P39">
            <v>3.5881391412601156</v>
          </cell>
          <cell r="Q39">
            <v>3.1529819033971824</v>
          </cell>
          <cell r="R39">
            <v>4.0691744688008198</v>
          </cell>
          <cell r="S39">
            <v>4.5400289951106014</v>
          </cell>
          <cell r="T39">
            <v>4.8555474587969272</v>
          </cell>
          <cell r="U39">
            <v>4.6966359797376018</v>
          </cell>
          <cell r="V39">
            <v>4.8557170740974245</v>
          </cell>
          <cell r="W39">
            <v>4.451750056135543</v>
          </cell>
          <cell r="X39">
            <v>3.8657972013430704</v>
          </cell>
          <cell r="Y39">
            <v>3.9817445148405937</v>
          </cell>
          <cell r="Z39">
            <v>3.9951806948216846</v>
          </cell>
          <cell r="AA39">
            <v>4.4738164673360306</v>
          </cell>
          <cell r="AB39">
            <v>4.2737219736102183</v>
          </cell>
          <cell r="AC39">
            <v>4.0870251812551333</v>
          </cell>
          <cell r="AD39">
            <v>4.137725578117939</v>
          </cell>
          <cell r="AE39">
            <v>3.6922064696454697</v>
          </cell>
        </row>
        <row r="40">
          <cell r="G40" t="str">
            <v>RegionSupermarketNew</v>
          </cell>
          <cell r="H40" t="str">
            <v>Com</v>
          </cell>
          <cell r="I40" t="str">
            <v>Supermarket</v>
          </cell>
          <cell r="J40" t="str">
            <v>New</v>
          </cell>
          <cell r="K40" t="str">
            <v>Millions SqFt</v>
          </cell>
          <cell r="L40">
            <v>0.38924897939746522</v>
          </cell>
          <cell r="M40">
            <v>0.34341311895347121</v>
          </cell>
          <cell r="N40">
            <v>0.29927348040561341</v>
          </cell>
          <cell r="O40">
            <v>0.29688874456634085</v>
          </cell>
          <cell r="P40">
            <v>0.29379933994281465</v>
          </cell>
          <cell r="Q40">
            <v>0.29041766271303127</v>
          </cell>
          <cell r="R40">
            <v>0.28614144770449462</v>
          </cell>
          <cell r="S40">
            <v>0.28163861967746157</v>
          </cell>
          <cell r="T40">
            <v>0.27688800876616482</v>
          </cell>
          <cell r="U40">
            <v>0.27357754310134663</v>
          </cell>
          <cell r="V40">
            <v>0.27063184585003941</v>
          </cell>
          <cell r="W40">
            <v>0.26801411864303953</v>
          </cell>
          <cell r="X40">
            <v>0.26660240614409092</v>
          </cell>
          <cell r="Y40">
            <v>0.25138198684402913</v>
          </cell>
          <cell r="Z40">
            <v>0.26455339135243683</v>
          </cell>
          <cell r="AA40">
            <v>0.26299167309250365</v>
          </cell>
          <cell r="AB40">
            <v>0.26140909607327911</v>
          </cell>
          <cell r="AC40">
            <v>0.25947687815142023</v>
          </cell>
          <cell r="AD40">
            <v>0.25750619496776178</v>
          </cell>
          <cell r="AE40">
            <v>0.25562560804995926</v>
          </cell>
        </row>
        <row r="41">
          <cell r="G41" t="str">
            <v>RegionMiniMartNew</v>
          </cell>
          <cell r="H41" t="str">
            <v>Com</v>
          </cell>
          <cell r="I41" t="str">
            <v>MiniMart</v>
          </cell>
          <cell r="J41" t="str">
            <v>New</v>
          </cell>
          <cell r="K41" t="str">
            <v>Millions SqFt</v>
          </cell>
          <cell r="L41">
            <v>0.19765540078516197</v>
          </cell>
          <cell r="M41">
            <v>0.18600542935034625</v>
          </cell>
          <cell r="N41">
            <v>9.5760802585072302E-2</v>
          </cell>
          <cell r="O41">
            <v>0.10062051473914659</v>
          </cell>
          <cell r="P41">
            <v>8.5646792534183808E-2</v>
          </cell>
          <cell r="Q41">
            <v>6.5415041923045286E-2</v>
          </cell>
          <cell r="R41">
            <v>5.7242996146950373E-2</v>
          </cell>
          <cell r="S41">
            <v>5.5087150941189433E-2</v>
          </cell>
          <cell r="T41">
            <v>7.3916214299540497E-2</v>
          </cell>
          <cell r="U41">
            <v>9.2056169088318471E-2</v>
          </cell>
          <cell r="V41">
            <v>0.10393709432109566</v>
          </cell>
          <cell r="W41">
            <v>0.15172170448022598</v>
          </cell>
          <cell r="X41">
            <v>0.15706997726929292</v>
          </cell>
          <cell r="Y41">
            <v>0.14510580631504899</v>
          </cell>
          <cell r="Z41">
            <v>0.15272706829792246</v>
          </cell>
          <cell r="AA41">
            <v>0.14104647748606622</v>
          </cell>
          <cell r="AB41">
            <v>0.11700741064540764</v>
          </cell>
          <cell r="AC41">
            <v>0.1200067315077773</v>
          </cell>
          <cell r="AD41">
            <v>0.11457442878633581</v>
          </cell>
          <cell r="AE41">
            <v>0.1211768182439132</v>
          </cell>
        </row>
        <row r="42">
          <cell r="G42" t="str">
            <v>RegionRestaurantNew</v>
          </cell>
          <cell r="H42" t="str">
            <v>Com</v>
          </cell>
          <cell r="I42" t="str">
            <v>Restaurant</v>
          </cell>
          <cell r="J42" t="str">
            <v>New</v>
          </cell>
          <cell r="K42" t="str">
            <v>Millions SqFt</v>
          </cell>
          <cell r="L42">
            <v>0.46894871790011039</v>
          </cell>
          <cell r="M42">
            <v>0.47387410836125871</v>
          </cell>
          <cell r="N42">
            <v>0.45144590813821411</v>
          </cell>
          <cell r="O42">
            <v>0.4505136151455652</v>
          </cell>
          <cell r="P42">
            <v>0.44778046039172248</v>
          </cell>
          <cell r="Q42">
            <v>0.44523396067124349</v>
          </cell>
          <cell r="R42">
            <v>0.44273536313864043</v>
          </cell>
          <cell r="S42">
            <v>0.4399078135546039</v>
          </cell>
          <cell r="T42">
            <v>0.43708606600163591</v>
          </cell>
          <cell r="U42">
            <v>0.43513915585550955</v>
          </cell>
          <cell r="V42">
            <v>0.43580404899906589</v>
          </cell>
          <cell r="W42">
            <v>0.59161866303702282</v>
          </cell>
          <cell r="X42">
            <v>0.66467702134516005</v>
          </cell>
          <cell r="Y42">
            <v>0.65353995366480533</v>
          </cell>
          <cell r="Z42">
            <v>0.676060915960916</v>
          </cell>
          <cell r="AA42">
            <v>0.70559825286541389</v>
          </cell>
          <cell r="AB42">
            <v>0.63206878506691044</v>
          </cell>
          <cell r="AC42">
            <v>0.63726309269471215</v>
          </cell>
          <cell r="AD42">
            <v>0.5828366650853003</v>
          </cell>
          <cell r="AE42">
            <v>0.63928201324113043</v>
          </cell>
        </row>
        <row r="43">
          <cell r="G43" t="str">
            <v>RegionLodgingNew</v>
          </cell>
          <cell r="H43" t="str">
            <v>Com</v>
          </cell>
          <cell r="I43" t="str">
            <v>Lodging</v>
          </cell>
          <cell r="J43" t="str">
            <v>New</v>
          </cell>
          <cell r="K43" t="str">
            <v>Millions SqFt</v>
          </cell>
          <cell r="L43">
            <v>1.0326774321313152</v>
          </cell>
          <cell r="M43">
            <v>1.0158776160943388</v>
          </cell>
          <cell r="N43">
            <v>0.74304915446037911</v>
          </cell>
          <cell r="O43">
            <v>0.76054102414226543</v>
          </cell>
          <cell r="P43">
            <v>0.65616402459427536</v>
          </cell>
          <cell r="Q43">
            <v>0.62755023267601961</v>
          </cell>
          <cell r="R43">
            <v>0.61023293273354484</v>
          </cell>
          <cell r="S43">
            <v>0.60571699788717037</v>
          </cell>
          <cell r="T43">
            <v>0.65097903457434547</v>
          </cell>
          <cell r="U43">
            <v>0.69319811486407867</v>
          </cell>
          <cell r="V43">
            <v>0.78843795894088464</v>
          </cell>
          <cell r="W43">
            <v>1.3645659476947984</v>
          </cell>
          <cell r="X43">
            <v>1.6032227373726178</v>
          </cell>
          <cell r="Y43">
            <v>1.6412696995684901</v>
          </cell>
          <cell r="Z43">
            <v>1.670283030615213</v>
          </cell>
          <cell r="AA43">
            <v>1.755661848186447</v>
          </cell>
          <cell r="AB43">
            <v>1.4871375295645746</v>
          </cell>
          <cell r="AC43">
            <v>1.4400033906080374</v>
          </cell>
          <cell r="AD43">
            <v>1.3499648074414823</v>
          </cell>
          <cell r="AE43">
            <v>1.4487057151095009</v>
          </cell>
        </row>
        <row r="44">
          <cell r="G44" t="str">
            <v>RegionHospitalNew</v>
          </cell>
          <cell r="H44" t="str">
            <v>Com</v>
          </cell>
          <cell r="I44" t="str">
            <v>Hospital</v>
          </cell>
          <cell r="J44" t="str">
            <v>New</v>
          </cell>
          <cell r="K44" t="str">
            <v>Millions SqFt</v>
          </cell>
          <cell r="L44">
            <v>4.1336070304911159</v>
          </cell>
          <cell r="M44">
            <v>3.5601449453189118</v>
          </cell>
          <cell r="N44">
            <v>3.2007770264658664</v>
          </cell>
          <cell r="O44">
            <v>2.6531465767673241</v>
          </cell>
          <cell r="P44">
            <v>1.8730082465149496</v>
          </cell>
          <cell r="Q44">
            <v>1.6467285324389391</v>
          </cell>
          <cell r="R44">
            <v>1.5196240263467067</v>
          </cell>
          <cell r="S44">
            <v>1.3328145698119136</v>
          </cell>
          <cell r="T44">
            <v>1.3372342578617185</v>
          </cell>
          <cell r="U44">
            <v>1.4086686461757902</v>
          </cell>
          <cell r="V44">
            <v>1.6725933548501446</v>
          </cell>
          <cell r="W44">
            <v>2.0158466086985318</v>
          </cell>
          <cell r="X44">
            <v>2.3033709594417431</v>
          </cell>
          <cell r="Y44">
            <v>2.063930246052466</v>
          </cell>
          <cell r="Z44">
            <v>1.9880083370090949</v>
          </cell>
          <cell r="AA44">
            <v>1.9342270452860566</v>
          </cell>
          <cell r="AB44">
            <v>1.774507966199161</v>
          </cell>
          <cell r="AC44">
            <v>1.6723841845019074</v>
          </cell>
          <cell r="AD44">
            <v>1.5414284807799123</v>
          </cell>
          <cell r="AE44">
            <v>1.5563040522680198</v>
          </cell>
        </row>
        <row r="45">
          <cell r="G45" t="str">
            <v>RegionResidential CareNew</v>
          </cell>
          <cell r="H45" t="str">
            <v>Com</v>
          </cell>
          <cell r="I45" t="str">
            <v>Residential Care</v>
          </cell>
          <cell r="J45" t="str">
            <v>New</v>
          </cell>
          <cell r="K45" t="str">
            <v>Millions SqFt</v>
          </cell>
          <cell r="L45">
            <v>4.5029406937179912</v>
          </cell>
          <cell r="M45">
            <v>4.0786070344439063</v>
          </cell>
          <cell r="N45">
            <v>3.5919834720533679</v>
          </cell>
          <cell r="O45">
            <v>3.0400934926407626</v>
          </cell>
          <cell r="P45">
            <v>2.3018670718031324</v>
          </cell>
          <cell r="Q45">
            <v>2.1321468422073435</v>
          </cell>
          <cell r="R45">
            <v>1.9771504564110642</v>
          </cell>
          <cell r="S45">
            <v>1.8096072137015302</v>
          </cell>
          <cell r="T45">
            <v>1.9023478055732992</v>
          </cell>
          <cell r="U45">
            <v>2.0129777404511922</v>
          </cell>
          <cell r="V45">
            <v>2.304026079874093</v>
          </cell>
          <cell r="W45">
            <v>2.7992417645016405</v>
          </cell>
          <cell r="X45">
            <v>3.0682339807477179</v>
          </cell>
          <cell r="Y45">
            <v>2.7441690138981158</v>
          </cell>
          <cell r="Z45">
            <v>2.8046561391012603</v>
          </cell>
          <cell r="AA45">
            <v>2.7282838662201567</v>
          </cell>
          <cell r="AB45">
            <v>2.4959637785038216</v>
          </cell>
          <cell r="AC45">
            <v>2.4392052334479857</v>
          </cell>
          <cell r="AD45">
            <v>2.3386950979959957</v>
          </cell>
          <cell r="AE45">
            <v>2.3103955399373803</v>
          </cell>
        </row>
        <row r="46">
          <cell r="G46" t="str">
            <v>RegionAssemblyNew</v>
          </cell>
          <cell r="H46" t="str">
            <v>Com</v>
          </cell>
          <cell r="I46" t="str">
            <v>Assembly</v>
          </cell>
          <cell r="J46" t="str">
            <v>New</v>
          </cell>
          <cell r="K46" t="str">
            <v>Millions SqFt</v>
          </cell>
          <cell r="L46">
            <v>3.1854829351393543</v>
          </cell>
          <cell r="M46">
            <v>3.1699057451518957</v>
          </cell>
          <cell r="N46">
            <v>2.2628528186826316</v>
          </cell>
          <cell r="O46">
            <v>2.6023617076700645</v>
          </cell>
          <cell r="P46">
            <v>2.2919684786454506</v>
          </cell>
          <cell r="Q46">
            <v>2.1556450092355899</v>
          </cell>
          <cell r="R46">
            <v>1.4820394508668711</v>
          </cell>
          <cell r="S46">
            <v>1.5603361472368396</v>
          </cell>
          <cell r="T46">
            <v>2.3546097038898557</v>
          </cell>
          <cell r="U46">
            <v>3.2740386396924066</v>
          </cell>
          <cell r="V46">
            <v>3.6241751874536021</v>
          </cell>
          <cell r="W46">
            <v>4.4420137300219826</v>
          </cell>
          <cell r="X46">
            <v>5.8224273473135861</v>
          </cell>
          <cell r="Y46">
            <v>6.4604400946422142</v>
          </cell>
          <cell r="Z46">
            <v>6.9014803298142597</v>
          </cell>
          <cell r="AA46">
            <v>6.748515751490312</v>
          </cell>
          <cell r="AB46">
            <v>6.4364694734288266</v>
          </cell>
          <cell r="AC46">
            <v>6.3053235195290611</v>
          </cell>
          <cell r="AD46">
            <v>6.2236620394663484</v>
          </cell>
          <cell r="AE46">
            <v>6.0386522880717726</v>
          </cell>
        </row>
        <row r="47">
          <cell r="G47" t="str">
            <v>RegionOtherNew</v>
          </cell>
          <cell r="H47" t="str">
            <v>Com</v>
          </cell>
          <cell r="I47" t="str">
            <v>Other</v>
          </cell>
          <cell r="J47" t="str">
            <v>New</v>
          </cell>
          <cell r="K47" t="str">
            <v>Millions SqFt</v>
          </cell>
          <cell r="L47">
            <v>12.863107129152304</v>
          </cell>
          <cell r="M47">
            <v>10.7220378193485</v>
          </cell>
          <cell r="N47">
            <v>10.142128438066296</v>
          </cell>
          <cell r="O47">
            <v>9.4611923499879236</v>
          </cell>
          <cell r="P47">
            <v>7.3638556881373223</v>
          </cell>
          <cell r="Q47">
            <v>8.1591439254269407</v>
          </cell>
          <cell r="R47">
            <v>7.9603673258815011</v>
          </cell>
          <cell r="S47">
            <v>8.6026166911432824</v>
          </cell>
          <cell r="T47">
            <v>9.3207800366095146</v>
          </cell>
          <cell r="U47">
            <v>9.0572786632714859</v>
          </cell>
          <cell r="V47">
            <v>10.184423730877143</v>
          </cell>
          <cell r="W47">
            <v>10.787657533789663</v>
          </cell>
          <cell r="X47">
            <v>11.005378574708409</v>
          </cell>
          <cell r="Y47">
            <v>10.267063981307951</v>
          </cell>
          <cell r="Z47">
            <v>11.027475862918971</v>
          </cell>
          <cell r="AA47">
            <v>9.9609233822623686</v>
          </cell>
          <cell r="AB47">
            <v>10.340047869658916</v>
          </cell>
          <cell r="AC47">
            <v>9.8383849729989699</v>
          </cell>
          <cell r="AD47">
            <v>9.3282989614436094</v>
          </cell>
          <cell r="AE47">
            <v>9.0355729282982153</v>
          </cell>
        </row>
        <row r="48">
          <cell r="G48" t="str">
            <v>RegionLarge OffStock 2016</v>
          </cell>
          <cell r="H48" t="str">
            <v>Com</v>
          </cell>
          <cell r="I48" t="str">
            <v>Large Off</v>
          </cell>
          <cell r="J48" t="str">
            <v>Stock 2016</v>
          </cell>
          <cell r="K48" t="str">
            <v>Millions SqFt</v>
          </cell>
          <cell r="L48">
            <v>380.08828477966154</v>
          </cell>
          <cell r="M48">
            <v>378.94801992532251</v>
          </cell>
          <cell r="N48">
            <v>377.81117586554655</v>
          </cell>
          <cell r="O48">
            <v>376.67774233794995</v>
          </cell>
          <cell r="P48">
            <v>375.54770911093607</v>
          </cell>
          <cell r="Q48">
            <v>374.42106598360328</v>
          </cell>
          <cell r="R48">
            <v>373.29780278565244</v>
          </cell>
          <cell r="S48">
            <v>372.17790937729552</v>
          </cell>
          <cell r="T48">
            <v>371.06137564916361</v>
          </cell>
          <cell r="U48">
            <v>369.94819152221612</v>
          </cell>
          <cell r="V48">
            <v>368.83834694764948</v>
          </cell>
          <cell r="W48">
            <v>367.73183190680658</v>
          </cell>
          <cell r="X48">
            <v>366.62863641108612</v>
          </cell>
          <cell r="Y48">
            <v>365.52875050185287</v>
          </cell>
          <cell r="Z48">
            <v>364.43216425034728</v>
          </cell>
          <cell r="AA48">
            <v>363.33886775759629</v>
          </cell>
          <cell r="AB48">
            <v>362.24885115432346</v>
          </cell>
          <cell r="AC48">
            <v>361.16210460086046</v>
          </cell>
          <cell r="AD48">
            <v>360.07861828705791</v>
          </cell>
          <cell r="AE48">
            <v>358.99838243219671</v>
          </cell>
        </row>
        <row r="49">
          <cell r="G49" t="str">
            <v>RegionMedium OffStock 2016</v>
          </cell>
          <cell r="H49" t="str">
            <v>Com</v>
          </cell>
          <cell r="I49" t="str">
            <v>Medium Off</v>
          </cell>
          <cell r="J49" t="str">
            <v>Stock 2016</v>
          </cell>
          <cell r="K49" t="str">
            <v>Millions SqFt</v>
          </cell>
          <cell r="L49">
            <v>190.73687138333023</v>
          </cell>
          <cell r="M49">
            <v>190.16466076918024</v>
          </cell>
          <cell r="N49">
            <v>189.59416678687271</v>
          </cell>
          <cell r="O49">
            <v>189.02538428651209</v>
          </cell>
          <cell r="P49">
            <v>188.45830813365254</v>
          </cell>
          <cell r="Q49">
            <v>187.89293320925157</v>
          </cell>
          <cell r="R49">
            <v>187.32925440962381</v>
          </cell>
          <cell r="S49">
            <v>186.76726664639497</v>
          </cell>
          <cell r="T49">
            <v>186.20696484645578</v>
          </cell>
          <cell r="U49">
            <v>185.64834395191642</v>
          </cell>
          <cell r="V49">
            <v>185.09139892006067</v>
          </cell>
          <cell r="W49">
            <v>184.5361247233005</v>
          </cell>
          <cell r="X49">
            <v>183.98251634913058</v>
          </cell>
          <cell r="Y49">
            <v>183.43056880008319</v>
          </cell>
          <cell r="Z49">
            <v>182.88027709368296</v>
          </cell>
          <cell r="AA49">
            <v>182.33163626240187</v>
          </cell>
          <cell r="AB49">
            <v>181.78464135361469</v>
          </cell>
          <cell r="AC49">
            <v>181.23928742955383</v>
          </cell>
          <cell r="AD49">
            <v>180.69556956726515</v>
          </cell>
          <cell r="AE49">
            <v>180.15348285856339</v>
          </cell>
        </row>
        <row r="50">
          <cell r="G50" t="str">
            <v>RegionSmall OffStock 2016</v>
          </cell>
          <cell r="H50" t="str">
            <v>Com</v>
          </cell>
          <cell r="I50" t="str">
            <v>Small Off</v>
          </cell>
          <cell r="J50" t="str">
            <v>Stock 2016</v>
          </cell>
          <cell r="K50" t="str">
            <v>Millions SqFt</v>
          </cell>
          <cell r="L50">
            <v>184.0913556049378</v>
          </cell>
          <cell r="M50">
            <v>183.53908153812301</v>
          </cell>
          <cell r="N50">
            <v>182.98846429350866</v>
          </cell>
          <cell r="O50">
            <v>182.43949890062811</v>
          </cell>
          <cell r="P50">
            <v>181.89218040392623</v>
          </cell>
          <cell r="Q50">
            <v>181.34650386271446</v>
          </cell>
          <cell r="R50">
            <v>180.80246435112633</v>
          </cell>
          <cell r="S50">
            <v>180.26005695807294</v>
          </cell>
          <cell r="T50">
            <v>179.71927678719871</v>
          </cell>
          <cell r="U50">
            <v>179.18011895683713</v>
          </cell>
          <cell r="V50">
            <v>178.64257859996661</v>
          </cell>
          <cell r="W50">
            <v>178.10665086416668</v>
          </cell>
          <cell r="X50">
            <v>177.57233091157423</v>
          </cell>
          <cell r="Y50">
            <v>177.03961391883951</v>
          </cell>
          <cell r="Z50">
            <v>176.50849507708296</v>
          </cell>
          <cell r="AA50">
            <v>175.97896959185172</v>
          </cell>
          <cell r="AB50">
            <v>175.45103268307616</v>
          </cell>
          <cell r="AC50">
            <v>174.92467958502692</v>
          </cell>
          <cell r="AD50">
            <v>174.39990554627184</v>
          </cell>
          <cell r="AE50">
            <v>173.87670582963304</v>
          </cell>
        </row>
        <row r="51">
          <cell r="G51" t="str">
            <v>RegionXLarge RetStock 2016</v>
          </cell>
          <cell r="H51" t="str">
            <v>Com</v>
          </cell>
          <cell r="I51" t="str">
            <v>XLarge Ret</v>
          </cell>
          <cell r="J51" t="str">
            <v>Stock 2016</v>
          </cell>
          <cell r="K51" t="str">
            <v>Millions SqFt</v>
          </cell>
          <cell r="L51">
            <v>138.35734062238015</v>
          </cell>
          <cell r="M51">
            <v>137.7208968555172</v>
          </cell>
          <cell r="N51">
            <v>137.08738072998179</v>
          </cell>
          <cell r="O51">
            <v>136.45677877862389</v>
          </cell>
          <cell r="P51">
            <v>135.8290775962422</v>
          </cell>
          <cell r="Q51">
            <v>135.20426383929947</v>
          </cell>
          <cell r="R51">
            <v>134.5823242256387</v>
          </cell>
          <cell r="S51">
            <v>133.96324553420075</v>
          </cell>
          <cell r="T51">
            <v>133.34701460474344</v>
          </cell>
          <cell r="U51">
            <v>132.73361833756161</v>
          </cell>
          <cell r="V51">
            <v>132.12304369320884</v>
          </cell>
          <cell r="W51">
            <v>131.51527769222005</v>
          </cell>
          <cell r="X51">
            <v>130.91030741483584</v>
          </cell>
          <cell r="Y51">
            <v>130.3081200007276</v>
          </cell>
          <cell r="Z51">
            <v>129.70870264872423</v>
          </cell>
          <cell r="AA51">
            <v>129.11204261654012</v>
          </cell>
          <cell r="AB51">
            <v>128.51812722050403</v>
          </cell>
          <cell r="AC51">
            <v>127.92694383528971</v>
          </cell>
          <cell r="AD51">
            <v>127.33847989364737</v>
          </cell>
          <cell r="AE51">
            <v>126.75272288613657</v>
          </cell>
        </row>
        <row r="52">
          <cell r="G52" t="str">
            <v>RegionLarge RetStock 2016</v>
          </cell>
          <cell r="H52" t="str">
            <v>Com</v>
          </cell>
          <cell r="I52" t="str">
            <v>Large Ret</v>
          </cell>
          <cell r="J52" t="str">
            <v>Stock 2016</v>
          </cell>
          <cell r="K52" t="str">
            <v>Millions SqFt</v>
          </cell>
          <cell r="L52">
            <v>208.9574509880029</v>
          </cell>
          <cell r="M52">
            <v>207.99624671345808</v>
          </cell>
          <cell r="N52">
            <v>207.03946397857615</v>
          </cell>
          <cell r="O52">
            <v>206.0870824442747</v>
          </cell>
          <cell r="P52">
            <v>205.13908186503102</v>
          </cell>
          <cell r="Q52">
            <v>204.1954420884519</v>
          </cell>
          <cell r="R52">
            <v>203.25614305484498</v>
          </cell>
          <cell r="S52">
            <v>202.32116479679266</v>
          </cell>
          <cell r="T52">
            <v>201.3904874387274</v>
          </cell>
          <cell r="U52">
            <v>200.46409119650929</v>
          </cell>
          <cell r="V52">
            <v>199.54195637700533</v>
          </cell>
          <cell r="W52">
            <v>198.62406337767112</v>
          </cell>
          <cell r="X52">
            <v>197.71039268613379</v>
          </cell>
          <cell r="Y52">
            <v>196.8009248797776</v>
          </cell>
          <cell r="Z52">
            <v>195.8956406253306</v>
          </cell>
          <cell r="AA52">
            <v>194.99452067845405</v>
          </cell>
          <cell r="AB52">
            <v>194.09754588333314</v>
          </cell>
          <cell r="AC52">
            <v>193.20469717226982</v>
          </cell>
          <cell r="AD52">
            <v>192.31595556527733</v>
          </cell>
          <cell r="AE52">
            <v>191.43130216967708</v>
          </cell>
        </row>
        <row r="53">
          <cell r="G53" t="str">
            <v>RegionMedium RetStock 2016</v>
          </cell>
          <cell r="H53" t="str">
            <v>Com</v>
          </cell>
          <cell r="I53" t="str">
            <v>Medium Ret</v>
          </cell>
          <cell r="J53" t="str">
            <v>Stock 2016</v>
          </cell>
          <cell r="K53" t="str">
            <v>Millions SqFt</v>
          </cell>
          <cell r="L53">
            <v>97.115689913224898</v>
          </cell>
          <cell r="M53">
            <v>96.668957739624062</v>
          </cell>
          <cell r="N53">
            <v>96.224280534021787</v>
          </cell>
          <cell r="O53">
            <v>95.781648843565293</v>
          </cell>
          <cell r="P53">
            <v>95.34105325888487</v>
          </cell>
          <cell r="Q53">
            <v>94.902484413894001</v>
          </cell>
          <cell r="R53">
            <v>94.465932985590086</v>
          </cell>
          <cell r="S53">
            <v>94.031389693856369</v>
          </cell>
          <cell r="T53">
            <v>93.598845301264618</v>
          </cell>
          <cell r="U53">
            <v>93.168290612878806</v>
          </cell>
          <cell r="V53">
            <v>92.739716476059556</v>
          </cell>
          <cell r="W53">
            <v>92.313113780269674</v>
          </cell>
          <cell r="X53">
            <v>91.888473456880433</v>
          </cell>
          <cell r="Y53">
            <v>91.465786478978771</v>
          </cell>
          <cell r="Z53">
            <v>91.045043861175472</v>
          </cell>
          <cell r="AA53">
            <v>90.626236659414062</v>
          </cell>
          <cell r="AB53">
            <v>90.209355970780734</v>
          </cell>
          <cell r="AC53">
            <v>89.794392933315152</v>
          </cell>
          <cell r="AD53">
            <v>89.381338725821905</v>
          </cell>
          <cell r="AE53">
            <v>88.97018456768312</v>
          </cell>
        </row>
        <row r="54">
          <cell r="G54" t="str">
            <v>RegionSmall RetStock 2016</v>
          </cell>
          <cell r="H54" t="str">
            <v>Com</v>
          </cell>
          <cell r="I54" t="str">
            <v>Small Ret</v>
          </cell>
          <cell r="J54" t="str">
            <v>Stock 2016</v>
          </cell>
          <cell r="K54" t="str">
            <v>Millions SqFt</v>
          </cell>
          <cell r="L54">
            <v>109.47966092768364</v>
          </cell>
          <cell r="M54">
            <v>108.97605448741629</v>
          </cell>
          <cell r="N54">
            <v>108.47476463677417</v>
          </cell>
          <cell r="O54">
            <v>107.975780719445</v>
          </cell>
          <cell r="P54">
            <v>107.47909212813555</v>
          </cell>
          <cell r="Q54">
            <v>106.98468830434612</v>
          </cell>
          <cell r="R54">
            <v>106.49255873814613</v>
          </cell>
          <cell r="S54">
            <v>106.00269296795065</v>
          </cell>
          <cell r="T54">
            <v>105.51508058029808</v>
          </cell>
          <cell r="U54">
            <v>105.0297112096287</v>
          </cell>
          <cell r="V54">
            <v>104.54657453806439</v>
          </cell>
          <cell r="W54">
            <v>104.0656602951893</v>
          </cell>
          <cell r="X54">
            <v>103.58695825783141</v>
          </cell>
          <cell r="Y54">
            <v>103.11045824984539</v>
          </cell>
          <cell r="Z54">
            <v>102.6361501418961</v>
          </cell>
          <cell r="AA54">
            <v>102.16402385124337</v>
          </cell>
          <cell r="AB54">
            <v>101.69406934152764</v>
          </cell>
          <cell r="AC54">
            <v>101.2262766225566</v>
          </cell>
          <cell r="AD54">
            <v>100.76063575009285</v>
          </cell>
          <cell r="AE54">
            <v>100.29713682564241</v>
          </cell>
        </row>
        <row r="55">
          <cell r="G55" t="str">
            <v>RegionSchool K-12Stock 2016</v>
          </cell>
          <cell r="H55" t="str">
            <v>Com</v>
          </cell>
          <cell r="I55" t="str">
            <v>School K-12</v>
          </cell>
          <cell r="J55" t="str">
            <v>Stock 2016</v>
          </cell>
          <cell r="K55" t="str">
            <v>Millions SqFt</v>
          </cell>
          <cell r="L55">
            <v>241.11763975818661</v>
          </cell>
          <cell r="M55">
            <v>240.12905743517803</v>
          </cell>
          <cell r="N55">
            <v>239.14452829969383</v>
          </cell>
          <cell r="O55">
            <v>238.16403573366509</v>
          </cell>
          <cell r="P55">
            <v>237.18756318715711</v>
          </cell>
          <cell r="Q55">
            <v>236.21509417808971</v>
          </cell>
          <cell r="R55">
            <v>235.24661229195956</v>
          </cell>
          <cell r="S55">
            <v>234.28210118156252</v>
          </cell>
          <cell r="T55">
            <v>233.32154456671807</v>
          </cell>
          <cell r="U55">
            <v>232.36492623399457</v>
          </cell>
          <cell r="V55">
            <v>231.41223003643518</v>
          </cell>
          <cell r="W55">
            <v>230.46343989328579</v>
          </cell>
          <cell r="X55">
            <v>229.51853978972335</v>
          </cell>
          <cell r="Y55">
            <v>228.57751377658545</v>
          </cell>
          <cell r="Z55">
            <v>227.64034597010144</v>
          </cell>
          <cell r="AA55">
            <v>226.70702055162403</v>
          </cell>
          <cell r="AB55">
            <v>225.77752176736234</v>
          </cell>
          <cell r="AC55">
            <v>224.85183392811618</v>
          </cell>
          <cell r="AD55">
            <v>223.92994140901092</v>
          </cell>
          <cell r="AE55">
            <v>223.01182864923393</v>
          </cell>
        </row>
        <row r="56">
          <cell r="G56" t="str">
            <v>RegionUniversityStock 2016</v>
          </cell>
          <cell r="H56" t="str">
            <v>Com</v>
          </cell>
          <cell r="I56" t="str">
            <v>University</v>
          </cell>
          <cell r="J56" t="str">
            <v>Stock 2016</v>
          </cell>
          <cell r="K56" t="str">
            <v>Millions SqFt</v>
          </cell>
          <cell r="L56">
            <v>122.15340627232256</v>
          </cell>
          <cell r="M56">
            <v>121.65257730660603</v>
          </cell>
          <cell r="N56">
            <v>121.15380173964894</v>
          </cell>
          <cell r="O56">
            <v>120.65707115251638</v>
          </cell>
          <cell r="P56">
            <v>120.16237716079107</v>
          </cell>
          <cell r="Q56">
            <v>119.66971141443182</v>
          </cell>
          <cell r="R56">
            <v>119.17906559763266</v>
          </cell>
          <cell r="S56">
            <v>118.69043142868237</v>
          </cell>
          <cell r="T56">
            <v>118.20380065982476</v>
          </cell>
          <cell r="U56">
            <v>117.71916507711948</v>
          </cell>
          <cell r="V56">
            <v>117.23651650030328</v>
          </cell>
          <cell r="W56">
            <v>116.75584678265207</v>
          </cell>
          <cell r="X56">
            <v>116.27714781084319</v>
          </cell>
          <cell r="Y56">
            <v>115.80041150481873</v>
          </cell>
          <cell r="Z56">
            <v>115.32562981764897</v>
          </cell>
          <cell r="AA56">
            <v>114.8527947353966</v>
          </cell>
          <cell r="AB56">
            <v>114.38189827698147</v>
          </cell>
          <cell r="AC56">
            <v>113.91293249404585</v>
          </cell>
          <cell r="AD56">
            <v>113.44588947082025</v>
          </cell>
          <cell r="AE56">
            <v>112.98076132398991</v>
          </cell>
        </row>
        <row r="57">
          <cell r="G57" t="str">
            <v>RegionWarehouseStock 2016</v>
          </cell>
          <cell r="H57" t="str">
            <v>Com</v>
          </cell>
          <cell r="I57" t="str">
            <v>Warehouse</v>
          </cell>
          <cell r="J57" t="str">
            <v>Stock 2016</v>
          </cell>
          <cell r="K57" t="str">
            <v>Millions SqFt</v>
          </cell>
          <cell r="L57">
            <v>448.69829599576161</v>
          </cell>
          <cell r="M57">
            <v>447.03811230057732</v>
          </cell>
          <cell r="N57">
            <v>445.3840712850652</v>
          </cell>
          <cell r="O57">
            <v>443.73615022131042</v>
          </cell>
          <cell r="P57">
            <v>442.09432646549152</v>
          </cell>
          <cell r="Q57">
            <v>440.45857745756916</v>
          </cell>
          <cell r="R57">
            <v>438.82888072097626</v>
          </cell>
          <cell r="S57">
            <v>437.2052138623086</v>
          </cell>
          <cell r="T57">
            <v>435.58755457101802</v>
          </cell>
          <cell r="U57">
            <v>433.97588061910528</v>
          </cell>
          <cell r="V57">
            <v>432.37016986081449</v>
          </cell>
          <cell r="W57">
            <v>430.77040023232951</v>
          </cell>
          <cell r="X57">
            <v>429.17654975146979</v>
          </cell>
          <cell r="Y57">
            <v>427.58859651738936</v>
          </cell>
          <cell r="Z57">
            <v>426.00651871027503</v>
          </cell>
          <cell r="AA57">
            <v>424.43029459104702</v>
          </cell>
          <cell r="AB57">
            <v>422.85990250106011</v>
          </cell>
          <cell r="AC57">
            <v>421.2953208618062</v>
          </cell>
          <cell r="AD57">
            <v>419.73652817461749</v>
          </cell>
          <cell r="AE57">
            <v>418.18350302037135</v>
          </cell>
        </row>
        <row r="58">
          <cell r="G58" t="str">
            <v>RegionSupermarketStock 2016</v>
          </cell>
          <cell r="H58" t="str">
            <v>Com</v>
          </cell>
          <cell r="I58" t="str">
            <v>Supermarket</v>
          </cell>
          <cell r="J58" t="str">
            <v>Stock 2016</v>
          </cell>
          <cell r="K58" t="str">
            <v>Millions SqFt</v>
          </cell>
          <cell r="L58">
            <v>53.720939527021244</v>
          </cell>
          <cell r="M58">
            <v>53.237451071278059</v>
          </cell>
          <cell r="N58">
            <v>52.758314011636557</v>
          </cell>
          <cell r="O58">
            <v>52.283489185531828</v>
          </cell>
          <cell r="P58">
            <v>51.812937782862043</v>
          </cell>
          <cell r="Q58">
            <v>51.346621342816277</v>
          </cell>
          <cell r="R58">
            <v>50.884501750730934</v>
          </cell>
          <cell r="S58">
            <v>50.426541234974358</v>
          </cell>
          <cell r="T58">
            <v>49.97270236385959</v>
          </cell>
          <cell r="U58">
            <v>49.522948042584851</v>
          </cell>
          <cell r="V58">
            <v>49.077241510201581</v>
          </cell>
          <cell r="W58">
            <v>48.635546336609778</v>
          </cell>
          <cell r="X58">
            <v>48.197826419580288</v>
          </cell>
          <cell r="Y58">
            <v>47.76404598180406</v>
          </cell>
          <cell r="Z58">
            <v>47.33416956796782</v>
          </cell>
          <cell r="AA58">
            <v>46.908162041856116</v>
          </cell>
          <cell r="AB58">
            <v>46.485988583479411</v>
          </cell>
          <cell r="AC58">
            <v>46.067614686228097</v>
          </cell>
          <cell r="AD58">
            <v>45.653006154052044</v>
          </cell>
          <cell r="AE58">
            <v>45.242129098665572</v>
          </cell>
        </row>
        <row r="59">
          <cell r="G59" t="str">
            <v>RegionMiniMartStock 2016</v>
          </cell>
          <cell r="H59" t="str">
            <v>Com</v>
          </cell>
          <cell r="I59" t="str">
            <v>MiniMart</v>
          </cell>
          <cell r="J59" t="str">
            <v>Stock 2016</v>
          </cell>
          <cell r="K59" t="str">
            <v>Millions SqFt</v>
          </cell>
          <cell r="L59">
            <v>22.491017060912501</v>
          </cell>
          <cell r="M59">
            <v>22.384859460384995</v>
          </cell>
          <cell r="N59">
            <v>22.279202923731983</v>
          </cell>
          <cell r="O59">
            <v>22.174045085931969</v>
          </cell>
          <cell r="P59">
            <v>22.069383593126368</v>
          </cell>
          <cell r="Q59">
            <v>21.965216102566814</v>
          </cell>
          <cell r="R59">
            <v>21.8615402825627</v>
          </cell>
          <cell r="S59">
            <v>21.758353812429004</v>
          </cell>
          <cell r="T59">
            <v>21.655654382434342</v>
          </cell>
          <cell r="U59">
            <v>21.553439693749251</v>
          </cell>
          <cell r="V59">
            <v>21.451707458394754</v>
          </cell>
          <cell r="W59">
            <v>21.350455399191134</v>
          </cell>
          <cell r="X59">
            <v>21.249681249706953</v>
          </cell>
          <cell r="Y59">
            <v>21.149382754208336</v>
          </cell>
          <cell r="Z59">
            <v>21.049557667608472</v>
          </cell>
          <cell r="AA59">
            <v>20.950203755417366</v>
          </cell>
          <cell r="AB59">
            <v>20.851318793691796</v>
          </cell>
          <cell r="AC59">
            <v>20.75290056898557</v>
          </cell>
          <cell r="AD59">
            <v>20.654946878299963</v>
          </cell>
          <cell r="AE59">
            <v>20.557455529034385</v>
          </cell>
        </row>
        <row r="60">
          <cell r="G60" t="str">
            <v>RegionRestaurantStock 2016</v>
          </cell>
          <cell r="H60" t="str">
            <v>Com</v>
          </cell>
          <cell r="I60" t="str">
            <v>Restaurant</v>
          </cell>
          <cell r="J60" t="str">
            <v>Stock 2016</v>
          </cell>
          <cell r="K60" t="str">
            <v>Millions SqFt</v>
          </cell>
          <cell r="L60">
            <v>51.550857208753726</v>
          </cell>
          <cell r="M60">
            <v>51.307537162728408</v>
          </cell>
          <cell r="N60">
            <v>51.065365587320336</v>
          </cell>
          <cell r="O60">
            <v>50.824337061748189</v>
          </cell>
          <cell r="P60">
            <v>50.584446190816735</v>
          </cell>
          <cell r="Q60">
            <v>50.345687604796083</v>
          </cell>
          <cell r="R60">
            <v>50.108055959301453</v>
          </cell>
          <cell r="S60">
            <v>49.871545935173543</v>
          </cell>
          <cell r="T60">
            <v>49.636152238359529</v>
          </cell>
          <cell r="U60">
            <v>49.40186959979448</v>
          </cell>
          <cell r="V60">
            <v>49.168692775283453</v>
          </cell>
          <cell r="W60">
            <v>48.936616545384119</v>
          </cell>
          <cell r="X60">
            <v>48.705635715289908</v>
          </cell>
          <cell r="Y60">
            <v>48.475745114713739</v>
          </cell>
          <cell r="Z60">
            <v>48.246939597772297</v>
          </cell>
          <cell r="AA60">
            <v>48.019214042870807</v>
          </cell>
          <cell r="AB60">
            <v>47.792563352588466</v>
          </cell>
          <cell r="AC60">
            <v>47.56698245356425</v>
          </cell>
          <cell r="AD60">
            <v>47.342466296383435</v>
          </cell>
          <cell r="AE60">
            <v>47.119009855464505</v>
          </cell>
        </row>
        <row r="61">
          <cell r="G61" t="str">
            <v>RegionLodgingStock 2016</v>
          </cell>
          <cell r="H61" t="str">
            <v>Com</v>
          </cell>
          <cell r="I61" t="str">
            <v>Lodging</v>
          </cell>
          <cell r="J61" t="str">
            <v>Stock 2016</v>
          </cell>
          <cell r="K61" t="str">
            <v>Millions SqFt</v>
          </cell>
          <cell r="L61">
            <v>170.15189589049527</v>
          </cell>
          <cell r="M61">
            <v>169.74353134035809</v>
          </cell>
          <cell r="N61">
            <v>169.33614686514122</v>
          </cell>
          <cell r="O61">
            <v>168.92974011266489</v>
          </cell>
          <cell r="P61">
            <v>168.52430873639449</v>
          </cell>
          <cell r="Q61">
            <v>168.11985039542716</v>
          </cell>
          <cell r="R61">
            <v>167.71636275447813</v>
          </cell>
          <cell r="S61">
            <v>167.31384348386743</v>
          </cell>
          <cell r="T61">
            <v>166.91229025950614</v>
          </cell>
          <cell r="U61">
            <v>166.51170076288332</v>
          </cell>
          <cell r="V61">
            <v>166.11207268105238</v>
          </cell>
          <cell r="W61">
            <v>165.7134037066179</v>
          </cell>
          <cell r="X61">
            <v>165.31569153772202</v>
          </cell>
          <cell r="Y61">
            <v>164.91893387803151</v>
          </cell>
          <cell r="Z61">
            <v>164.52312843672422</v>
          </cell>
          <cell r="AA61">
            <v>164.12827292847609</v>
          </cell>
          <cell r="AB61">
            <v>163.73436507344778</v>
          </cell>
          <cell r="AC61">
            <v>163.3414025972715</v>
          </cell>
          <cell r="AD61">
            <v>162.94938323103807</v>
          </cell>
          <cell r="AE61">
            <v>162.55830471128357</v>
          </cell>
        </row>
        <row r="62">
          <cell r="G62" t="str">
            <v>RegionHospitalStock 2016</v>
          </cell>
          <cell r="H62" t="str">
            <v>Com</v>
          </cell>
          <cell r="I62" t="str">
            <v>Hospital</v>
          </cell>
          <cell r="J62" t="str">
            <v>Stock 2016</v>
          </cell>
          <cell r="K62" t="str">
            <v>Millions SqFt</v>
          </cell>
          <cell r="L62">
            <v>105.02947953487826</v>
          </cell>
          <cell r="M62">
            <v>104.80891762785501</v>
          </cell>
          <cell r="N62">
            <v>104.58881890083651</v>
          </cell>
          <cell r="O62">
            <v>104.36918238114475</v>
          </cell>
          <cell r="P62">
            <v>104.15000709814436</v>
          </cell>
          <cell r="Q62">
            <v>103.93129208323826</v>
          </cell>
          <cell r="R62">
            <v>103.71303636986346</v>
          </cell>
          <cell r="S62">
            <v>103.49523899348674</v>
          </cell>
          <cell r="T62">
            <v>103.27789899160042</v>
          </cell>
          <cell r="U62">
            <v>103.06101540371807</v>
          </cell>
          <cell r="V62">
            <v>102.84458727137024</v>
          </cell>
          <cell r="W62">
            <v>102.62861363810038</v>
          </cell>
          <cell r="X62">
            <v>102.41309354946036</v>
          </cell>
          <cell r="Y62">
            <v>102.19802605300649</v>
          </cell>
          <cell r="Z62">
            <v>101.98341019829519</v>
          </cell>
          <cell r="AA62">
            <v>101.76924503687877</v>
          </cell>
          <cell r="AB62">
            <v>101.55552962230132</v>
          </cell>
          <cell r="AC62">
            <v>101.3422630100945</v>
          </cell>
          <cell r="AD62">
            <v>101.1294442577733</v>
          </cell>
          <cell r="AE62">
            <v>100.91707242483197</v>
          </cell>
        </row>
        <row r="63">
          <cell r="G63" t="str">
            <v>RegionResidential CareStock 2016</v>
          </cell>
          <cell r="H63" t="str">
            <v>Com</v>
          </cell>
          <cell r="I63" t="str">
            <v>Residential Care</v>
          </cell>
          <cell r="J63" t="str">
            <v>Stock 2016</v>
          </cell>
          <cell r="K63" t="str">
            <v>Millions SqFt</v>
          </cell>
          <cell r="L63">
            <v>128.74820917277606</v>
          </cell>
          <cell r="M63">
            <v>128.43921347076139</v>
          </cell>
          <cell r="N63">
            <v>128.1309593584316</v>
          </cell>
          <cell r="O63">
            <v>127.82344505597135</v>
          </cell>
          <cell r="P63">
            <v>127.51666878783702</v>
          </cell>
          <cell r="Q63">
            <v>127.21062878274621</v>
          </cell>
          <cell r="R63">
            <v>126.90532327366765</v>
          </cell>
          <cell r="S63">
            <v>126.60075049781085</v>
          </cell>
          <cell r="T63">
            <v>126.29690869661611</v>
          </cell>
          <cell r="U63">
            <v>125.99379611574425</v>
          </cell>
          <cell r="V63">
            <v>125.69141100506647</v>
          </cell>
          <cell r="W63">
            <v>125.3897516186543</v>
          </cell>
          <cell r="X63">
            <v>125.08881621476955</v>
          </cell>
          <cell r="Y63">
            <v>124.78860305585408</v>
          </cell>
          <cell r="Z63">
            <v>124.48911040852005</v>
          </cell>
          <cell r="AA63">
            <v>124.1903365435396</v>
          </cell>
          <cell r="AB63">
            <v>123.8922797358351</v>
          </cell>
          <cell r="AC63">
            <v>123.59493826446912</v>
          </cell>
          <cell r="AD63">
            <v>123.29831041263438</v>
          </cell>
          <cell r="AE63">
            <v>123.00239446764408</v>
          </cell>
        </row>
        <row r="64">
          <cell r="G64" t="str">
            <v>RegionAssemblyStock 2016</v>
          </cell>
          <cell r="H64" t="str">
            <v>Com</v>
          </cell>
          <cell r="I64" t="str">
            <v>Assembly</v>
          </cell>
          <cell r="J64" t="str">
            <v>Stock 2016</v>
          </cell>
          <cell r="K64" t="str">
            <v>Millions SqFt</v>
          </cell>
          <cell r="L64">
            <v>375.90224900649127</v>
          </cell>
          <cell r="M64">
            <v>374.21570091594884</v>
          </cell>
          <cell r="N64">
            <v>372.53671980450594</v>
          </cell>
          <cell r="O64">
            <v>370.86527172164978</v>
          </cell>
          <cell r="P64">
            <v>369.20132286919198</v>
          </cell>
          <cell r="Q64">
            <v>367.54483960058553</v>
          </cell>
          <cell r="R64">
            <v>365.89578842024423</v>
          </cell>
          <cell r="S64">
            <v>364.25413598286536</v>
          </cell>
          <cell r="T64">
            <v>362.6198490927556</v>
          </cell>
          <cell r="U64">
            <v>360.99289470315949</v>
          </cell>
          <cell r="V64">
            <v>359.37323991559134</v>
          </cell>
          <cell r="W64">
            <v>357.76085197917007</v>
          </cell>
          <cell r="X64">
            <v>356.15569828995689</v>
          </cell>
          <cell r="Y64">
            <v>354.55774639029596</v>
          </cell>
          <cell r="Z64">
            <v>352.96696396815821</v>
          </cell>
          <cell r="AA64">
            <v>351.38331885648773</v>
          </cell>
          <cell r="AB64">
            <v>349.80677903255156</v>
          </cell>
          <cell r="AC64">
            <v>348.23731261729228</v>
          </cell>
          <cell r="AD64">
            <v>346.67488787468267</v>
          </cell>
          <cell r="AE64">
            <v>345.11947321108494</v>
          </cell>
        </row>
        <row r="65">
          <cell r="G65" t="str">
            <v>RegionOtherStock 2016</v>
          </cell>
          <cell r="H65" t="str">
            <v>Com</v>
          </cell>
          <cell r="I65" t="str">
            <v>Other</v>
          </cell>
          <cell r="J65" t="str">
            <v>Stock 2016</v>
          </cell>
          <cell r="K65" t="str">
            <v>Millions SqFt</v>
          </cell>
          <cell r="L65">
            <v>342.64988330108076</v>
          </cell>
          <cell r="M65">
            <v>339.56603435137106</v>
          </cell>
          <cell r="N65">
            <v>336.50994004220871</v>
          </cell>
          <cell r="O65">
            <v>333.48135058182885</v>
          </cell>
          <cell r="P65">
            <v>330.48001842659238</v>
          </cell>
          <cell r="Q65">
            <v>327.50569826075304</v>
          </cell>
          <cell r="R65">
            <v>324.55814697640625</v>
          </cell>
          <cell r="S65">
            <v>321.63712365361863</v>
          </cell>
          <cell r="T65">
            <v>318.7423895407361</v>
          </cell>
          <cell r="U65">
            <v>315.87370803486942</v>
          </cell>
          <cell r="V65">
            <v>313.03084466255564</v>
          </cell>
          <cell r="W65">
            <v>310.21356706059254</v>
          </cell>
          <cell r="X65">
            <v>307.42164495704725</v>
          </cell>
          <cell r="Y65">
            <v>304.65485015243382</v>
          </cell>
          <cell r="Z65">
            <v>301.9129565010619</v>
          </cell>
          <cell r="AA65">
            <v>299.19573989255235</v>
          </cell>
          <cell r="AB65">
            <v>296.50297823351934</v>
          </cell>
          <cell r="AC65">
            <v>293.83445142941764</v>
          </cell>
          <cell r="AD65">
            <v>291.18994136655289</v>
          </cell>
          <cell r="AE65">
            <v>288.5692318942539</v>
          </cell>
        </row>
        <row r="66">
          <cell r="G66" t="str">
            <v>RegionIdahoStock</v>
          </cell>
          <cell r="H66" t="str">
            <v>Ag</v>
          </cell>
          <cell r="I66" t="str">
            <v>Idaho</v>
          </cell>
          <cell r="J66" t="str">
            <v>Stock</v>
          </cell>
          <cell r="K66" t="str">
            <v>% Growth</v>
          </cell>
          <cell r="L66">
            <v>0</v>
          </cell>
          <cell r="M66">
            <v>1.2504100211369894E-4</v>
          </cell>
          <cell r="N66">
            <v>1.7375879514796466E-4</v>
          </cell>
          <cell r="O66">
            <v>6.1210927779177624E-4</v>
          </cell>
          <cell r="P66">
            <v>8.8127487458086599E-4</v>
          </cell>
          <cell r="Q66">
            <v>1.1201972174019578E-3</v>
          </cell>
          <cell r="R66">
            <v>1.2717867360821197E-3</v>
          </cell>
          <cell r="S66">
            <v>1.4404642508513471E-3</v>
          </cell>
          <cell r="T66">
            <v>1.5874396385228723E-3</v>
          </cell>
          <cell r="U66">
            <v>1.7204636459112381E-3</v>
          </cell>
          <cell r="V66">
            <v>1.8289050040785739E-3</v>
          </cell>
          <cell r="W66">
            <v>1.9377539743383628E-3</v>
          </cell>
          <cell r="X66">
            <v>2.0316119038316116E-3</v>
          </cell>
          <cell r="Y66">
            <v>2.128079506222659E-3</v>
          </cell>
          <cell r="Z66">
            <v>2.2126572758413075E-3</v>
          </cell>
          <cell r="AA66">
            <v>2.2578225416429688E-3</v>
          </cell>
          <cell r="AB66">
            <v>2.3464540176612314E-3</v>
          </cell>
          <cell r="AC66">
            <v>2.414467009038601E-3</v>
          </cell>
          <cell r="AD66">
            <v>2.4848313911262653E-3</v>
          </cell>
          <cell r="AE66">
            <v>2.5344116000376449E-3</v>
          </cell>
        </row>
        <row r="67">
          <cell r="G67" t="str">
            <v>RegionMontanaStock</v>
          </cell>
          <cell r="H67" t="str">
            <v>Ag</v>
          </cell>
          <cell r="I67" t="str">
            <v>Montana</v>
          </cell>
          <cell r="J67" t="str">
            <v>Stock</v>
          </cell>
          <cell r="K67" t="str">
            <v>% Growth</v>
          </cell>
          <cell r="L67">
            <v>0</v>
          </cell>
          <cell r="M67">
            <v>1.0848242299839954E-2</v>
          </cell>
          <cell r="N67">
            <v>1.059267655252486E-2</v>
          </cell>
          <cell r="O67">
            <v>1.0752312089181865E-2</v>
          </cell>
          <cell r="P67">
            <v>1.075849831916186E-2</v>
          </cell>
          <cell r="Q67">
            <v>7.6567396067742733E-3</v>
          </cell>
          <cell r="R67">
            <v>7.6532068711881581E-3</v>
          </cell>
          <cell r="S67">
            <v>7.9235679867256659E-3</v>
          </cell>
          <cell r="T67">
            <v>8.1459053842477987E-3</v>
          </cell>
          <cell r="U67">
            <v>8.331284422267278E-3</v>
          </cell>
          <cell r="V67">
            <v>8.47135846405455E-3</v>
          </cell>
          <cell r="W67">
            <v>8.5938864965773454E-3</v>
          </cell>
          <cell r="X67">
            <v>8.6866032784890905E-3</v>
          </cell>
          <cell r="Y67">
            <v>8.7680800681235963E-3</v>
          </cell>
          <cell r="Z67">
            <v>8.8271867856936984E-3</v>
          </cell>
          <cell r="AA67">
            <v>8.8355566433926322E-3</v>
          </cell>
          <cell r="AB67">
            <v>8.8812025924713319E-3</v>
          </cell>
          <cell r="AC67">
            <v>8.8979055290069331E-3</v>
          </cell>
          <cell r="AD67">
            <v>8.9118787925779024E-3</v>
          </cell>
          <cell r="AE67">
            <v>8.9015256915168112E-3</v>
          </cell>
        </row>
        <row r="68">
          <cell r="G68" t="str">
            <v>RegionOregonStock</v>
          </cell>
          <cell r="H68" t="str">
            <v>Ag</v>
          </cell>
          <cell r="I68" t="str">
            <v>Oregon</v>
          </cell>
          <cell r="J68" t="str">
            <v>Stock</v>
          </cell>
          <cell r="K68" t="str">
            <v>% Growth</v>
          </cell>
          <cell r="L68">
            <v>0</v>
          </cell>
          <cell r="M68">
            <v>1.0110842680911804E-2</v>
          </cell>
          <cell r="N68">
            <v>1.0059217505089263E-2</v>
          </cell>
          <cell r="O68">
            <v>1.1176866051223918E-2</v>
          </cell>
          <cell r="P68">
            <v>1.9803102619340613E-2</v>
          </cell>
          <cell r="Q68">
            <v>1.2078828157499845E-2</v>
          </cell>
          <cell r="R68">
            <v>1.2074917420983849E-2</v>
          </cell>
          <cell r="S68">
            <v>1.2823009061012478E-2</v>
          </cell>
          <cell r="T68">
            <v>1.2064646132519813E-2</v>
          </cell>
          <cell r="U68">
            <v>2.1359830411811859E-2</v>
          </cell>
          <cell r="V68">
            <v>1.1864279678250279E-2</v>
          </cell>
          <cell r="W68">
            <v>1.1811806122028052E-2</v>
          </cell>
          <cell r="X68">
            <v>1.1060463245174785E-2</v>
          </cell>
          <cell r="Y68">
            <v>1.1689201211084101E-2</v>
          </cell>
          <cell r="Z68">
            <v>1.9623204602959039E-2</v>
          </cell>
          <cell r="AA68">
            <v>1.2054155221857031E-2</v>
          </cell>
          <cell r="AB68">
            <v>1.2615728823653952E-2</v>
          </cell>
          <cell r="AC68">
            <v>1.2496481187089379E-2</v>
          </cell>
          <cell r="AD68">
            <v>1.1753415892541448E-2</v>
          </cell>
          <cell r="AE68">
            <v>2.0946064887122692E-2</v>
          </cell>
        </row>
        <row r="69">
          <cell r="G69" t="str">
            <v>RegionWashingtonStock</v>
          </cell>
          <cell r="H69" t="str">
            <v>Ag</v>
          </cell>
          <cell r="I69" t="str">
            <v>Washington</v>
          </cell>
          <cell r="J69" t="str">
            <v>Stock</v>
          </cell>
          <cell r="K69" t="str">
            <v>% Growth</v>
          </cell>
          <cell r="L69">
            <v>0</v>
          </cell>
          <cell r="M69">
            <v>1.0662122206220235E-2</v>
          </cell>
          <cell r="N69">
            <v>1.0931258902780325E-2</v>
          </cell>
          <cell r="O69">
            <v>1.1173761515183053E-2</v>
          </cell>
          <cell r="P69">
            <v>1.811439906784525E-2</v>
          </cell>
          <cell r="Q69">
            <v>1.2399989211989764E-2</v>
          </cell>
          <cell r="R69">
            <v>1.1939862954954953E-2</v>
          </cell>
          <cell r="S69">
            <v>1.2288284859874222E-2</v>
          </cell>
          <cell r="T69">
            <v>1.1842226253476947E-2</v>
          </cell>
          <cell r="U69">
            <v>1.9682157833762929E-2</v>
          </cell>
          <cell r="V69">
            <v>1.1592234987503456E-2</v>
          </cell>
          <cell r="W69">
            <v>1.1147844023716795E-2</v>
          </cell>
          <cell r="X69">
            <v>1.1425985017752077E-2</v>
          </cell>
          <cell r="Y69">
            <v>1.0985810035676221E-2</v>
          </cell>
          <cell r="Z69">
            <v>1.7930228386922677E-2</v>
          </cell>
          <cell r="AA69">
            <v>1.1736355426763144E-2</v>
          </cell>
          <cell r="AB69">
            <v>1.1982095590114178E-2</v>
          </cell>
          <cell r="AC69">
            <v>1.1862624139313738E-2</v>
          </cell>
          <cell r="AD69">
            <v>1.1418033334772959E-2</v>
          </cell>
          <cell r="AE69">
            <v>1.8838157687553127E-2</v>
          </cell>
        </row>
        <row r="70">
          <cell r="G70" t="str">
            <v>RegionIdahoDairyStock</v>
          </cell>
          <cell r="H70" t="str">
            <v>Dairy</v>
          </cell>
          <cell r="I70" t="str">
            <v>IdahoDairy</v>
          </cell>
          <cell r="J70" t="str">
            <v>Stock</v>
          </cell>
          <cell r="K70" t="str">
            <v>1000lbs</v>
          </cell>
          <cell r="L70">
            <v>13629.012110609969</v>
          </cell>
          <cell r="M70">
            <v>13842.907114251881</v>
          </cell>
          <cell r="N70">
            <v>14023.216425344392</v>
          </cell>
          <cell r="O70">
            <v>14266.319353967396</v>
          </cell>
          <cell r="P70">
            <v>14513.683501515552</v>
          </cell>
          <cell r="Q70">
            <v>14784.738793280194</v>
          </cell>
          <cell r="R70">
            <v>15048.82150982591</v>
          </cell>
          <cell r="S70">
            <v>15351.081667959821</v>
          </cell>
          <cell r="T70">
            <v>15676.70161423125</v>
          </cell>
          <cell r="U70">
            <v>16022.910400199034</v>
          </cell>
          <cell r="V70">
            <v>16435.334001552066</v>
          </cell>
          <cell r="W70">
            <v>16796.9270935268</v>
          </cell>
          <cell r="X70">
            <v>17186.008838626629</v>
          </cell>
          <cell r="Y70">
            <v>17509.663776252026</v>
          </cell>
          <cell r="Z70">
            <v>17849.045518001847</v>
          </cell>
          <cell r="AA70">
            <v>18205.116228437721</v>
          </cell>
          <cell r="AB70">
            <v>18533.843580326749</v>
          </cell>
          <cell r="AC70">
            <v>18839.457555909743</v>
          </cell>
          <cell r="AD70">
            <v>19186.22471079613</v>
          </cell>
          <cell r="AE70">
            <v>19422.392838095242</v>
          </cell>
        </row>
        <row r="71">
          <cell r="G71" t="str">
            <v>RegionMontanaDairyStock</v>
          </cell>
          <cell r="H71" t="str">
            <v>Dairy</v>
          </cell>
          <cell r="I71" t="str">
            <v>MontanaDairy</v>
          </cell>
          <cell r="J71" t="str">
            <v>Stock</v>
          </cell>
          <cell r="K71" t="str">
            <v>1000lbs</v>
          </cell>
          <cell r="L71">
            <v>90.74529582059904</v>
          </cell>
          <cell r="M71">
            <v>90.898327903457215</v>
          </cell>
          <cell r="N71">
            <v>90.899562515809663</v>
          </cell>
          <cell r="O71">
            <v>91.013237267303055</v>
          </cell>
          <cell r="P71">
            <v>90.967755259326395</v>
          </cell>
          <cell r="Q71">
            <v>90.924506050749457</v>
          </cell>
          <cell r="R71">
            <v>91.025748037140048</v>
          </cell>
          <cell r="S71">
            <v>91.099301040678228</v>
          </cell>
          <cell r="T71">
            <v>90.915023147811965</v>
          </cell>
          <cell r="U71">
            <v>90.903023153329187</v>
          </cell>
          <cell r="V71">
            <v>90.903850245090197</v>
          </cell>
          <cell r="W71">
            <v>90.425722269176404</v>
          </cell>
          <cell r="X71">
            <v>90.371471553755299</v>
          </cell>
          <cell r="Y71">
            <v>90.264014484201496</v>
          </cell>
          <cell r="Z71">
            <v>90.097051493259059</v>
          </cell>
          <cell r="AA71">
            <v>89.896800203896433</v>
          </cell>
          <cell r="AB71">
            <v>89.896456479218287</v>
          </cell>
          <cell r="AC71">
            <v>89.606519803497406</v>
          </cell>
          <cell r="AD71">
            <v>89.325294250105614</v>
          </cell>
          <cell r="AE71">
            <v>89.328380794090677</v>
          </cell>
        </row>
        <row r="72">
          <cell r="G72" t="str">
            <v>RegionOregonDairyStock</v>
          </cell>
          <cell r="H72" t="str">
            <v>Dairy</v>
          </cell>
          <cell r="I72" t="str">
            <v>OregonDairy</v>
          </cell>
          <cell r="J72" t="str">
            <v>Stock</v>
          </cell>
          <cell r="K72" t="str">
            <v>1000lbs</v>
          </cell>
          <cell r="L72">
            <v>2744.180551622544</v>
          </cell>
          <cell r="M72">
            <v>2781.3253166710429</v>
          </cell>
          <cell r="N72">
            <v>2817.8028576592669</v>
          </cell>
          <cell r="O72">
            <v>2852.4466796581391</v>
          </cell>
          <cell r="P72">
            <v>2887.2703785501863</v>
          </cell>
          <cell r="Q72">
            <v>2923.2055190854799</v>
          </cell>
          <cell r="R72">
            <v>2963.8717110873577</v>
          </cell>
          <cell r="S72">
            <v>3007.9285968792492</v>
          </cell>
          <cell r="T72">
            <v>3054.4586648127197</v>
          </cell>
          <cell r="U72">
            <v>3103.2723514737127</v>
          </cell>
          <cell r="V72">
            <v>3155.2926430989965</v>
          </cell>
          <cell r="W72">
            <v>3205.2179835947745</v>
          </cell>
          <cell r="X72">
            <v>3255.0785902298294</v>
          </cell>
          <cell r="Y72">
            <v>3304.2085620815005</v>
          </cell>
          <cell r="Z72">
            <v>3359.7128554945239</v>
          </cell>
          <cell r="AA72">
            <v>3405.0605171911329</v>
          </cell>
          <cell r="AB72">
            <v>3454.1652559274162</v>
          </cell>
          <cell r="AC72">
            <v>3509.2005551615157</v>
          </cell>
          <cell r="AD72">
            <v>3557.2266817524842</v>
          </cell>
          <cell r="AE72">
            <v>3610.3576666465606</v>
          </cell>
        </row>
        <row r="73">
          <cell r="G73" t="str">
            <v>RegionWashingtonDairyStock</v>
          </cell>
          <cell r="H73" t="str">
            <v>Dairy</v>
          </cell>
          <cell r="I73" t="str">
            <v>WashingtonDairy</v>
          </cell>
          <cell r="J73" t="str">
            <v>Stock</v>
          </cell>
          <cell r="K73" t="str">
            <v>1000lbs</v>
          </cell>
          <cell r="L73">
            <v>6417.4166624736044</v>
          </cell>
          <cell r="M73">
            <v>6527.6845985495966</v>
          </cell>
          <cell r="N73">
            <v>6648.0748527559354</v>
          </cell>
          <cell r="O73">
            <v>6750.5768396680051</v>
          </cell>
          <cell r="P73">
            <v>6858.9947023924851</v>
          </cell>
          <cell r="Q73">
            <v>6950.9448303929594</v>
          </cell>
          <cell r="R73">
            <v>7066.5055116132971</v>
          </cell>
          <cell r="S73">
            <v>7154.1963866384513</v>
          </cell>
          <cell r="T73">
            <v>7260.5595150379595</v>
          </cell>
          <cell r="U73">
            <v>7382.1828771063319</v>
          </cell>
          <cell r="V73">
            <v>7515.612457778011</v>
          </cell>
          <cell r="W73">
            <v>7658.3815592644387</v>
          </cell>
          <cell r="X73">
            <v>7790.6041619373518</v>
          </cell>
          <cell r="Y73">
            <v>7925.9535611829233</v>
          </cell>
          <cell r="Z73">
            <v>8056.1594585167277</v>
          </cell>
          <cell r="AA73">
            <v>8212.3413257643278</v>
          </cell>
          <cell r="AB73">
            <v>8359.6360208598271</v>
          </cell>
          <cell r="AC73">
            <v>8487.3604780857568</v>
          </cell>
          <cell r="AD73">
            <v>8647.4216609802097</v>
          </cell>
          <cell r="AE73">
            <v>8766.8632794861296</v>
          </cell>
        </row>
        <row r="74">
          <cell r="G74" t="str">
            <v>RegionMechanical PulpStock</v>
          </cell>
          <cell r="H74" t="str">
            <v>Ind</v>
          </cell>
          <cell r="I74" t="str">
            <v>Mechanical Pulp</v>
          </cell>
          <cell r="J74" t="str">
            <v>Stock</v>
          </cell>
          <cell r="K74" t="str">
            <v>Consumption (MWh)</v>
          </cell>
          <cell r="L74">
            <v>3758422.9515033378</v>
          </cell>
          <cell r="M74">
            <v>3846371.717457301</v>
          </cell>
          <cell r="N74">
            <v>3968374.1915052147</v>
          </cell>
          <cell r="O74">
            <v>4090510.3824295267</v>
          </cell>
          <cell r="P74">
            <v>4250302.9154343279</v>
          </cell>
          <cell r="Q74">
            <v>4334033.2977658212</v>
          </cell>
          <cell r="R74">
            <v>4456327.439187984</v>
          </cell>
          <cell r="S74">
            <v>4578789.2711511394</v>
          </cell>
          <cell r="T74">
            <v>4701360.1942719091</v>
          </cell>
          <cell r="U74">
            <v>4824313.8733196864</v>
          </cell>
          <cell r="V74">
            <v>4947352.2681518989</v>
          </cell>
          <cell r="W74">
            <v>5070668.4941239785</v>
          </cell>
          <cell r="X74">
            <v>5241393.4127492504</v>
          </cell>
          <cell r="Y74">
            <v>5317320.3001071345</v>
          </cell>
          <cell r="Z74">
            <v>5440661.5619043242</v>
          </cell>
          <cell r="AA74">
            <v>5564018.2642552005</v>
          </cell>
          <cell r="AB74">
            <v>5739586.1964683067</v>
          </cell>
          <cell r="AC74">
            <v>5811280.9684790904</v>
          </cell>
          <cell r="AD74">
            <v>5935246.9976805374</v>
          </cell>
          <cell r="AE74">
            <v>6059032.0232603503</v>
          </cell>
        </row>
        <row r="75">
          <cell r="G75" t="str">
            <v>RegionKraft PulpStock</v>
          </cell>
          <cell r="H75" t="str">
            <v>Ind</v>
          </cell>
          <cell r="I75" t="str">
            <v>Kraft Pulp</v>
          </cell>
          <cell r="J75" t="str">
            <v>Stock</v>
          </cell>
          <cell r="K75" t="str">
            <v>Consumption (MWh)</v>
          </cell>
          <cell r="L75">
            <v>2773481.4382196674</v>
          </cell>
          <cell r="M75">
            <v>2819427.5750914654</v>
          </cell>
          <cell r="N75">
            <v>2890507.7097985409</v>
          </cell>
          <cell r="O75">
            <v>2962071.1114584161</v>
          </cell>
          <cell r="P75">
            <v>3059997.7868964532</v>
          </cell>
          <cell r="Q75">
            <v>3103655.7832492976</v>
          </cell>
          <cell r="R75">
            <v>3174966.0896720556</v>
          </cell>
          <cell r="S75">
            <v>3246510.2403896889</v>
          </cell>
          <cell r="T75">
            <v>3318080.388651574</v>
          </cell>
          <cell r="U75">
            <v>3389982.4618547466</v>
          </cell>
          <cell r="V75">
            <v>3462131.4738810235</v>
          </cell>
          <cell r="W75">
            <v>3534707.6510694856</v>
          </cell>
          <cell r="X75">
            <v>3640109.6347631621</v>
          </cell>
          <cell r="Y75">
            <v>3679903.4172538687</v>
          </cell>
          <cell r="Z75">
            <v>3752596.4740436999</v>
          </cell>
          <cell r="AA75">
            <v>3825294.7476344355</v>
          </cell>
          <cell r="AB75">
            <v>3934104.1351328893</v>
          </cell>
          <cell r="AC75">
            <v>3971456.2759534372</v>
          </cell>
          <cell r="AD75">
            <v>4044721.9040998006</v>
          </cell>
          <cell r="AE75">
            <v>4117951.8072271077</v>
          </cell>
        </row>
        <row r="76">
          <cell r="G76" t="str">
            <v>RegionPaperStock</v>
          </cell>
          <cell r="H76" t="str">
            <v>Ind</v>
          </cell>
          <cell r="I76" t="str">
            <v>Paper</v>
          </cell>
          <cell r="J76" t="str">
            <v>Stock</v>
          </cell>
          <cell r="K76" t="str">
            <v>Consumption (MWh)</v>
          </cell>
          <cell r="L76">
            <v>909695.70566164097</v>
          </cell>
          <cell r="M76">
            <v>929841.98736761883</v>
          </cell>
          <cell r="N76">
            <v>958296.9900283548</v>
          </cell>
          <cell r="O76">
            <v>986772.46541472664</v>
          </cell>
          <cell r="P76">
            <v>1024503.2482359634</v>
          </cell>
          <cell r="Q76">
            <v>1043814.269249864</v>
          </cell>
          <cell r="R76">
            <v>1072416.0473229263</v>
          </cell>
          <cell r="S76">
            <v>1101138.6289797227</v>
          </cell>
          <cell r="T76">
            <v>1129827.4252453854</v>
          </cell>
          <cell r="U76">
            <v>1158615.4096222189</v>
          </cell>
          <cell r="V76">
            <v>1187381.7412163604</v>
          </cell>
          <cell r="W76">
            <v>1216221.7351596826</v>
          </cell>
          <cell r="X76">
            <v>1256359.4314945252</v>
          </cell>
          <cell r="Y76">
            <v>1273754.7023949234</v>
          </cell>
          <cell r="Z76">
            <v>1302557.2241510332</v>
          </cell>
          <cell r="AA76">
            <v>1331330.2770174742</v>
          </cell>
          <cell r="AB76">
            <v>1372605.4069409962</v>
          </cell>
          <cell r="AC76">
            <v>1388979.5459728481</v>
          </cell>
          <cell r="AD76">
            <v>1417876.2653212347</v>
          </cell>
          <cell r="AE76">
            <v>1446660.9687985121</v>
          </cell>
        </row>
        <row r="77">
          <cell r="G77" t="str">
            <v>RegionFoundriesStock</v>
          </cell>
          <cell r="H77" t="str">
            <v>Ind</v>
          </cell>
          <cell r="I77" t="str">
            <v>Foundries</v>
          </cell>
          <cell r="J77" t="str">
            <v>Stock</v>
          </cell>
          <cell r="K77" t="str">
            <v>Consumption (MWh)</v>
          </cell>
          <cell r="L77">
            <v>2911780.7125423807</v>
          </cell>
          <cell r="M77">
            <v>2836711.9420544878</v>
          </cell>
          <cell r="N77">
            <v>2789583.7208478679</v>
          </cell>
          <cell r="O77">
            <v>2744161.1652043322</v>
          </cell>
          <cell r="P77">
            <v>2724138.9595719618</v>
          </cell>
          <cell r="Q77">
            <v>2657920.4757749322</v>
          </cell>
          <cell r="R77">
            <v>2617304.9227809869</v>
          </cell>
          <cell r="S77">
            <v>2577672.8738681655</v>
          </cell>
          <cell r="T77">
            <v>2539470.2769998731</v>
          </cell>
          <cell r="U77">
            <v>2502370.6800410077</v>
          </cell>
          <cell r="V77">
            <v>2466328.7382904179</v>
          </cell>
          <cell r="W77">
            <v>2431145.5854122876</v>
          </cell>
          <cell r="X77">
            <v>2419072.5388772879</v>
          </cell>
          <cell r="Y77">
            <v>2363410.6682392037</v>
          </cell>
          <cell r="Z77">
            <v>2330315.4302864787</v>
          </cell>
          <cell r="AA77">
            <v>2297818.1106687617</v>
          </cell>
          <cell r="AB77">
            <v>2286770.7986101452</v>
          </cell>
          <cell r="AC77">
            <v>2234701.6262630955</v>
          </cell>
          <cell r="AD77">
            <v>2204017.8086585626</v>
          </cell>
          <cell r="AE77">
            <v>2173546.4494459317</v>
          </cell>
        </row>
        <row r="78">
          <cell r="G78" t="str">
            <v>RegionFrozen FoodStock</v>
          </cell>
          <cell r="H78" t="str">
            <v>Ind</v>
          </cell>
          <cell r="I78" t="str">
            <v>Frozen Food</v>
          </cell>
          <cell r="J78" t="str">
            <v>Stock</v>
          </cell>
          <cell r="K78" t="str">
            <v>Consumption (MWh)</v>
          </cell>
          <cell r="L78">
            <v>1237117.9151862806</v>
          </cell>
          <cell r="M78">
            <v>1256265.8697824469</v>
          </cell>
          <cell r="N78">
            <v>1286638.141562406</v>
          </cell>
          <cell r="O78">
            <v>1317026.0249685342</v>
          </cell>
          <cell r="P78">
            <v>1359372.6119707115</v>
          </cell>
          <cell r="Q78">
            <v>1377450.5956346455</v>
          </cell>
          <cell r="R78">
            <v>1407752.7747509496</v>
          </cell>
          <cell r="S78">
            <v>1438031.0417962291</v>
          </cell>
          <cell r="T78">
            <v>1468359.9477337729</v>
          </cell>
          <cell r="U78">
            <v>1498806.1175902041</v>
          </cell>
          <cell r="V78">
            <v>1529247.5005361729</v>
          </cell>
          <cell r="W78">
            <v>1559755.0254088808</v>
          </cell>
          <cell r="X78">
            <v>1604695.7181381483</v>
          </cell>
          <cell r="Y78">
            <v>1620685.0488578391</v>
          </cell>
          <cell r="Z78">
            <v>1651120.4927678995</v>
          </cell>
          <cell r="AA78">
            <v>1681526.4060613776</v>
          </cell>
          <cell r="AB78">
            <v>1727706.9650814079</v>
          </cell>
          <cell r="AC78">
            <v>1742468.2976748645</v>
          </cell>
          <cell r="AD78">
            <v>1772999.536528415</v>
          </cell>
          <cell r="AE78">
            <v>1803423.3883706611</v>
          </cell>
        </row>
        <row r="79">
          <cell r="G79" t="str">
            <v>RegionOther FoodStock</v>
          </cell>
          <cell r="H79" t="str">
            <v>Ind</v>
          </cell>
          <cell r="I79" t="str">
            <v>Other Food</v>
          </cell>
          <cell r="J79" t="str">
            <v>Stock</v>
          </cell>
          <cell r="K79" t="str">
            <v>Consumption (MWh)</v>
          </cell>
          <cell r="L79">
            <v>2189215.7914933185</v>
          </cell>
          <cell r="M79">
            <v>2225714.4170001475</v>
          </cell>
          <cell r="N79">
            <v>2281801.3842795906</v>
          </cell>
          <cell r="O79">
            <v>2337878.4662610777</v>
          </cell>
          <cell r="P79">
            <v>2414859.5617400161</v>
          </cell>
          <cell r="Q79">
            <v>2449639.2617126312</v>
          </cell>
          <cell r="R79">
            <v>2505916.452109566</v>
          </cell>
          <cell r="S79">
            <v>2561919.8701418121</v>
          </cell>
          <cell r="T79">
            <v>2618248.9470964097</v>
          </cell>
          <cell r="U79">
            <v>2674706.0878431001</v>
          </cell>
          <cell r="V79">
            <v>2731406.8457201738</v>
          </cell>
          <cell r="W79">
            <v>2788145.294466868</v>
          </cell>
          <cell r="X79">
            <v>2870921.2322274465</v>
          </cell>
          <cell r="Y79">
            <v>2901825.3565548556</v>
          </cell>
          <cell r="Z79">
            <v>2958750.6188529818</v>
          </cell>
          <cell r="AA79">
            <v>3015584.6219987967</v>
          </cell>
          <cell r="AB79">
            <v>3100853.4167639203</v>
          </cell>
          <cell r="AC79">
            <v>3129759.8328607553</v>
          </cell>
          <cell r="AD79">
            <v>3187110.5829028329</v>
          </cell>
          <cell r="AE79">
            <v>3244229.8759716363</v>
          </cell>
        </row>
        <row r="80">
          <cell r="G80" t="str">
            <v>RegionWood - LumberStock</v>
          </cell>
          <cell r="H80" t="str">
            <v>Ind</v>
          </cell>
          <cell r="I80" t="str">
            <v>Wood - Lumber</v>
          </cell>
          <cell r="J80" t="str">
            <v>Stock</v>
          </cell>
          <cell r="K80" t="str">
            <v>Consumption (MWh)</v>
          </cell>
          <cell r="L80">
            <v>1161963.8217505382</v>
          </cell>
          <cell r="M80">
            <v>1117769.5487595289</v>
          </cell>
          <cell r="N80">
            <v>1084874.9921310821</v>
          </cell>
          <cell r="O80">
            <v>1052791.9192047431</v>
          </cell>
          <cell r="P80">
            <v>1030397.4491679214</v>
          </cell>
          <cell r="Q80">
            <v>990879.29279742646</v>
          </cell>
          <cell r="R80">
            <v>961065.17490868072</v>
          </cell>
          <cell r="S80">
            <v>931730.64036078285</v>
          </cell>
          <cell r="T80">
            <v>903080.08419384609</v>
          </cell>
          <cell r="U80">
            <v>874945.75211344392</v>
          </cell>
          <cell r="V80">
            <v>847310.7915088681</v>
          </cell>
          <cell r="W80">
            <v>820119.00687699113</v>
          </cell>
          <cell r="X80">
            <v>800618.32318729174</v>
          </cell>
          <cell r="Y80">
            <v>766954.27095195896</v>
          </cell>
          <cell r="Z80">
            <v>740908.22274123156</v>
          </cell>
          <cell r="AA80">
            <v>715106.45172531332</v>
          </cell>
          <cell r="AB80">
            <v>696028.08762583928</v>
          </cell>
          <cell r="AC80">
            <v>664509.97671853204</v>
          </cell>
          <cell r="AD80">
            <v>639621.04956848687</v>
          </cell>
          <cell r="AE80">
            <v>614946.99745740264</v>
          </cell>
        </row>
        <row r="81">
          <cell r="G81" t="str">
            <v>RegionWood - PanelStock</v>
          </cell>
          <cell r="H81" t="str">
            <v>Ind</v>
          </cell>
          <cell r="I81" t="str">
            <v>Wood - Panel</v>
          </cell>
          <cell r="J81" t="str">
            <v>Stock</v>
          </cell>
          <cell r="K81" t="str">
            <v>Consumption (MWh)</v>
          </cell>
          <cell r="L81">
            <v>551950.18982134352</v>
          </cell>
          <cell r="M81">
            <v>528731.18450453493</v>
          </cell>
          <cell r="N81">
            <v>510838.63702842174</v>
          </cell>
          <cell r="O81">
            <v>493229.56048375246</v>
          </cell>
          <cell r="P81">
            <v>480200.65450609016</v>
          </cell>
          <cell r="Q81">
            <v>458869.67437759304</v>
          </cell>
          <cell r="R81">
            <v>442034.77624590963</v>
          </cell>
          <cell r="S81">
            <v>425381.84725157876</v>
          </cell>
          <cell r="T81">
            <v>408945.79607863171</v>
          </cell>
          <cell r="U81">
            <v>392669.02882158436</v>
          </cell>
          <cell r="V81">
            <v>376527.17230508296</v>
          </cell>
          <cell r="W81">
            <v>360540.83558473963</v>
          </cell>
          <cell r="X81">
            <v>347793.23494737077</v>
          </cell>
          <cell r="Y81">
            <v>328864.0423583783</v>
          </cell>
          <cell r="Z81">
            <v>313174.70380282239</v>
          </cell>
          <cell r="AA81">
            <v>297578.74522290094</v>
          </cell>
          <cell r="AB81">
            <v>284693.91308797692</v>
          </cell>
          <cell r="AC81">
            <v>266695.50893493497</v>
          </cell>
          <cell r="AD81">
            <v>251377.16659093063</v>
          </cell>
          <cell r="AE81">
            <v>236121.41095945257</v>
          </cell>
        </row>
        <row r="82">
          <cell r="G82" t="str">
            <v>RegionWood - OtherStock</v>
          </cell>
          <cell r="H82" t="str">
            <v>Ind</v>
          </cell>
          <cell r="I82" t="str">
            <v>Wood - Other</v>
          </cell>
          <cell r="J82" t="str">
            <v>Stock</v>
          </cell>
          <cell r="K82" t="str">
            <v>Consumption (MWh)</v>
          </cell>
          <cell r="L82">
            <v>870727.85506649863</v>
          </cell>
          <cell r="M82">
            <v>839735.03037413268</v>
          </cell>
          <cell r="N82">
            <v>817265.57122340729</v>
          </cell>
          <cell r="O82">
            <v>795421.70406258584</v>
          </cell>
          <cell r="P82">
            <v>780923.07506947254</v>
          </cell>
          <cell r="Q82">
            <v>753146.51005964773</v>
          </cell>
          <cell r="R82">
            <v>732820.97518292943</v>
          </cell>
          <cell r="S82">
            <v>712886.70561548509</v>
          </cell>
          <cell r="T82">
            <v>693400.22734523669</v>
          </cell>
          <cell r="U82">
            <v>674308.65124034672</v>
          </cell>
          <cell r="V82">
            <v>655534.95057322702</v>
          </cell>
          <cell r="W82">
            <v>637111.60144566628</v>
          </cell>
          <cell r="X82">
            <v>624630.92244216194</v>
          </cell>
          <cell r="Y82">
            <v>601103.42928001995</v>
          </cell>
          <cell r="Z82">
            <v>583449.38612394244</v>
          </cell>
          <cell r="AA82">
            <v>565997.72271073016</v>
          </cell>
          <cell r="AB82">
            <v>553823.1943250458</v>
          </cell>
          <cell r="AC82">
            <v>531773.35758124199</v>
          </cell>
          <cell r="AD82">
            <v>514944.55152005563</v>
          </cell>
          <cell r="AE82">
            <v>498286.13824063755</v>
          </cell>
        </row>
        <row r="83">
          <cell r="G83" t="str">
            <v>RegionSugarStock</v>
          </cell>
          <cell r="H83" t="str">
            <v>Ind</v>
          </cell>
          <cell r="I83" t="str">
            <v>Sugar</v>
          </cell>
          <cell r="J83" t="str">
            <v>Stock</v>
          </cell>
          <cell r="K83" t="str">
            <v>Consumption (MWh)</v>
          </cell>
          <cell r="L83">
            <v>475136.72478012781</v>
          </cell>
          <cell r="M83">
            <v>478944.05758966133</v>
          </cell>
          <cell r="N83">
            <v>486819.48116772674</v>
          </cell>
          <cell r="O83">
            <v>494591.38634116278</v>
          </cell>
          <cell r="P83">
            <v>506508.14130214165</v>
          </cell>
          <cell r="Q83">
            <v>510023.29432266601</v>
          </cell>
          <cell r="R83">
            <v>517787.90058012598</v>
          </cell>
          <cell r="S83">
            <v>525332.27094640187</v>
          </cell>
          <cell r="T83">
            <v>532962.59651115292</v>
          </cell>
          <cell r="U83">
            <v>540559.14188859914</v>
          </cell>
          <cell r="V83">
            <v>548264.64271890977</v>
          </cell>
          <cell r="W83">
            <v>555867.220442908</v>
          </cell>
          <cell r="X83">
            <v>568632.32789277437</v>
          </cell>
          <cell r="Y83">
            <v>571112.91942260799</v>
          </cell>
          <cell r="Z83">
            <v>578836.54771749349</v>
          </cell>
          <cell r="AA83">
            <v>586399.91803551139</v>
          </cell>
          <cell r="AB83">
            <v>599561.512214605</v>
          </cell>
          <cell r="AC83">
            <v>601661.01637638209</v>
          </cell>
          <cell r="AD83">
            <v>609371.99258243595</v>
          </cell>
          <cell r="AE83">
            <v>616906.35518594901</v>
          </cell>
        </row>
        <row r="84">
          <cell r="G84" t="str">
            <v>RegionHi Tech - Chip FabStock</v>
          </cell>
          <cell r="H84" t="str">
            <v>Ind</v>
          </cell>
          <cell r="I84" t="str">
            <v>Hi Tech - Chip Fab</v>
          </cell>
          <cell r="J84" t="str">
            <v>Stock</v>
          </cell>
          <cell r="K84" t="str">
            <v>Consumption (MWh)</v>
          </cell>
          <cell r="L84">
            <v>441794.88875823218</v>
          </cell>
          <cell r="M84">
            <v>432626.39847364998</v>
          </cell>
          <cell r="N84">
            <v>427242.98054352769</v>
          </cell>
          <cell r="O84">
            <v>422213.82213962206</v>
          </cell>
          <cell r="P84">
            <v>421920.64066734893</v>
          </cell>
          <cell r="Q84">
            <v>413709.06623231358</v>
          </cell>
          <cell r="R84">
            <v>410212.7518948018</v>
          </cell>
          <cell r="S84">
            <v>406355.09832970693</v>
          </cell>
          <cell r="T84">
            <v>403296.23418868397</v>
          </cell>
          <cell r="U84">
            <v>399924.4240136806</v>
          </cell>
          <cell r="V84">
            <v>397295.90252843429</v>
          </cell>
          <cell r="W84">
            <v>394316.89382121537</v>
          </cell>
          <cell r="X84">
            <v>395623.44895442144</v>
          </cell>
          <cell r="Y84">
            <v>389392.69605832879</v>
          </cell>
          <cell r="Z84">
            <v>386892.14662184619</v>
          </cell>
          <cell r="AA84">
            <v>385025.31464219192</v>
          </cell>
          <cell r="AB84">
            <v>386311.31539104413</v>
          </cell>
          <cell r="AC84">
            <v>381213.1101798673</v>
          </cell>
          <cell r="AD84">
            <v>379233.88825255015</v>
          </cell>
          <cell r="AE84">
            <v>377804.18623239076</v>
          </cell>
        </row>
        <row r="85">
          <cell r="G85" t="str">
            <v>RegionHi Tech - SiliconStock</v>
          </cell>
          <cell r="H85" t="str">
            <v>Ind</v>
          </cell>
          <cell r="I85" t="str">
            <v>Hi Tech - Silicon</v>
          </cell>
          <cell r="J85" t="str">
            <v>Stock</v>
          </cell>
          <cell r="K85" t="str">
            <v>Consumption (MWh)</v>
          </cell>
          <cell r="L85">
            <v>226900.615461001</v>
          </cell>
          <cell r="M85">
            <v>224036.45332402681</v>
          </cell>
          <cell r="N85">
            <v>223197.60670939417</v>
          </cell>
          <cell r="O85">
            <v>222435.67348639047</v>
          </cell>
          <cell r="P85">
            <v>223898.4301459378</v>
          </cell>
          <cell r="Q85">
            <v>221368.38696638378</v>
          </cell>
          <cell r="R85">
            <v>221129.95798393188</v>
          </cell>
          <cell r="S85">
            <v>220786.11584318019</v>
          </cell>
          <cell r="T85">
            <v>220661.22741685802</v>
          </cell>
          <cell r="U85">
            <v>220514.6104276102</v>
          </cell>
          <cell r="V85">
            <v>220566.57724116242</v>
          </cell>
          <cell r="W85">
            <v>220582.85570889112</v>
          </cell>
          <cell r="X85">
            <v>222786.93799954746</v>
          </cell>
          <cell r="Y85">
            <v>220925.37261965938</v>
          </cell>
          <cell r="Z85">
            <v>221135.24104542725</v>
          </cell>
          <cell r="AA85">
            <v>221470.75488217658</v>
          </cell>
          <cell r="AB85">
            <v>223814.68962733069</v>
          </cell>
          <cell r="AC85">
            <v>222220.65723257174</v>
          </cell>
          <cell r="AD85">
            <v>222629.30420924808</v>
          </cell>
          <cell r="AE85">
            <v>223146.84657001842</v>
          </cell>
        </row>
        <row r="86">
          <cell r="G86" t="str">
            <v>RegionMetal FabStock</v>
          </cell>
          <cell r="H86" t="str">
            <v>Ind</v>
          </cell>
          <cell r="I86" t="str">
            <v>Metal Fab</v>
          </cell>
          <cell r="J86" t="str">
            <v>Stock</v>
          </cell>
          <cell r="K86" t="str">
            <v>Consumption (MWh)</v>
          </cell>
          <cell r="L86">
            <v>909892.68701188185</v>
          </cell>
          <cell r="M86">
            <v>891825.25809582323</v>
          </cell>
          <cell r="N86">
            <v>882508.80442902481</v>
          </cell>
          <cell r="O86">
            <v>873727.53576770169</v>
          </cell>
          <cell r="P86">
            <v>873074.20336348354</v>
          </cell>
          <cell r="Q86">
            <v>857353.78829031112</v>
          </cell>
          <cell r="R86">
            <v>849920.96028251934</v>
          </cell>
          <cell r="S86">
            <v>842747.12140389089</v>
          </cell>
          <cell r="T86">
            <v>835992.11174095876</v>
          </cell>
          <cell r="U86">
            <v>829585.10375461576</v>
          </cell>
          <cell r="V86">
            <v>823489.91083828453</v>
          </cell>
          <cell r="W86">
            <v>817657.03435069101</v>
          </cell>
          <cell r="X86">
            <v>819465.35455238761</v>
          </cell>
          <cell r="Y86">
            <v>806647.75437978934</v>
          </cell>
          <cell r="Z86">
            <v>801457.62846863491</v>
          </cell>
          <cell r="AA86">
            <v>796415.70090358355</v>
          </cell>
          <cell r="AB86">
            <v>798860.24754177267</v>
          </cell>
          <cell r="AC86">
            <v>786961.84080937004</v>
          </cell>
          <cell r="AD86">
            <v>782499.53998716734</v>
          </cell>
          <cell r="AE86">
            <v>778123.72130174015</v>
          </cell>
        </row>
        <row r="87">
          <cell r="G87" t="str">
            <v>RegionTransportation, EquipStock</v>
          </cell>
          <cell r="H87" t="str">
            <v>Ind</v>
          </cell>
          <cell r="I87" t="str">
            <v>Transportation, Equip</v>
          </cell>
          <cell r="J87" t="str">
            <v>Stock</v>
          </cell>
          <cell r="K87" t="str">
            <v>Consumption (MWh)</v>
          </cell>
          <cell r="L87">
            <v>1804273.4320914866</v>
          </cell>
          <cell r="M87">
            <v>1764444.7092744687</v>
          </cell>
          <cell r="N87">
            <v>1742380.5060862801</v>
          </cell>
          <cell r="O87">
            <v>1721734.2919262978</v>
          </cell>
          <cell r="P87">
            <v>1717290.0100661237</v>
          </cell>
          <cell r="Q87">
            <v>1684212.3577429946</v>
          </cell>
          <cell r="R87">
            <v>1667572.9872876552</v>
          </cell>
          <cell r="S87">
            <v>1651915.7655637239</v>
          </cell>
          <cell r="T87">
            <v>1637404.0605393937</v>
          </cell>
          <cell r="U87">
            <v>1624039.8539685637</v>
          </cell>
          <cell r="V87">
            <v>1611571.7582730576</v>
          </cell>
          <cell r="W87">
            <v>1599938.1807304013</v>
          </cell>
          <cell r="X87">
            <v>1603782.6234504275</v>
          </cell>
          <cell r="Y87">
            <v>1579189.4507664458</v>
          </cell>
          <cell r="Z87">
            <v>1569848.0280781442</v>
          </cell>
          <cell r="AA87">
            <v>1560977.4194455137</v>
          </cell>
          <cell r="AB87">
            <v>1566945.462049291</v>
          </cell>
          <cell r="AC87">
            <v>1545218.7396206472</v>
          </cell>
          <cell r="AD87">
            <v>1538099.8647244556</v>
          </cell>
          <cell r="AE87">
            <v>1531589.7574381533</v>
          </cell>
        </row>
        <row r="88">
          <cell r="G88" t="str">
            <v>RegionRefineryStock</v>
          </cell>
          <cell r="H88" t="str">
            <v>Ind</v>
          </cell>
          <cell r="I88" t="str">
            <v>Refinery</v>
          </cell>
          <cell r="J88" t="str">
            <v>Stock</v>
          </cell>
          <cell r="K88" t="str">
            <v>Consumption (MWh)</v>
          </cell>
          <cell r="L88">
            <v>1881024.91962965</v>
          </cell>
          <cell r="M88">
            <v>1909117.5467978129</v>
          </cell>
          <cell r="N88">
            <v>1951995.6132668965</v>
          </cell>
          <cell r="O88">
            <v>1997111.8831124087</v>
          </cell>
          <cell r="P88">
            <v>2057483.6301056999</v>
          </cell>
          <cell r="Q88">
            <v>2084336.8416466711</v>
          </cell>
          <cell r="R88">
            <v>2127809.677560756</v>
          </cell>
          <cell r="S88">
            <v>2172413.8365607024</v>
          </cell>
          <cell r="T88">
            <v>2215960.2386478884</v>
          </cell>
          <cell r="U88">
            <v>2261195.6605773838</v>
          </cell>
          <cell r="V88">
            <v>2305708.6406222372</v>
          </cell>
          <cell r="W88">
            <v>2351421.030442731</v>
          </cell>
          <cell r="X88">
            <v>2417809.3733545281</v>
          </cell>
          <cell r="Y88">
            <v>2441973.3932293397</v>
          </cell>
          <cell r="Z88">
            <v>2486737.3300964865</v>
          </cell>
          <cell r="AA88">
            <v>2532907.6529900534</v>
          </cell>
          <cell r="AB88">
            <v>2601624.7146502738</v>
          </cell>
          <cell r="AC88">
            <v>2625012.9439967307</v>
          </cell>
          <cell r="AD88">
            <v>2670463.7864335729</v>
          </cell>
          <cell r="AE88">
            <v>2717337.6347862268</v>
          </cell>
        </row>
        <row r="89">
          <cell r="G89" t="str">
            <v>RegionCold StorageStock</v>
          </cell>
          <cell r="H89" t="str">
            <v>Ind</v>
          </cell>
          <cell r="I89" t="str">
            <v>Cold Storage</v>
          </cell>
          <cell r="J89" t="str">
            <v>Stock</v>
          </cell>
          <cell r="K89" t="str">
            <v>Consumption (MWh)</v>
          </cell>
          <cell r="L89">
            <v>78154.236827670538</v>
          </cell>
          <cell r="M89">
            <v>79453.458629044515</v>
          </cell>
          <cell r="N89">
            <v>81462.364882615439</v>
          </cell>
          <cell r="O89">
            <v>83477.500671992908</v>
          </cell>
          <cell r="P89">
            <v>86245.581369176958</v>
          </cell>
          <cell r="Q89">
            <v>87478.747599680457</v>
          </cell>
          <cell r="R89">
            <v>89494.311122657688</v>
          </cell>
          <cell r="S89">
            <v>91509.020390414968</v>
          </cell>
          <cell r="T89">
            <v>93532.504764969955</v>
          </cell>
          <cell r="U89">
            <v>95564.382084683428</v>
          </cell>
          <cell r="V89">
            <v>97600.983939128768</v>
          </cell>
          <cell r="W89">
            <v>99644.634467322845</v>
          </cell>
          <cell r="X89">
            <v>102618.3524040958</v>
          </cell>
          <cell r="Y89">
            <v>103741.81616097505</v>
          </cell>
          <cell r="Z89">
            <v>105788.43696882724</v>
          </cell>
          <cell r="AA89">
            <v>107838.05913011087</v>
          </cell>
          <cell r="AB89">
            <v>110898.73263363529</v>
          </cell>
          <cell r="AC89">
            <v>111951.72686476028</v>
          </cell>
          <cell r="AD89">
            <v>114014.96377503965</v>
          </cell>
          <cell r="AE89">
            <v>116079.01640209509</v>
          </cell>
        </row>
        <row r="90">
          <cell r="G90" t="str">
            <v>RegionFruit StorageStock</v>
          </cell>
          <cell r="H90" t="str">
            <v>Ind</v>
          </cell>
          <cell r="I90" t="str">
            <v>Fruit Storage</v>
          </cell>
          <cell r="J90" t="str">
            <v>Stock</v>
          </cell>
          <cell r="K90" t="str">
            <v>Consumption (MWh)</v>
          </cell>
          <cell r="L90">
            <v>199395.43790713095</v>
          </cell>
          <cell r="M90">
            <v>204115.10690708214</v>
          </cell>
          <cell r="N90">
            <v>210634.84781997796</v>
          </cell>
          <cell r="O90">
            <v>217141.49063609194</v>
          </cell>
          <cell r="P90">
            <v>225683.75101923331</v>
          </cell>
          <cell r="Q90">
            <v>230234.36323329096</v>
          </cell>
          <cell r="R90">
            <v>236796.95219371072</v>
          </cell>
          <cell r="S90">
            <v>243349.21918638356</v>
          </cell>
          <cell r="T90">
            <v>249921.80671927828</v>
          </cell>
          <cell r="U90">
            <v>256506.98239189648</v>
          </cell>
          <cell r="V90">
            <v>263096.35269472009</v>
          </cell>
          <cell r="W90">
            <v>269693.66215315415</v>
          </cell>
          <cell r="X90">
            <v>278797.26062516763</v>
          </cell>
          <cell r="Y90">
            <v>282842.82237701409</v>
          </cell>
          <cell r="Z90">
            <v>289419.35664982459</v>
          </cell>
          <cell r="AA90">
            <v>295994.31165490975</v>
          </cell>
          <cell r="AB90">
            <v>305366.03036291245</v>
          </cell>
          <cell r="AC90">
            <v>309179.84460456396</v>
          </cell>
          <cell r="AD90">
            <v>315794.71629056305</v>
          </cell>
          <cell r="AE90">
            <v>322364.98084319307</v>
          </cell>
        </row>
        <row r="91">
          <cell r="G91" t="str">
            <v>RegionChemicalStock</v>
          </cell>
          <cell r="H91" t="str">
            <v>Ind</v>
          </cell>
          <cell r="I91" t="str">
            <v>Chemical</v>
          </cell>
          <cell r="J91" t="str">
            <v>Stock</v>
          </cell>
          <cell r="K91" t="str">
            <v>Consumption (MWh)</v>
          </cell>
          <cell r="L91">
            <v>3305004.1605836996</v>
          </cell>
          <cell r="M91">
            <v>3443789.6934345411</v>
          </cell>
          <cell r="N91">
            <v>3609021.9884613133</v>
          </cell>
          <cell r="O91">
            <v>3771046.7677251906</v>
          </cell>
          <cell r="P91">
            <v>3927253.9609524435</v>
          </cell>
          <cell r="Q91">
            <v>4037395.7085911199</v>
          </cell>
          <cell r="R91">
            <v>4188643.2636367837</v>
          </cell>
          <cell r="S91">
            <v>4340984.9755713558</v>
          </cell>
          <cell r="T91">
            <v>4493975.9194887662</v>
          </cell>
          <cell r="U91">
            <v>4646018.0745007796</v>
          </cell>
          <cell r="V91">
            <v>4797371.3042631764</v>
          </cell>
          <cell r="W91">
            <v>4947813.7264089147</v>
          </cell>
          <cell r="X91">
            <v>5144107.7969676936</v>
          </cell>
          <cell r="Y91">
            <v>5246402.7802377427</v>
          </cell>
          <cell r="Z91">
            <v>5394857.0622515492</v>
          </cell>
          <cell r="AA91">
            <v>5541714.6108995685</v>
          </cell>
          <cell r="AB91">
            <v>5740442.2061493713</v>
          </cell>
          <cell r="AC91">
            <v>5833788.3063517585</v>
          </cell>
          <cell r="AD91">
            <v>5979638.453419812</v>
          </cell>
          <cell r="AE91">
            <v>6123880.4660364473</v>
          </cell>
        </row>
        <row r="92">
          <cell r="G92" t="str">
            <v>RegionMisc ManfStock</v>
          </cell>
          <cell r="H92" t="str">
            <v>Ind</v>
          </cell>
          <cell r="I92" t="str">
            <v>Misc Manf</v>
          </cell>
          <cell r="J92" t="str">
            <v>Stock</v>
          </cell>
          <cell r="K92" t="str">
            <v>Consumption (MWh)</v>
          </cell>
          <cell r="L92">
            <v>4209556.472488177</v>
          </cell>
          <cell r="M92">
            <v>4334633.1165770665</v>
          </cell>
          <cell r="N92">
            <v>4496807.6122477548</v>
          </cell>
          <cell r="O92">
            <v>4658950.5636732625</v>
          </cell>
          <cell r="P92">
            <v>4833902.8390341504</v>
          </cell>
          <cell r="Q92">
            <v>4939547.3871582579</v>
          </cell>
          <cell r="R92">
            <v>5095859.5790590979</v>
          </cell>
          <cell r="S92">
            <v>5254063.1713875132</v>
          </cell>
          <cell r="T92">
            <v>5413802.5084346561</v>
          </cell>
          <cell r="U92">
            <v>5573463.6928148605</v>
          </cell>
          <cell r="V92">
            <v>5733797.7617043415</v>
          </cell>
          <cell r="W92">
            <v>5893374.3310838528</v>
          </cell>
          <cell r="X92">
            <v>6108755.4059702102</v>
          </cell>
          <cell r="Y92">
            <v>6213044.4648437528</v>
          </cell>
          <cell r="Z92">
            <v>6372313.332896472</v>
          </cell>
          <cell r="AA92">
            <v>6531884.2745853113</v>
          </cell>
          <cell r="AB92">
            <v>6752077.3183153793</v>
          </cell>
          <cell r="AC92">
            <v>6850327.3548128605</v>
          </cell>
          <cell r="AD92">
            <v>7009692.065473482</v>
          </cell>
          <cell r="AE92">
            <v>7168736.8179728845</v>
          </cell>
        </row>
        <row r="93">
          <cell r="G93" t="str">
            <v>RegionEVStock</v>
          </cell>
          <cell r="H93" t="str">
            <v>EV</v>
          </cell>
          <cell r="I93" t="str">
            <v>EV</v>
          </cell>
          <cell r="J93" t="str">
            <v>Stock</v>
          </cell>
          <cell r="K93" t="str">
            <v>1000 Cars</v>
          </cell>
          <cell r="L93">
            <v>60.183986956923889</v>
          </cell>
          <cell r="M93">
            <v>91.985039267783762</v>
          </cell>
          <cell r="N93">
            <v>131.71899349682545</v>
          </cell>
          <cell r="O93">
            <v>179.31931215654896</v>
          </cell>
          <cell r="P93">
            <v>234.46894197990883</v>
          </cell>
          <cell r="Q93">
            <v>296.9378027583823</v>
          </cell>
          <cell r="R93">
            <v>366.00059330503768</v>
          </cell>
          <cell r="S93">
            <v>441.25939468635204</v>
          </cell>
          <cell r="T93">
            <v>522.62506581198477</v>
          </cell>
          <cell r="U93">
            <v>610.52396116716261</v>
          </cell>
          <cell r="V93">
            <v>705.01906985870437</v>
          </cell>
          <cell r="W93">
            <v>801.72374571842784</v>
          </cell>
          <cell r="X93">
            <v>899.84995621451503</v>
          </cell>
          <cell r="Y93">
            <v>998.49290967026104</v>
          </cell>
          <cell r="Z93">
            <v>1096.4275699987345</v>
          </cell>
          <cell r="AA93">
            <v>1187.7661760902763</v>
          </cell>
          <cell r="AB93">
            <v>1272.9815546454543</v>
          </cell>
          <cell r="AC93">
            <v>1351.8588013409089</v>
          </cell>
          <cell r="AD93">
            <v>1433.0587465545455</v>
          </cell>
          <cell r="AE93">
            <v>1500.0488473772725</v>
          </cell>
        </row>
        <row r="94">
          <cell r="G94" t="str">
            <v>RegionPopStock</v>
          </cell>
          <cell r="H94" t="str">
            <v>Pop</v>
          </cell>
          <cell r="I94" t="str">
            <v>Pop</v>
          </cell>
          <cell r="J94" t="str">
            <v>Stock</v>
          </cell>
          <cell r="K94" t="str">
            <v># of people</v>
          </cell>
          <cell r="L94">
            <v>13520.68111</v>
          </cell>
          <cell r="M94">
            <v>13661.840299999998</v>
          </cell>
          <cell r="N94">
            <v>13803.691440000001</v>
          </cell>
          <cell r="O94">
            <v>13944.276469999999</v>
          </cell>
          <cell r="P94">
            <v>14082.801340000002</v>
          </cell>
          <cell r="Q94">
            <v>14218.715590000002</v>
          </cell>
          <cell r="R94">
            <v>14351.918940000001</v>
          </cell>
          <cell r="S94">
            <v>14482.437540000003</v>
          </cell>
          <cell r="T94">
            <v>14610.4211</v>
          </cell>
          <cell r="U94">
            <v>14736.24631</v>
          </cell>
          <cell r="V94">
            <v>14860.320880000001</v>
          </cell>
          <cell r="W94">
            <v>14983.078860000001</v>
          </cell>
          <cell r="X94">
            <v>15104.70127</v>
          </cell>
          <cell r="Y94">
            <v>15225.195700000002</v>
          </cell>
          <cell r="Z94">
            <v>15344.62486</v>
          </cell>
          <cell r="AA94">
            <v>15463.089019999998</v>
          </cell>
          <cell r="AB94">
            <v>15580.68845</v>
          </cell>
          <cell r="AC94">
            <v>15697.50913</v>
          </cell>
          <cell r="AD94">
            <v>15813.626329999999</v>
          </cell>
          <cell r="AE94">
            <v>15929.254489999999</v>
          </cell>
        </row>
        <row r="95">
          <cell r="G95" t="str">
            <v>RegionDataCenterStock</v>
          </cell>
          <cell r="H95" t="str">
            <v>DataCenter</v>
          </cell>
          <cell r="I95" t="str">
            <v>DataCenter</v>
          </cell>
          <cell r="J95" t="str">
            <v>Stock</v>
          </cell>
          <cell r="K95" t="str">
            <v>Consumption (aMW)</v>
          </cell>
          <cell r="L95">
            <v>381.60143269415096</v>
          </cell>
          <cell r="M95">
            <v>404.69885906229592</v>
          </cell>
          <cell r="N95">
            <v>421.46039895133885</v>
          </cell>
          <cell r="O95">
            <v>419.64642143844253</v>
          </cell>
          <cell r="P95">
            <v>423.66562864853898</v>
          </cell>
          <cell r="Q95">
            <v>432.76092390952061</v>
          </cell>
          <cell r="R95">
            <v>446.31531189522576</v>
          </cell>
          <cell r="S95">
            <v>450.98222620533323</v>
          </cell>
          <cell r="T95">
            <v>459.05126073815245</v>
          </cell>
          <cell r="U95">
            <v>470.19601765719887</v>
          </cell>
          <cell r="V95">
            <v>484.16208251533135</v>
          </cell>
          <cell r="W95">
            <v>494.21069266812788</v>
          </cell>
          <cell r="X95">
            <v>506.64189476780371</v>
          </cell>
          <cell r="Y95">
            <v>521.35392484293436</v>
          </cell>
          <cell r="Z95">
            <v>538.28523642117</v>
          </cell>
          <cell r="AA95">
            <v>554.01935267425768</v>
          </cell>
          <cell r="AB95">
            <v>571.88182312772415</v>
          </cell>
          <cell r="AC95">
            <v>591.90212163156946</v>
          </cell>
          <cell r="AD95">
            <v>614.13634434495953</v>
          </cell>
          <cell r="AE95">
            <v>636.87438282107769</v>
          </cell>
        </row>
        <row r="96">
          <cell r="G96" t="str">
            <v>RegionTotalLoadStock</v>
          </cell>
          <cell r="H96" t="str">
            <v>DEI</v>
          </cell>
          <cell r="I96" t="str">
            <v>TotalLoad</v>
          </cell>
          <cell r="J96" t="str">
            <v>Stock</v>
          </cell>
          <cell r="K96" t="str">
            <v>Consumption (aMW)</v>
          </cell>
          <cell r="L96">
            <v>21071.66</v>
          </cell>
          <cell r="M96">
            <v>21195.54</v>
          </cell>
          <cell r="N96">
            <v>21410</v>
          </cell>
          <cell r="O96">
            <v>21551.43</v>
          </cell>
          <cell r="P96">
            <v>21679.64</v>
          </cell>
          <cell r="Q96">
            <v>21827.78</v>
          </cell>
          <cell r="R96">
            <v>21990.98</v>
          </cell>
          <cell r="S96">
            <v>22168.240000000002</v>
          </cell>
          <cell r="T96">
            <v>22361.75</v>
          </cell>
          <cell r="U96">
            <v>22575.51</v>
          </cell>
          <cell r="V96">
            <v>22799.94</v>
          </cell>
          <cell r="W96">
            <v>23044.44</v>
          </cell>
          <cell r="X96">
            <v>23305.64</v>
          </cell>
          <cell r="Y96">
            <v>23567.14</v>
          </cell>
          <cell r="Z96">
            <v>23843.91</v>
          </cell>
          <cell r="AA96">
            <v>24084.7</v>
          </cell>
          <cell r="AB96">
            <v>24359.31</v>
          </cell>
          <cell r="AC96">
            <v>24636.46</v>
          </cell>
          <cell r="AD96">
            <v>24918.69</v>
          </cell>
          <cell r="AE96">
            <v>25207.16</v>
          </cell>
        </row>
        <row r="97">
          <cell r="G97"/>
          <cell r="H97"/>
          <cell r="I97"/>
          <cell r="J97"/>
          <cell r="K97"/>
          <cell r="L97"/>
          <cell r="M97"/>
          <cell r="N97"/>
          <cell r="O97"/>
          <cell r="P97"/>
          <cell r="Q97"/>
          <cell r="R97"/>
          <cell r="S97"/>
          <cell r="T97"/>
          <cell r="U97"/>
          <cell r="V97"/>
          <cell r="W97"/>
          <cell r="X97"/>
          <cell r="Y97"/>
          <cell r="Z97"/>
          <cell r="AA97"/>
          <cell r="AB97"/>
          <cell r="AC97"/>
          <cell r="AD97"/>
          <cell r="AE97"/>
        </row>
        <row r="98">
          <cell r="G98"/>
          <cell r="H98"/>
          <cell r="I98"/>
          <cell r="J98"/>
          <cell r="K98"/>
          <cell r="L98"/>
          <cell r="M98"/>
          <cell r="N98"/>
          <cell r="O98"/>
          <cell r="P98"/>
          <cell r="Q98"/>
          <cell r="R98"/>
          <cell r="S98"/>
          <cell r="T98"/>
          <cell r="U98"/>
          <cell r="V98"/>
          <cell r="W98"/>
          <cell r="X98"/>
          <cell r="Y98"/>
          <cell r="Z98"/>
          <cell r="AA98"/>
          <cell r="AB98"/>
          <cell r="AC98"/>
          <cell r="AD98"/>
          <cell r="AE98"/>
        </row>
        <row r="99">
          <cell r="G99"/>
          <cell r="H99"/>
          <cell r="I99"/>
          <cell r="J99"/>
          <cell r="K99"/>
          <cell r="L99"/>
          <cell r="M99"/>
          <cell r="N99"/>
          <cell r="O99"/>
          <cell r="P99"/>
          <cell r="Q99"/>
          <cell r="R99"/>
          <cell r="S99"/>
          <cell r="T99"/>
          <cell r="U99"/>
          <cell r="V99"/>
          <cell r="W99"/>
          <cell r="X99"/>
          <cell r="Y99"/>
          <cell r="Z99"/>
          <cell r="AA99"/>
          <cell r="AB99"/>
          <cell r="AC99"/>
          <cell r="AD99"/>
          <cell r="AE99"/>
        </row>
        <row r="100">
          <cell r="G100"/>
          <cell r="H100"/>
          <cell r="I100"/>
          <cell r="J100"/>
          <cell r="K100"/>
          <cell r="L100"/>
          <cell r="M100"/>
          <cell r="N100"/>
          <cell r="O100"/>
          <cell r="P100"/>
          <cell r="Q100"/>
          <cell r="R100"/>
          <cell r="S100"/>
          <cell r="T100"/>
          <cell r="U100"/>
          <cell r="V100"/>
          <cell r="W100"/>
          <cell r="X100"/>
          <cell r="Y100"/>
          <cell r="Z100"/>
          <cell r="AA100"/>
          <cell r="AB100"/>
          <cell r="AC100"/>
          <cell r="AD100"/>
          <cell r="AE100"/>
        </row>
        <row r="101">
          <cell r="G101"/>
          <cell r="H101"/>
          <cell r="I101"/>
          <cell r="J101"/>
          <cell r="K101"/>
          <cell r="L101"/>
          <cell r="M101"/>
          <cell r="N101"/>
          <cell r="O101"/>
          <cell r="P101"/>
          <cell r="Q101"/>
          <cell r="R101"/>
          <cell r="S101"/>
          <cell r="T101"/>
          <cell r="U101"/>
          <cell r="V101"/>
          <cell r="W101"/>
          <cell r="X101"/>
          <cell r="Y101"/>
          <cell r="Z101"/>
          <cell r="AA101"/>
          <cell r="AB101"/>
          <cell r="AC101"/>
          <cell r="AD101"/>
          <cell r="AE101"/>
        </row>
        <row r="102">
          <cell r="G102"/>
          <cell r="H102"/>
          <cell r="I102"/>
          <cell r="J102"/>
          <cell r="K102"/>
          <cell r="L102"/>
          <cell r="M102"/>
          <cell r="N102"/>
          <cell r="O102"/>
          <cell r="P102"/>
          <cell r="Q102"/>
          <cell r="R102"/>
          <cell r="S102"/>
          <cell r="T102"/>
          <cell r="U102"/>
          <cell r="V102"/>
          <cell r="W102"/>
          <cell r="X102"/>
          <cell r="Y102"/>
          <cell r="Z102"/>
          <cell r="AA102"/>
          <cell r="AB102"/>
          <cell r="AC102"/>
          <cell r="AD102"/>
          <cell r="AE102"/>
        </row>
        <row r="103">
          <cell r="G103"/>
          <cell r="H103"/>
          <cell r="I103"/>
          <cell r="J103"/>
          <cell r="K103"/>
          <cell r="L103"/>
          <cell r="M103"/>
          <cell r="N103"/>
          <cell r="O103"/>
          <cell r="P103"/>
          <cell r="Q103"/>
          <cell r="R103"/>
          <cell r="S103"/>
          <cell r="T103"/>
          <cell r="U103"/>
          <cell r="V103"/>
          <cell r="W103"/>
          <cell r="X103"/>
          <cell r="Y103"/>
          <cell r="Z103"/>
          <cell r="AA103"/>
          <cell r="AB103"/>
          <cell r="AC103"/>
          <cell r="AD103"/>
          <cell r="AE103"/>
        </row>
        <row r="104">
          <cell r="G104"/>
          <cell r="H104"/>
          <cell r="I104"/>
          <cell r="J104"/>
          <cell r="K104"/>
          <cell r="L104"/>
          <cell r="M104"/>
          <cell r="N104"/>
          <cell r="O104"/>
          <cell r="P104"/>
          <cell r="Q104"/>
          <cell r="R104"/>
          <cell r="S104"/>
          <cell r="T104"/>
          <cell r="U104"/>
          <cell r="V104"/>
          <cell r="W104"/>
          <cell r="X104"/>
          <cell r="Y104"/>
          <cell r="Z104"/>
          <cell r="AA104"/>
          <cell r="AB104"/>
          <cell r="AC104"/>
          <cell r="AD104"/>
          <cell r="AE104"/>
        </row>
        <row r="105">
          <cell r="G105"/>
          <cell r="H105"/>
          <cell r="I105"/>
          <cell r="J105"/>
          <cell r="K105"/>
          <cell r="L105"/>
          <cell r="M105"/>
          <cell r="N105"/>
          <cell r="O105"/>
          <cell r="P105"/>
          <cell r="Q105"/>
          <cell r="R105"/>
          <cell r="S105"/>
          <cell r="T105"/>
          <cell r="U105"/>
          <cell r="V105"/>
          <cell r="W105"/>
          <cell r="X105"/>
          <cell r="Y105"/>
          <cell r="Z105"/>
          <cell r="AA105"/>
          <cell r="AB105"/>
          <cell r="AC105"/>
          <cell r="AD105"/>
          <cell r="AE105"/>
        </row>
        <row r="106">
          <cell r="G106"/>
          <cell r="H106"/>
          <cell r="I106"/>
          <cell r="J106"/>
          <cell r="K106"/>
          <cell r="L106"/>
          <cell r="M106"/>
          <cell r="N106"/>
          <cell r="O106"/>
          <cell r="P106"/>
          <cell r="Q106"/>
          <cell r="R106"/>
          <cell r="S106"/>
          <cell r="T106"/>
          <cell r="U106"/>
          <cell r="V106"/>
          <cell r="W106"/>
          <cell r="X106"/>
          <cell r="Y106"/>
          <cell r="Z106"/>
          <cell r="AA106"/>
          <cell r="AB106"/>
          <cell r="AC106"/>
          <cell r="AD106"/>
          <cell r="AE106"/>
        </row>
        <row r="107">
          <cell r="G107"/>
          <cell r="H107"/>
          <cell r="I107"/>
          <cell r="J107"/>
          <cell r="K107"/>
          <cell r="L107"/>
          <cell r="M107"/>
          <cell r="N107"/>
          <cell r="O107"/>
          <cell r="P107"/>
          <cell r="Q107"/>
          <cell r="R107"/>
          <cell r="S107"/>
          <cell r="T107"/>
          <cell r="U107"/>
          <cell r="V107"/>
          <cell r="W107"/>
          <cell r="X107"/>
          <cell r="Y107"/>
          <cell r="Z107"/>
          <cell r="AA107"/>
          <cell r="AB107"/>
          <cell r="AC107"/>
          <cell r="AD107"/>
          <cell r="AE107"/>
        </row>
        <row r="108">
          <cell r="G108"/>
          <cell r="H108"/>
          <cell r="I108"/>
          <cell r="J108"/>
          <cell r="K108"/>
          <cell r="L108"/>
          <cell r="M108"/>
          <cell r="N108"/>
          <cell r="O108"/>
          <cell r="P108"/>
          <cell r="Q108"/>
          <cell r="R108"/>
          <cell r="S108"/>
          <cell r="T108"/>
          <cell r="U108"/>
          <cell r="V108"/>
          <cell r="W108"/>
          <cell r="X108"/>
          <cell r="Y108"/>
          <cell r="Z108"/>
          <cell r="AA108"/>
          <cell r="AB108"/>
          <cell r="AC108"/>
          <cell r="AD108"/>
          <cell r="AE108"/>
        </row>
        <row r="109">
          <cell r="G109"/>
          <cell r="H109"/>
          <cell r="I109"/>
          <cell r="J109"/>
          <cell r="K109"/>
          <cell r="L109"/>
          <cell r="M109"/>
          <cell r="N109"/>
          <cell r="O109"/>
          <cell r="P109"/>
          <cell r="Q109"/>
          <cell r="R109"/>
          <cell r="S109"/>
          <cell r="T109"/>
          <cell r="U109"/>
          <cell r="V109"/>
          <cell r="W109"/>
          <cell r="X109"/>
          <cell r="Y109"/>
          <cell r="Z109"/>
          <cell r="AA109"/>
          <cell r="AB109"/>
          <cell r="AC109"/>
          <cell r="AD109"/>
          <cell r="AE109"/>
        </row>
        <row r="110">
          <cell r="G110"/>
          <cell r="H110"/>
          <cell r="I110"/>
          <cell r="J110"/>
          <cell r="K110"/>
          <cell r="L110"/>
          <cell r="M110"/>
          <cell r="N110"/>
          <cell r="O110"/>
          <cell r="P110"/>
          <cell r="Q110"/>
          <cell r="R110"/>
          <cell r="S110"/>
          <cell r="T110"/>
          <cell r="U110"/>
          <cell r="V110"/>
          <cell r="W110"/>
          <cell r="X110"/>
          <cell r="Y110"/>
          <cell r="Z110"/>
          <cell r="AA110"/>
          <cell r="AB110"/>
          <cell r="AC110"/>
          <cell r="AD110"/>
          <cell r="AE110"/>
        </row>
        <row r="111">
          <cell r="G111"/>
          <cell r="H111"/>
          <cell r="I111"/>
          <cell r="J111"/>
          <cell r="K111"/>
          <cell r="L111"/>
          <cell r="M111"/>
          <cell r="N111"/>
          <cell r="O111"/>
          <cell r="P111"/>
          <cell r="Q111"/>
          <cell r="R111"/>
          <cell r="S111"/>
          <cell r="T111"/>
          <cell r="U111"/>
          <cell r="V111"/>
          <cell r="W111"/>
          <cell r="X111"/>
          <cell r="Y111"/>
          <cell r="Z111"/>
          <cell r="AA111"/>
          <cell r="AB111"/>
          <cell r="AC111"/>
          <cell r="AD111"/>
          <cell r="AE111"/>
        </row>
        <row r="112">
          <cell r="G112"/>
          <cell r="H112"/>
          <cell r="I112"/>
          <cell r="J112"/>
          <cell r="K112"/>
          <cell r="L112"/>
          <cell r="M112"/>
          <cell r="N112"/>
          <cell r="O112"/>
          <cell r="P112"/>
          <cell r="Q112"/>
          <cell r="R112"/>
          <cell r="S112"/>
          <cell r="T112"/>
          <cell r="U112"/>
          <cell r="V112"/>
          <cell r="W112"/>
          <cell r="X112"/>
          <cell r="Y112"/>
          <cell r="Z112"/>
          <cell r="AA112"/>
          <cell r="AB112"/>
          <cell r="AC112"/>
          <cell r="AD112"/>
          <cell r="AE112"/>
        </row>
        <row r="113">
          <cell r="G113"/>
          <cell r="H113"/>
          <cell r="I113"/>
          <cell r="J113"/>
          <cell r="K113"/>
          <cell r="L113"/>
          <cell r="M113"/>
          <cell r="N113"/>
          <cell r="O113"/>
          <cell r="P113"/>
          <cell r="Q113"/>
          <cell r="R113"/>
          <cell r="S113"/>
          <cell r="T113"/>
          <cell r="U113"/>
          <cell r="V113"/>
          <cell r="W113"/>
          <cell r="X113"/>
          <cell r="Y113"/>
          <cell r="Z113"/>
          <cell r="AA113"/>
          <cell r="AB113"/>
          <cell r="AC113"/>
          <cell r="AD113"/>
          <cell r="AE113"/>
        </row>
        <row r="114">
          <cell r="G114"/>
          <cell r="H114"/>
          <cell r="I114"/>
          <cell r="J114"/>
          <cell r="K114"/>
          <cell r="L114"/>
          <cell r="M114"/>
          <cell r="N114"/>
          <cell r="O114"/>
          <cell r="P114"/>
          <cell r="Q114"/>
          <cell r="R114"/>
          <cell r="S114"/>
          <cell r="T114"/>
          <cell r="U114"/>
          <cell r="V114"/>
          <cell r="W114"/>
          <cell r="X114"/>
          <cell r="Y114"/>
          <cell r="Z114"/>
          <cell r="AA114"/>
          <cell r="AB114"/>
          <cell r="AC114"/>
          <cell r="AD114"/>
          <cell r="AE114"/>
        </row>
        <row r="115">
          <cell r="G115"/>
          <cell r="H115"/>
          <cell r="I115"/>
          <cell r="J115"/>
          <cell r="K115"/>
          <cell r="L115"/>
          <cell r="M115"/>
          <cell r="N115"/>
          <cell r="O115"/>
          <cell r="P115"/>
          <cell r="Q115"/>
          <cell r="R115"/>
          <cell r="S115"/>
          <cell r="T115"/>
          <cell r="U115"/>
          <cell r="V115"/>
          <cell r="W115"/>
          <cell r="X115"/>
          <cell r="Y115"/>
          <cell r="Z115"/>
          <cell r="AA115"/>
          <cell r="AB115"/>
          <cell r="AC115"/>
          <cell r="AD115"/>
          <cell r="AE115"/>
        </row>
        <row r="116">
          <cell r="G116"/>
          <cell r="H116"/>
          <cell r="I116"/>
          <cell r="J116"/>
          <cell r="K116"/>
          <cell r="L116"/>
          <cell r="M116"/>
          <cell r="N116"/>
          <cell r="O116"/>
          <cell r="P116"/>
          <cell r="Q116"/>
          <cell r="R116"/>
          <cell r="S116"/>
          <cell r="T116"/>
          <cell r="U116"/>
          <cell r="V116"/>
          <cell r="W116"/>
          <cell r="X116"/>
          <cell r="Y116"/>
          <cell r="Z116"/>
          <cell r="AA116"/>
          <cell r="AB116"/>
          <cell r="AC116"/>
          <cell r="AD116"/>
          <cell r="AE116"/>
        </row>
        <row r="117">
          <cell r="G117"/>
          <cell r="H117"/>
          <cell r="I117"/>
          <cell r="J117"/>
          <cell r="K117"/>
          <cell r="L117"/>
          <cell r="M117"/>
          <cell r="N117"/>
          <cell r="O117"/>
          <cell r="P117"/>
          <cell r="Q117"/>
          <cell r="R117"/>
          <cell r="S117"/>
          <cell r="T117"/>
          <cell r="U117"/>
          <cell r="V117"/>
          <cell r="W117"/>
          <cell r="X117"/>
          <cell r="Y117"/>
          <cell r="Z117"/>
          <cell r="AA117"/>
          <cell r="AB117"/>
          <cell r="AC117"/>
          <cell r="AD117"/>
          <cell r="AE117"/>
        </row>
        <row r="118">
          <cell r="G118"/>
          <cell r="H118"/>
          <cell r="I118"/>
          <cell r="J118"/>
          <cell r="K118"/>
          <cell r="L118"/>
          <cell r="M118"/>
          <cell r="N118"/>
          <cell r="O118"/>
          <cell r="P118"/>
          <cell r="Q118"/>
          <cell r="R118"/>
          <cell r="S118"/>
          <cell r="T118"/>
          <cell r="U118"/>
          <cell r="V118"/>
          <cell r="W118"/>
          <cell r="X118"/>
          <cell r="Y118"/>
          <cell r="Z118"/>
          <cell r="AA118"/>
          <cell r="AB118"/>
          <cell r="AC118"/>
          <cell r="AD118"/>
          <cell r="AE118"/>
        </row>
        <row r="119">
          <cell r="G119"/>
          <cell r="H119"/>
          <cell r="I119"/>
          <cell r="J119"/>
          <cell r="K119"/>
          <cell r="L119"/>
          <cell r="M119"/>
          <cell r="N119"/>
          <cell r="O119"/>
          <cell r="P119"/>
          <cell r="Q119"/>
          <cell r="R119"/>
          <cell r="S119"/>
          <cell r="T119"/>
          <cell r="U119"/>
          <cell r="V119"/>
          <cell r="W119"/>
          <cell r="X119"/>
          <cell r="Y119"/>
          <cell r="Z119"/>
          <cell r="AA119"/>
          <cell r="AB119"/>
          <cell r="AC119"/>
          <cell r="AD119"/>
          <cell r="AE119"/>
        </row>
        <row r="120">
          <cell r="G120"/>
          <cell r="H120"/>
          <cell r="I120"/>
          <cell r="J120"/>
          <cell r="K120"/>
          <cell r="L120"/>
          <cell r="M120"/>
          <cell r="N120"/>
          <cell r="O120"/>
          <cell r="P120"/>
          <cell r="Q120"/>
          <cell r="R120"/>
          <cell r="S120"/>
          <cell r="T120"/>
          <cell r="U120"/>
          <cell r="V120"/>
          <cell r="W120"/>
          <cell r="X120"/>
          <cell r="Y120"/>
          <cell r="Z120"/>
          <cell r="AA120"/>
          <cell r="AB120"/>
          <cell r="AC120"/>
          <cell r="AD120"/>
          <cell r="AE120"/>
        </row>
        <row r="121">
          <cell r="G121"/>
          <cell r="H121"/>
          <cell r="I121"/>
          <cell r="J121"/>
          <cell r="K121"/>
          <cell r="L121"/>
          <cell r="M121"/>
          <cell r="N121"/>
          <cell r="O121"/>
          <cell r="P121"/>
          <cell r="Q121"/>
          <cell r="R121"/>
          <cell r="S121"/>
          <cell r="T121"/>
          <cell r="U121"/>
          <cell r="V121"/>
          <cell r="W121"/>
          <cell r="X121"/>
          <cell r="Y121"/>
          <cell r="Z121"/>
          <cell r="AA121"/>
          <cell r="AB121"/>
          <cell r="AC121"/>
          <cell r="AD121"/>
          <cell r="AE121"/>
        </row>
        <row r="122">
          <cell r="G122"/>
          <cell r="H122"/>
          <cell r="I122"/>
          <cell r="J122"/>
          <cell r="K122"/>
          <cell r="L122"/>
          <cell r="M122"/>
          <cell r="N122"/>
          <cell r="O122"/>
          <cell r="P122"/>
          <cell r="Q122"/>
          <cell r="R122"/>
          <cell r="S122"/>
          <cell r="T122"/>
          <cell r="U122"/>
          <cell r="V122"/>
          <cell r="W122"/>
          <cell r="X122"/>
          <cell r="Y122"/>
          <cell r="Z122"/>
          <cell r="AA122"/>
          <cell r="AB122"/>
          <cell r="AC122"/>
          <cell r="AD122"/>
          <cell r="AE122"/>
        </row>
        <row r="123">
          <cell r="G123"/>
          <cell r="H123"/>
          <cell r="I123"/>
          <cell r="J123"/>
          <cell r="K123"/>
          <cell r="L123"/>
          <cell r="M123"/>
          <cell r="N123"/>
          <cell r="O123"/>
          <cell r="P123"/>
          <cell r="Q123"/>
          <cell r="R123"/>
          <cell r="S123"/>
          <cell r="T123"/>
          <cell r="U123"/>
          <cell r="V123"/>
          <cell r="W123"/>
          <cell r="X123"/>
          <cell r="Y123"/>
          <cell r="Z123"/>
          <cell r="AA123"/>
          <cell r="AB123"/>
          <cell r="AC123"/>
          <cell r="AD123"/>
          <cell r="AE123"/>
        </row>
        <row r="124">
          <cell r="G124"/>
          <cell r="H124"/>
          <cell r="I124"/>
          <cell r="J124"/>
          <cell r="K124"/>
          <cell r="L124"/>
          <cell r="M124"/>
          <cell r="N124"/>
          <cell r="O124"/>
          <cell r="P124"/>
          <cell r="Q124"/>
          <cell r="R124"/>
          <cell r="S124"/>
          <cell r="T124"/>
          <cell r="U124"/>
          <cell r="V124"/>
          <cell r="W124"/>
          <cell r="X124"/>
          <cell r="Y124"/>
          <cell r="Z124"/>
          <cell r="AA124"/>
          <cell r="AB124"/>
          <cell r="AC124"/>
          <cell r="AD124"/>
          <cell r="AE124"/>
        </row>
        <row r="125">
          <cell r="G125"/>
          <cell r="H125"/>
          <cell r="I125"/>
          <cell r="J125"/>
          <cell r="K125"/>
          <cell r="L125"/>
          <cell r="M125"/>
          <cell r="N125"/>
          <cell r="O125"/>
          <cell r="P125"/>
          <cell r="Q125"/>
          <cell r="R125"/>
          <cell r="S125"/>
          <cell r="T125"/>
          <cell r="U125"/>
          <cell r="V125"/>
          <cell r="W125"/>
          <cell r="X125"/>
          <cell r="Y125"/>
          <cell r="Z125"/>
          <cell r="AA125"/>
          <cell r="AB125"/>
          <cell r="AC125"/>
          <cell r="AD125"/>
          <cell r="AE125"/>
        </row>
        <row r="126">
          <cell r="G126"/>
          <cell r="H126"/>
          <cell r="I126"/>
          <cell r="J126"/>
          <cell r="K126"/>
          <cell r="L126"/>
          <cell r="M126"/>
          <cell r="N126"/>
          <cell r="O126"/>
          <cell r="P126"/>
          <cell r="Q126"/>
          <cell r="R126"/>
          <cell r="S126"/>
          <cell r="T126"/>
          <cell r="U126"/>
          <cell r="V126"/>
          <cell r="W126"/>
          <cell r="X126"/>
          <cell r="Y126"/>
          <cell r="Z126"/>
          <cell r="AA126"/>
          <cell r="AB126"/>
          <cell r="AC126"/>
          <cell r="AD126"/>
          <cell r="AE126"/>
        </row>
        <row r="127">
          <cell r="G127"/>
          <cell r="H127"/>
          <cell r="I127"/>
          <cell r="J127"/>
          <cell r="K127"/>
          <cell r="L127"/>
          <cell r="M127"/>
          <cell r="N127"/>
          <cell r="O127"/>
          <cell r="P127"/>
          <cell r="Q127"/>
          <cell r="R127"/>
          <cell r="S127"/>
          <cell r="T127"/>
          <cell r="U127"/>
          <cell r="V127"/>
          <cell r="W127"/>
          <cell r="X127"/>
          <cell r="Y127"/>
          <cell r="Z127"/>
          <cell r="AA127"/>
          <cell r="AB127"/>
          <cell r="AC127"/>
          <cell r="AD127"/>
          <cell r="AE127"/>
        </row>
        <row r="128">
          <cell r="G128"/>
          <cell r="H128"/>
          <cell r="I128"/>
          <cell r="J128"/>
          <cell r="K128"/>
          <cell r="L128"/>
          <cell r="M128"/>
          <cell r="N128"/>
          <cell r="O128"/>
          <cell r="P128"/>
          <cell r="Q128"/>
          <cell r="R128"/>
          <cell r="S128"/>
          <cell r="T128"/>
          <cell r="U128"/>
          <cell r="V128"/>
          <cell r="W128"/>
          <cell r="X128"/>
          <cell r="Y128"/>
          <cell r="Z128"/>
          <cell r="AA128"/>
          <cell r="AB128"/>
          <cell r="AC128"/>
          <cell r="AD128"/>
          <cell r="AE128"/>
        </row>
        <row r="129">
          <cell r="G129"/>
          <cell r="H129"/>
          <cell r="I129"/>
          <cell r="J129"/>
          <cell r="K129"/>
          <cell r="L129"/>
          <cell r="M129"/>
          <cell r="N129"/>
          <cell r="O129"/>
          <cell r="P129"/>
          <cell r="Q129"/>
          <cell r="R129"/>
          <cell r="S129"/>
          <cell r="T129"/>
          <cell r="U129"/>
          <cell r="V129"/>
          <cell r="W129"/>
          <cell r="X129"/>
          <cell r="Y129"/>
          <cell r="Z129"/>
          <cell r="AA129"/>
          <cell r="AB129"/>
          <cell r="AC129"/>
          <cell r="AD129"/>
          <cell r="AE129"/>
        </row>
        <row r="130">
          <cell r="G130"/>
          <cell r="H130"/>
          <cell r="I130"/>
          <cell r="J130"/>
          <cell r="K130"/>
          <cell r="L130"/>
          <cell r="M130"/>
          <cell r="N130"/>
          <cell r="O130"/>
          <cell r="P130"/>
          <cell r="Q130"/>
          <cell r="R130"/>
          <cell r="S130"/>
          <cell r="T130"/>
          <cell r="U130"/>
          <cell r="V130"/>
          <cell r="W130"/>
          <cell r="X130"/>
          <cell r="Y130"/>
          <cell r="Z130"/>
          <cell r="AA130"/>
          <cell r="AB130"/>
          <cell r="AC130"/>
          <cell r="AD130"/>
          <cell r="AE130"/>
        </row>
        <row r="131">
          <cell r="G131"/>
          <cell r="H131"/>
          <cell r="I131"/>
          <cell r="J131"/>
          <cell r="K131"/>
          <cell r="L131"/>
          <cell r="M131"/>
          <cell r="N131"/>
          <cell r="O131"/>
          <cell r="P131"/>
          <cell r="Q131"/>
          <cell r="R131"/>
          <cell r="S131"/>
          <cell r="T131"/>
          <cell r="U131"/>
          <cell r="V131"/>
          <cell r="W131"/>
          <cell r="X131"/>
          <cell r="Y131"/>
          <cell r="Z131"/>
          <cell r="AA131"/>
          <cell r="AB131"/>
          <cell r="AC131"/>
          <cell r="AD131"/>
          <cell r="AE131"/>
        </row>
        <row r="132">
          <cell r="G132"/>
          <cell r="H132"/>
          <cell r="I132"/>
          <cell r="J132"/>
          <cell r="K132"/>
          <cell r="L132"/>
          <cell r="M132"/>
          <cell r="N132"/>
          <cell r="O132"/>
          <cell r="P132"/>
          <cell r="Q132"/>
          <cell r="R132"/>
          <cell r="S132"/>
          <cell r="T132"/>
          <cell r="U132"/>
          <cell r="V132"/>
          <cell r="W132"/>
          <cell r="X132"/>
          <cell r="Y132"/>
          <cell r="Z132"/>
          <cell r="AA132"/>
          <cell r="AB132"/>
          <cell r="AC132"/>
          <cell r="AD132"/>
          <cell r="AE132"/>
        </row>
        <row r="133">
          <cell r="G133"/>
          <cell r="H133"/>
          <cell r="I133"/>
          <cell r="J133"/>
          <cell r="K133"/>
          <cell r="L133"/>
          <cell r="M133"/>
          <cell r="N133"/>
          <cell r="O133"/>
          <cell r="P133"/>
          <cell r="Q133"/>
          <cell r="R133"/>
          <cell r="S133"/>
          <cell r="T133"/>
          <cell r="U133"/>
          <cell r="V133"/>
          <cell r="W133"/>
          <cell r="X133"/>
          <cell r="Y133"/>
          <cell r="Z133"/>
          <cell r="AA133"/>
          <cell r="AB133"/>
          <cell r="AC133"/>
          <cell r="AD133"/>
          <cell r="AE133"/>
        </row>
        <row r="134">
          <cell r="G134"/>
          <cell r="H134"/>
          <cell r="I134"/>
          <cell r="J134"/>
          <cell r="K134"/>
          <cell r="L134"/>
          <cell r="M134"/>
          <cell r="N134"/>
          <cell r="O134"/>
          <cell r="P134"/>
          <cell r="Q134"/>
          <cell r="R134"/>
          <cell r="S134"/>
          <cell r="T134"/>
          <cell r="U134"/>
          <cell r="V134"/>
          <cell r="W134"/>
          <cell r="X134"/>
          <cell r="Y134"/>
          <cell r="Z134"/>
          <cell r="AA134"/>
          <cell r="AB134"/>
          <cell r="AC134"/>
          <cell r="AD134"/>
          <cell r="AE134"/>
        </row>
        <row r="135">
          <cell r="G135"/>
          <cell r="H135"/>
          <cell r="I135"/>
          <cell r="J135"/>
          <cell r="K135"/>
          <cell r="L135"/>
          <cell r="M135"/>
          <cell r="N135"/>
          <cell r="O135"/>
          <cell r="P135"/>
          <cell r="Q135"/>
          <cell r="R135"/>
          <cell r="S135"/>
          <cell r="T135"/>
          <cell r="U135"/>
          <cell r="V135"/>
          <cell r="W135"/>
          <cell r="X135"/>
          <cell r="Y135"/>
          <cell r="Z135"/>
          <cell r="AA135"/>
          <cell r="AB135"/>
          <cell r="AC135"/>
          <cell r="AD135"/>
          <cell r="AE135"/>
        </row>
        <row r="136">
          <cell r="G136"/>
          <cell r="H136"/>
          <cell r="I136"/>
          <cell r="J136"/>
          <cell r="K136"/>
          <cell r="L136"/>
          <cell r="M136"/>
          <cell r="N136"/>
          <cell r="O136"/>
          <cell r="P136"/>
          <cell r="Q136"/>
          <cell r="R136"/>
          <cell r="S136"/>
          <cell r="T136"/>
          <cell r="U136"/>
          <cell r="V136"/>
          <cell r="W136"/>
          <cell r="X136"/>
          <cell r="Y136"/>
          <cell r="Z136"/>
          <cell r="AA136"/>
          <cell r="AB136"/>
          <cell r="AC136"/>
          <cell r="AD136"/>
          <cell r="AE136"/>
        </row>
        <row r="137">
          <cell r="G137"/>
          <cell r="H137"/>
          <cell r="I137"/>
          <cell r="J137"/>
          <cell r="K137"/>
          <cell r="L137"/>
          <cell r="M137"/>
          <cell r="N137"/>
          <cell r="O137"/>
          <cell r="P137"/>
          <cell r="Q137"/>
          <cell r="R137"/>
          <cell r="S137"/>
          <cell r="T137"/>
          <cell r="U137"/>
          <cell r="V137"/>
          <cell r="W137"/>
          <cell r="X137"/>
          <cell r="Y137"/>
          <cell r="Z137"/>
          <cell r="AA137"/>
          <cell r="AB137"/>
          <cell r="AC137"/>
          <cell r="AD137"/>
          <cell r="AE137"/>
        </row>
        <row r="138">
          <cell r="G138"/>
          <cell r="H138"/>
          <cell r="I138"/>
          <cell r="J138"/>
          <cell r="K138"/>
          <cell r="L138"/>
          <cell r="M138"/>
          <cell r="N138"/>
          <cell r="O138"/>
          <cell r="P138"/>
          <cell r="Q138"/>
          <cell r="R138"/>
          <cell r="S138"/>
          <cell r="T138"/>
          <cell r="U138"/>
          <cell r="V138"/>
          <cell r="W138"/>
          <cell r="X138"/>
          <cell r="Y138"/>
          <cell r="Z138"/>
          <cell r="AA138"/>
          <cell r="AB138"/>
          <cell r="AC138"/>
          <cell r="AD138"/>
          <cell r="AE138"/>
        </row>
        <row r="139">
          <cell r="G139"/>
          <cell r="H139"/>
          <cell r="I139"/>
          <cell r="J139"/>
          <cell r="K139"/>
          <cell r="L139"/>
          <cell r="M139"/>
          <cell r="N139"/>
          <cell r="O139"/>
          <cell r="P139"/>
          <cell r="Q139"/>
          <cell r="R139"/>
          <cell r="S139"/>
          <cell r="T139"/>
          <cell r="U139"/>
          <cell r="V139"/>
          <cell r="W139"/>
          <cell r="X139"/>
          <cell r="Y139"/>
          <cell r="Z139"/>
          <cell r="AA139"/>
          <cell r="AB139"/>
          <cell r="AC139"/>
          <cell r="AD139"/>
          <cell r="AE139"/>
        </row>
        <row r="140">
          <cell r="G140"/>
          <cell r="H140"/>
          <cell r="I140"/>
          <cell r="J140"/>
          <cell r="K140"/>
          <cell r="L140"/>
          <cell r="M140"/>
          <cell r="N140"/>
          <cell r="O140"/>
          <cell r="P140"/>
          <cell r="Q140"/>
          <cell r="R140"/>
          <cell r="S140"/>
          <cell r="T140"/>
          <cell r="U140"/>
          <cell r="V140"/>
          <cell r="W140"/>
          <cell r="X140"/>
          <cell r="Y140"/>
          <cell r="Z140"/>
          <cell r="AA140"/>
          <cell r="AB140"/>
          <cell r="AC140"/>
          <cell r="AD140"/>
          <cell r="AE140"/>
        </row>
        <row r="141">
          <cell r="G141"/>
          <cell r="H141"/>
          <cell r="I141"/>
          <cell r="J141"/>
          <cell r="K141"/>
          <cell r="L141"/>
          <cell r="M141"/>
          <cell r="N141"/>
          <cell r="O141"/>
          <cell r="P141"/>
          <cell r="Q141"/>
          <cell r="R141"/>
          <cell r="S141"/>
          <cell r="T141"/>
          <cell r="U141"/>
          <cell r="V141"/>
          <cell r="W141"/>
          <cell r="X141"/>
          <cell r="Y141"/>
          <cell r="Z141"/>
          <cell r="AA141"/>
          <cell r="AB141"/>
          <cell r="AC141"/>
          <cell r="AD141"/>
          <cell r="AE141"/>
        </row>
        <row r="142">
          <cell r="G142"/>
          <cell r="H142"/>
          <cell r="I142"/>
          <cell r="J142"/>
          <cell r="K142"/>
          <cell r="L142"/>
          <cell r="M142"/>
          <cell r="N142"/>
          <cell r="O142"/>
          <cell r="P142"/>
          <cell r="Q142"/>
          <cell r="R142"/>
          <cell r="S142"/>
          <cell r="T142"/>
          <cell r="U142"/>
          <cell r="V142"/>
          <cell r="W142"/>
          <cell r="X142"/>
          <cell r="Y142"/>
          <cell r="Z142"/>
          <cell r="AA142"/>
          <cell r="AB142"/>
          <cell r="AC142"/>
          <cell r="AD142"/>
          <cell r="AE142"/>
        </row>
        <row r="143">
          <cell r="G143"/>
          <cell r="H143"/>
          <cell r="I143"/>
          <cell r="J143"/>
          <cell r="K143"/>
          <cell r="L143"/>
          <cell r="M143"/>
          <cell r="N143"/>
          <cell r="O143"/>
          <cell r="P143"/>
          <cell r="Q143"/>
          <cell r="R143"/>
          <cell r="S143"/>
          <cell r="T143"/>
          <cell r="U143"/>
          <cell r="V143"/>
          <cell r="W143"/>
          <cell r="X143"/>
          <cell r="Y143"/>
          <cell r="Z143"/>
          <cell r="AA143"/>
          <cell r="AB143"/>
          <cell r="AC143"/>
          <cell r="AD143"/>
          <cell r="AE143"/>
        </row>
        <row r="144">
          <cell r="G144"/>
          <cell r="H144"/>
          <cell r="I144"/>
          <cell r="J144"/>
          <cell r="K144"/>
          <cell r="L144"/>
          <cell r="M144"/>
          <cell r="N144"/>
          <cell r="O144"/>
          <cell r="P144"/>
          <cell r="Q144"/>
          <cell r="R144"/>
          <cell r="S144"/>
          <cell r="T144"/>
          <cell r="U144"/>
          <cell r="V144"/>
          <cell r="W144"/>
          <cell r="X144"/>
          <cell r="Y144"/>
          <cell r="Z144"/>
          <cell r="AA144"/>
          <cell r="AB144"/>
          <cell r="AC144"/>
          <cell r="AD144"/>
          <cell r="AE144"/>
        </row>
        <row r="145">
          <cell r="G145"/>
          <cell r="H145"/>
          <cell r="I145"/>
          <cell r="J145"/>
          <cell r="K145"/>
          <cell r="L145"/>
          <cell r="M145"/>
          <cell r="N145"/>
          <cell r="O145"/>
          <cell r="P145"/>
          <cell r="Q145"/>
          <cell r="R145"/>
          <cell r="S145"/>
          <cell r="T145"/>
          <cell r="U145"/>
          <cell r="V145"/>
          <cell r="W145"/>
          <cell r="X145"/>
          <cell r="Y145"/>
          <cell r="Z145"/>
          <cell r="AA145"/>
          <cell r="AB145"/>
          <cell r="AC145"/>
          <cell r="AD145"/>
          <cell r="AE145"/>
        </row>
        <row r="146">
          <cell r="G146"/>
          <cell r="H146"/>
          <cell r="I146"/>
          <cell r="J146"/>
          <cell r="K146"/>
          <cell r="L146"/>
          <cell r="M146"/>
          <cell r="N146"/>
          <cell r="O146"/>
          <cell r="P146"/>
          <cell r="Q146"/>
          <cell r="R146"/>
          <cell r="S146"/>
          <cell r="T146"/>
          <cell r="U146"/>
          <cell r="V146"/>
          <cell r="W146"/>
          <cell r="X146"/>
          <cell r="Y146"/>
          <cell r="Z146"/>
          <cell r="AA146"/>
          <cell r="AB146"/>
          <cell r="AC146"/>
          <cell r="AD146"/>
          <cell r="AE146"/>
        </row>
        <row r="147">
          <cell r="G147"/>
          <cell r="H147"/>
          <cell r="I147"/>
          <cell r="J147"/>
          <cell r="K147"/>
          <cell r="L147"/>
          <cell r="M147"/>
          <cell r="N147"/>
          <cell r="O147"/>
          <cell r="P147"/>
          <cell r="Q147"/>
          <cell r="R147"/>
          <cell r="S147"/>
          <cell r="T147"/>
          <cell r="U147"/>
          <cell r="V147"/>
          <cell r="W147"/>
          <cell r="X147"/>
          <cell r="Y147"/>
          <cell r="Z147"/>
          <cell r="AA147"/>
          <cell r="AB147"/>
          <cell r="AC147"/>
          <cell r="AD147"/>
          <cell r="AE147"/>
        </row>
        <row r="148">
          <cell r="G148"/>
          <cell r="H148"/>
          <cell r="I148"/>
          <cell r="J148"/>
          <cell r="K148"/>
          <cell r="L148"/>
          <cell r="M148"/>
          <cell r="N148"/>
          <cell r="O148"/>
          <cell r="P148"/>
          <cell r="Q148"/>
          <cell r="R148"/>
          <cell r="S148"/>
          <cell r="T148"/>
          <cell r="U148"/>
          <cell r="V148"/>
          <cell r="W148"/>
          <cell r="X148"/>
          <cell r="Y148"/>
          <cell r="Z148"/>
          <cell r="AA148"/>
          <cell r="AB148"/>
          <cell r="AC148"/>
          <cell r="AD148"/>
          <cell r="AE148"/>
        </row>
        <row r="149">
          <cell r="G149"/>
          <cell r="H149"/>
          <cell r="I149"/>
          <cell r="J149"/>
          <cell r="K149"/>
          <cell r="L149"/>
          <cell r="M149"/>
          <cell r="N149"/>
          <cell r="O149"/>
          <cell r="P149"/>
          <cell r="Q149"/>
          <cell r="R149"/>
          <cell r="S149"/>
          <cell r="T149"/>
          <cell r="U149"/>
          <cell r="V149"/>
          <cell r="W149"/>
          <cell r="X149"/>
          <cell r="Y149"/>
          <cell r="Z149"/>
          <cell r="AA149"/>
          <cell r="AB149"/>
          <cell r="AC149"/>
          <cell r="AD149"/>
          <cell r="AE149"/>
        </row>
        <row r="150">
          <cell r="G150"/>
          <cell r="H150"/>
          <cell r="I150"/>
          <cell r="J150"/>
          <cell r="K150"/>
          <cell r="L150"/>
          <cell r="M150"/>
          <cell r="N150"/>
          <cell r="O150"/>
          <cell r="P150"/>
          <cell r="Q150"/>
          <cell r="R150"/>
          <cell r="S150"/>
          <cell r="T150"/>
          <cell r="U150"/>
          <cell r="V150"/>
          <cell r="W150"/>
          <cell r="X150"/>
          <cell r="Y150"/>
          <cell r="Z150"/>
          <cell r="AA150"/>
          <cell r="AB150"/>
          <cell r="AC150"/>
          <cell r="AD150"/>
          <cell r="AE150"/>
        </row>
        <row r="151">
          <cell r="G151"/>
          <cell r="H151"/>
          <cell r="I151"/>
          <cell r="J151"/>
          <cell r="K151"/>
          <cell r="L151"/>
          <cell r="M151"/>
          <cell r="N151"/>
          <cell r="O151"/>
          <cell r="P151"/>
          <cell r="Q151"/>
          <cell r="R151"/>
          <cell r="S151"/>
          <cell r="T151"/>
          <cell r="U151"/>
          <cell r="V151"/>
          <cell r="W151"/>
          <cell r="X151"/>
          <cell r="Y151"/>
          <cell r="Z151"/>
          <cell r="AA151"/>
          <cell r="AB151"/>
          <cell r="AC151"/>
          <cell r="AD151"/>
          <cell r="AE151"/>
        </row>
        <row r="152">
          <cell r="G152"/>
          <cell r="H152"/>
          <cell r="I152"/>
          <cell r="J152"/>
          <cell r="K152"/>
          <cell r="L152"/>
          <cell r="M152"/>
          <cell r="N152"/>
          <cell r="O152"/>
          <cell r="P152"/>
          <cell r="Q152"/>
          <cell r="R152"/>
          <cell r="S152"/>
          <cell r="T152"/>
          <cell r="U152"/>
          <cell r="V152"/>
          <cell r="W152"/>
          <cell r="X152"/>
          <cell r="Y152"/>
          <cell r="Z152"/>
          <cell r="AA152"/>
          <cell r="AB152"/>
          <cell r="AC152"/>
          <cell r="AD152"/>
          <cell r="AE152"/>
        </row>
        <row r="153">
          <cell r="G153"/>
          <cell r="H153"/>
          <cell r="I153"/>
          <cell r="J153"/>
          <cell r="K153"/>
          <cell r="L153"/>
          <cell r="M153"/>
          <cell r="N153"/>
          <cell r="O153"/>
          <cell r="P153"/>
          <cell r="Q153"/>
          <cell r="R153"/>
          <cell r="S153"/>
          <cell r="T153"/>
          <cell r="U153"/>
          <cell r="V153"/>
          <cell r="W153"/>
          <cell r="X153"/>
          <cell r="Y153"/>
          <cell r="Z153"/>
          <cell r="AA153"/>
          <cell r="AB153"/>
          <cell r="AC153"/>
          <cell r="AD153"/>
          <cell r="AE153"/>
        </row>
        <row r="154">
          <cell r="G154"/>
          <cell r="H154"/>
          <cell r="I154"/>
          <cell r="J154"/>
          <cell r="K154"/>
          <cell r="L154"/>
          <cell r="M154"/>
          <cell r="N154"/>
          <cell r="O154"/>
          <cell r="P154"/>
          <cell r="Q154"/>
          <cell r="R154"/>
          <cell r="S154"/>
          <cell r="T154"/>
          <cell r="U154"/>
          <cell r="V154"/>
          <cell r="W154"/>
          <cell r="X154"/>
          <cell r="Y154"/>
          <cell r="Z154"/>
          <cell r="AA154"/>
          <cell r="AB154"/>
          <cell r="AC154"/>
          <cell r="AD154"/>
          <cell r="AE154"/>
        </row>
        <row r="155">
          <cell r="G155"/>
          <cell r="H155"/>
          <cell r="I155"/>
          <cell r="J155"/>
          <cell r="K155"/>
          <cell r="L155"/>
          <cell r="M155"/>
          <cell r="N155"/>
          <cell r="O155"/>
          <cell r="P155"/>
          <cell r="Q155"/>
          <cell r="R155"/>
          <cell r="S155"/>
          <cell r="T155"/>
          <cell r="U155"/>
          <cell r="V155"/>
          <cell r="W155"/>
          <cell r="X155"/>
          <cell r="Y155"/>
          <cell r="Z155"/>
          <cell r="AA155"/>
          <cell r="AB155"/>
          <cell r="AC155"/>
          <cell r="AD155"/>
          <cell r="AE155"/>
        </row>
        <row r="156">
          <cell r="G156"/>
          <cell r="H156"/>
          <cell r="I156"/>
          <cell r="J156"/>
          <cell r="K156"/>
          <cell r="L156"/>
          <cell r="M156"/>
          <cell r="N156"/>
          <cell r="O156"/>
          <cell r="P156"/>
          <cell r="Q156"/>
          <cell r="R156"/>
          <cell r="S156"/>
          <cell r="T156"/>
          <cell r="U156"/>
          <cell r="V156"/>
          <cell r="W156"/>
          <cell r="X156"/>
          <cell r="Y156"/>
          <cell r="Z156"/>
          <cell r="AA156"/>
          <cell r="AB156"/>
          <cell r="AC156"/>
          <cell r="AD156"/>
          <cell r="AE156"/>
        </row>
        <row r="157">
          <cell r="G157"/>
          <cell r="H157"/>
          <cell r="I157"/>
          <cell r="J157"/>
          <cell r="K157"/>
          <cell r="L157"/>
          <cell r="M157"/>
          <cell r="N157"/>
          <cell r="O157"/>
          <cell r="P157"/>
          <cell r="Q157"/>
          <cell r="R157"/>
          <cell r="S157"/>
          <cell r="T157"/>
          <cell r="U157"/>
          <cell r="V157"/>
          <cell r="W157"/>
          <cell r="X157"/>
          <cell r="Y157"/>
          <cell r="Z157"/>
          <cell r="AA157"/>
          <cell r="AB157"/>
          <cell r="AC157"/>
          <cell r="AD157"/>
          <cell r="AE157"/>
        </row>
        <row r="158">
          <cell r="G158"/>
          <cell r="H158"/>
          <cell r="I158"/>
          <cell r="J158"/>
          <cell r="K158"/>
          <cell r="L158"/>
          <cell r="M158"/>
          <cell r="N158"/>
          <cell r="O158"/>
          <cell r="P158"/>
          <cell r="Q158"/>
          <cell r="R158"/>
          <cell r="S158"/>
          <cell r="T158"/>
          <cell r="U158"/>
          <cell r="V158"/>
          <cell r="W158"/>
          <cell r="X158"/>
          <cell r="Y158"/>
          <cell r="Z158"/>
          <cell r="AA158"/>
          <cell r="AB158"/>
          <cell r="AC158"/>
          <cell r="AD158"/>
          <cell r="AE158"/>
        </row>
        <row r="159">
          <cell r="G159"/>
          <cell r="H159"/>
          <cell r="I159"/>
          <cell r="J159"/>
          <cell r="K159"/>
          <cell r="L159"/>
          <cell r="M159"/>
          <cell r="N159"/>
          <cell r="O159"/>
          <cell r="P159"/>
          <cell r="Q159"/>
          <cell r="R159"/>
          <cell r="S159"/>
          <cell r="T159"/>
          <cell r="U159"/>
          <cell r="V159"/>
          <cell r="W159"/>
          <cell r="X159"/>
          <cell r="Y159"/>
          <cell r="Z159"/>
          <cell r="AA159"/>
          <cell r="AB159"/>
          <cell r="AC159"/>
          <cell r="AD159"/>
          <cell r="AE159"/>
        </row>
        <row r="160">
          <cell r="G160"/>
          <cell r="H160"/>
          <cell r="I160"/>
          <cell r="J160"/>
          <cell r="K160"/>
          <cell r="L160"/>
          <cell r="M160"/>
          <cell r="N160"/>
          <cell r="O160"/>
          <cell r="P160"/>
          <cell r="Q160"/>
          <cell r="R160"/>
          <cell r="S160"/>
          <cell r="T160"/>
          <cell r="U160"/>
          <cell r="V160"/>
          <cell r="W160"/>
          <cell r="X160"/>
          <cell r="Y160"/>
          <cell r="Z160"/>
          <cell r="AA160"/>
          <cell r="AB160"/>
          <cell r="AC160"/>
          <cell r="AD160"/>
          <cell r="AE160"/>
        </row>
        <row r="161">
          <cell r="G161"/>
          <cell r="H161"/>
          <cell r="I161"/>
          <cell r="J161"/>
          <cell r="K161"/>
          <cell r="L161"/>
          <cell r="M161"/>
          <cell r="N161"/>
          <cell r="O161"/>
          <cell r="P161"/>
          <cell r="Q161"/>
          <cell r="R161"/>
          <cell r="S161"/>
          <cell r="T161"/>
          <cell r="U161"/>
          <cell r="V161"/>
          <cell r="W161"/>
          <cell r="X161"/>
          <cell r="Y161"/>
          <cell r="Z161"/>
          <cell r="AA161"/>
          <cell r="AB161"/>
          <cell r="AC161"/>
          <cell r="AD161"/>
          <cell r="AE161"/>
        </row>
        <row r="162">
          <cell r="G162"/>
          <cell r="H162"/>
          <cell r="I162"/>
          <cell r="J162"/>
          <cell r="K162"/>
          <cell r="L162"/>
          <cell r="M162"/>
          <cell r="N162"/>
          <cell r="O162"/>
          <cell r="P162"/>
          <cell r="Q162"/>
          <cell r="R162"/>
          <cell r="S162"/>
          <cell r="T162"/>
          <cell r="U162"/>
          <cell r="V162"/>
          <cell r="W162"/>
          <cell r="X162"/>
          <cell r="Y162"/>
          <cell r="Z162"/>
          <cell r="AA162"/>
          <cell r="AB162"/>
          <cell r="AC162"/>
          <cell r="AD162"/>
          <cell r="AE162"/>
        </row>
        <row r="163">
          <cell r="G163"/>
          <cell r="H163"/>
          <cell r="I163"/>
          <cell r="J163"/>
          <cell r="K163"/>
          <cell r="L163"/>
          <cell r="M163"/>
          <cell r="N163"/>
          <cell r="O163"/>
          <cell r="P163"/>
          <cell r="Q163"/>
          <cell r="R163"/>
          <cell r="S163"/>
          <cell r="T163"/>
          <cell r="U163"/>
          <cell r="V163"/>
          <cell r="W163"/>
          <cell r="X163"/>
          <cell r="Y163"/>
          <cell r="Z163"/>
          <cell r="AA163"/>
          <cell r="AB163"/>
          <cell r="AC163"/>
          <cell r="AD163"/>
          <cell r="AE163"/>
        </row>
        <row r="164">
          <cell r="G164"/>
          <cell r="H164"/>
          <cell r="I164"/>
          <cell r="J164"/>
          <cell r="K164"/>
          <cell r="L164"/>
          <cell r="M164"/>
          <cell r="N164"/>
          <cell r="O164"/>
          <cell r="P164"/>
          <cell r="Q164"/>
          <cell r="R164"/>
          <cell r="S164"/>
          <cell r="T164"/>
          <cell r="U164"/>
          <cell r="V164"/>
          <cell r="W164"/>
          <cell r="X164"/>
          <cell r="Y164"/>
          <cell r="Z164"/>
          <cell r="AA164"/>
          <cell r="AB164"/>
          <cell r="AC164"/>
          <cell r="AD164"/>
          <cell r="AE164"/>
        </row>
        <row r="165">
          <cell r="G165"/>
          <cell r="H165"/>
          <cell r="I165"/>
          <cell r="J165"/>
          <cell r="K165"/>
          <cell r="L165"/>
          <cell r="M165"/>
          <cell r="N165"/>
          <cell r="O165"/>
          <cell r="P165"/>
          <cell r="Q165"/>
          <cell r="R165"/>
          <cell r="S165"/>
          <cell r="T165"/>
          <cell r="U165"/>
          <cell r="V165"/>
          <cell r="W165"/>
          <cell r="X165"/>
          <cell r="Y165"/>
          <cell r="Z165"/>
          <cell r="AA165"/>
          <cell r="AB165"/>
          <cell r="AC165"/>
          <cell r="AD165"/>
          <cell r="AE165"/>
        </row>
        <row r="166">
          <cell r="G166"/>
          <cell r="H166"/>
          <cell r="I166"/>
          <cell r="J166"/>
          <cell r="K166"/>
          <cell r="L166"/>
          <cell r="M166"/>
          <cell r="N166"/>
          <cell r="O166"/>
          <cell r="P166"/>
          <cell r="Q166"/>
          <cell r="R166"/>
          <cell r="S166"/>
          <cell r="T166"/>
          <cell r="U166"/>
          <cell r="V166"/>
          <cell r="W166"/>
          <cell r="X166"/>
          <cell r="Y166"/>
          <cell r="Z166"/>
          <cell r="AA166"/>
          <cell r="AB166"/>
          <cell r="AC166"/>
          <cell r="AD166"/>
          <cell r="AE166"/>
        </row>
        <row r="167">
          <cell r="G167"/>
          <cell r="H167"/>
          <cell r="I167"/>
          <cell r="J167"/>
          <cell r="K167"/>
          <cell r="L167"/>
          <cell r="M167"/>
          <cell r="N167"/>
          <cell r="O167"/>
          <cell r="P167"/>
          <cell r="Q167"/>
          <cell r="R167"/>
          <cell r="S167"/>
          <cell r="T167"/>
          <cell r="U167"/>
          <cell r="V167"/>
          <cell r="W167"/>
          <cell r="X167"/>
          <cell r="Y167"/>
          <cell r="Z167"/>
          <cell r="AA167"/>
          <cell r="AB167"/>
          <cell r="AC167"/>
          <cell r="AD167"/>
          <cell r="AE167"/>
        </row>
        <row r="168">
          <cell r="G168"/>
          <cell r="H168"/>
          <cell r="I168"/>
          <cell r="J168"/>
          <cell r="K168"/>
          <cell r="L168"/>
          <cell r="M168"/>
          <cell r="N168"/>
          <cell r="O168"/>
          <cell r="P168"/>
          <cell r="Q168"/>
          <cell r="R168"/>
          <cell r="S168"/>
          <cell r="T168"/>
          <cell r="U168"/>
          <cell r="V168"/>
          <cell r="W168"/>
          <cell r="X168"/>
          <cell r="Y168"/>
          <cell r="Z168"/>
          <cell r="AA168"/>
          <cell r="AB168"/>
          <cell r="AC168"/>
          <cell r="AD168"/>
          <cell r="AE168"/>
        </row>
        <row r="169">
          <cell r="G169"/>
          <cell r="H169"/>
          <cell r="I169"/>
          <cell r="J169"/>
          <cell r="K169"/>
          <cell r="L169"/>
          <cell r="M169"/>
          <cell r="N169"/>
          <cell r="O169"/>
          <cell r="P169"/>
          <cell r="Q169"/>
          <cell r="R169"/>
          <cell r="S169"/>
          <cell r="T169"/>
          <cell r="U169"/>
          <cell r="V169"/>
          <cell r="W169"/>
          <cell r="X169"/>
          <cell r="Y169"/>
          <cell r="Z169"/>
          <cell r="AA169"/>
          <cell r="AB169"/>
          <cell r="AC169"/>
          <cell r="AD169"/>
          <cell r="AE169"/>
        </row>
        <row r="170">
          <cell r="G170"/>
          <cell r="H170"/>
          <cell r="I170"/>
          <cell r="J170"/>
          <cell r="K170"/>
          <cell r="L170"/>
          <cell r="M170"/>
          <cell r="N170"/>
          <cell r="O170"/>
          <cell r="P170"/>
          <cell r="Q170"/>
          <cell r="R170"/>
          <cell r="S170"/>
          <cell r="T170"/>
          <cell r="U170"/>
          <cell r="V170"/>
          <cell r="W170"/>
          <cell r="X170"/>
          <cell r="Y170"/>
          <cell r="Z170"/>
          <cell r="AA170"/>
          <cell r="AB170"/>
          <cell r="AC170"/>
          <cell r="AD170"/>
          <cell r="AE170"/>
        </row>
        <row r="171">
          <cell r="G171"/>
          <cell r="H171"/>
          <cell r="I171"/>
          <cell r="J171"/>
          <cell r="K171"/>
          <cell r="L171"/>
          <cell r="M171"/>
          <cell r="N171"/>
          <cell r="O171"/>
          <cell r="P171"/>
          <cell r="Q171"/>
          <cell r="R171"/>
          <cell r="S171"/>
          <cell r="T171"/>
          <cell r="U171"/>
          <cell r="V171"/>
          <cell r="W171"/>
          <cell r="X171"/>
          <cell r="Y171"/>
          <cell r="Z171"/>
          <cell r="AA171"/>
          <cell r="AB171"/>
          <cell r="AC171"/>
          <cell r="AD171"/>
          <cell r="AE171"/>
        </row>
        <row r="172">
          <cell r="G172"/>
          <cell r="H172"/>
          <cell r="I172"/>
          <cell r="J172"/>
          <cell r="K172"/>
          <cell r="L172"/>
          <cell r="M172"/>
          <cell r="N172"/>
          <cell r="O172"/>
          <cell r="P172"/>
          <cell r="Q172"/>
          <cell r="R172"/>
          <cell r="S172"/>
          <cell r="T172"/>
          <cell r="U172"/>
          <cell r="V172"/>
          <cell r="W172"/>
          <cell r="X172"/>
          <cell r="Y172"/>
          <cell r="Z172"/>
          <cell r="AA172"/>
          <cell r="AB172"/>
          <cell r="AC172"/>
          <cell r="AD172"/>
          <cell r="AE172"/>
        </row>
        <row r="173">
          <cell r="G173"/>
          <cell r="H173"/>
          <cell r="I173"/>
          <cell r="J173"/>
          <cell r="K173"/>
          <cell r="L173"/>
          <cell r="M173"/>
          <cell r="N173"/>
          <cell r="O173"/>
          <cell r="P173"/>
          <cell r="Q173"/>
          <cell r="R173"/>
          <cell r="S173"/>
          <cell r="T173"/>
          <cell r="U173"/>
          <cell r="V173"/>
          <cell r="W173"/>
          <cell r="X173"/>
          <cell r="Y173"/>
          <cell r="Z173"/>
          <cell r="AA173"/>
          <cell r="AB173"/>
          <cell r="AC173"/>
          <cell r="AD173"/>
          <cell r="AE173"/>
        </row>
        <row r="174">
          <cell r="G174"/>
          <cell r="H174"/>
          <cell r="I174"/>
          <cell r="J174"/>
          <cell r="K174"/>
          <cell r="L174"/>
          <cell r="M174"/>
          <cell r="N174"/>
          <cell r="O174"/>
          <cell r="P174"/>
          <cell r="Q174"/>
          <cell r="R174"/>
          <cell r="S174"/>
          <cell r="T174"/>
          <cell r="U174"/>
          <cell r="V174"/>
          <cell r="W174"/>
          <cell r="X174"/>
          <cell r="Y174"/>
          <cell r="Z174"/>
          <cell r="AA174"/>
          <cell r="AB174"/>
          <cell r="AC174"/>
          <cell r="AD174"/>
          <cell r="AE174"/>
        </row>
        <row r="175">
          <cell r="G175"/>
          <cell r="H175"/>
          <cell r="I175"/>
          <cell r="J175"/>
          <cell r="K175"/>
          <cell r="L175"/>
          <cell r="M175"/>
          <cell r="N175"/>
          <cell r="O175"/>
          <cell r="P175"/>
          <cell r="Q175"/>
          <cell r="R175"/>
          <cell r="S175"/>
          <cell r="T175"/>
          <cell r="U175"/>
          <cell r="V175"/>
          <cell r="W175"/>
          <cell r="X175"/>
          <cell r="Y175"/>
          <cell r="Z175"/>
          <cell r="AA175"/>
          <cell r="AB175"/>
          <cell r="AC175"/>
          <cell r="AD175"/>
          <cell r="AE175"/>
        </row>
        <row r="176">
          <cell r="G176"/>
          <cell r="H176"/>
          <cell r="I176"/>
          <cell r="J176"/>
          <cell r="K176"/>
          <cell r="L176"/>
          <cell r="M176"/>
          <cell r="N176"/>
          <cell r="O176"/>
          <cell r="P176"/>
          <cell r="Q176"/>
          <cell r="R176"/>
          <cell r="S176"/>
          <cell r="T176"/>
          <cell r="U176"/>
          <cell r="V176"/>
          <cell r="W176"/>
          <cell r="X176"/>
          <cell r="Y176"/>
          <cell r="Z176"/>
          <cell r="AA176"/>
          <cell r="AB176"/>
          <cell r="AC176"/>
          <cell r="AD176"/>
          <cell r="AE176"/>
        </row>
        <row r="177">
          <cell r="G177"/>
          <cell r="H177"/>
          <cell r="I177"/>
          <cell r="J177"/>
          <cell r="K177"/>
          <cell r="L177"/>
          <cell r="M177"/>
          <cell r="N177"/>
          <cell r="O177"/>
          <cell r="P177"/>
          <cell r="Q177"/>
          <cell r="R177"/>
          <cell r="S177"/>
          <cell r="T177"/>
          <cell r="U177"/>
          <cell r="V177"/>
          <cell r="W177"/>
          <cell r="X177"/>
          <cell r="Y177"/>
          <cell r="Z177"/>
          <cell r="AA177"/>
          <cell r="AB177"/>
          <cell r="AC177"/>
          <cell r="AD177"/>
          <cell r="AE177"/>
        </row>
        <row r="178">
          <cell r="G178"/>
          <cell r="H178"/>
          <cell r="I178"/>
          <cell r="J178"/>
          <cell r="K178"/>
          <cell r="L178"/>
          <cell r="M178"/>
          <cell r="N178"/>
          <cell r="O178"/>
          <cell r="P178"/>
          <cell r="Q178"/>
          <cell r="R178"/>
          <cell r="S178"/>
          <cell r="T178"/>
          <cell r="U178"/>
          <cell r="V178"/>
          <cell r="W178"/>
          <cell r="X178"/>
          <cell r="Y178"/>
          <cell r="Z178"/>
          <cell r="AA178"/>
          <cell r="AB178"/>
          <cell r="AC178"/>
          <cell r="AD178"/>
          <cell r="AE178"/>
        </row>
        <row r="179">
          <cell r="G179"/>
          <cell r="H179"/>
          <cell r="I179"/>
          <cell r="J179"/>
          <cell r="K179"/>
          <cell r="L179"/>
          <cell r="M179"/>
          <cell r="N179"/>
          <cell r="O179"/>
          <cell r="P179"/>
          <cell r="Q179"/>
          <cell r="R179"/>
          <cell r="S179"/>
          <cell r="T179"/>
          <cell r="U179"/>
          <cell r="V179"/>
          <cell r="W179"/>
          <cell r="X179"/>
          <cell r="Y179"/>
          <cell r="Z179"/>
          <cell r="AA179"/>
          <cell r="AB179"/>
          <cell r="AC179"/>
          <cell r="AD179"/>
          <cell r="AE179"/>
        </row>
        <row r="180">
          <cell r="G180"/>
          <cell r="H180"/>
          <cell r="I180"/>
          <cell r="J180"/>
          <cell r="K180"/>
          <cell r="L180"/>
          <cell r="M180"/>
          <cell r="N180"/>
          <cell r="O180"/>
          <cell r="P180"/>
          <cell r="Q180"/>
          <cell r="R180"/>
          <cell r="S180"/>
          <cell r="T180"/>
          <cell r="U180"/>
          <cell r="V180"/>
          <cell r="W180"/>
          <cell r="X180"/>
          <cell r="Y180"/>
          <cell r="Z180"/>
          <cell r="AA180"/>
          <cell r="AB180"/>
          <cell r="AC180"/>
          <cell r="AD180"/>
          <cell r="AE180"/>
        </row>
        <row r="181">
          <cell r="G181"/>
          <cell r="H181"/>
          <cell r="I181"/>
          <cell r="J181"/>
          <cell r="K181"/>
          <cell r="L181"/>
          <cell r="M181"/>
          <cell r="N181"/>
          <cell r="O181"/>
          <cell r="P181"/>
          <cell r="Q181"/>
          <cell r="R181"/>
          <cell r="S181"/>
          <cell r="T181"/>
          <cell r="U181"/>
          <cell r="V181"/>
          <cell r="W181"/>
          <cell r="X181"/>
          <cell r="Y181"/>
          <cell r="Z181"/>
          <cell r="AA181"/>
          <cell r="AB181"/>
          <cell r="AC181"/>
          <cell r="AD181"/>
          <cell r="AE181"/>
        </row>
        <row r="182">
          <cell r="G182"/>
          <cell r="H182"/>
          <cell r="I182"/>
          <cell r="J182"/>
          <cell r="K182"/>
          <cell r="L182"/>
          <cell r="M182"/>
          <cell r="N182"/>
          <cell r="O182"/>
          <cell r="P182"/>
          <cell r="Q182"/>
          <cell r="R182"/>
          <cell r="S182"/>
          <cell r="T182"/>
          <cell r="U182"/>
          <cell r="V182"/>
          <cell r="W182"/>
          <cell r="X182"/>
          <cell r="Y182"/>
          <cell r="Z182"/>
          <cell r="AA182"/>
          <cell r="AB182"/>
          <cell r="AC182"/>
          <cell r="AD182"/>
          <cell r="AE182"/>
        </row>
        <row r="183">
          <cell r="G183"/>
          <cell r="H183"/>
          <cell r="I183"/>
          <cell r="J183"/>
          <cell r="K183"/>
          <cell r="L183"/>
          <cell r="M183"/>
          <cell r="N183"/>
          <cell r="O183"/>
          <cell r="P183"/>
          <cell r="Q183"/>
          <cell r="R183"/>
          <cell r="S183"/>
          <cell r="T183"/>
          <cell r="U183"/>
          <cell r="V183"/>
          <cell r="W183"/>
          <cell r="X183"/>
          <cell r="Y183"/>
          <cell r="Z183"/>
          <cell r="AA183"/>
          <cell r="AB183"/>
          <cell r="AC183"/>
          <cell r="AD183"/>
          <cell r="AE183"/>
        </row>
        <row r="184">
          <cell r="G184"/>
          <cell r="H184"/>
          <cell r="I184"/>
          <cell r="J184"/>
          <cell r="K184"/>
          <cell r="L184"/>
          <cell r="M184"/>
          <cell r="N184"/>
          <cell r="O184"/>
          <cell r="P184"/>
          <cell r="Q184"/>
          <cell r="R184"/>
          <cell r="S184"/>
          <cell r="T184"/>
          <cell r="U184"/>
          <cell r="V184"/>
          <cell r="W184"/>
          <cell r="X184"/>
          <cell r="Y184"/>
          <cell r="Z184"/>
          <cell r="AA184"/>
          <cell r="AB184"/>
          <cell r="AC184"/>
          <cell r="AD184"/>
          <cell r="AE184"/>
        </row>
        <row r="185">
          <cell r="G185"/>
          <cell r="H185"/>
          <cell r="I185"/>
          <cell r="J185"/>
          <cell r="K185"/>
          <cell r="L185"/>
          <cell r="M185"/>
          <cell r="N185"/>
          <cell r="O185"/>
          <cell r="P185"/>
          <cell r="Q185"/>
          <cell r="R185"/>
          <cell r="S185"/>
          <cell r="T185"/>
          <cell r="U185"/>
          <cell r="V185"/>
          <cell r="W185"/>
          <cell r="X185"/>
          <cell r="Y185"/>
          <cell r="Z185"/>
          <cell r="AA185"/>
          <cell r="AB185"/>
          <cell r="AC185"/>
          <cell r="AD185"/>
          <cell r="AE185"/>
        </row>
        <row r="186">
          <cell r="G186"/>
          <cell r="H186"/>
          <cell r="I186"/>
          <cell r="J186"/>
          <cell r="K186"/>
          <cell r="L186"/>
          <cell r="M186"/>
          <cell r="N186"/>
          <cell r="O186"/>
          <cell r="P186"/>
          <cell r="Q186"/>
          <cell r="R186"/>
          <cell r="S186"/>
          <cell r="T186"/>
          <cell r="U186"/>
          <cell r="V186"/>
          <cell r="W186"/>
          <cell r="X186"/>
          <cell r="Y186"/>
          <cell r="Z186"/>
          <cell r="AA186"/>
          <cell r="AB186"/>
          <cell r="AC186"/>
          <cell r="AD186"/>
          <cell r="AE186"/>
        </row>
        <row r="187">
          <cell r="G187"/>
          <cell r="H187"/>
          <cell r="I187"/>
          <cell r="J187"/>
          <cell r="K187"/>
          <cell r="L187"/>
          <cell r="M187"/>
          <cell r="N187"/>
          <cell r="O187"/>
          <cell r="P187"/>
          <cell r="Q187"/>
          <cell r="R187"/>
          <cell r="S187"/>
          <cell r="T187"/>
          <cell r="U187"/>
          <cell r="V187"/>
          <cell r="W187"/>
          <cell r="X187"/>
          <cell r="Y187"/>
          <cell r="Z187"/>
          <cell r="AA187"/>
          <cell r="AB187"/>
          <cell r="AC187"/>
          <cell r="AD187"/>
          <cell r="AE187"/>
        </row>
        <row r="188">
          <cell r="G188"/>
          <cell r="H188"/>
          <cell r="I188"/>
          <cell r="J188"/>
          <cell r="K188"/>
          <cell r="L188"/>
          <cell r="M188"/>
          <cell r="N188"/>
          <cell r="O188"/>
          <cell r="P188"/>
          <cell r="Q188"/>
          <cell r="R188"/>
          <cell r="S188"/>
          <cell r="T188"/>
          <cell r="U188"/>
          <cell r="V188"/>
          <cell r="W188"/>
          <cell r="X188"/>
          <cell r="Y188"/>
          <cell r="Z188"/>
          <cell r="AA188"/>
          <cell r="AB188"/>
          <cell r="AC188"/>
          <cell r="AD188"/>
          <cell r="AE188"/>
        </row>
        <row r="189">
          <cell r="G189"/>
          <cell r="H189"/>
          <cell r="I189"/>
          <cell r="J189"/>
          <cell r="K189"/>
          <cell r="L189"/>
          <cell r="M189"/>
          <cell r="N189"/>
          <cell r="O189"/>
          <cell r="P189"/>
          <cell r="Q189"/>
          <cell r="R189"/>
          <cell r="S189"/>
          <cell r="T189"/>
          <cell r="U189"/>
          <cell r="V189"/>
          <cell r="W189"/>
          <cell r="X189"/>
          <cell r="Y189"/>
          <cell r="Z189"/>
          <cell r="AA189"/>
          <cell r="AB189"/>
          <cell r="AC189"/>
          <cell r="AD189"/>
          <cell r="AE189"/>
        </row>
        <row r="190">
          <cell r="G190"/>
          <cell r="H190"/>
          <cell r="I190"/>
          <cell r="J190"/>
          <cell r="K190"/>
          <cell r="L190"/>
          <cell r="M190"/>
          <cell r="N190"/>
          <cell r="O190"/>
          <cell r="P190"/>
          <cell r="Q190"/>
          <cell r="R190"/>
          <cell r="S190"/>
          <cell r="T190"/>
          <cell r="U190"/>
          <cell r="V190"/>
          <cell r="W190"/>
          <cell r="X190"/>
          <cell r="Y190"/>
          <cell r="Z190"/>
          <cell r="AA190"/>
          <cell r="AB190"/>
          <cell r="AC190"/>
          <cell r="AD190"/>
          <cell r="AE190"/>
        </row>
        <row r="191">
          <cell r="G191"/>
          <cell r="H191"/>
          <cell r="I191"/>
          <cell r="J191"/>
          <cell r="K191"/>
          <cell r="L191"/>
          <cell r="M191"/>
          <cell r="N191"/>
          <cell r="O191"/>
          <cell r="P191"/>
          <cell r="Q191"/>
          <cell r="R191"/>
          <cell r="S191"/>
          <cell r="T191"/>
          <cell r="U191"/>
          <cell r="V191"/>
          <cell r="W191"/>
          <cell r="X191"/>
          <cell r="Y191"/>
          <cell r="Z191"/>
          <cell r="AA191"/>
          <cell r="AB191"/>
          <cell r="AC191"/>
          <cell r="AD191"/>
          <cell r="AE191"/>
        </row>
        <row r="192">
          <cell r="G192"/>
          <cell r="H192"/>
          <cell r="I192"/>
          <cell r="J192"/>
          <cell r="K192"/>
          <cell r="L192"/>
          <cell r="M192"/>
          <cell r="N192"/>
          <cell r="O192"/>
          <cell r="P192"/>
          <cell r="Q192"/>
          <cell r="R192"/>
          <cell r="S192"/>
          <cell r="T192"/>
          <cell r="U192"/>
          <cell r="V192"/>
          <cell r="W192"/>
          <cell r="X192"/>
          <cell r="Y192"/>
          <cell r="Z192"/>
          <cell r="AA192"/>
          <cell r="AB192"/>
          <cell r="AC192"/>
          <cell r="AD192"/>
          <cell r="AE192"/>
        </row>
        <row r="193">
          <cell r="G193"/>
          <cell r="H193"/>
          <cell r="I193"/>
          <cell r="J193"/>
          <cell r="K193"/>
          <cell r="L193"/>
          <cell r="M193"/>
          <cell r="N193"/>
          <cell r="O193"/>
          <cell r="P193"/>
          <cell r="Q193"/>
          <cell r="R193"/>
          <cell r="S193"/>
          <cell r="T193"/>
          <cell r="U193"/>
          <cell r="V193"/>
          <cell r="W193"/>
          <cell r="X193"/>
          <cell r="Y193"/>
          <cell r="Z193"/>
          <cell r="AA193"/>
          <cell r="AB193"/>
          <cell r="AC193"/>
          <cell r="AD193"/>
          <cell r="AE193"/>
        </row>
        <row r="194">
          <cell r="G194"/>
          <cell r="H194"/>
          <cell r="I194"/>
          <cell r="J194"/>
          <cell r="K194"/>
          <cell r="L194"/>
          <cell r="M194"/>
          <cell r="N194"/>
          <cell r="O194"/>
          <cell r="P194"/>
          <cell r="Q194"/>
          <cell r="R194"/>
          <cell r="S194"/>
          <cell r="T194"/>
          <cell r="U194"/>
          <cell r="V194"/>
          <cell r="W194"/>
          <cell r="X194"/>
          <cell r="Y194"/>
          <cell r="Z194"/>
          <cell r="AA194"/>
          <cell r="AB194"/>
          <cell r="AC194"/>
          <cell r="AD194"/>
          <cell r="AE194"/>
        </row>
        <row r="195">
          <cell r="G195"/>
          <cell r="H195"/>
          <cell r="I195"/>
          <cell r="J195"/>
          <cell r="K195"/>
          <cell r="L195"/>
          <cell r="M195"/>
          <cell r="N195"/>
          <cell r="O195"/>
          <cell r="P195"/>
          <cell r="Q195"/>
          <cell r="R195"/>
          <cell r="S195"/>
          <cell r="T195"/>
          <cell r="U195"/>
          <cell r="V195"/>
          <cell r="W195"/>
          <cell r="X195"/>
          <cell r="Y195"/>
          <cell r="Z195"/>
          <cell r="AA195"/>
          <cell r="AB195"/>
          <cell r="AC195"/>
          <cell r="AD195"/>
          <cell r="AE195"/>
        </row>
        <row r="196">
          <cell r="G196"/>
          <cell r="H196"/>
          <cell r="I196"/>
          <cell r="J196"/>
          <cell r="K196"/>
          <cell r="L196"/>
          <cell r="M196"/>
          <cell r="N196"/>
          <cell r="O196"/>
          <cell r="P196"/>
          <cell r="Q196"/>
          <cell r="R196"/>
          <cell r="S196"/>
          <cell r="T196"/>
          <cell r="U196"/>
          <cell r="V196"/>
          <cell r="W196"/>
          <cell r="X196"/>
          <cell r="Y196"/>
          <cell r="Z196"/>
          <cell r="AA196"/>
          <cell r="AB196"/>
          <cell r="AC196"/>
          <cell r="AD196"/>
          <cell r="AE196"/>
        </row>
        <row r="197">
          <cell r="G197"/>
          <cell r="H197"/>
          <cell r="I197"/>
          <cell r="J197"/>
          <cell r="K197"/>
          <cell r="L197"/>
          <cell r="M197"/>
          <cell r="N197"/>
          <cell r="O197"/>
          <cell r="P197"/>
          <cell r="Q197"/>
          <cell r="R197"/>
          <cell r="S197"/>
          <cell r="T197"/>
          <cell r="U197"/>
          <cell r="V197"/>
          <cell r="W197"/>
          <cell r="X197"/>
          <cell r="Y197"/>
          <cell r="Z197"/>
          <cell r="AA197"/>
          <cell r="AB197"/>
          <cell r="AC197"/>
          <cell r="AD197"/>
          <cell r="AE197"/>
        </row>
        <row r="198">
          <cell r="G198"/>
          <cell r="H198"/>
          <cell r="I198"/>
          <cell r="J198"/>
          <cell r="K198"/>
          <cell r="L198"/>
          <cell r="M198"/>
          <cell r="N198"/>
          <cell r="O198"/>
          <cell r="P198"/>
          <cell r="Q198"/>
          <cell r="R198"/>
          <cell r="S198"/>
          <cell r="T198"/>
          <cell r="U198"/>
          <cell r="V198"/>
          <cell r="W198"/>
          <cell r="X198"/>
          <cell r="Y198"/>
          <cell r="Z198"/>
          <cell r="AA198"/>
          <cell r="AB198"/>
          <cell r="AC198"/>
          <cell r="AD198"/>
          <cell r="AE198"/>
        </row>
        <row r="199">
          <cell r="G199"/>
          <cell r="H199"/>
          <cell r="I199"/>
          <cell r="J199"/>
          <cell r="K199"/>
          <cell r="L199"/>
          <cell r="M199"/>
          <cell r="N199"/>
          <cell r="O199"/>
          <cell r="P199"/>
          <cell r="Q199"/>
          <cell r="R199"/>
          <cell r="S199"/>
          <cell r="T199"/>
          <cell r="U199"/>
          <cell r="V199"/>
          <cell r="W199"/>
          <cell r="X199"/>
          <cell r="Y199"/>
          <cell r="Z199"/>
          <cell r="AA199"/>
          <cell r="AB199"/>
          <cell r="AC199"/>
          <cell r="AD199"/>
          <cell r="AE199"/>
        </row>
        <row r="200">
          <cell r="G200"/>
          <cell r="H200"/>
          <cell r="I200"/>
          <cell r="J200"/>
          <cell r="K200"/>
          <cell r="L200"/>
          <cell r="M200"/>
          <cell r="N200"/>
          <cell r="O200"/>
          <cell r="P200"/>
          <cell r="Q200"/>
          <cell r="R200"/>
          <cell r="S200"/>
          <cell r="T200"/>
          <cell r="U200"/>
          <cell r="V200"/>
          <cell r="W200"/>
          <cell r="X200"/>
          <cell r="Y200"/>
          <cell r="Z200"/>
          <cell r="AA200"/>
          <cell r="AB200"/>
          <cell r="AC200"/>
          <cell r="AD200"/>
          <cell r="AE200"/>
        </row>
        <row r="201">
          <cell r="G201"/>
          <cell r="H201"/>
          <cell r="I201"/>
          <cell r="J201"/>
          <cell r="K201"/>
          <cell r="L201"/>
          <cell r="M201"/>
          <cell r="N201"/>
          <cell r="O201"/>
          <cell r="P201"/>
          <cell r="Q201"/>
          <cell r="R201"/>
          <cell r="S201"/>
          <cell r="T201"/>
          <cell r="U201"/>
          <cell r="V201"/>
          <cell r="W201"/>
          <cell r="X201"/>
          <cell r="Y201"/>
          <cell r="Z201"/>
          <cell r="AA201"/>
          <cell r="AB201"/>
          <cell r="AC201"/>
          <cell r="AD201"/>
          <cell r="AE201"/>
        </row>
        <row r="202">
          <cell r="G202"/>
          <cell r="H202"/>
          <cell r="I202"/>
          <cell r="J202"/>
          <cell r="K202"/>
          <cell r="L202"/>
          <cell r="M202"/>
          <cell r="N202"/>
          <cell r="O202"/>
          <cell r="P202"/>
          <cell r="Q202"/>
          <cell r="R202"/>
          <cell r="S202"/>
          <cell r="T202"/>
          <cell r="U202"/>
          <cell r="V202"/>
          <cell r="W202"/>
          <cell r="X202"/>
          <cell r="Y202"/>
          <cell r="Z202"/>
          <cell r="AA202"/>
          <cell r="AB202"/>
          <cell r="AC202"/>
          <cell r="AD202"/>
          <cell r="AE202"/>
        </row>
        <row r="203">
          <cell r="G203"/>
          <cell r="H203"/>
          <cell r="I203"/>
          <cell r="J203"/>
          <cell r="K203"/>
          <cell r="L203"/>
          <cell r="M203"/>
          <cell r="N203"/>
          <cell r="O203"/>
          <cell r="P203"/>
          <cell r="Q203"/>
          <cell r="R203"/>
          <cell r="S203"/>
          <cell r="T203"/>
          <cell r="U203"/>
          <cell r="V203"/>
          <cell r="W203"/>
          <cell r="X203"/>
          <cell r="Y203"/>
          <cell r="Z203"/>
          <cell r="AA203"/>
          <cell r="AB203"/>
          <cell r="AC203"/>
          <cell r="AD203"/>
          <cell r="AE203"/>
        </row>
        <row r="204">
          <cell r="G204"/>
          <cell r="H204"/>
          <cell r="I204"/>
          <cell r="J204"/>
          <cell r="K204"/>
          <cell r="L204"/>
          <cell r="M204"/>
          <cell r="N204"/>
          <cell r="O204"/>
          <cell r="P204"/>
          <cell r="Q204"/>
          <cell r="R204"/>
          <cell r="S204"/>
          <cell r="T204"/>
          <cell r="U204"/>
          <cell r="V204"/>
          <cell r="W204"/>
          <cell r="X204"/>
          <cell r="Y204"/>
          <cell r="Z204"/>
          <cell r="AA204"/>
          <cell r="AB204"/>
          <cell r="AC204"/>
          <cell r="AD204"/>
          <cell r="AE204"/>
        </row>
        <row r="205">
          <cell r="G205"/>
          <cell r="H205"/>
          <cell r="I205"/>
          <cell r="J205"/>
          <cell r="K205"/>
          <cell r="L205"/>
          <cell r="M205"/>
          <cell r="N205"/>
          <cell r="O205"/>
          <cell r="P205"/>
          <cell r="Q205"/>
          <cell r="R205"/>
          <cell r="S205"/>
          <cell r="T205"/>
          <cell r="U205"/>
          <cell r="V205"/>
          <cell r="W205"/>
          <cell r="X205"/>
          <cell r="Y205"/>
          <cell r="Z205"/>
          <cell r="AA205"/>
          <cell r="AB205"/>
          <cell r="AC205"/>
          <cell r="AD205"/>
          <cell r="AE205"/>
        </row>
        <row r="206">
          <cell r="G206"/>
          <cell r="H206"/>
          <cell r="I206"/>
          <cell r="J206"/>
          <cell r="K206"/>
          <cell r="L206"/>
          <cell r="M206"/>
          <cell r="N206"/>
          <cell r="O206"/>
          <cell r="P206"/>
          <cell r="Q206"/>
          <cell r="R206"/>
          <cell r="S206"/>
          <cell r="T206"/>
          <cell r="U206"/>
          <cell r="V206"/>
          <cell r="W206"/>
          <cell r="X206"/>
          <cell r="Y206"/>
          <cell r="Z206"/>
          <cell r="AA206"/>
          <cell r="AB206"/>
          <cell r="AC206"/>
          <cell r="AD206"/>
          <cell r="AE206"/>
        </row>
        <row r="207">
          <cell r="G207"/>
          <cell r="H207"/>
          <cell r="I207"/>
          <cell r="J207"/>
          <cell r="K207"/>
          <cell r="L207"/>
          <cell r="M207"/>
          <cell r="N207"/>
          <cell r="O207"/>
          <cell r="P207"/>
          <cell r="Q207"/>
          <cell r="R207"/>
          <cell r="S207"/>
          <cell r="T207"/>
          <cell r="U207"/>
          <cell r="V207"/>
          <cell r="W207"/>
          <cell r="X207"/>
          <cell r="Y207"/>
          <cell r="Z207"/>
          <cell r="AA207"/>
          <cell r="AB207"/>
          <cell r="AC207"/>
          <cell r="AD207"/>
          <cell r="AE207"/>
        </row>
        <row r="208">
          <cell r="G208"/>
          <cell r="H208"/>
          <cell r="I208"/>
          <cell r="J208"/>
          <cell r="K208"/>
          <cell r="L208"/>
          <cell r="M208"/>
          <cell r="N208"/>
          <cell r="O208"/>
          <cell r="P208"/>
          <cell r="Q208"/>
          <cell r="R208"/>
          <cell r="S208"/>
          <cell r="T208"/>
          <cell r="U208"/>
          <cell r="V208"/>
          <cell r="W208"/>
          <cell r="X208"/>
          <cell r="Y208"/>
          <cell r="Z208"/>
          <cell r="AA208"/>
          <cell r="AB208"/>
          <cell r="AC208"/>
          <cell r="AD208"/>
          <cell r="AE208"/>
        </row>
        <row r="209">
          <cell r="G209"/>
          <cell r="H209"/>
          <cell r="I209"/>
          <cell r="J209"/>
          <cell r="K209"/>
          <cell r="L209"/>
          <cell r="M209"/>
          <cell r="N209"/>
          <cell r="O209"/>
          <cell r="P209"/>
          <cell r="Q209"/>
          <cell r="R209"/>
          <cell r="S209"/>
          <cell r="T209"/>
          <cell r="U209"/>
          <cell r="V209"/>
          <cell r="W209"/>
          <cell r="X209"/>
          <cell r="Y209"/>
          <cell r="Z209"/>
          <cell r="AA209"/>
          <cell r="AB209"/>
          <cell r="AC209"/>
          <cell r="AD209"/>
          <cell r="AE209"/>
        </row>
        <row r="210">
          <cell r="G210"/>
          <cell r="H210"/>
          <cell r="I210"/>
          <cell r="J210"/>
          <cell r="K210"/>
          <cell r="L210"/>
          <cell r="M210"/>
          <cell r="N210"/>
          <cell r="O210"/>
          <cell r="P210"/>
          <cell r="Q210"/>
          <cell r="R210"/>
          <cell r="S210"/>
          <cell r="T210"/>
          <cell r="U210"/>
          <cell r="V210"/>
          <cell r="W210"/>
          <cell r="X210"/>
          <cell r="Y210"/>
          <cell r="Z210"/>
          <cell r="AA210"/>
          <cell r="AB210"/>
          <cell r="AC210"/>
          <cell r="AD210"/>
          <cell r="AE210"/>
        </row>
        <row r="211">
          <cell r="G211"/>
          <cell r="H211"/>
          <cell r="I211"/>
          <cell r="J211"/>
          <cell r="K211"/>
          <cell r="L211"/>
          <cell r="M211"/>
          <cell r="N211"/>
          <cell r="O211"/>
          <cell r="P211"/>
          <cell r="Q211"/>
          <cell r="R211"/>
          <cell r="S211"/>
          <cell r="T211"/>
          <cell r="U211"/>
          <cell r="V211"/>
          <cell r="W211"/>
          <cell r="X211"/>
          <cell r="Y211"/>
          <cell r="Z211"/>
          <cell r="AA211"/>
          <cell r="AB211"/>
          <cell r="AC211"/>
          <cell r="AD211"/>
          <cell r="AE211"/>
        </row>
        <row r="212">
          <cell r="G212"/>
          <cell r="H212"/>
          <cell r="I212"/>
          <cell r="J212"/>
          <cell r="K212"/>
          <cell r="L212"/>
          <cell r="M212"/>
          <cell r="N212"/>
          <cell r="O212"/>
          <cell r="P212"/>
          <cell r="Q212"/>
          <cell r="R212"/>
          <cell r="S212"/>
          <cell r="T212"/>
          <cell r="U212"/>
          <cell r="V212"/>
          <cell r="W212"/>
          <cell r="X212"/>
          <cell r="Y212"/>
          <cell r="Z212"/>
          <cell r="AA212"/>
          <cell r="AB212"/>
          <cell r="AC212"/>
          <cell r="AD212"/>
          <cell r="AE212"/>
        </row>
        <row r="213">
          <cell r="G213"/>
          <cell r="H213"/>
          <cell r="I213"/>
          <cell r="J213"/>
          <cell r="K213"/>
          <cell r="L213"/>
          <cell r="M213"/>
          <cell r="N213"/>
          <cell r="O213"/>
          <cell r="P213"/>
          <cell r="Q213"/>
          <cell r="R213"/>
          <cell r="S213"/>
          <cell r="T213"/>
          <cell r="U213"/>
          <cell r="V213"/>
          <cell r="W213"/>
          <cell r="X213"/>
          <cell r="Y213"/>
          <cell r="Z213"/>
          <cell r="AA213"/>
          <cell r="AB213"/>
          <cell r="AC213"/>
          <cell r="AD213"/>
          <cell r="AE213"/>
        </row>
        <row r="214">
          <cell r="G214"/>
          <cell r="H214"/>
          <cell r="I214"/>
          <cell r="J214"/>
          <cell r="K214"/>
          <cell r="L214"/>
          <cell r="M214"/>
          <cell r="N214"/>
          <cell r="O214"/>
          <cell r="P214"/>
          <cell r="Q214"/>
          <cell r="R214"/>
          <cell r="S214"/>
          <cell r="T214"/>
          <cell r="U214"/>
          <cell r="V214"/>
          <cell r="W214"/>
          <cell r="X214"/>
          <cell r="Y214"/>
          <cell r="Z214"/>
          <cell r="AA214"/>
          <cell r="AB214"/>
          <cell r="AC214"/>
          <cell r="AD214"/>
          <cell r="AE214"/>
        </row>
        <row r="215">
          <cell r="G215"/>
          <cell r="H215"/>
          <cell r="I215"/>
          <cell r="J215"/>
          <cell r="K215"/>
          <cell r="L215"/>
          <cell r="M215"/>
          <cell r="N215"/>
          <cell r="O215"/>
          <cell r="P215"/>
          <cell r="Q215"/>
          <cell r="R215"/>
          <cell r="S215"/>
          <cell r="T215"/>
          <cell r="U215"/>
          <cell r="V215"/>
          <cell r="W215"/>
          <cell r="X215"/>
          <cell r="Y215"/>
          <cell r="Z215"/>
          <cell r="AA215"/>
          <cell r="AB215"/>
          <cell r="AC215"/>
          <cell r="AD215"/>
          <cell r="AE215"/>
        </row>
        <row r="216">
          <cell r="G216"/>
          <cell r="H216"/>
          <cell r="I216"/>
          <cell r="J216"/>
          <cell r="K216"/>
          <cell r="L216"/>
          <cell r="M216"/>
          <cell r="N216"/>
          <cell r="O216"/>
          <cell r="P216"/>
          <cell r="Q216"/>
          <cell r="R216"/>
          <cell r="S216"/>
          <cell r="T216"/>
          <cell r="U216"/>
          <cell r="V216"/>
          <cell r="W216"/>
          <cell r="X216"/>
          <cell r="Y216"/>
          <cell r="Z216"/>
          <cell r="AA216"/>
          <cell r="AB216"/>
          <cell r="AC216"/>
          <cell r="AD216"/>
          <cell r="AE216"/>
        </row>
        <row r="217">
          <cell r="G217"/>
          <cell r="H217"/>
          <cell r="I217"/>
          <cell r="J217"/>
          <cell r="K217"/>
          <cell r="L217"/>
          <cell r="M217"/>
          <cell r="N217"/>
          <cell r="O217"/>
          <cell r="P217"/>
          <cell r="Q217"/>
          <cell r="R217"/>
          <cell r="S217"/>
          <cell r="T217"/>
          <cell r="U217"/>
          <cell r="V217"/>
          <cell r="W217"/>
          <cell r="X217"/>
          <cell r="Y217"/>
          <cell r="Z217"/>
          <cell r="AA217"/>
          <cell r="AB217"/>
          <cell r="AC217"/>
          <cell r="AD217"/>
          <cell r="AE217"/>
        </row>
        <row r="218">
          <cell r="G218"/>
          <cell r="H218"/>
          <cell r="I218"/>
          <cell r="J218"/>
          <cell r="K218"/>
          <cell r="L218"/>
          <cell r="M218"/>
          <cell r="N218"/>
          <cell r="O218"/>
          <cell r="P218"/>
          <cell r="Q218"/>
          <cell r="R218"/>
          <cell r="S218"/>
          <cell r="T218"/>
          <cell r="U218"/>
          <cell r="V218"/>
          <cell r="W218"/>
          <cell r="X218"/>
          <cell r="Y218"/>
          <cell r="Z218"/>
          <cell r="AA218"/>
          <cell r="AB218"/>
          <cell r="AC218"/>
          <cell r="AD218"/>
          <cell r="AE218"/>
        </row>
        <row r="219">
          <cell r="G219"/>
          <cell r="H219"/>
          <cell r="I219"/>
          <cell r="J219"/>
          <cell r="K219"/>
          <cell r="L219"/>
          <cell r="M219"/>
          <cell r="N219"/>
          <cell r="O219"/>
          <cell r="P219"/>
          <cell r="Q219"/>
          <cell r="R219"/>
          <cell r="S219"/>
          <cell r="T219"/>
          <cell r="U219"/>
          <cell r="V219"/>
          <cell r="W219"/>
          <cell r="X219"/>
          <cell r="Y219"/>
          <cell r="Z219"/>
          <cell r="AA219"/>
          <cell r="AB219"/>
          <cell r="AC219"/>
          <cell r="AD219"/>
          <cell r="AE219"/>
        </row>
        <row r="220">
          <cell r="G220"/>
          <cell r="H220"/>
          <cell r="I220"/>
          <cell r="J220"/>
          <cell r="K220"/>
          <cell r="L220"/>
          <cell r="M220"/>
          <cell r="N220"/>
          <cell r="O220"/>
          <cell r="P220"/>
          <cell r="Q220"/>
          <cell r="R220"/>
          <cell r="S220"/>
          <cell r="T220"/>
          <cell r="U220"/>
          <cell r="V220"/>
          <cell r="W220"/>
          <cell r="X220"/>
          <cell r="Y220"/>
          <cell r="Z220"/>
          <cell r="AA220"/>
          <cell r="AB220"/>
          <cell r="AC220"/>
          <cell r="AD220"/>
          <cell r="AE220"/>
        </row>
        <row r="221">
          <cell r="G221"/>
          <cell r="H221"/>
          <cell r="I221"/>
          <cell r="J221"/>
          <cell r="K221"/>
          <cell r="L221"/>
          <cell r="M221"/>
          <cell r="N221"/>
          <cell r="O221"/>
          <cell r="P221"/>
          <cell r="Q221"/>
          <cell r="R221"/>
          <cell r="S221"/>
          <cell r="T221"/>
          <cell r="U221"/>
          <cell r="V221"/>
          <cell r="W221"/>
          <cell r="X221"/>
          <cell r="Y221"/>
          <cell r="Z221"/>
          <cell r="AA221"/>
          <cell r="AB221"/>
          <cell r="AC221"/>
          <cell r="AD221"/>
          <cell r="AE221"/>
        </row>
        <row r="222">
          <cell r="G222"/>
          <cell r="H222"/>
          <cell r="I222"/>
          <cell r="J222"/>
          <cell r="K222"/>
          <cell r="L222"/>
          <cell r="M222"/>
          <cell r="N222"/>
          <cell r="O222"/>
          <cell r="P222"/>
          <cell r="Q222"/>
          <cell r="R222"/>
          <cell r="S222"/>
          <cell r="T222"/>
          <cell r="U222"/>
          <cell r="V222"/>
          <cell r="W222"/>
          <cell r="X222"/>
          <cell r="Y222"/>
          <cell r="Z222"/>
          <cell r="AA222"/>
          <cell r="AB222"/>
          <cell r="AC222"/>
          <cell r="AD222"/>
          <cell r="AE222"/>
        </row>
        <row r="223">
          <cell r="G223"/>
          <cell r="H223"/>
          <cell r="I223"/>
          <cell r="J223"/>
          <cell r="K223"/>
          <cell r="L223"/>
          <cell r="M223"/>
          <cell r="N223"/>
          <cell r="O223"/>
          <cell r="P223"/>
          <cell r="Q223"/>
          <cell r="R223"/>
          <cell r="S223"/>
          <cell r="T223"/>
          <cell r="U223"/>
          <cell r="V223"/>
          <cell r="W223"/>
          <cell r="X223"/>
          <cell r="Y223"/>
          <cell r="Z223"/>
          <cell r="AA223"/>
          <cell r="AB223"/>
          <cell r="AC223"/>
          <cell r="AD223"/>
          <cell r="AE223"/>
        </row>
        <row r="224">
          <cell r="G224"/>
          <cell r="H224"/>
          <cell r="I224"/>
          <cell r="J224"/>
          <cell r="K224"/>
          <cell r="L224"/>
          <cell r="M224"/>
          <cell r="N224"/>
          <cell r="O224"/>
          <cell r="P224"/>
          <cell r="Q224"/>
          <cell r="R224"/>
          <cell r="S224"/>
          <cell r="T224"/>
          <cell r="U224"/>
          <cell r="V224"/>
          <cell r="W224"/>
          <cell r="X224"/>
          <cell r="Y224"/>
          <cell r="Z224"/>
          <cell r="AA224"/>
          <cell r="AB224"/>
          <cell r="AC224"/>
          <cell r="AD224"/>
          <cell r="AE224"/>
        </row>
        <row r="225">
          <cell r="G225"/>
          <cell r="H225"/>
          <cell r="I225"/>
          <cell r="J225"/>
          <cell r="K225"/>
          <cell r="L225"/>
          <cell r="M225"/>
          <cell r="N225"/>
          <cell r="O225"/>
          <cell r="P225"/>
          <cell r="Q225"/>
          <cell r="R225"/>
          <cell r="S225"/>
          <cell r="T225"/>
          <cell r="U225"/>
          <cell r="V225"/>
          <cell r="W225"/>
          <cell r="X225"/>
          <cell r="Y225"/>
          <cell r="Z225"/>
          <cell r="AA225"/>
          <cell r="AB225"/>
          <cell r="AC225"/>
          <cell r="AD225"/>
          <cell r="AE225"/>
        </row>
        <row r="226">
          <cell r="G226"/>
          <cell r="H226"/>
          <cell r="I226"/>
          <cell r="J226"/>
          <cell r="K226"/>
          <cell r="L226"/>
          <cell r="M226"/>
          <cell r="N226"/>
          <cell r="O226"/>
          <cell r="P226"/>
          <cell r="Q226"/>
          <cell r="R226"/>
          <cell r="S226"/>
          <cell r="T226"/>
          <cell r="U226"/>
          <cell r="V226"/>
          <cell r="W226"/>
          <cell r="X226"/>
          <cell r="Y226"/>
          <cell r="Z226"/>
          <cell r="AA226"/>
          <cell r="AB226"/>
          <cell r="AC226"/>
          <cell r="AD226"/>
          <cell r="AE226"/>
        </row>
        <row r="227">
          <cell r="G227"/>
          <cell r="H227"/>
          <cell r="I227"/>
          <cell r="J227"/>
          <cell r="K227"/>
          <cell r="L227"/>
          <cell r="M227"/>
          <cell r="N227"/>
          <cell r="O227"/>
          <cell r="P227"/>
          <cell r="Q227"/>
          <cell r="R227"/>
          <cell r="S227"/>
          <cell r="T227"/>
          <cell r="U227"/>
          <cell r="V227"/>
          <cell r="W227"/>
          <cell r="X227"/>
          <cell r="Y227"/>
          <cell r="Z227"/>
          <cell r="AA227"/>
          <cell r="AB227"/>
          <cell r="AC227"/>
          <cell r="AD227"/>
          <cell r="AE227"/>
        </row>
        <row r="228">
          <cell r="G228"/>
          <cell r="H228"/>
          <cell r="I228"/>
          <cell r="J228"/>
          <cell r="K228"/>
          <cell r="L228"/>
          <cell r="M228"/>
          <cell r="N228"/>
          <cell r="O228"/>
          <cell r="P228"/>
          <cell r="Q228"/>
          <cell r="R228"/>
          <cell r="S228"/>
          <cell r="T228"/>
          <cell r="U228"/>
          <cell r="V228"/>
          <cell r="W228"/>
          <cell r="X228"/>
          <cell r="Y228"/>
          <cell r="Z228"/>
          <cell r="AA228"/>
          <cell r="AB228"/>
          <cell r="AC228"/>
          <cell r="AD228"/>
          <cell r="AE228"/>
        </row>
        <row r="229">
          <cell r="G229"/>
          <cell r="H229"/>
          <cell r="I229"/>
          <cell r="J229"/>
          <cell r="K229"/>
          <cell r="L229"/>
          <cell r="M229"/>
          <cell r="N229"/>
          <cell r="O229"/>
          <cell r="P229"/>
          <cell r="Q229"/>
          <cell r="R229"/>
          <cell r="S229"/>
          <cell r="T229"/>
          <cell r="U229"/>
          <cell r="V229"/>
          <cell r="W229"/>
          <cell r="X229"/>
          <cell r="Y229"/>
          <cell r="Z229"/>
          <cell r="AA229"/>
          <cell r="AB229"/>
          <cell r="AC229"/>
          <cell r="AD229"/>
          <cell r="AE229"/>
        </row>
        <row r="230">
          <cell r="G230"/>
          <cell r="H230"/>
          <cell r="I230"/>
          <cell r="J230"/>
          <cell r="K230"/>
          <cell r="L230"/>
          <cell r="M230"/>
          <cell r="N230"/>
          <cell r="O230"/>
          <cell r="P230"/>
          <cell r="Q230"/>
          <cell r="R230"/>
          <cell r="S230"/>
          <cell r="T230"/>
          <cell r="U230"/>
          <cell r="V230"/>
          <cell r="W230"/>
          <cell r="X230"/>
          <cell r="Y230"/>
          <cell r="Z230"/>
          <cell r="AA230"/>
          <cell r="AB230"/>
          <cell r="AC230"/>
          <cell r="AD230"/>
          <cell r="AE230"/>
        </row>
        <row r="231">
          <cell r="G231"/>
          <cell r="H231"/>
          <cell r="I231"/>
          <cell r="J231"/>
          <cell r="K231"/>
          <cell r="L231"/>
          <cell r="M231"/>
          <cell r="N231"/>
          <cell r="O231"/>
          <cell r="P231"/>
          <cell r="Q231"/>
          <cell r="R231"/>
          <cell r="S231"/>
          <cell r="T231"/>
          <cell r="U231"/>
          <cell r="V231"/>
          <cell r="W231"/>
          <cell r="X231"/>
          <cell r="Y231"/>
          <cell r="Z231"/>
          <cell r="AA231"/>
          <cell r="AB231"/>
          <cell r="AC231"/>
          <cell r="AD231"/>
          <cell r="AE231"/>
        </row>
        <row r="232">
          <cell r="G232"/>
          <cell r="H232"/>
          <cell r="I232"/>
          <cell r="J232"/>
          <cell r="K232"/>
          <cell r="L232"/>
          <cell r="M232"/>
          <cell r="N232"/>
          <cell r="O232"/>
          <cell r="P232"/>
          <cell r="Q232"/>
          <cell r="R232"/>
          <cell r="S232"/>
          <cell r="T232"/>
          <cell r="U232"/>
          <cell r="V232"/>
          <cell r="W232"/>
          <cell r="X232"/>
          <cell r="Y232"/>
          <cell r="Z232"/>
          <cell r="AA232"/>
          <cell r="AB232"/>
          <cell r="AC232"/>
          <cell r="AD232"/>
          <cell r="AE232"/>
        </row>
        <row r="233">
          <cell r="G233"/>
          <cell r="H233"/>
          <cell r="I233"/>
          <cell r="J233"/>
          <cell r="K233"/>
          <cell r="L233"/>
          <cell r="M233"/>
          <cell r="N233"/>
          <cell r="O233"/>
          <cell r="P233"/>
          <cell r="Q233"/>
          <cell r="R233"/>
          <cell r="S233"/>
          <cell r="T233"/>
          <cell r="U233"/>
          <cell r="V233"/>
          <cell r="W233"/>
          <cell r="X233"/>
          <cell r="Y233"/>
          <cell r="Z233"/>
          <cell r="AA233"/>
          <cell r="AB233"/>
          <cell r="AC233"/>
          <cell r="AD233"/>
          <cell r="AE233"/>
        </row>
        <row r="234">
          <cell r="G234"/>
          <cell r="H234"/>
          <cell r="I234"/>
          <cell r="J234"/>
          <cell r="K234"/>
          <cell r="L234"/>
          <cell r="M234"/>
          <cell r="N234"/>
          <cell r="O234"/>
          <cell r="P234"/>
          <cell r="Q234"/>
          <cell r="R234"/>
          <cell r="S234"/>
          <cell r="T234"/>
          <cell r="U234"/>
          <cell r="V234"/>
          <cell r="W234"/>
          <cell r="X234"/>
          <cell r="Y234"/>
          <cell r="Z234"/>
          <cell r="AA234"/>
          <cell r="AB234"/>
          <cell r="AC234"/>
          <cell r="AD234"/>
          <cell r="AE234"/>
        </row>
        <row r="235">
          <cell r="G235"/>
          <cell r="H235"/>
          <cell r="I235"/>
          <cell r="J235"/>
          <cell r="K235"/>
          <cell r="L235"/>
          <cell r="M235"/>
          <cell r="N235"/>
          <cell r="O235"/>
          <cell r="P235"/>
          <cell r="Q235"/>
          <cell r="R235"/>
          <cell r="S235"/>
          <cell r="T235"/>
          <cell r="U235"/>
          <cell r="V235"/>
          <cell r="W235"/>
          <cell r="X235"/>
          <cell r="Y235"/>
          <cell r="Z235"/>
          <cell r="AA235"/>
          <cell r="AB235"/>
          <cell r="AC235"/>
          <cell r="AD235"/>
          <cell r="AE235"/>
        </row>
        <row r="236">
          <cell r="G236"/>
          <cell r="H236"/>
          <cell r="I236"/>
          <cell r="J236"/>
          <cell r="K236"/>
          <cell r="L236"/>
          <cell r="M236"/>
          <cell r="N236"/>
          <cell r="O236"/>
          <cell r="P236"/>
          <cell r="Q236"/>
          <cell r="R236"/>
          <cell r="S236"/>
          <cell r="T236"/>
          <cell r="U236"/>
          <cell r="V236"/>
          <cell r="W236"/>
          <cell r="X236"/>
          <cell r="Y236"/>
          <cell r="Z236"/>
          <cell r="AA236"/>
          <cell r="AB236"/>
          <cell r="AC236"/>
          <cell r="AD236"/>
          <cell r="AE236"/>
        </row>
        <row r="237">
          <cell r="G237"/>
          <cell r="H237"/>
          <cell r="I237"/>
          <cell r="J237"/>
          <cell r="K237"/>
          <cell r="L237"/>
          <cell r="M237"/>
          <cell r="N237"/>
          <cell r="O237"/>
          <cell r="P237"/>
          <cell r="Q237"/>
          <cell r="R237"/>
          <cell r="S237"/>
          <cell r="T237"/>
          <cell r="U237"/>
          <cell r="V237"/>
          <cell r="W237"/>
          <cell r="X237"/>
          <cell r="Y237"/>
          <cell r="Z237"/>
          <cell r="AA237"/>
          <cell r="AB237"/>
          <cell r="AC237"/>
          <cell r="AD237"/>
          <cell r="AE237"/>
        </row>
        <row r="238">
          <cell r="G238"/>
          <cell r="H238"/>
          <cell r="I238"/>
          <cell r="J238"/>
          <cell r="K238"/>
          <cell r="L238"/>
          <cell r="M238"/>
          <cell r="N238"/>
          <cell r="O238"/>
          <cell r="P238"/>
          <cell r="Q238"/>
          <cell r="R238"/>
          <cell r="S238"/>
          <cell r="T238"/>
          <cell r="U238"/>
          <cell r="V238"/>
          <cell r="W238"/>
          <cell r="X238"/>
          <cell r="Y238"/>
          <cell r="Z238"/>
          <cell r="AA238"/>
          <cell r="AB238"/>
          <cell r="AC238"/>
          <cell r="AD238"/>
          <cell r="AE238"/>
        </row>
        <row r="239">
          <cell r="G239"/>
          <cell r="H239"/>
          <cell r="I239"/>
          <cell r="J239"/>
          <cell r="K239"/>
          <cell r="L239"/>
          <cell r="M239"/>
          <cell r="N239"/>
          <cell r="O239"/>
          <cell r="P239"/>
          <cell r="Q239"/>
          <cell r="R239"/>
          <cell r="S239"/>
          <cell r="T239"/>
          <cell r="U239"/>
          <cell r="V239"/>
          <cell r="W239"/>
          <cell r="X239"/>
          <cell r="Y239"/>
          <cell r="Z239"/>
          <cell r="AA239"/>
          <cell r="AB239"/>
          <cell r="AC239"/>
          <cell r="AD239"/>
          <cell r="AE239"/>
        </row>
        <row r="240">
          <cell r="G240"/>
          <cell r="H240"/>
          <cell r="I240"/>
          <cell r="J240"/>
          <cell r="K240"/>
          <cell r="L240"/>
          <cell r="M240"/>
          <cell r="N240"/>
          <cell r="O240"/>
          <cell r="P240"/>
          <cell r="Q240"/>
          <cell r="R240"/>
          <cell r="S240"/>
          <cell r="T240"/>
          <cell r="U240"/>
          <cell r="V240"/>
          <cell r="W240"/>
          <cell r="X240"/>
          <cell r="Y240"/>
          <cell r="Z240"/>
          <cell r="AA240"/>
          <cell r="AB240"/>
          <cell r="AC240"/>
          <cell r="AD240"/>
          <cell r="AE240"/>
        </row>
        <row r="241">
          <cell r="G241"/>
          <cell r="H241"/>
          <cell r="I241"/>
          <cell r="J241"/>
          <cell r="K241"/>
          <cell r="L241"/>
          <cell r="M241"/>
          <cell r="N241"/>
          <cell r="O241"/>
          <cell r="P241"/>
          <cell r="Q241"/>
          <cell r="R241"/>
          <cell r="S241"/>
          <cell r="T241"/>
          <cell r="U241"/>
          <cell r="V241"/>
          <cell r="W241"/>
          <cell r="X241"/>
          <cell r="Y241"/>
          <cell r="Z241"/>
          <cell r="AA241"/>
          <cell r="AB241"/>
          <cell r="AC241"/>
          <cell r="AD241"/>
          <cell r="AE241"/>
        </row>
        <row r="242">
          <cell r="G242"/>
          <cell r="H242"/>
          <cell r="I242"/>
          <cell r="J242"/>
          <cell r="K242"/>
          <cell r="L242"/>
          <cell r="M242"/>
          <cell r="N242"/>
          <cell r="O242"/>
          <cell r="P242"/>
          <cell r="Q242"/>
          <cell r="R242"/>
          <cell r="S242"/>
          <cell r="T242"/>
          <cell r="U242"/>
          <cell r="V242"/>
          <cell r="W242"/>
          <cell r="X242"/>
          <cell r="Y242"/>
          <cell r="Z242"/>
          <cell r="AA242"/>
          <cell r="AB242"/>
          <cell r="AC242"/>
          <cell r="AD242"/>
          <cell r="AE242"/>
        </row>
        <row r="243">
          <cell r="G243"/>
          <cell r="H243"/>
          <cell r="I243"/>
          <cell r="J243"/>
          <cell r="K243"/>
          <cell r="L243"/>
          <cell r="M243"/>
          <cell r="N243"/>
          <cell r="O243"/>
          <cell r="P243"/>
          <cell r="Q243"/>
          <cell r="R243"/>
          <cell r="S243"/>
          <cell r="T243"/>
          <cell r="U243"/>
          <cell r="V243"/>
          <cell r="W243"/>
          <cell r="X243"/>
          <cell r="Y243"/>
          <cell r="Z243"/>
          <cell r="AA243"/>
          <cell r="AB243"/>
          <cell r="AC243"/>
          <cell r="AD243"/>
          <cell r="AE243"/>
        </row>
        <row r="244">
          <cell r="G244"/>
          <cell r="H244"/>
          <cell r="I244"/>
          <cell r="J244"/>
          <cell r="K244"/>
          <cell r="L244"/>
          <cell r="M244"/>
          <cell r="N244"/>
          <cell r="O244"/>
          <cell r="P244"/>
          <cell r="Q244"/>
          <cell r="R244"/>
          <cell r="S244"/>
          <cell r="T244"/>
          <cell r="U244"/>
          <cell r="V244"/>
          <cell r="W244"/>
          <cell r="X244"/>
          <cell r="Y244"/>
          <cell r="Z244"/>
          <cell r="AA244"/>
          <cell r="AB244"/>
          <cell r="AC244"/>
          <cell r="AD244"/>
          <cell r="AE244"/>
        </row>
        <row r="245">
          <cell r="G245"/>
          <cell r="H245"/>
          <cell r="I245"/>
          <cell r="J245"/>
          <cell r="K245"/>
          <cell r="L245"/>
          <cell r="M245"/>
          <cell r="N245"/>
          <cell r="O245"/>
          <cell r="P245"/>
          <cell r="Q245"/>
          <cell r="R245"/>
          <cell r="S245"/>
          <cell r="T245"/>
          <cell r="U245"/>
          <cell r="V245"/>
          <cell r="W245"/>
          <cell r="X245"/>
          <cell r="Y245"/>
          <cell r="Z245"/>
          <cell r="AA245"/>
          <cell r="AB245"/>
          <cell r="AC245"/>
          <cell r="AD245"/>
          <cell r="AE245"/>
        </row>
        <row r="246">
          <cell r="G246"/>
          <cell r="H246"/>
          <cell r="I246"/>
          <cell r="J246"/>
          <cell r="K246"/>
          <cell r="L246"/>
          <cell r="M246"/>
          <cell r="N246"/>
          <cell r="O246"/>
          <cell r="P246"/>
          <cell r="Q246"/>
          <cell r="R246"/>
          <cell r="S246"/>
          <cell r="T246"/>
          <cell r="U246"/>
          <cell r="V246"/>
          <cell r="W246"/>
          <cell r="X246"/>
          <cell r="Y246"/>
          <cell r="Z246"/>
          <cell r="AA246"/>
          <cell r="AB246"/>
          <cell r="AC246"/>
          <cell r="AD246"/>
          <cell r="AE246"/>
        </row>
        <row r="247">
          <cell r="G247"/>
          <cell r="H247"/>
          <cell r="I247"/>
          <cell r="J247"/>
          <cell r="K247"/>
          <cell r="L247"/>
          <cell r="M247"/>
          <cell r="N247"/>
          <cell r="O247"/>
          <cell r="P247"/>
          <cell r="Q247"/>
          <cell r="R247"/>
          <cell r="S247"/>
          <cell r="T247"/>
          <cell r="U247"/>
          <cell r="V247"/>
          <cell r="W247"/>
          <cell r="X247"/>
          <cell r="Y247"/>
          <cell r="Z247"/>
          <cell r="AA247"/>
          <cell r="AB247"/>
          <cell r="AC247"/>
          <cell r="AD247"/>
          <cell r="AE247"/>
        </row>
        <row r="248">
          <cell r="G248"/>
          <cell r="H248"/>
          <cell r="I248"/>
          <cell r="J248"/>
          <cell r="K248"/>
          <cell r="L248"/>
          <cell r="M248"/>
          <cell r="N248"/>
          <cell r="O248"/>
          <cell r="P248"/>
          <cell r="Q248"/>
          <cell r="R248"/>
          <cell r="S248"/>
          <cell r="T248"/>
          <cell r="U248"/>
          <cell r="V248"/>
          <cell r="W248"/>
          <cell r="X248"/>
          <cell r="Y248"/>
          <cell r="Z248"/>
          <cell r="AA248"/>
          <cell r="AB248"/>
          <cell r="AC248"/>
          <cell r="AD248"/>
          <cell r="AE248"/>
        </row>
        <row r="249">
          <cell r="G249"/>
          <cell r="H249"/>
          <cell r="I249"/>
          <cell r="J249"/>
          <cell r="K249"/>
          <cell r="L249"/>
          <cell r="M249"/>
          <cell r="N249"/>
          <cell r="O249"/>
          <cell r="P249"/>
          <cell r="Q249"/>
          <cell r="R249"/>
          <cell r="S249"/>
          <cell r="T249"/>
          <cell r="U249"/>
          <cell r="V249"/>
          <cell r="W249"/>
          <cell r="X249"/>
          <cell r="Y249"/>
          <cell r="Z249"/>
          <cell r="AA249"/>
          <cell r="AB249"/>
          <cell r="AC249"/>
          <cell r="AD249"/>
          <cell r="AE249"/>
        </row>
        <row r="250">
          <cell r="G250"/>
          <cell r="H250"/>
          <cell r="I250"/>
          <cell r="J250"/>
          <cell r="K250"/>
          <cell r="L250"/>
          <cell r="M250"/>
          <cell r="N250"/>
          <cell r="O250"/>
          <cell r="P250"/>
          <cell r="Q250"/>
          <cell r="R250"/>
          <cell r="S250"/>
          <cell r="T250"/>
          <cell r="U250"/>
          <cell r="V250"/>
          <cell r="W250"/>
          <cell r="X250"/>
          <cell r="Y250"/>
          <cell r="Z250"/>
          <cell r="AA250"/>
          <cell r="AB250"/>
          <cell r="AC250"/>
          <cell r="AD250"/>
          <cell r="AE250"/>
        </row>
        <row r="251">
          <cell r="G251"/>
          <cell r="H251"/>
          <cell r="I251"/>
          <cell r="J251"/>
          <cell r="K251"/>
          <cell r="L251"/>
          <cell r="M251"/>
          <cell r="N251"/>
          <cell r="O251"/>
          <cell r="P251"/>
          <cell r="Q251"/>
          <cell r="R251"/>
          <cell r="S251"/>
          <cell r="T251"/>
          <cell r="U251"/>
          <cell r="V251"/>
          <cell r="W251"/>
          <cell r="X251"/>
          <cell r="Y251"/>
          <cell r="Z251"/>
          <cell r="AA251"/>
          <cell r="AB251"/>
          <cell r="AC251"/>
          <cell r="AD251"/>
          <cell r="AE251"/>
        </row>
        <row r="252">
          <cell r="G252"/>
          <cell r="H252"/>
          <cell r="I252"/>
          <cell r="J252"/>
          <cell r="K252"/>
          <cell r="L252"/>
          <cell r="M252"/>
          <cell r="N252"/>
          <cell r="O252"/>
          <cell r="P252"/>
          <cell r="Q252"/>
          <cell r="R252"/>
          <cell r="S252"/>
          <cell r="T252"/>
          <cell r="U252"/>
          <cell r="V252"/>
          <cell r="W252"/>
          <cell r="X252"/>
          <cell r="Y252"/>
          <cell r="Z252"/>
          <cell r="AA252"/>
          <cell r="AB252"/>
          <cell r="AC252"/>
          <cell r="AD252"/>
          <cell r="AE252"/>
        </row>
        <row r="253">
          <cell r="G253"/>
          <cell r="H253"/>
          <cell r="I253"/>
          <cell r="J253"/>
          <cell r="K253"/>
          <cell r="L253"/>
          <cell r="M253"/>
          <cell r="N253"/>
          <cell r="O253"/>
          <cell r="P253"/>
          <cell r="Q253"/>
          <cell r="R253"/>
          <cell r="S253"/>
          <cell r="T253"/>
          <cell r="U253"/>
          <cell r="V253"/>
          <cell r="W253"/>
          <cell r="X253"/>
          <cell r="Y253"/>
          <cell r="Z253"/>
          <cell r="AA253"/>
          <cell r="AB253"/>
          <cell r="AC253"/>
          <cell r="AD253"/>
          <cell r="AE253"/>
        </row>
        <row r="254">
          <cell r="G254"/>
          <cell r="H254"/>
          <cell r="I254"/>
          <cell r="J254"/>
          <cell r="K254"/>
          <cell r="L254"/>
          <cell r="M254"/>
          <cell r="N254"/>
          <cell r="O254"/>
          <cell r="P254"/>
          <cell r="Q254"/>
          <cell r="R254"/>
          <cell r="S254"/>
          <cell r="T254"/>
          <cell r="U254"/>
          <cell r="V254"/>
          <cell r="W254"/>
          <cell r="X254"/>
          <cell r="Y254"/>
          <cell r="Z254"/>
          <cell r="AA254"/>
          <cell r="AB254"/>
          <cell r="AC254"/>
          <cell r="AD254"/>
          <cell r="AE254"/>
        </row>
        <row r="255">
          <cell r="G255"/>
          <cell r="H255"/>
          <cell r="I255"/>
          <cell r="J255"/>
          <cell r="K255"/>
          <cell r="L255"/>
          <cell r="M255"/>
          <cell r="N255"/>
          <cell r="O255"/>
          <cell r="P255"/>
          <cell r="Q255"/>
          <cell r="R255"/>
          <cell r="S255"/>
          <cell r="T255"/>
          <cell r="U255"/>
          <cell r="V255"/>
          <cell r="W255"/>
          <cell r="X255"/>
          <cell r="Y255"/>
          <cell r="Z255"/>
          <cell r="AA255"/>
          <cell r="AB255"/>
          <cell r="AC255"/>
          <cell r="AD255"/>
          <cell r="AE255"/>
        </row>
        <row r="256">
          <cell r="G256"/>
          <cell r="H256"/>
          <cell r="I256"/>
          <cell r="J256"/>
          <cell r="K256"/>
          <cell r="L256"/>
          <cell r="M256"/>
          <cell r="N256"/>
          <cell r="O256"/>
          <cell r="P256"/>
          <cell r="Q256"/>
          <cell r="R256"/>
          <cell r="S256"/>
          <cell r="T256"/>
          <cell r="U256"/>
          <cell r="V256"/>
          <cell r="W256"/>
          <cell r="X256"/>
          <cell r="Y256"/>
          <cell r="Z256"/>
          <cell r="AA256"/>
          <cell r="AB256"/>
          <cell r="AC256"/>
          <cell r="AD256"/>
          <cell r="AE256"/>
        </row>
        <row r="257">
          <cell r="G257"/>
          <cell r="H257"/>
          <cell r="I257"/>
          <cell r="J257"/>
          <cell r="K257"/>
          <cell r="L257"/>
          <cell r="M257"/>
          <cell r="N257"/>
          <cell r="O257"/>
          <cell r="P257"/>
          <cell r="Q257"/>
          <cell r="R257"/>
          <cell r="S257"/>
          <cell r="T257"/>
          <cell r="U257"/>
          <cell r="V257"/>
          <cell r="W257"/>
          <cell r="X257"/>
          <cell r="Y257"/>
          <cell r="Z257"/>
          <cell r="AA257"/>
          <cell r="AB257"/>
          <cell r="AC257"/>
          <cell r="AD257"/>
          <cell r="AE257"/>
        </row>
        <row r="258">
          <cell r="G258"/>
          <cell r="H258"/>
          <cell r="I258"/>
          <cell r="J258"/>
          <cell r="K258"/>
          <cell r="L258"/>
          <cell r="M258"/>
          <cell r="N258"/>
          <cell r="O258"/>
          <cell r="P258"/>
          <cell r="Q258"/>
          <cell r="R258"/>
          <cell r="S258"/>
          <cell r="T258"/>
          <cell r="U258"/>
          <cell r="V258"/>
          <cell r="W258"/>
          <cell r="X258"/>
          <cell r="Y258"/>
          <cell r="Z258"/>
          <cell r="AA258"/>
          <cell r="AB258"/>
          <cell r="AC258"/>
          <cell r="AD258"/>
          <cell r="AE258"/>
        </row>
        <row r="259">
          <cell r="G259"/>
          <cell r="H259"/>
          <cell r="I259"/>
          <cell r="J259"/>
          <cell r="K259"/>
          <cell r="L259"/>
          <cell r="M259"/>
          <cell r="N259"/>
          <cell r="O259"/>
          <cell r="P259"/>
          <cell r="Q259"/>
          <cell r="R259"/>
          <cell r="S259"/>
          <cell r="T259"/>
          <cell r="U259"/>
          <cell r="V259"/>
          <cell r="W259"/>
          <cell r="X259"/>
          <cell r="Y259"/>
          <cell r="Z259"/>
          <cell r="AA259"/>
          <cell r="AB259"/>
          <cell r="AC259"/>
          <cell r="AD259"/>
          <cell r="AE259"/>
        </row>
        <row r="260">
          <cell r="G260"/>
          <cell r="H260"/>
          <cell r="I260"/>
          <cell r="J260"/>
          <cell r="K260"/>
          <cell r="L260"/>
          <cell r="M260"/>
          <cell r="N260"/>
          <cell r="O260"/>
          <cell r="P260"/>
          <cell r="Q260"/>
          <cell r="R260"/>
          <cell r="S260"/>
          <cell r="T260"/>
          <cell r="U260"/>
          <cell r="V260"/>
          <cell r="W260"/>
          <cell r="X260"/>
          <cell r="Y260"/>
          <cell r="Z260"/>
          <cell r="AA260"/>
          <cell r="AB260"/>
          <cell r="AC260"/>
          <cell r="AD260"/>
          <cell r="AE260"/>
        </row>
        <row r="261">
          <cell r="G261"/>
          <cell r="H261"/>
          <cell r="I261"/>
          <cell r="J261"/>
          <cell r="K261"/>
          <cell r="L261"/>
          <cell r="M261"/>
          <cell r="N261"/>
          <cell r="O261"/>
          <cell r="P261"/>
          <cell r="Q261"/>
          <cell r="R261"/>
          <cell r="S261"/>
          <cell r="T261"/>
          <cell r="U261"/>
          <cell r="V261"/>
          <cell r="W261"/>
          <cell r="X261"/>
          <cell r="Y261"/>
          <cell r="Z261"/>
          <cell r="AA261"/>
          <cell r="AB261"/>
          <cell r="AC261"/>
          <cell r="AD261"/>
          <cell r="AE261"/>
        </row>
        <row r="262">
          <cell r="G262"/>
          <cell r="H262"/>
          <cell r="I262"/>
          <cell r="J262"/>
          <cell r="K262"/>
          <cell r="L262"/>
          <cell r="M262"/>
          <cell r="N262"/>
          <cell r="O262"/>
          <cell r="P262"/>
          <cell r="Q262"/>
          <cell r="R262"/>
          <cell r="S262"/>
          <cell r="T262"/>
          <cell r="U262"/>
          <cell r="V262"/>
          <cell r="W262"/>
          <cell r="X262"/>
          <cell r="Y262"/>
          <cell r="Z262"/>
          <cell r="AA262"/>
          <cell r="AB262"/>
          <cell r="AC262"/>
          <cell r="AD262"/>
          <cell r="AE262"/>
        </row>
        <row r="263">
          <cell r="G263"/>
          <cell r="H263"/>
          <cell r="I263"/>
          <cell r="J263"/>
          <cell r="K263"/>
          <cell r="L263"/>
          <cell r="M263"/>
          <cell r="N263"/>
          <cell r="O263"/>
          <cell r="P263"/>
          <cell r="Q263"/>
          <cell r="R263"/>
          <cell r="S263"/>
          <cell r="T263"/>
          <cell r="U263"/>
          <cell r="V263"/>
          <cell r="W263"/>
          <cell r="X263"/>
          <cell r="Y263"/>
          <cell r="Z263"/>
          <cell r="AA263"/>
          <cell r="AB263"/>
          <cell r="AC263"/>
          <cell r="AD263"/>
          <cell r="AE263"/>
        </row>
        <row r="264">
          <cell r="G264"/>
          <cell r="H264"/>
          <cell r="I264"/>
          <cell r="J264"/>
          <cell r="K264"/>
          <cell r="L264"/>
          <cell r="M264"/>
          <cell r="N264"/>
          <cell r="O264"/>
          <cell r="P264"/>
          <cell r="Q264"/>
          <cell r="R264"/>
          <cell r="S264"/>
          <cell r="T264"/>
          <cell r="U264"/>
          <cell r="V264"/>
          <cell r="W264"/>
          <cell r="X264"/>
          <cell r="Y264"/>
          <cell r="Z264"/>
          <cell r="AA264"/>
          <cell r="AB264"/>
          <cell r="AC264"/>
          <cell r="AD264"/>
          <cell r="AE264"/>
        </row>
        <row r="265">
          <cell r="G265"/>
          <cell r="H265"/>
          <cell r="I265"/>
          <cell r="J265"/>
          <cell r="K265"/>
          <cell r="L265"/>
          <cell r="M265"/>
          <cell r="N265"/>
          <cell r="O265"/>
          <cell r="P265"/>
          <cell r="Q265"/>
          <cell r="R265"/>
          <cell r="S265"/>
          <cell r="T265"/>
          <cell r="U265"/>
          <cell r="V265"/>
          <cell r="W265"/>
          <cell r="X265"/>
          <cell r="Y265"/>
          <cell r="Z265"/>
          <cell r="AA265"/>
          <cell r="AB265"/>
          <cell r="AC265"/>
          <cell r="AD265"/>
          <cell r="AE265"/>
        </row>
        <row r="266">
          <cell r="G266"/>
          <cell r="H266"/>
          <cell r="I266"/>
          <cell r="J266"/>
          <cell r="K266"/>
          <cell r="L266"/>
          <cell r="M266"/>
          <cell r="N266"/>
          <cell r="O266"/>
          <cell r="P266"/>
          <cell r="Q266"/>
          <cell r="R266"/>
          <cell r="S266"/>
          <cell r="T266"/>
          <cell r="U266"/>
          <cell r="V266"/>
          <cell r="W266"/>
          <cell r="X266"/>
          <cell r="Y266"/>
          <cell r="Z266"/>
          <cell r="AA266"/>
          <cell r="AB266"/>
          <cell r="AC266"/>
          <cell r="AD266"/>
          <cell r="AE266"/>
        </row>
        <row r="267">
          <cell r="G267"/>
          <cell r="H267"/>
          <cell r="I267"/>
          <cell r="J267"/>
          <cell r="K267"/>
          <cell r="L267"/>
          <cell r="M267"/>
          <cell r="N267"/>
          <cell r="O267"/>
          <cell r="P267"/>
          <cell r="Q267"/>
          <cell r="R267"/>
          <cell r="S267"/>
          <cell r="T267"/>
          <cell r="U267"/>
          <cell r="V267"/>
          <cell r="W267"/>
          <cell r="X267"/>
          <cell r="Y267"/>
          <cell r="Z267"/>
          <cell r="AA267"/>
          <cell r="AB267"/>
          <cell r="AC267"/>
          <cell r="AD267"/>
          <cell r="AE267"/>
        </row>
        <row r="268">
          <cell r="G268"/>
          <cell r="H268"/>
          <cell r="I268"/>
          <cell r="J268"/>
          <cell r="K268"/>
          <cell r="L268"/>
          <cell r="M268"/>
          <cell r="N268"/>
          <cell r="O268"/>
          <cell r="P268"/>
          <cell r="Q268"/>
          <cell r="R268"/>
          <cell r="S268"/>
          <cell r="T268"/>
          <cell r="U268"/>
          <cell r="V268"/>
          <cell r="W268"/>
          <cell r="X268"/>
          <cell r="Y268"/>
          <cell r="Z268"/>
          <cell r="AA268"/>
          <cell r="AB268"/>
          <cell r="AC268"/>
          <cell r="AD268"/>
          <cell r="AE268"/>
        </row>
        <row r="269">
          <cell r="G269"/>
          <cell r="H269"/>
          <cell r="I269"/>
          <cell r="J269"/>
          <cell r="K269"/>
          <cell r="L269"/>
          <cell r="M269"/>
          <cell r="N269"/>
          <cell r="O269"/>
          <cell r="P269"/>
          <cell r="Q269"/>
          <cell r="R269"/>
          <cell r="S269"/>
          <cell r="T269"/>
          <cell r="U269"/>
          <cell r="V269"/>
          <cell r="W269"/>
          <cell r="X269"/>
          <cell r="Y269"/>
          <cell r="Z269"/>
          <cell r="AA269"/>
          <cell r="AB269"/>
          <cell r="AC269"/>
          <cell r="AD269"/>
          <cell r="AE269"/>
        </row>
        <row r="270">
          <cell r="G270"/>
          <cell r="H270"/>
          <cell r="I270"/>
          <cell r="J270"/>
          <cell r="K270"/>
          <cell r="L270"/>
          <cell r="M270"/>
          <cell r="N270"/>
          <cell r="O270"/>
          <cell r="P270"/>
          <cell r="Q270"/>
          <cell r="R270"/>
          <cell r="S270"/>
          <cell r="T270"/>
          <cell r="U270"/>
          <cell r="V270"/>
          <cell r="W270"/>
          <cell r="X270"/>
          <cell r="Y270"/>
          <cell r="Z270"/>
          <cell r="AA270"/>
          <cell r="AB270"/>
          <cell r="AC270"/>
          <cell r="AD270"/>
          <cell r="AE270"/>
        </row>
        <row r="271">
          <cell r="G271"/>
          <cell r="H271"/>
          <cell r="I271"/>
          <cell r="J271"/>
          <cell r="K271"/>
          <cell r="L271"/>
          <cell r="M271"/>
          <cell r="N271"/>
          <cell r="O271"/>
          <cell r="P271"/>
          <cell r="Q271"/>
          <cell r="R271"/>
          <cell r="S271"/>
          <cell r="T271"/>
          <cell r="U271"/>
          <cell r="V271"/>
          <cell r="W271"/>
          <cell r="X271"/>
          <cell r="Y271"/>
          <cell r="Z271"/>
          <cell r="AA271"/>
          <cell r="AB271"/>
          <cell r="AC271"/>
          <cell r="AD271"/>
          <cell r="AE271"/>
        </row>
        <row r="272">
          <cell r="G272"/>
          <cell r="H272"/>
          <cell r="I272"/>
          <cell r="J272"/>
          <cell r="K272"/>
          <cell r="L272"/>
          <cell r="M272"/>
          <cell r="N272"/>
          <cell r="O272"/>
          <cell r="P272"/>
          <cell r="Q272"/>
          <cell r="R272"/>
          <cell r="S272"/>
          <cell r="T272"/>
          <cell r="U272"/>
          <cell r="V272"/>
          <cell r="W272"/>
          <cell r="X272"/>
          <cell r="Y272"/>
          <cell r="Z272"/>
          <cell r="AA272"/>
          <cell r="AB272"/>
          <cell r="AC272"/>
          <cell r="AD272"/>
          <cell r="AE272"/>
        </row>
        <row r="273">
          <cell r="G273"/>
          <cell r="H273"/>
          <cell r="I273"/>
          <cell r="J273"/>
          <cell r="K273"/>
          <cell r="L273"/>
          <cell r="M273"/>
          <cell r="N273"/>
          <cell r="O273"/>
          <cell r="P273"/>
          <cell r="Q273"/>
          <cell r="R273"/>
          <cell r="S273"/>
          <cell r="T273"/>
          <cell r="U273"/>
          <cell r="V273"/>
          <cell r="W273"/>
          <cell r="X273"/>
          <cell r="Y273"/>
          <cell r="Z273"/>
          <cell r="AA273"/>
          <cell r="AB273"/>
          <cell r="AC273"/>
          <cell r="AD273"/>
          <cell r="AE273"/>
        </row>
        <row r="274">
          <cell r="G274"/>
          <cell r="H274"/>
          <cell r="I274"/>
          <cell r="J274"/>
          <cell r="K274"/>
          <cell r="L274"/>
          <cell r="M274"/>
          <cell r="N274"/>
          <cell r="O274"/>
          <cell r="P274"/>
          <cell r="Q274"/>
          <cell r="R274"/>
          <cell r="S274"/>
          <cell r="T274"/>
          <cell r="U274"/>
          <cell r="V274"/>
          <cell r="W274"/>
          <cell r="X274"/>
          <cell r="Y274"/>
          <cell r="Z274"/>
          <cell r="AA274"/>
          <cell r="AB274"/>
          <cell r="AC274"/>
          <cell r="AD274"/>
          <cell r="AE274"/>
        </row>
        <row r="275">
          <cell r="G275"/>
          <cell r="H275"/>
          <cell r="I275"/>
          <cell r="J275"/>
          <cell r="K275"/>
          <cell r="L275"/>
          <cell r="M275"/>
          <cell r="N275"/>
          <cell r="O275"/>
          <cell r="P275"/>
          <cell r="Q275"/>
          <cell r="R275"/>
          <cell r="S275"/>
          <cell r="T275"/>
          <cell r="U275"/>
          <cell r="V275"/>
          <cell r="W275"/>
          <cell r="X275"/>
          <cell r="Y275"/>
          <cell r="Z275"/>
          <cell r="AA275"/>
          <cell r="AB275"/>
          <cell r="AC275"/>
          <cell r="AD275"/>
          <cell r="AE275"/>
        </row>
        <row r="276">
          <cell r="G276"/>
          <cell r="H276"/>
          <cell r="I276"/>
          <cell r="J276"/>
          <cell r="K276"/>
          <cell r="L276"/>
          <cell r="M276"/>
          <cell r="N276"/>
          <cell r="O276"/>
          <cell r="P276"/>
          <cell r="Q276"/>
          <cell r="R276"/>
          <cell r="S276"/>
          <cell r="T276"/>
          <cell r="U276"/>
          <cell r="V276"/>
          <cell r="W276"/>
          <cell r="X276"/>
          <cell r="Y276"/>
          <cell r="Z276"/>
          <cell r="AA276"/>
          <cell r="AB276"/>
          <cell r="AC276"/>
          <cell r="AD276"/>
          <cell r="AE276"/>
        </row>
        <row r="277">
          <cell r="G277"/>
          <cell r="H277"/>
          <cell r="I277"/>
          <cell r="J277"/>
          <cell r="K277"/>
          <cell r="L277"/>
          <cell r="M277"/>
          <cell r="N277"/>
          <cell r="O277"/>
          <cell r="P277"/>
          <cell r="Q277"/>
          <cell r="R277"/>
          <cell r="S277"/>
          <cell r="T277"/>
          <cell r="U277"/>
          <cell r="V277"/>
          <cell r="W277"/>
          <cell r="X277"/>
          <cell r="Y277"/>
          <cell r="Z277"/>
          <cell r="AA277"/>
          <cell r="AB277"/>
          <cell r="AC277"/>
          <cell r="AD277"/>
          <cell r="AE277"/>
        </row>
        <row r="278">
          <cell r="G278"/>
          <cell r="H278"/>
          <cell r="I278"/>
          <cell r="J278"/>
          <cell r="K278"/>
          <cell r="L278"/>
          <cell r="M278"/>
          <cell r="N278"/>
          <cell r="O278"/>
          <cell r="P278"/>
          <cell r="Q278"/>
          <cell r="R278"/>
          <cell r="S278"/>
          <cell r="T278"/>
          <cell r="U278"/>
          <cell r="V278"/>
          <cell r="W278"/>
          <cell r="X278"/>
          <cell r="Y278"/>
          <cell r="Z278"/>
          <cell r="AA278"/>
          <cell r="AB278"/>
          <cell r="AC278"/>
          <cell r="AD278"/>
          <cell r="AE278"/>
        </row>
        <row r="279">
          <cell r="G279"/>
          <cell r="H279"/>
          <cell r="I279"/>
          <cell r="J279"/>
          <cell r="K279"/>
          <cell r="L279"/>
          <cell r="M279"/>
          <cell r="N279"/>
          <cell r="O279"/>
          <cell r="P279"/>
          <cell r="Q279"/>
          <cell r="R279"/>
          <cell r="S279"/>
          <cell r="T279"/>
          <cell r="U279"/>
          <cell r="V279"/>
          <cell r="W279"/>
          <cell r="X279"/>
          <cell r="Y279"/>
          <cell r="Z279"/>
          <cell r="AA279"/>
          <cell r="AB279"/>
          <cell r="AC279"/>
          <cell r="AD279"/>
          <cell r="AE279"/>
        </row>
        <row r="280">
          <cell r="G280"/>
          <cell r="H280"/>
          <cell r="I280"/>
          <cell r="J280"/>
          <cell r="K280"/>
          <cell r="L280"/>
          <cell r="M280"/>
          <cell r="N280"/>
          <cell r="O280"/>
          <cell r="P280"/>
          <cell r="Q280"/>
          <cell r="R280"/>
          <cell r="S280"/>
          <cell r="T280"/>
          <cell r="U280"/>
          <cell r="V280"/>
          <cell r="W280"/>
          <cell r="X280"/>
          <cell r="Y280"/>
          <cell r="Z280"/>
          <cell r="AA280"/>
          <cell r="AB280"/>
          <cell r="AC280"/>
          <cell r="AD280"/>
          <cell r="AE280"/>
        </row>
        <row r="281">
          <cell r="G281"/>
          <cell r="H281"/>
          <cell r="I281"/>
          <cell r="J281"/>
          <cell r="K281"/>
          <cell r="L281"/>
          <cell r="M281"/>
          <cell r="N281"/>
          <cell r="O281"/>
          <cell r="P281"/>
          <cell r="Q281"/>
          <cell r="R281"/>
          <cell r="S281"/>
          <cell r="T281"/>
          <cell r="U281"/>
          <cell r="V281"/>
          <cell r="W281"/>
          <cell r="X281"/>
          <cell r="Y281"/>
          <cell r="Z281"/>
          <cell r="AA281"/>
          <cell r="AB281"/>
          <cell r="AC281"/>
          <cell r="AD281"/>
          <cell r="AE281"/>
        </row>
        <row r="282">
          <cell r="G282"/>
          <cell r="H282"/>
          <cell r="I282"/>
          <cell r="J282"/>
          <cell r="K282"/>
          <cell r="L282"/>
          <cell r="M282"/>
          <cell r="N282"/>
          <cell r="O282"/>
          <cell r="P282"/>
          <cell r="Q282"/>
          <cell r="R282"/>
          <cell r="S282"/>
          <cell r="T282"/>
          <cell r="U282"/>
          <cell r="V282"/>
          <cell r="W282"/>
          <cell r="X282"/>
          <cell r="Y282"/>
          <cell r="Z282"/>
          <cell r="AA282"/>
          <cell r="AB282"/>
          <cell r="AC282"/>
          <cell r="AD282"/>
          <cell r="AE282"/>
        </row>
        <row r="283">
          <cell r="G283"/>
          <cell r="H283"/>
          <cell r="I283"/>
          <cell r="J283"/>
          <cell r="K283"/>
          <cell r="L283"/>
          <cell r="M283"/>
          <cell r="N283"/>
          <cell r="O283"/>
          <cell r="P283"/>
          <cell r="Q283"/>
          <cell r="R283"/>
          <cell r="S283"/>
          <cell r="T283"/>
          <cell r="U283"/>
          <cell r="V283"/>
          <cell r="W283"/>
          <cell r="X283"/>
          <cell r="Y283"/>
          <cell r="Z283"/>
          <cell r="AA283"/>
          <cell r="AB283"/>
          <cell r="AC283"/>
          <cell r="AD283"/>
          <cell r="AE283"/>
        </row>
        <row r="284">
          <cell r="G284"/>
          <cell r="H284"/>
          <cell r="I284"/>
          <cell r="J284"/>
          <cell r="K284"/>
          <cell r="L284"/>
          <cell r="M284"/>
          <cell r="N284"/>
          <cell r="O284"/>
          <cell r="P284"/>
          <cell r="Q284"/>
          <cell r="R284"/>
          <cell r="S284"/>
          <cell r="T284"/>
          <cell r="U284"/>
          <cell r="V284"/>
          <cell r="W284"/>
          <cell r="X284"/>
          <cell r="Y284"/>
          <cell r="Z284"/>
          <cell r="AA284"/>
          <cell r="AB284"/>
          <cell r="AC284"/>
          <cell r="AD284"/>
          <cell r="AE284"/>
        </row>
        <row r="285">
          <cell r="G285"/>
          <cell r="H285"/>
          <cell r="I285"/>
          <cell r="J285"/>
          <cell r="K285"/>
          <cell r="L285"/>
          <cell r="M285"/>
          <cell r="N285"/>
          <cell r="O285"/>
          <cell r="P285"/>
          <cell r="Q285"/>
          <cell r="R285"/>
          <cell r="S285"/>
          <cell r="T285"/>
          <cell r="U285"/>
          <cell r="V285"/>
          <cell r="W285"/>
          <cell r="X285"/>
          <cell r="Y285"/>
          <cell r="Z285"/>
          <cell r="AA285"/>
          <cell r="AB285"/>
          <cell r="AC285"/>
          <cell r="AD285"/>
          <cell r="AE285"/>
        </row>
        <row r="286">
          <cell r="G286"/>
          <cell r="H286"/>
          <cell r="I286"/>
          <cell r="J286"/>
          <cell r="K286"/>
          <cell r="L286"/>
          <cell r="M286"/>
          <cell r="N286"/>
          <cell r="O286"/>
          <cell r="P286"/>
          <cell r="Q286"/>
          <cell r="R286"/>
          <cell r="S286"/>
          <cell r="T286"/>
          <cell r="U286"/>
          <cell r="V286"/>
          <cell r="W286"/>
          <cell r="X286"/>
          <cell r="Y286"/>
          <cell r="Z286"/>
          <cell r="AA286"/>
          <cell r="AB286"/>
          <cell r="AC286"/>
          <cell r="AD286"/>
          <cell r="AE286"/>
        </row>
        <row r="287">
          <cell r="G287"/>
          <cell r="H287"/>
          <cell r="I287"/>
          <cell r="J287"/>
          <cell r="K287"/>
          <cell r="L287"/>
          <cell r="M287"/>
          <cell r="N287"/>
          <cell r="O287"/>
          <cell r="P287"/>
          <cell r="Q287"/>
          <cell r="R287"/>
          <cell r="S287"/>
          <cell r="T287"/>
          <cell r="U287"/>
          <cell r="V287"/>
          <cell r="W287"/>
          <cell r="X287"/>
          <cell r="Y287"/>
          <cell r="Z287"/>
          <cell r="AA287"/>
          <cell r="AB287"/>
          <cell r="AC287"/>
          <cell r="AD287"/>
          <cell r="AE287"/>
        </row>
        <row r="288">
          <cell r="G288"/>
          <cell r="H288"/>
          <cell r="I288"/>
          <cell r="J288"/>
          <cell r="K288"/>
          <cell r="L288"/>
          <cell r="M288"/>
          <cell r="N288"/>
          <cell r="O288"/>
          <cell r="P288"/>
          <cell r="Q288"/>
          <cell r="R288"/>
          <cell r="S288"/>
          <cell r="T288"/>
          <cell r="U288"/>
          <cell r="V288"/>
          <cell r="W288"/>
          <cell r="X288"/>
          <cell r="Y288"/>
          <cell r="Z288"/>
          <cell r="AA288"/>
          <cell r="AB288"/>
          <cell r="AC288"/>
          <cell r="AD288"/>
          <cell r="AE288"/>
        </row>
        <row r="289">
          <cell r="G289"/>
          <cell r="H289"/>
          <cell r="I289"/>
          <cell r="J289"/>
          <cell r="K289"/>
          <cell r="L289"/>
          <cell r="M289"/>
          <cell r="N289"/>
          <cell r="O289"/>
          <cell r="P289"/>
          <cell r="Q289"/>
          <cell r="R289"/>
          <cell r="S289"/>
          <cell r="T289"/>
          <cell r="U289"/>
          <cell r="V289"/>
          <cell r="W289"/>
          <cell r="X289"/>
          <cell r="Y289"/>
          <cell r="Z289"/>
          <cell r="AA289"/>
          <cell r="AB289"/>
          <cell r="AC289"/>
          <cell r="AD289"/>
          <cell r="AE289"/>
        </row>
        <row r="290">
          <cell r="G290"/>
          <cell r="H290"/>
          <cell r="I290"/>
          <cell r="J290"/>
          <cell r="K290"/>
          <cell r="L290"/>
          <cell r="M290"/>
          <cell r="N290"/>
          <cell r="O290"/>
          <cell r="P290"/>
          <cell r="Q290"/>
          <cell r="R290"/>
          <cell r="S290"/>
          <cell r="T290"/>
          <cell r="U290"/>
          <cell r="V290"/>
          <cell r="W290"/>
          <cell r="X290"/>
          <cell r="Y290"/>
          <cell r="Z290"/>
          <cell r="AA290"/>
          <cell r="AB290"/>
          <cell r="AC290"/>
          <cell r="AD290"/>
          <cell r="AE290"/>
        </row>
        <row r="291">
          <cell r="G291"/>
          <cell r="H291"/>
          <cell r="I291"/>
          <cell r="J291"/>
          <cell r="K291"/>
          <cell r="L291"/>
          <cell r="M291"/>
          <cell r="N291"/>
          <cell r="O291"/>
          <cell r="P291"/>
          <cell r="Q291"/>
          <cell r="R291"/>
          <cell r="S291"/>
          <cell r="T291"/>
          <cell r="U291"/>
          <cell r="V291"/>
          <cell r="W291"/>
          <cell r="X291"/>
          <cell r="Y291"/>
          <cell r="Z291"/>
          <cell r="AA291"/>
          <cell r="AB291"/>
          <cell r="AC291"/>
          <cell r="AD291"/>
          <cell r="AE291"/>
        </row>
        <row r="292">
          <cell r="G292"/>
          <cell r="H292"/>
          <cell r="I292"/>
          <cell r="J292"/>
          <cell r="K292"/>
          <cell r="L292"/>
          <cell r="M292"/>
          <cell r="N292"/>
          <cell r="O292"/>
          <cell r="P292"/>
          <cell r="Q292"/>
          <cell r="R292"/>
          <cell r="S292"/>
          <cell r="T292"/>
          <cell r="U292"/>
          <cell r="V292"/>
          <cell r="W292"/>
          <cell r="X292"/>
          <cell r="Y292"/>
          <cell r="Z292"/>
          <cell r="AA292"/>
          <cell r="AB292"/>
          <cell r="AC292"/>
          <cell r="AD292"/>
          <cell r="AE292"/>
        </row>
        <row r="293">
          <cell r="G293"/>
          <cell r="H293"/>
          <cell r="I293"/>
          <cell r="J293"/>
          <cell r="K293"/>
          <cell r="L293"/>
          <cell r="M293"/>
          <cell r="N293"/>
          <cell r="O293"/>
          <cell r="P293"/>
          <cell r="Q293"/>
          <cell r="R293"/>
          <cell r="S293"/>
          <cell r="T293"/>
          <cell r="U293"/>
          <cell r="V293"/>
          <cell r="W293"/>
          <cell r="X293"/>
          <cell r="Y293"/>
          <cell r="Z293"/>
          <cell r="AA293"/>
          <cell r="AB293"/>
          <cell r="AC293"/>
          <cell r="AD293"/>
          <cell r="AE293"/>
        </row>
        <row r="294">
          <cell r="G294"/>
          <cell r="H294"/>
          <cell r="I294"/>
          <cell r="J294"/>
          <cell r="K294"/>
          <cell r="L294"/>
          <cell r="M294"/>
          <cell r="N294"/>
          <cell r="O294"/>
          <cell r="P294"/>
          <cell r="Q294"/>
          <cell r="R294"/>
          <cell r="S294"/>
          <cell r="T294"/>
          <cell r="U294"/>
          <cell r="V294"/>
          <cell r="W294"/>
          <cell r="X294"/>
          <cell r="Y294"/>
          <cell r="Z294"/>
          <cell r="AA294"/>
          <cell r="AB294"/>
          <cell r="AC294"/>
          <cell r="AD294"/>
          <cell r="AE294"/>
        </row>
        <row r="295">
          <cell r="G295"/>
          <cell r="H295"/>
          <cell r="I295"/>
          <cell r="J295"/>
          <cell r="K295"/>
          <cell r="L295"/>
          <cell r="M295"/>
          <cell r="N295"/>
          <cell r="O295"/>
          <cell r="P295"/>
          <cell r="Q295"/>
          <cell r="R295"/>
          <cell r="S295"/>
          <cell r="T295"/>
          <cell r="U295"/>
          <cell r="V295"/>
          <cell r="W295"/>
          <cell r="X295"/>
          <cell r="Y295"/>
          <cell r="Z295"/>
          <cell r="AA295"/>
          <cell r="AB295"/>
          <cell r="AC295"/>
          <cell r="AD295"/>
          <cell r="AE295"/>
        </row>
        <row r="296">
          <cell r="G296"/>
          <cell r="H296"/>
          <cell r="I296"/>
          <cell r="J296"/>
          <cell r="K296"/>
          <cell r="L296"/>
          <cell r="M296"/>
          <cell r="N296"/>
          <cell r="O296"/>
          <cell r="P296"/>
          <cell r="Q296"/>
          <cell r="R296"/>
          <cell r="S296"/>
          <cell r="T296"/>
          <cell r="U296"/>
          <cell r="V296"/>
          <cell r="W296"/>
          <cell r="X296"/>
          <cell r="Y296"/>
          <cell r="Z296"/>
          <cell r="AA296"/>
          <cell r="AB296"/>
          <cell r="AC296"/>
          <cell r="AD296"/>
          <cell r="AE296"/>
        </row>
        <row r="297">
          <cell r="G297"/>
          <cell r="H297"/>
          <cell r="I297"/>
          <cell r="J297"/>
          <cell r="K297"/>
          <cell r="L297"/>
          <cell r="M297"/>
          <cell r="N297"/>
          <cell r="O297"/>
          <cell r="P297"/>
          <cell r="Q297"/>
          <cell r="R297"/>
          <cell r="S297"/>
          <cell r="T297"/>
          <cell r="U297"/>
          <cell r="V297"/>
          <cell r="W297"/>
          <cell r="X297"/>
          <cell r="Y297"/>
          <cell r="Z297"/>
          <cell r="AA297"/>
          <cell r="AB297"/>
          <cell r="AC297"/>
          <cell r="AD297"/>
          <cell r="AE297"/>
        </row>
        <row r="298">
          <cell r="G298"/>
          <cell r="H298"/>
          <cell r="I298"/>
          <cell r="J298"/>
          <cell r="K298"/>
          <cell r="L298"/>
          <cell r="M298"/>
          <cell r="N298"/>
          <cell r="O298"/>
          <cell r="P298"/>
          <cell r="Q298"/>
          <cell r="R298"/>
          <cell r="S298"/>
          <cell r="T298"/>
          <cell r="U298"/>
          <cell r="V298"/>
          <cell r="W298"/>
          <cell r="X298"/>
          <cell r="Y298"/>
          <cell r="Z298"/>
          <cell r="AA298"/>
          <cell r="AB298"/>
          <cell r="AC298"/>
          <cell r="AD298"/>
          <cell r="AE298"/>
        </row>
        <row r="299">
          <cell r="G299"/>
          <cell r="H299"/>
          <cell r="I299"/>
          <cell r="J299"/>
          <cell r="K299"/>
          <cell r="L299"/>
          <cell r="M299"/>
          <cell r="N299"/>
          <cell r="O299"/>
          <cell r="P299"/>
          <cell r="Q299"/>
          <cell r="R299"/>
          <cell r="S299"/>
          <cell r="T299"/>
          <cell r="U299"/>
          <cell r="V299"/>
          <cell r="W299"/>
          <cell r="X299"/>
          <cell r="Y299"/>
          <cell r="Z299"/>
          <cell r="AA299"/>
          <cell r="AB299"/>
          <cell r="AC299"/>
          <cell r="AD299"/>
          <cell r="AE299"/>
        </row>
        <row r="300">
          <cell r="G300"/>
          <cell r="H300"/>
          <cell r="I300"/>
          <cell r="J300"/>
          <cell r="K300"/>
          <cell r="L300"/>
          <cell r="M300"/>
          <cell r="N300"/>
          <cell r="O300"/>
          <cell r="P300"/>
          <cell r="Q300"/>
          <cell r="R300"/>
          <cell r="S300"/>
          <cell r="T300"/>
          <cell r="U300"/>
          <cell r="V300"/>
          <cell r="W300"/>
          <cell r="X300"/>
          <cell r="Y300"/>
          <cell r="Z300"/>
          <cell r="AA300"/>
          <cell r="AB300"/>
          <cell r="AC300"/>
          <cell r="AD300"/>
          <cell r="AE300"/>
        </row>
        <row r="301">
          <cell r="G301"/>
          <cell r="H301"/>
          <cell r="I301"/>
          <cell r="J301"/>
          <cell r="K301"/>
          <cell r="L301"/>
          <cell r="M301"/>
          <cell r="N301"/>
          <cell r="O301"/>
          <cell r="P301"/>
          <cell r="Q301"/>
          <cell r="R301"/>
          <cell r="S301"/>
          <cell r="T301"/>
          <cell r="U301"/>
          <cell r="V301"/>
          <cell r="W301"/>
          <cell r="X301"/>
          <cell r="Y301"/>
          <cell r="Z301"/>
          <cell r="AA301"/>
          <cell r="AB301"/>
          <cell r="AC301"/>
          <cell r="AD301"/>
          <cell r="AE301"/>
        </row>
        <row r="302">
          <cell r="G302"/>
          <cell r="H302"/>
          <cell r="I302"/>
          <cell r="J302"/>
          <cell r="K302"/>
          <cell r="L302"/>
          <cell r="M302"/>
          <cell r="N302"/>
          <cell r="O302"/>
          <cell r="P302"/>
          <cell r="Q302"/>
          <cell r="R302"/>
          <cell r="S302"/>
          <cell r="T302"/>
          <cell r="U302"/>
          <cell r="V302"/>
          <cell r="W302"/>
          <cell r="X302"/>
          <cell r="Y302"/>
          <cell r="Z302"/>
          <cell r="AA302"/>
          <cell r="AB302"/>
          <cell r="AC302"/>
          <cell r="AD302"/>
          <cell r="AE302"/>
        </row>
        <row r="303">
          <cell r="G303"/>
          <cell r="H303"/>
          <cell r="I303"/>
          <cell r="J303"/>
          <cell r="K303"/>
          <cell r="L303"/>
          <cell r="M303"/>
          <cell r="N303"/>
          <cell r="O303"/>
          <cell r="P303"/>
          <cell r="Q303"/>
          <cell r="R303"/>
          <cell r="S303"/>
          <cell r="T303"/>
          <cell r="U303"/>
          <cell r="V303"/>
          <cell r="W303"/>
          <cell r="X303"/>
          <cell r="Y303"/>
          <cell r="Z303"/>
          <cell r="AA303"/>
          <cell r="AB303"/>
          <cell r="AC303"/>
          <cell r="AD303"/>
          <cell r="AE303"/>
        </row>
        <row r="304">
          <cell r="G304"/>
          <cell r="H304"/>
          <cell r="I304"/>
          <cell r="J304"/>
          <cell r="K304"/>
          <cell r="L304"/>
          <cell r="M304"/>
          <cell r="N304"/>
          <cell r="O304"/>
          <cell r="P304"/>
          <cell r="Q304"/>
          <cell r="R304"/>
          <cell r="S304"/>
          <cell r="T304"/>
          <cell r="U304"/>
          <cell r="V304"/>
          <cell r="W304"/>
          <cell r="X304"/>
          <cell r="Y304"/>
          <cell r="Z304"/>
          <cell r="AA304"/>
          <cell r="AB304"/>
          <cell r="AC304"/>
          <cell r="AD304"/>
          <cell r="AE304"/>
        </row>
        <row r="305">
          <cell r="G305"/>
          <cell r="H305"/>
          <cell r="I305"/>
          <cell r="J305"/>
          <cell r="K305"/>
          <cell r="L305"/>
          <cell r="M305"/>
          <cell r="N305"/>
          <cell r="O305"/>
          <cell r="P305"/>
          <cell r="Q305"/>
          <cell r="R305"/>
          <cell r="S305"/>
          <cell r="T305"/>
          <cell r="U305"/>
          <cell r="V305"/>
          <cell r="W305"/>
          <cell r="X305"/>
          <cell r="Y305"/>
          <cell r="Z305"/>
          <cell r="AA305"/>
          <cell r="AB305"/>
          <cell r="AC305"/>
          <cell r="AD305"/>
          <cell r="AE305"/>
        </row>
        <row r="306">
          <cell r="G306"/>
          <cell r="H306"/>
          <cell r="I306"/>
          <cell r="J306"/>
          <cell r="K306"/>
          <cell r="L306"/>
          <cell r="M306"/>
          <cell r="N306"/>
          <cell r="O306"/>
          <cell r="P306"/>
          <cell r="Q306"/>
          <cell r="R306"/>
          <cell r="S306"/>
          <cell r="T306"/>
          <cell r="U306"/>
          <cell r="V306"/>
          <cell r="W306"/>
          <cell r="X306"/>
          <cell r="Y306"/>
          <cell r="Z306"/>
          <cell r="AA306"/>
          <cell r="AB306"/>
          <cell r="AC306"/>
          <cell r="AD306"/>
          <cell r="AE306"/>
        </row>
        <row r="307">
          <cell r="G307"/>
          <cell r="H307"/>
          <cell r="I307"/>
          <cell r="J307"/>
          <cell r="K307"/>
          <cell r="L307"/>
          <cell r="M307"/>
          <cell r="N307"/>
          <cell r="O307"/>
          <cell r="P307"/>
          <cell r="Q307"/>
          <cell r="R307"/>
          <cell r="S307"/>
          <cell r="T307"/>
          <cell r="U307"/>
          <cell r="V307"/>
          <cell r="W307"/>
          <cell r="X307"/>
          <cell r="Y307"/>
          <cell r="Z307"/>
          <cell r="AA307"/>
          <cell r="AB307"/>
          <cell r="AC307"/>
          <cell r="AD307"/>
          <cell r="AE307"/>
        </row>
        <row r="308">
          <cell r="G308"/>
          <cell r="H308"/>
          <cell r="I308"/>
          <cell r="J308"/>
          <cell r="K308"/>
          <cell r="L308"/>
          <cell r="M308"/>
          <cell r="N308"/>
          <cell r="O308"/>
          <cell r="P308"/>
          <cell r="Q308"/>
          <cell r="R308"/>
          <cell r="S308"/>
          <cell r="T308"/>
          <cell r="U308"/>
          <cell r="V308"/>
          <cell r="W308"/>
          <cell r="X308"/>
          <cell r="Y308"/>
          <cell r="Z308"/>
          <cell r="AA308"/>
          <cell r="AB308"/>
          <cell r="AC308"/>
          <cell r="AD308"/>
          <cell r="AE308"/>
        </row>
        <row r="309">
          <cell r="G309"/>
          <cell r="H309"/>
          <cell r="I309"/>
          <cell r="J309"/>
          <cell r="K309"/>
          <cell r="L309"/>
          <cell r="M309"/>
          <cell r="N309"/>
          <cell r="O309"/>
          <cell r="P309"/>
          <cell r="Q309"/>
          <cell r="R309"/>
          <cell r="S309"/>
          <cell r="T309"/>
          <cell r="U309"/>
          <cell r="V309"/>
          <cell r="W309"/>
          <cell r="X309"/>
          <cell r="Y309"/>
          <cell r="Z309"/>
          <cell r="AA309"/>
          <cell r="AB309"/>
          <cell r="AC309"/>
          <cell r="AD309"/>
          <cell r="AE309"/>
        </row>
        <row r="310">
          <cell r="G310"/>
          <cell r="H310"/>
          <cell r="I310"/>
          <cell r="J310"/>
          <cell r="K310"/>
          <cell r="L310"/>
          <cell r="M310"/>
          <cell r="N310"/>
          <cell r="O310"/>
          <cell r="P310"/>
          <cell r="Q310"/>
          <cell r="R310"/>
          <cell r="S310"/>
          <cell r="T310"/>
          <cell r="U310"/>
          <cell r="V310"/>
          <cell r="W310"/>
          <cell r="X310"/>
          <cell r="Y310"/>
          <cell r="Z310"/>
          <cell r="AA310"/>
          <cell r="AB310"/>
          <cell r="AC310"/>
          <cell r="AD310"/>
          <cell r="AE310"/>
        </row>
        <row r="311">
          <cell r="G311"/>
          <cell r="H311"/>
          <cell r="I311"/>
          <cell r="J311"/>
          <cell r="K311"/>
          <cell r="L311"/>
          <cell r="M311"/>
          <cell r="N311"/>
          <cell r="O311"/>
          <cell r="P311"/>
          <cell r="Q311"/>
          <cell r="R311"/>
          <cell r="S311"/>
          <cell r="T311"/>
          <cell r="U311"/>
          <cell r="V311"/>
          <cell r="W311"/>
          <cell r="X311"/>
          <cell r="Y311"/>
          <cell r="Z311"/>
          <cell r="AA311"/>
          <cell r="AB311"/>
          <cell r="AC311"/>
          <cell r="AD311"/>
          <cell r="AE311"/>
        </row>
        <row r="312">
          <cell r="G312"/>
          <cell r="H312"/>
          <cell r="I312"/>
          <cell r="J312"/>
          <cell r="K312"/>
          <cell r="L312"/>
          <cell r="M312"/>
          <cell r="N312"/>
          <cell r="O312"/>
          <cell r="P312"/>
          <cell r="Q312"/>
          <cell r="R312"/>
          <cell r="S312"/>
          <cell r="T312"/>
          <cell r="U312"/>
          <cell r="V312"/>
          <cell r="W312"/>
          <cell r="X312"/>
          <cell r="Y312"/>
          <cell r="Z312"/>
          <cell r="AA312"/>
          <cell r="AB312"/>
          <cell r="AC312"/>
          <cell r="AD312"/>
          <cell r="AE312"/>
        </row>
        <row r="313">
          <cell r="G313"/>
          <cell r="H313"/>
          <cell r="I313"/>
          <cell r="J313"/>
          <cell r="K313"/>
          <cell r="L313"/>
          <cell r="M313"/>
          <cell r="N313"/>
          <cell r="O313"/>
          <cell r="P313"/>
          <cell r="Q313"/>
          <cell r="R313"/>
          <cell r="S313"/>
          <cell r="T313"/>
          <cell r="U313"/>
          <cell r="V313"/>
          <cell r="W313"/>
          <cell r="X313"/>
          <cell r="Y313"/>
          <cell r="Z313"/>
          <cell r="AA313"/>
          <cell r="AB313"/>
          <cell r="AC313"/>
          <cell r="AD313"/>
          <cell r="AE313"/>
        </row>
        <row r="314">
          <cell r="G314"/>
          <cell r="H314"/>
          <cell r="I314"/>
          <cell r="J314"/>
          <cell r="K314"/>
          <cell r="L314"/>
          <cell r="M314"/>
          <cell r="N314"/>
          <cell r="O314"/>
          <cell r="P314"/>
          <cell r="Q314"/>
          <cell r="R314"/>
          <cell r="S314"/>
          <cell r="T314"/>
          <cell r="U314"/>
          <cell r="V314"/>
          <cell r="W314"/>
          <cell r="X314"/>
          <cell r="Y314"/>
          <cell r="Z314"/>
          <cell r="AA314"/>
          <cell r="AB314"/>
          <cell r="AC314"/>
          <cell r="AD314"/>
          <cell r="AE314"/>
        </row>
        <row r="315">
          <cell r="G315"/>
          <cell r="H315"/>
          <cell r="I315"/>
          <cell r="J315"/>
          <cell r="K315"/>
          <cell r="L315"/>
          <cell r="M315"/>
          <cell r="N315"/>
          <cell r="O315"/>
          <cell r="P315"/>
          <cell r="Q315"/>
          <cell r="R315"/>
          <cell r="S315"/>
          <cell r="T315"/>
          <cell r="U315"/>
          <cell r="V315"/>
          <cell r="W315"/>
          <cell r="X315"/>
          <cell r="Y315"/>
          <cell r="Z315"/>
          <cell r="AA315"/>
          <cell r="AB315"/>
          <cell r="AC315"/>
          <cell r="AD315"/>
          <cell r="AE315"/>
        </row>
        <row r="316">
          <cell r="G316"/>
          <cell r="H316"/>
          <cell r="I316"/>
          <cell r="J316"/>
          <cell r="K316"/>
          <cell r="L316"/>
          <cell r="M316"/>
          <cell r="N316"/>
          <cell r="O316"/>
          <cell r="P316"/>
          <cell r="Q316"/>
          <cell r="R316"/>
          <cell r="S316"/>
          <cell r="T316"/>
          <cell r="U316"/>
          <cell r="V316"/>
          <cell r="W316"/>
          <cell r="X316"/>
          <cell r="Y316"/>
          <cell r="Z316"/>
          <cell r="AA316"/>
          <cell r="AB316"/>
          <cell r="AC316"/>
          <cell r="AD316"/>
          <cell r="AE316"/>
        </row>
        <row r="317">
          <cell r="G317"/>
          <cell r="H317"/>
          <cell r="I317"/>
          <cell r="J317"/>
          <cell r="K317"/>
          <cell r="L317"/>
          <cell r="M317"/>
          <cell r="N317"/>
          <cell r="O317"/>
          <cell r="P317"/>
          <cell r="Q317"/>
          <cell r="R317"/>
          <cell r="S317"/>
          <cell r="T317"/>
          <cell r="U317"/>
          <cell r="V317"/>
          <cell r="W317"/>
          <cell r="X317"/>
          <cell r="Y317"/>
          <cell r="Z317"/>
          <cell r="AA317"/>
          <cell r="AB317"/>
          <cell r="AC317"/>
          <cell r="AD317"/>
          <cell r="AE317"/>
        </row>
        <row r="318">
          <cell r="G318"/>
          <cell r="H318"/>
          <cell r="I318"/>
          <cell r="J318"/>
          <cell r="K318"/>
          <cell r="L318"/>
          <cell r="M318"/>
          <cell r="N318"/>
          <cell r="O318"/>
          <cell r="P318"/>
          <cell r="Q318"/>
          <cell r="R318"/>
          <cell r="S318"/>
          <cell r="T318"/>
          <cell r="U318"/>
          <cell r="V318"/>
          <cell r="W318"/>
          <cell r="X318"/>
          <cell r="Y318"/>
          <cell r="Z318"/>
          <cell r="AA318"/>
          <cell r="AB318"/>
          <cell r="AC318"/>
          <cell r="AD318"/>
          <cell r="AE318"/>
        </row>
        <row r="319">
          <cell r="G319"/>
          <cell r="H319"/>
          <cell r="I319"/>
          <cell r="J319"/>
          <cell r="K319"/>
          <cell r="L319"/>
          <cell r="M319"/>
          <cell r="N319"/>
          <cell r="O319"/>
          <cell r="P319"/>
          <cell r="Q319"/>
          <cell r="R319"/>
          <cell r="S319"/>
          <cell r="T319"/>
          <cell r="U319"/>
          <cell r="V319"/>
          <cell r="W319"/>
          <cell r="X319"/>
          <cell r="Y319"/>
          <cell r="Z319"/>
          <cell r="AA319"/>
          <cell r="AB319"/>
          <cell r="AC319"/>
          <cell r="AD319"/>
          <cell r="AE319"/>
        </row>
        <row r="320">
          <cell r="G320"/>
          <cell r="H320"/>
          <cell r="I320"/>
          <cell r="J320"/>
          <cell r="K320"/>
          <cell r="L320"/>
          <cell r="M320"/>
          <cell r="N320"/>
          <cell r="O320"/>
          <cell r="P320"/>
          <cell r="Q320"/>
          <cell r="R320"/>
          <cell r="S320"/>
          <cell r="T320"/>
          <cell r="U320"/>
          <cell r="V320"/>
          <cell r="W320"/>
          <cell r="X320"/>
          <cell r="Y320"/>
          <cell r="Z320"/>
          <cell r="AA320"/>
          <cell r="AB320"/>
          <cell r="AC320"/>
          <cell r="AD320"/>
          <cell r="AE320"/>
        </row>
        <row r="321">
          <cell r="G321"/>
          <cell r="H321"/>
          <cell r="I321"/>
          <cell r="J321"/>
          <cell r="K321"/>
          <cell r="L321"/>
          <cell r="M321"/>
          <cell r="N321"/>
          <cell r="O321"/>
          <cell r="P321"/>
          <cell r="Q321"/>
          <cell r="R321"/>
          <cell r="S321"/>
          <cell r="T321"/>
          <cell r="U321"/>
          <cell r="V321"/>
          <cell r="W321"/>
          <cell r="X321"/>
          <cell r="Y321"/>
          <cell r="Z321"/>
          <cell r="AA321"/>
          <cell r="AB321"/>
          <cell r="AC321"/>
          <cell r="AD321"/>
          <cell r="AE321"/>
        </row>
        <row r="322">
          <cell r="G322"/>
          <cell r="H322"/>
          <cell r="I322"/>
          <cell r="J322"/>
          <cell r="K322"/>
          <cell r="L322"/>
          <cell r="M322"/>
          <cell r="N322"/>
          <cell r="O322"/>
          <cell r="P322"/>
          <cell r="Q322"/>
          <cell r="R322"/>
          <cell r="S322"/>
          <cell r="T322"/>
          <cell r="U322"/>
          <cell r="V322"/>
          <cell r="W322"/>
          <cell r="X322"/>
          <cell r="Y322"/>
          <cell r="Z322"/>
          <cell r="AA322"/>
          <cell r="AB322"/>
          <cell r="AC322"/>
          <cell r="AD322"/>
          <cell r="AE322"/>
        </row>
        <row r="323">
          <cell r="G323"/>
          <cell r="H323"/>
          <cell r="I323"/>
          <cell r="J323"/>
          <cell r="K323"/>
          <cell r="L323"/>
          <cell r="M323"/>
          <cell r="N323"/>
          <cell r="O323"/>
          <cell r="P323"/>
          <cell r="Q323"/>
          <cell r="R323"/>
          <cell r="S323"/>
          <cell r="T323"/>
          <cell r="U323"/>
          <cell r="V323"/>
          <cell r="W323"/>
          <cell r="X323"/>
          <cell r="Y323"/>
          <cell r="Z323"/>
          <cell r="AA323"/>
          <cell r="AB323"/>
          <cell r="AC323"/>
          <cell r="AD323"/>
          <cell r="AE323"/>
        </row>
        <row r="324">
          <cell r="G324"/>
          <cell r="H324"/>
          <cell r="I324"/>
          <cell r="J324"/>
          <cell r="K324"/>
          <cell r="L324"/>
          <cell r="M324"/>
          <cell r="N324"/>
          <cell r="O324"/>
          <cell r="P324"/>
          <cell r="Q324"/>
          <cell r="R324"/>
          <cell r="S324"/>
          <cell r="T324"/>
          <cell r="U324"/>
          <cell r="V324"/>
          <cell r="W324"/>
          <cell r="X324"/>
          <cell r="Y324"/>
          <cell r="Z324"/>
          <cell r="AA324"/>
          <cell r="AB324"/>
          <cell r="AC324"/>
          <cell r="AD324"/>
          <cell r="AE324"/>
        </row>
        <row r="325">
          <cell r="G325"/>
          <cell r="H325"/>
          <cell r="I325"/>
          <cell r="J325"/>
          <cell r="K325"/>
          <cell r="L325"/>
          <cell r="M325"/>
          <cell r="N325"/>
          <cell r="O325"/>
          <cell r="P325"/>
          <cell r="Q325"/>
          <cell r="R325"/>
          <cell r="S325"/>
          <cell r="T325"/>
          <cell r="U325"/>
          <cell r="V325"/>
          <cell r="W325"/>
          <cell r="X325"/>
          <cell r="Y325"/>
          <cell r="Z325"/>
          <cell r="AA325"/>
          <cell r="AB325"/>
          <cell r="AC325"/>
          <cell r="AD325"/>
          <cell r="AE325"/>
        </row>
        <row r="326">
          <cell r="G326"/>
          <cell r="H326"/>
          <cell r="I326"/>
          <cell r="J326"/>
          <cell r="K326"/>
          <cell r="L326"/>
          <cell r="M326"/>
          <cell r="N326"/>
          <cell r="O326"/>
          <cell r="P326"/>
          <cell r="Q326"/>
          <cell r="R326"/>
          <cell r="S326"/>
          <cell r="T326"/>
          <cell r="U326"/>
          <cell r="V326"/>
          <cell r="W326"/>
          <cell r="X326"/>
          <cell r="Y326"/>
          <cell r="Z326"/>
          <cell r="AA326"/>
          <cell r="AB326"/>
          <cell r="AC326"/>
          <cell r="AD326"/>
          <cell r="AE326"/>
        </row>
        <row r="327">
          <cell r="G327"/>
          <cell r="H327"/>
          <cell r="I327"/>
          <cell r="J327"/>
          <cell r="K327"/>
          <cell r="L327"/>
          <cell r="M327"/>
          <cell r="N327"/>
          <cell r="O327"/>
          <cell r="P327"/>
          <cell r="Q327"/>
          <cell r="R327"/>
          <cell r="S327"/>
          <cell r="T327"/>
          <cell r="U327"/>
          <cell r="V327"/>
          <cell r="W327"/>
          <cell r="X327"/>
          <cell r="Y327"/>
          <cell r="Z327"/>
          <cell r="AA327"/>
          <cell r="AB327"/>
          <cell r="AC327"/>
          <cell r="AD327"/>
          <cell r="AE327"/>
        </row>
        <row r="328">
          <cell r="G328"/>
          <cell r="H328"/>
          <cell r="I328"/>
          <cell r="J328"/>
          <cell r="K328"/>
          <cell r="L328"/>
          <cell r="M328"/>
          <cell r="N328"/>
          <cell r="O328"/>
          <cell r="P328"/>
          <cell r="Q328"/>
          <cell r="R328"/>
          <cell r="S328"/>
          <cell r="T328"/>
          <cell r="U328"/>
          <cell r="V328"/>
          <cell r="W328"/>
          <cell r="X328"/>
          <cell r="Y328"/>
          <cell r="Z328"/>
          <cell r="AA328"/>
          <cell r="AB328"/>
          <cell r="AC328"/>
          <cell r="AD328"/>
          <cell r="AE328"/>
        </row>
        <row r="329">
          <cell r="G329"/>
          <cell r="H329"/>
          <cell r="I329"/>
          <cell r="J329"/>
          <cell r="K329"/>
          <cell r="L329"/>
          <cell r="M329"/>
          <cell r="N329"/>
          <cell r="O329"/>
          <cell r="P329"/>
          <cell r="Q329"/>
          <cell r="R329"/>
          <cell r="S329"/>
          <cell r="T329"/>
          <cell r="U329"/>
          <cell r="V329"/>
          <cell r="W329"/>
          <cell r="X329"/>
          <cell r="Y329"/>
          <cell r="Z329"/>
          <cell r="AA329"/>
          <cell r="AB329"/>
          <cell r="AC329"/>
          <cell r="AD329"/>
          <cell r="AE329"/>
        </row>
        <row r="330">
          <cell r="G330"/>
          <cell r="H330"/>
          <cell r="I330"/>
          <cell r="J330"/>
          <cell r="K330"/>
          <cell r="L330"/>
          <cell r="M330"/>
          <cell r="N330"/>
          <cell r="O330"/>
          <cell r="P330"/>
          <cell r="Q330"/>
          <cell r="R330"/>
          <cell r="S330"/>
          <cell r="T330"/>
          <cell r="U330"/>
          <cell r="V330"/>
          <cell r="W330"/>
          <cell r="X330"/>
          <cell r="Y330"/>
          <cell r="Z330"/>
          <cell r="AA330"/>
          <cell r="AB330"/>
          <cell r="AC330"/>
          <cell r="AD330"/>
          <cell r="AE330"/>
        </row>
        <row r="331">
          <cell r="G331"/>
          <cell r="H331"/>
          <cell r="I331"/>
          <cell r="J331"/>
          <cell r="K331"/>
          <cell r="L331"/>
          <cell r="M331"/>
          <cell r="N331"/>
          <cell r="O331"/>
          <cell r="P331"/>
          <cell r="Q331"/>
          <cell r="R331"/>
          <cell r="S331"/>
          <cell r="T331"/>
          <cell r="U331"/>
          <cell r="V331"/>
          <cell r="W331"/>
          <cell r="X331"/>
          <cell r="Y331"/>
          <cell r="Z331"/>
          <cell r="AA331"/>
          <cell r="AB331"/>
          <cell r="AC331"/>
          <cell r="AD331"/>
          <cell r="AE331"/>
        </row>
        <row r="332">
          <cell r="G332"/>
          <cell r="H332"/>
          <cell r="I332"/>
          <cell r="J332"/>
          <cell r="K332"/>
          <cell r="L332"/>
          <cell r="M332"/>
          <cell r="N332"/>
          <cell r="O332"/>
          <cell r="P332"/>
          <cell r="Q332"/>
          <cell r="R332"/>
          <cell r="S332"/>
          <cell r="T332"/>
          <cell r="U332"/>
          <cell r="V332"/>
          <cell r="W332"/>
          <cell r="X332"/>
          <cell r="Y332"/>
          <cell r="Z332"/>
          <cell r="AA332"/>
          <cell r="AB332"/>
          <cell r="AC332"/>
          <cell r="AD332"/>
          <cell r="AE332"/>
        </row>
        <row r="333">
          <cell r="G333"/>
          <cell r="H333"/>
          <cell r="I333"/>
          <cell r="J333"/>
          <cell r="K333"/>
          <cell r="L333"/>
          <cell r="M333"/>
          <cell r="N333"/>
          <cell r="O333"/>
          <cell r="P333"/>
          <cell r="Q333"/>
          <cell r="R333"/>
          <cell r="S333"/>
          <cell r="T333"/>
          <cell r="U333"/>
          <cell r="V333"/>
          <cell r="W333"/>
          <cell r="X333"/>
          <cell r="Y333"/>
          <cell r="Z333"/>
          <cell r="AA333"/>
          <cell r="AB333"/>
          <cell r="AC333"/>
          <cell r="AD333"/>
          <cell r="AE333"/>
        </row>
        <row r="334">
          <cell r="G334"/>
          <cell r="H334"/>
          <cell r="I334"/>
          <cell r="J334"/>
          <cell r="K334"/>
          <cell r="L334"/>
          <cell r="M334"/>
          <cell r="N334"/>
          <cell r="O334"/>
          <cell r="P334"/>
          <cell r="Q334"/>
          <cell r="R334"/>
          <cell r="S334"/>
          <cell r="T334"/>
          <cell r="U334"/>
          <cell r="V334"/>
          <cell r="W334"/>
          <cell r="X334"/>
          <cell r="Y334"/>
          <cell r="Z334"/>
          <cell r="AA334"/>
          <cell r="AB334"/>
          <cell r="AC334"/>
          <cell r="AD334"/>
          <cell r="AE334"/>
        </row>
        <row r="335">
          <cell r="G335"/>
          <cell r="H335"/>
          <cell r="I335"/>
          <cell r="J335"/>
          <cell r="K335"/>
          <cell r="L335"/>
          <cell r="M335"/>
          <cell r="N335"/>
          <cell r="O335"/>
          <cell r="P335"/>
          <cell r="Q335"/>
          <cell r="R335"/>
          <cell r="S335"/>
          <cell r="T335"/>
          <cell r="U335"/>
          <cell r="V335"/>
          <cell r="W335"/>
          <cell r="X335"/>
          <cell r="Y335"/>
          <cell r="Z335"/>
          <cell r="AA335"/>
          <cell r="AB335"/>
          <cell r="AC335"/>
          <cell r="AD335"/>
          <cell r="AE335"/>
        </row>
        <row r="336">
          <cell r="G336"/>
          <cell r="H336"/>
          <cell r="I336"/>
          <cell r="J336"/>
          <cell r="K336"/>
          <cell r="L336"/>
          <cell r="M336"/>
          <cell r="N336"/>
          <cell r="O336"/>
          <cell r="P336"/>
          <cell r="Q336"/>
          <cell r="R336"/>
          <cell r="S336"/>
          <cell r="T336"/>
          <cell r="U336"/>
          <cell r="V336"/>
          <cell r="W336"/>
          <cell r="X336"/>
          <cell r="Y336"/>
          <cell r="Z336"/>
          <cell r="AA336"/>
          <cell r="AB336"/>
          <cell r="AC336"/>
          <cell r="AD336"/>
          <cell r="AE336"/>
        </row>
        <row r="337">
          <cell r="G337"/>
          <cell r="H337"/>
          <cell r="I337"/>
          <cell r="J337"/>
          <cell r="K337"/>
          <cell r="L337"/>
          <cell r="M337"/>
          <cell r="N337"/>
          <cell r="O337"/>
          <cell r="P337"/>
          <cell r="Q337"/>
          <cell r="R337"/>
          <cell r="S337"/>
          <cell r="T337"/>
          <cell r="U337"/>
          <cell r="V337"/>
          <cell r="W337"/>
          <cell r="X337"/>
          <cell r="Y337"/>
          <cell r="Z337"/>
          <cell r="AA337"/>
          <cell r="AB337"/>
          <cell r="AC337"/>
          <cell r="AD337"/>
          <cell r="AE337"/>
        </row>
        <row r="338">
          <cell r="G338"/>
          <cell r="H338"/>
          <cell r="I338"/>
          <cell r="J338"/>
          <cell r="K338"/>
          <cell r="L338"/>
          <cell r="M338"/>
          <cell r="N338"/>
          <cell r="O338"/>
          <cell r="P338"/>
          <cell r="Q338"/>
          <cell r="R338"/>
          <cell r="S338"/>
          <cell r="T338"/>
          <cell r="U338"/>
          <cell r="V338"/>
          <cell r="W338"/>
          <cell r="X338"/>
          <cell r="Y338"/>
          <cell r="Z338"/>
          <cell r="AA338"/>
          <cell r="AB338"/>
          <cell r="AC338"/>
          <cell r="AD338"/>
          <cell r="AE338"/>
        </row>
        <row r="339">
          <cell r="G339"/>
          <cell r="H339"/>
          <cell r="I339"/>
          <cell r="J339"/>
          <cell r="K339"/>
          <cell r="L339"/>
          <cell r="M339"/>
          <cell r="N339"/>
          <cell r="O339"/>
          <cell r="P339"/>
          <cell r="Q339"/>
          <cell r="R339"/>
          <cell r="S339"/>
          <cell r="T339"/>
          <cell r="U339"/>
          <cell r="V339"/>
          <cell r="W339"/>
          <cell r="X339"/>
          <cell r="Y339"/>
          <cell r="Z339"/>
          <cell r="AA339"/>
          <cell r="AB339"/>
          <cell r="AC339"/>
          <cell r="AD339"/>
          <cell r="AE339"/>
        </row>
        <row r="340">
          <cell r="G340"/>
          <cell r="H340"/>
          <cell r="I340"/>
          <cell r="J340"/>
          <cell r="K340"/>
          <cell r="L340"/>
          <cell r="M340"/>
          <cell r="N340"/>
          <cell r="O340"/>
          <cell r="P340"/>
          <cell r="Q340"/>
          <cell r="R340"/>
          <cell r="S340"/>
          <cell r="T340"/>
          <cell r="U340"/>
          <cell r="V340"/>
          <cell r="W340"/>
          <cell r="X340"/>
          <cell r="Y340"/>
          <cell r="Z340"/>
          <cell r="AA340"/>
          <cell r="AB340"/>
          <cell r="AC340"/>
          <cell r="AD340"/>
          <cell r="AE340"/>
        </row>
        <row r="341">
          <cell r="G341"/>
          <cell r="H341"/>
          <cell r="I341"/>
          <cell r="J341"/>
          <cell r="K341"/>
          <cell r="L341"/>
          <cell r="M341"/>
          <cell r="N341"/>
          <cell r="O341"/>
          <cell r="P341"/>
          <cell r="Q341"/>
          <cell r="R341"/>
          <cell r="S341"/>
          <cell r="T341"/>
          <cell r="U341"/>
          <cell r="V341"/>
          <cell r="W341"/>
          <cell r="X341"/>
          <cell r="Y341"/>
          <cell r="Z341"/>
          <cell r="AA341"/>
          <cell r="AB341"/>
          <cell r="AC341"/>
          <cell r="AD341"/>
          <cell r="AE341"/>
        </row>
        <row r="342">
          <cell r="G342"/>
          <cell r="H342"/>
          <cell r="I342"/>
          <cell r="J342"/>
          <cell r="K342"/>
          <cell r="L342"/>
          <cell r="M342"/>
          <cell r="N342"/>
          <cell r="O342"/>
          <cell r="P342"/>
          <cell r="Q342"/>
          <cell r="R342"/>
          <cell r="S342"/>
          <cell r="T342"/>
          <cell r="U342"/>
          <cell r="V342"/>
          <cell r="W342"/>
          <cell r="X342"/>
          <cell r="Y342"/>
          <cell r="Z342"/>
          <cell r="AA342"/>
          <cell r="AB342"/>
          <cell r="AC342"/>
          <cell r="AD342"/>
          <cell r="AE342"/>
        </row>
        <row r="343">
          <cell r="G343"/>
          <cell r="H343"/>
          <cell r="I343"/>
          <cell r="J343"/>
          <cell r="K343"/>
          <cell r="L343"/>
          <cell r="M343"/>
          <cell r="N343"/>
          <cell r="O343"/>
          <cell r="P343"/>
          <cell r="Q343"/>
          <cell r="R343"/>
          <cell r="S343"/>
          <cell r="T343"/>
          <cell r="U343"/>
          <cell r="V343"/>
          <cell r="W343"/>
          <cell r="X343"/>
          <cell r="Y343"/>
          <cell r="Z343"/>
          <cell r="AA343"/>
          <cell r="AB343"/>
          <cell r="AC343"/>
          <cell r="AD343"/>
          <cell r="AE343"/>
        </row>
        <row r="344">
          <cell r="G344"/>
          <cell r="H344"/>
          <cell r="I344"/>
          <cell r="J344"/>
          <cell r="K344"/>
          <cell r="L344"/>
          <cell r="M344"/>
          <cell r="N344"/>
          <cell r="O344"/>
          <cell r="P344"/>
          <cell r="Q344"/>
          <cell r="R344"/>
          <cell r="S344"/>
          <cell r="T344"/>
          <cell r="U344"/>
          <cell r="V344"/>
          <cell r="W344"/>
          <cell r="X344"/>
          <cell r="Y344"/>
          <cell r="Z344"/>
          <cell r="AA344"/>
          <cell r="AB344"/>
          <cell r="AC344"/>
          <cell r="AD344"/>
          <cell r="AE344"/>
        </row>
        <row r="345">
          <cell r="G345"/>
          <cell r="H345"/>
          <cell r="I345"/>
          <cell r="J345"/>
          <cell r="K345"/>
          <cell r="L345"/>
          <cell r="M345"/>
          <cell r="N345"/>
          <cell r="O345"/>
          <cell r="P345"/>
          <cell r="Q345"/>
          <cell r="R345"/>
          <cell r="S345"/>
          <cell r="T345"/>
          <cell r="U345"/>
          <cell r="V345"/>
          <cell r="W345"/>
          <cell r="X345"/>
          <cell r="Y345"/>
          <cell r="Z345"/>
          <cell r="AA345"/>
          <cell r="AB345"/>
          <cell r="AC345"/>
          <cell r="AD345"/>
          <cell r="AE345"/>
        </row>
        <row r="346">
          <cell r="G346"/>
          <cell r="H346"/>
          <cell r="I346"/>
          <cell r="J346"/>
          <cell r="K346"/>
          <cell r="L346"/>
          <cell r="M346"/>
          <cell r="N346"/>
          <cell r="O346"/>
          <cell r="P346"/>
          <cell r="Q346"/>
          <cell r="R346"/>
          <cell r="S346"/>
          <cell r="T346"/>
          <cell r="U346"/>
          <cell r="V346"/>
          <cell r="W346"/>
          <cell r="X346"/>
          <cell r="Y346"/>
          <cell r="Z346"/>
          <cell r="AA346"/>
          <cell r="AB346"/>
          <cell r="AC346"/>
          <cell r="AD346"/>
          <cell r="AE346"/>
        </row>
        <row r="347">
          <cell r="G347"/>
          <cell r="H347"/>
          <cell r="I347"/>
          <cell r="J347"/>
          <cell r="K347"/>
          <cell r="L347"/>
          <cell r="M347"/>
          <cell r="N347"/>
          <cell r="O347"/>
          <cell r="P347"/>
          <cell r="Q347"/>
          <cell r="R347"/>
          <cell r="S347"/>
          <cell r="T347"/>
          <cell r="U347"/>
          <cell r="V347"/>
          <cell r="W347"/>
          <cell r="X347"/>
          <cell r="Y347"/>
          <cell r="Z347"/>
          <cell r="AA347"/>
          <cell r="AB347"/>
          <cell r="AC347"/>
          <cell r="AD347"/>
          <cell r="AE347"/>
        </row>
        <row r="348">
          <cell r="G348"/>
          <cell r="H348"/>
          <cell r="I348"/>
          <cell r="J348"/>
          <cell r="K348"/>
          <cell r="L348"/>
          <cell r="M348"/>
          <cell r="N348"/>
          <cell r="O348"/>
          <cell r="P348"/>
          <cell r="Q348"/>
          <cell r="R348"/>
          <cell r="S348"/>
          <cell r="T348"/>
          <cell r="U348"/>
          <cell r="V348"/>
          <cell r="W348"/>
          <cell r="X348"/>
          <cell r="Y348"/>
          <cell r="Z348"/>
          <cell r="AA348"/>
          <cell r="AB348"/>
          <cell r="AC348"/>
          <cell r="AD348"/>
          <cell r="AE348"/>
        </row>
        <row r="349">
          <cell r="G349"/>
          <cell r="H349"/>
          <cell r="I349"/>
          <cell r="J349"/>
          <cell r="K349"/>
          <cell r="L349"/>
          <cell r="M349"/>
          <cell r="N349"/>
          <cell r="O349"/>
          <cell r="P349"/>
          <cell r="Q349"/>
          <cell r="R349"/>
          <cell r="S349"/>
          <cell r="T349"/>
          <cell r="U349"/>
          <cell r="V349"/>
          <cell r="W349"/>
          <cell r="X349"/>
          <cell r="Y349"/>
          <cell r="Z349"/>
          <cell r="AA349"/>
          <cell r="AB349"/>
          <cell r="AC349"/>
          <cell r="AD349"/>
          <cell r="AE349"/>
        </row>
        <row r="350">
          <cell r="G350"/>
          <cell r="H350"/>
          <cell r="I350"/>
          <cell r="J350"/>
          <cell r="K350"/>
          <cell r="L350"/>
          <cell r="M350"/>
          <cell r="N350"/>
          <cell r="O350"/>
          <cell r="P350"/>
          <cell r="Q350"/>
          <cell r="R350"/>
          <cell r="S350"/>
          <cell r="T350"/>
          <cell r="U350"/>
          <cell r="V350"/>
          <cell r="W350"/>
          <cell r="X350"/>
          <cell r="Y350"/>
          <cell r="Z350"/>
          <cell r="AA350"/>
          <cell r="AB350"/>
          <cell r="AC350"/>
          <cell r="AD350"/>
          <cell r="AE350"/>
        </row>
        <row r="351">
          <cell r="G351"/>
          <cell r="H351"/>
          <cell r="I351"/>
          <cell r="J351"/>
          <cell r="K351"/>
          <cell r="L351"/>
          <cell r="M351"/>
          <cell r="N351"/>
          <cell r="O351"/>
          <cell r="P351"/>
          <cell r="Q351"/>
          <cell r="R351"/>
          <cell r="S351"/>
          <cell r="T351"/>
          <cell r="U351"/>
          <cell r="V351"/>
          <cell r="W351"/>
          <cell r="X351"/>
          <cell r="Y351"/>
          <cell r="Z351"/>
          <cell r="AA351"/>
          <cell r="AB351"/>
          <cell r="AC351"/>
          <cell r="AD351"/>
          <cell r="AE351"/>
        </row>
        <row r="352">
          <cell r="G352"/>
          <cell r="H352"/>
          <cell r="I352"/>
          <cell r="J352"/>
          <cell r="K352"/>
          <cell r="L352"/>
          <cell r="M352"/>
          <cell r="N352"/>
          <cell r="O352"/>
          <cell r="P352"/>
          <cell r="Q352"/>
          <cell r="R352"/>
          <cell r="S352"/>
          <cell r="T352"/>
          <cell r="U352"/>
          <cell r="V352"/>
          <cell r="W352"/>
          <cell r="X352"/>
          <cell r="Y352"/>
          <cell r="Z352"/>
          <cell r="AA352"/>
          <cell r="AB352"/>
          <cell r="AC352"/>
          <cell r="AD352"/>
          <cell r="AE352"/>
        </row>
        <row r="353">
          <cell r="G353"/>
          <cell r="H353"/>
          <cell r="I353"/>
          <cell r="J353"/>
          <cell r="K353"/>
          <cell r="L353"/>
          <cell r="M353"/>
          <cell r="N353"/>
          <cell r="O353"/>
          <cell r="P353"/>
          <cell r="Q353"/>
          <cell r="R353"/>
          <cell r="S353"/>
          <cell r="T353"/>
          <cell r="U353"/>
          <cell r="V353"/>
          <cell r="W353"/>
          <cell r="X353"/>
          <cell r="Y353"/>
          <cell r="Z353"/>
          <cell r="AA353"/>
          <cell r="AB353"/>
          <cell r="AC353"/>
          <cell r="AD353"/>
          <cell r="AE353"/>
        </row>
        <row r="354">
          <cell r="G354"/>
          <cell r="H354"/>
          <cell r="I354"/>
          <cell r="J354"/>
          <cell r="K354"/>
          <cell r="L354"/>
          <cell r="M354"/>
          <cell r="N354"/>
          <cell r="O354"/>
          <cell r="P354"/>
          <cell r="Q354"/>
          <cell r="R354"/>
          <cell r="S354"/>
          <cell r="T354"/>
          <cell r="U354"/>
          <cell r="V354"/>
          <cell r="W354"/>
          <cell r="X354"/>
          <cell r="Y354"/>
          <cell r="Z354"/>
          <cell r="AA354"/>
          <cell r="AB354"/>
          <cell r="AC354"/>
          <cell r="AD354"/>
          <cell r="AE354"/>
        </row>
        <row r="355">
          <cell r="G355"/>
          <cell r="H355"/>
          <cell r="I355"/>
          <cell r="J355"/>
          <cell r="K355"/>
          <cell r="L355"/>
          <cell r="M355"/>
          <cell r="N355"/>
          <cell r="O355"/>
          <cell r="P355"/>
          <cell r="Q355"/>
          <cell r="R355"/>
          <cell r="S355"/>
          <cell r="T355"/>
          <cell r="U355"/>
          <cell r="V355"/>
          <cell r="W355"/>
          <cell r="X355"/>
          <cell r="Y355"/>
          <cell r="Z355"/>
          <cell r="AA355"/>
          <cell r="AB355"/>
          <cell r="AC355"/>
          <cell r="AD355"/>
          <cell r="AE355"/>
        </row>
        <row r="356">
          <cell r="G356"/>
          <cell r="H356"/>
          <cell r="I356"/>
          <cell r="J356"/>
          <cell r="K356"/>
          <cell r="L356"/>
          <cell r="M356"/>
          <cell r="N356"/>
          <cell r="O356"/>
          <cell r="P356"/>
          <cell r="Q356"/>
          <cell r="R356"/>
          <cell r="S356"/>
          <cell r="T356"/>
          <cell r="U356"/>
          <cell r="V356"/>
          <cell r="W356"/>
          <cell r="X356"/>
          <cell r="Y356"/>
          <cell r="Z356"/>
          <cell r="AA356"/>
          <cell r="AB356"/>
          <cell r="AC356"/>
          <cell r="AD356"/>
          <cell r="AE356"/>
        </row>
        <row r="357">
          <cell r="G357"/>
          <cell r="H357"/>
          <cell r="I357"/>
          <cell r="J357"/>
          <cell r="K357"/>
          <cell r="L357"/>
          <cell r="M357"/>
          <cell r="N357"/>
          <cell r="O357"/>
          <cell r="P357"/>
          <cell r="Q357"/>
          <cell r="R357"/>
          <cell r="S357"/>
          <cell r="T357"/>
          <cell r="U357"/>
          <cell r="V357"/>
          <cell r="W357"/>
          <cell r="X357"/>
          <cell r="Y357"/>
          <cell r="Z357"/>
          <cell r="AA357"/>
          <cell r="AB357"/>
          <cell r="AC357"/>
          <cell r="AD357"/>
          <cell r="AE357"/>
        </row>
        <row r="358">
          <cell r="G358"/>
          <cell r="H358"/>
          <cell r="I358"/>
          <cell r="J358"/>
          <cell r="K358"/>
          <cell r="L358"/>
          <cell r="M358"/>
          <cell r="N358"/>
          <cell r="O358"/>
          <cell r="P358"/>
          <cell r="Q358"/>
          <cell r="R358"/>
          <cell r="S358"/>
          <cell r="T358"/>
          <cell r="U358"/>
          <cell r="V358"/>
          <cell r="W358"/>
          <cell r="X358"/>
          <cell r="Y358"/>
          <cell r="Z358"/>
          <cell r="AA358"/>
          <cell r="AB358"/>
          <cell r="AC358"/>
          <cell r="AD358"/>
          <cell r="AE358"/>
        </row>
        <row r="359">
          <cell r="G359"/>
          <cell r="H359"/>
          <cell r="I359"/>
          <cell r="J359"/>
          <cell r="K359"/>
          <cell r="L359"/>
          <cell r="M359"/>
          <cell r="N359"/>
          <cell r="O359"/>
          <cell r="P359"/>
          <cell r="Q359"/>
          <cell r="R359"/>
          <cell r="S359"/>
          <cell r="T359"/>
          <cell r="U359"/>
          <cell r="V359"/>
          <cell r="W359"/>
          <cell r="X359"/>
          <cell r="Y359"/>
          <cell r="Z359"/>
          <cell r="AA359"/>
          <cell r="AB359"/>
          <cell r="AC359"/>
          <cell r="AD359"/>
          <cell r="AE359"/>
        </row>
        <row r="360">
          <cell r="G360"/>
          <cell r="H360"/>
          <cell r="I360"/>
          <cell r="J360"/>
          <cell r="K360"/>
          <cell r="L360"/>
          <cell r="M360"/>
          <cell r="N360"/>
          <cell r="O360"/>
          <cell r="P360"/>
          <cell r="Q360"/>
          <cell r="R360"/>
          <cell r="S360"/>
          <cell r="T360"/>
          <cell r="U360"/>
          <cell r="V360"/>
          <cell r="W360"/>
          <cell r="X360"/>
          <cell r="Y360"/>
          <cell r="Z360"/>
          <cell r="AA360"/>
          <cell r="AB360"/>
          <cell r="AC360"/>
          <cell r="AD360"/>
          <cell r="AE360"/>
        </row>
        <row r="361">
          <cell r="G361"/>
          <cell r="H361"/>
          <cell r="I361"/>
          <cell r="J361"/>
          <cell r="K361"/>
          <cell r="L361"/>
          <cell r="M361"/>
          <cell r="N361"/>
          <cell r="O361"/>
          <cell r="P361"/>
          <cell r="Q361"/>
          <cell r="R361"/>
          <cell r="S361"/>
          <cell r="T361"/>
          <cell r="U361"/>
          <cell r="V361"/>
          <cell r="W361"/>
          <cell r="X361"/>
          <cell r="Y361"/>
          <cell r="Z361"/>
          <cell r="AA361"/>
          <cell r="AB361"/>
          <cell r="AC361"/>
          <cell r="AD361"/>
          <cell r="AE361"/>
        </row>
        <row r="362">
          <cell r="G362"/>
          <cell r="H362"/>
          <cell r="I362"/>
          <cell r="J362"/>
          <cell r="K362"/>
          <cell r="L362"/>
          <cell r="M362"/>
          <cell r="N362"/>
          <cell r="O362"/>
          <cell r="P362"/>
          <cell r="Q362"/>
          <cell r="R362"/>
          <cell r="S362"/>
          <cell r="T362"/>
          <cell r="U362"/>
          <cell r="V362"/>
          <cell r="W362"/>
          <cell r="X362"/>
          <cell r="Y362"/>
          <cell r="Z362"/>
          <cell r="AA362"/>
          <cell r="AB362"/>
          <cell r="AC362"/>
          <cell r="AD362"/>
          <cell r="AE362"/>
        </row>
        <row r="363">
          <cell r="G363"/>
          <cell r="H363"/>
          <cell r="I363"/>
          <cell r="J363"/>
          <cell r="K363"/>
          <cell r="L363"/>
          <cell r="M363"/>
          <cell r="N363"/>
          <cell r="O363"/>
          <cell r="P363"/>
          <cell r="Q363"/>
          <cell r="R363"/>
          <cell r="S363"/>
          <cell r="T363"/>
          <cell r="U363"/>
          <cell r="V363"/>
          <cell r="W363"/>
          <cell r="X363"/>
          <cell r="Y363"/>
          <cell r="Z363"/>
          <cell r="AA363"/>
          <cell r="AB363"/>
          <cell r="AC363"/>
          <cell r="AD363"/>
          <cell r="AE363"/>
        </row>
        <row r="364">
          <cell r="G364"/>
          <cell r="H364"/>
          <cell r="I364"/>
          <cell r="J364"/>
          <cell r="K364"/>
          <cell r="L364"/>
          <cell r="M364"/>
          <cell r="N364"/>
          <cell r="O364"/>
          <cell r="P364"/>
          <cell r="Q364"/>
          <cell r="R364"/>
          <cell r="S364"/>
          <cell r="T364"/>
          <cell r="U364"/>
          <cell r="V364"/>
          <cell r="W364"/>
          <cell r="X364"/>
          <cell r="Y364"/>
          <cell r="Z364"/>
          <cell r="AA364"/>
          <cell r="AB364"/>
          <cell r="AC364"/>
          <cell r="AD364"/>
          <cell r="AE364"/>
        </row>
        <row r="365">
          <cell r="G365"/>
          <cell r="H365"/>
          <cell r="I365"/>
          <cell r="J365"/>
          <cell r="K365"/>
          <cell r="L365"/>
          <cell r="M365"/>
          <cell r="N365"/>
          <cell r="O365"/>
          <cell r="P365"/>
          <cell r="Q365"/>
          <cell r="R365"/>
          <cell r="S365"/>
          <cell r="T365"/>
          <cell r="U365"/>
          <cell r="V365"/>
          <cell r="W365"/>
          <cell r="X365"/>
          <cell r="Y365"/>
          <cell r="Z365"/>
          <cell r="AA365"/>
          <cell r="AB365"/>
          <cell r="AC365"/>
          <cell r="AD365"/>
          <cell r="AE365"/>
        </row>
        <row r="366">
          <cell r="G366"/>
          <cell r="H366"/>
          <cell r="I366"/>
          <cell r="J366"/>
          <cell r="K366"/>
          <cell r="L366"/>
          <cell r="M366"/>
          <cell r="N366"/>
          <cell r="O366"/>
          <cell r="P366"/>
          <cell r="Q366"/>
          <cell r="R366"/>
          <cell r="S366"/>
          <cell r="T366"/>
          <cell r="U366"/>
          <cell r="V366"/>
          <cell r="W366"/>
          <cell r="X366"/>
          <cell r="Y366"/>
          <cell r="Z366"/>
          <cell r="AA366"/>
          <cell r="AB366"/>
          <cell r="AC366"/>
          <cell r="AD366"/>
          <cell r="AE366"/>
        </row>
        <row r="367">
          <cell r="G367"/>
          <cell r="H367"/>
          <cell r="I367"/>
          <cell r="J367"/>
          <cell r="K367"/>
          <cell r="L367"/>
          <cell r="M367"/>
          <cell r="N367"/>
          <cell r="O367"/>
          <cell r="P367"/>
          <cell r="Q367"/>
          <cell r="R367"/>
          <cell r="S367"/>
          <cell r="T367"/>
          <cell r="U367"/>
          <cell r="V367"/>
          <cell r="W367"/>
          <cell r="X367"/>
          <cell r="Y367"/>
          <cell r="Z367"/>
          <cell r="AA367"/>
          <cell r="AB367"/>
          <cell r="AC367"/>
          <cell r="AD367"/>
          <cell r="AE367"/>
        </row>
        <row r="368">
          <cell r="G368"/>
          <cell r="H368"/>
          <cell r="I368"/>
          <cell r="J368"/>
          <cell r="K368"/>
          <cell r="L368"/>
          <cell r="M368"/>
          <cell r="N368"/>
          <cell r="O368"/>
          <cell r="P368"/>
          <cell r="Q368"/>
          <cell r="R368"/>
          <cell r="S368"/>
          <cell r="T368"/>
          <cell r="U368"/>
          <cell r="V368"/>
          <cell r="W368"/>
          <cell r="X368"/>
          <cell r="Y368"/>
          <cell r="Z368"/>
          <cell r="AA368"/>
          <cell r="AB368"/>
          <cell r="AC368"/>
          <cell r="AD368"/>
          <cell r="AE368"/>
        </row>
        <row r="369">
          <cell r="G369"/>
          <cell r="H369"/>
          <cell r="I369"/>
          <cell r="J369"/>
          <cell r="K369"/>
          <cell r="L369"/>
          <cell r="M369"/>
          <cell r="N369"/>
          <cell r="O369"/>
          <cell r="P369"/>
          <cell r="Q369"/>
          <cell r="R369"/>
          <cell r="S369"/>
          <cell r="T369"/>
          <cell r="U369"/>
          <cell r="V369"/>
          <cell r="W369"/>
          <cell r="X369"/>
          <cell r="Y369"/>
          <cell r="Z369"/>
          <cell r="AA369"/>
          <cell r="AB369"/>
          <cell r="AC369"/>
          <cell r="AD369"/>
          <cell r="AE369"/>
        </row>
        <row r="370">
          <cell r="G370"/>
          <cell r="H370"/>
          <cell r="I370"/>
          <cell r="J370"/>
          <cell r="K370"/>
          <cell r="L370"/>
          <cell r="M370"/>
          <cell r="N370"/>
          <cell r="O370"/>
          <cell r="P370"/>
          <cell r="Q370"/>
          <cell r="R370"/>
          <cell r="S370"/>
          <cell r="T370"/>
          <cell r="U370"/>
          <cell r="V370"/>
          <cell r="W370"/>
          <cell r="X370"/>
          <cell r="Y370"/>
          <cell r="Z370"/>
          <cell r="AA370"/>
          <cell r="AB370"/>
          <cell r="AC370"/>
          <cell r="AD370"/>
          <cell r="AE370"/>
        </row>
        <row r="371">
          <cell r="G371"/>
          <cell r="H371"/>
          <cell r="I371"/>
          <cell r="J371"/>
          <cell r="K371"/>
          <cell r="L371"/>
          <cell r="M371"/>
          <cell r="N371"/>
          <cell r="O371"/>
          <cell r="P371"/>
          <cell r="Q371"/>
          <cell r="R371"/>
          <cell r="S371"/>
          <cell r="T371"/>
          <cell r="U371"/>
          <cell r="V371"/>
          <cell r="W371"/>
          <cell r="X371"/>
          <cell r="Y371"/>
          <cell r="Z371"/>
          <cell r="AA371"/>
          <cell r="AB371"/>
          <cell r="AC371"/>
          <cell r="AD371"/>
          <cell r="AE371"/>
        </row>
        <row r="372">
          <cell r="G372"/>
          <cell r="H372"/>
          <cell r="I372"/>
          <cell r="J372"/>
          <cell r="K372"/>
          <cell r="L372"/>
          <cell r="M372"/>
          <cell r="N372"/>
          <cell r="O372"/>
          <cell r="P372"/>
          <cell r="Q372"/>
          <cell r="R372"/>
          <cell r="S372"/>
          <cell r="T372"/>
          <cell r="U372"/>
          <cell r="V372"/>
          <cell r="W372"/>
          <cell r="X372"/>
          <cell r="Y372"/>
          <cell r="Z372"/>
          <cell r="AA372"/>
          <cell r="AB372"/>
          <cell r="AC372"/>
          <cell r="AD372"/>
          <cell r="AE372"/>
        </row>
        <row r="373">
          <cell r="G373"/>
          <cell r="H373"/>
          <cell r="I373"/>
          <cell r="J373"/>
          <cell r="K373"/>
          <cell r="L373"/>
          <cell r="M373"/>
          <cell r="N373"/>
          <cell r="O373"/>
          <cell r="P373"/>
          <cell r="Q373"/>
          <cell r="R373"/>
          <cell r="S373"/>
          <cell r="T373"/>
          <cell r="U373"/>
          <cell r="V373"/>
          <cell r="W373"/>
          <cell r="X373"/>
          <cell r="Y373"/>
          <cell r="Z373"/>
          <cell r="AA373"/>
          <cell r="AB373"/>
          <cell r="AC373"/>
          <cell r="AD373"/>
          <cell r="AE373"/>
        </row>
        <row r="374">
          <cell r="G374"/>
          <cell r="H374"/>
          <cell r="I374"/>
          <cell r="J374"/>
          <cell r="K374"/>
          <cell r="L374"/>
          <cell r="M374"/>
          <cell r="N374"/>
          <cell r="O374"/>
          <cell r="P374"/>
          <cell r="Q374"/>
          <cell r="R374"/>
          <cell r="S374"/>
          <cell r="T374"/>
          <cell r="U374"/>
          <cell r="V374"/>
          <cell r="W374"/>
          <cell r="X374"/>
          <cell r="Y374"/>
          <cell r="Z374"/>
          <cell r="AA374"/>
          <cell r="AB374"/>
          <cell r="AC374"/>
          <cell r="AD374"/>
          <cell r="AE374"/>
        </row>
        <row r="375">
          <cell r="G375"/>
          <cell r="H375"/>
          <cell r="I375"/>
          <cell r="J375"/>
          <cell r="K375"/>
          <cell r="L375"/>
          <cell r="M375"/>
          <cell r="N375"/>
          <cell r="O375"/>
          <cell r="P375"/>
          <cell r="Q375"/>
          <cell r="R375"/>
          <cell r="S375"/>
          <cell r="T375"/>
          <cell r="U375"/>
          <cell r="V375"/>
          <cell r="W375"/>
          <cell r="X375"/>
          <cell r="Y375"/>
          <cell r="Z375"/>
          <cell r="AA375"/>
          <cell r="AB375"/>
          <cell r="AC375"/>
          <cell r="AD375"/>
          <cell r="AE375"/>
        </row>
        <row r="376">
          <cell r="G376"/>
          <cell r="H376"/>
          <cell r="I376"/>
          <cell r="J376"/>
          <cell r="K376"/>
          <cell r="L376"/>
          <cell r="M376"/>
          <cell r="N376"/>
          <cell r="O376"/>
          <cell r="P376"/>
          <cell r="Q376"/>
          <cell r="R376"/>
          <cell r="S376"/>
          <cell r="T376"/>
          <cell r="U376"/>
          <cell r="V376"/>
          <cell r="W376"/>
          <cell r="X376"/>
          <cell r="Y376"/>
          <cell r="Z376"/>
          <cell r="AA376"/>
          <cell r="AB376"/>
          <cell r="AC376"/>
          <cell r="AD376"/>
          <cell r="AE376"/>
        </row>
        <row r="377">
          <cell r="G377"/>
          <cell r="H377"/>
          <cell r="I377"/>
          <cell r="J377"/>
          <cell r="K377"/>
          <cell r="L377"/>
          <cell r="M377"/>
          <cell r="N377"/>
          <cell r="O377"/>
          <cell r="P377"/>
          <cell r="Q377"/>
          <cell r="R377"/>
          <cell r="S377"/>
          <cell r="T377"/>
          <cell r="U377"/>
          <cell r="V377"/>
          <cell r="W377"/>
          <cell r="X377"/>
          <cell r="Y377"/>
          <cell r="Z377"/>
          <cell r="AA377"/>
          <cell r="AB377"/>
          <cell r="AC377"/>
          <cell r="AD377"/>
          <cell r="AE377"/>
        </row>
        <row r="378">
          <cell r="G378"/>
          <cell r="H378"/>
          <cell r="I378"/>
          <cell r="J378"/>
          <cell r="K378"/>
          <cell r="L378"/>
          <cell r="M378"/>
          <cell r="N378"/>
          <cell r="O378"/>
          <cell r="P378"/>
          <cell r="Q378"/>
          <cell r="R378"/>
          <cell r="S378"/>
          <cell r="T378"/>
          <cell r="U378"/>
          <cell r="V378"/>
          <cell r="W378"/>
          <cell r="X378"/>
          <cell r="Y378"/>
          <cell r="Z378"/>
          <cell r="AA378"/>
          <cell r="AB378"/>
          <cell r="AC378"/>
          <cell r="AD378"/>
          <cell r="AE378"/>
        </row>
        <row r="379">
          <cell r="G379"/>
          <cell r="H379"/>
          <cell r="I379"/>
          <cell r="J379"/>
          <cell r="K379"/>
          <cell r="L379"/>
          <cell r="M379"/>
          <cell r="N379"/>
          <cell r="O379"/>
          <cell r="P379"/>
          <cell r="Q379"/>
          <cell r="R379"/>
          <cell r="S379"/>
          <cell r="T379"/>
          <cell r="U379"/>
          <cell r="V379"/>
          <cell r="W379"/>
          <cell r="X379"/>
          <cell r="Y379"/>
          <cell r="Z379"/>
          <cell r="AA379"/>
          <cell r="AB379"/>
          <cell r="AC379"/>
          <cell r="AD379"/>
          <cell r="AE379"/>
        </row>
        <row r="380">
          <cell r="G380"/>
          <cell r="H380"/>
          <cell r="I380"/>
          <cell r="J380"/>
          <cell r="K380"/>
          <cell r="L380"/>
          <cell r="M380"/>
          <cell r="N380"/>
          <cell r="O380"/>
          <cell r="P380"/>
          <cell r="Q380"/>
          <cell r="R380"/>
          <cell r="S380"/>
          <cell r="T380"/>
          <cell r="U380"/>
          <cell r="V380"/>
          <cell r="W380"/>
          <cell r="X380"/>
          <cell r="Y380"/>
          <cell r="Z380"/>
          <cell r="AA380"/>
          <cell r="AB380"/>
          <cell r="AC380"/>
          <cell r="AD380"/>
          <cell r="AE380"/>
        </row>
        <row r="381">
          <cell r="G381"/>
          <cell r="H381"/>
          <cell r="I381"/>
          <cell r="J381"/>
          <cell r="K381"/>
          <cell r="L381"/>
          <cell r="M381"/>
          <cell r="N381"/>
          <cell r="O381"/>
          <cell r="P381"/>
          <cell r="Q381"/>
          <cell r="R381"/>
          <cell r="S381"/>
          <cell r="T381"/>
          <cell r="U381"/>
          <cell r="V381"/>
          <cell r="W381"/>
          <cell r="X381"/>
          <cell r="Y381"/>
          <cell r="Z381"/>
          <cell r="AA381"/>
          <cell r="AB381"/>
          <cell r="AC381"/>
          <cell r="AD381"/>
          <cell r="AE381"/>
        </row>
        <row r="382">
          <cell r="G382"/>
          <cell r="H382"/>
          <cell r="I382"/>
          <cell r="J382"/>
          <cell r="K382"/>
          <cell r="L382"/>
          <cell r="M382"/>
          <cell r="N382"/>
          <cell r="O382"/>
          <cell r="P382"/>
          <cell r="Q382"/>
          <cell r="R382"/>
          <cell r="S382"/>
          <cell r="T382"/>
          <cell r="U382"/>
          <cell r="V382"/>
          <cell r="W382"/>
          <cell r="X382"/>
          <cell r="Y382"/>
          <cell r="Z382"/>
          <cell r="AA382"/>
          <cell r="AB382"/>
          <cell r="AC382"/>
          <cell r="AD382"/>
          <cell r="AE382"/>
        </row>
        <row r="383">
          <cell r="G383"/>
          <cell r="H383"/>
          <cell r="I383"/>
          <cell r="J383"/>
          <cell r="K383"/>
          <cell r="L383"/>
          <cell r="M383"/>
          <cell r="N383"/>
          <cell r="O383"/>
          <cell r="P383"/>
          <cell r="Q383"/>
          <cell r="R383"/>
          <cell r="S383"/>
          <cell r="T383"/>
          <cell r="U383"/>
          <cell r="V383"/>
          <cell r="W383"/>
          <cell r="X383"/>
          <cell r="Y383"/>
          <cell r="Z383"/>
          <cell r="AA383"/>
          <cell r="AB383"/>
          <cell r="AC383"/>
          <cell r="AD383"/>
          <cell r="AE383"/>
        </row>
        <row r="384">
          <cell r="G384"/>
          <cell r="H384"/>
          <cell r="I384"/>
          <cell r="J384"/>
          <cell r="K384"/>
          <cell r="L384"/>
          <cell r="M384"/>
          <cell r="N384"/>
          <cell r="O384"/>
          <cell r="P384"/>
          <cell r="Q384"/>
          <cell r="R384"/>
          <cell r="S384"/>
          <cell r="T384"/>
          <cell r="U384"/>
          <cell r="V384"/>
          <cell r="W384"/>
          <cell r="X384"/>
          <cell r="Y384"/>
          <cell r="Z384"/>
          <cell r="AA384"/>
          <cell r="AB384"/>
          <cell r="AC384"/>
          <cell r="AD384"/>
          <cell r="AE384"/>
        </row>
        <row r="385">
          <cell r="G385"/>
          <cell r="H385"/>
          <cell r="I385"/>
          <cell r="J385"/>
          <cell r="K385"/>
          <cell r="L385"/>
          <cell r="M385"/>
          <cell r="N385"/>
          <cell r="O385"/>
          <cell r="P385"/>
          <cell r="Q385"/>
          <cell r="R385"/>
          <cell r="S385"/>
          <cell r="T385"/>
          <cell r="U385"/>
          <cell r="V385"/>
          <cell r="W385"/>
          <cell r="X385"/>
          <cell r="Y385"/>
          <cell r="Z385"/>
          <cell r="AA385"/>
          <cell r="AB385"/>
          <cell r="AC385"/>
          <cell r="AD385"/>
          <cell r="AE385"/>
        </row>
        <row r="386">
          <cell r="G386"/>
          <cell r="H386"/>
          <cell r="I386"/>
          <cell r="J386"/>
          <cell r="K386"/>
          <cell r="L386"/>
          <cell r="M386"/>
          <cell r="N386"/>
          <cell r="O386"/>
          <cell r="P386"/>
          <cell r="Q386"/>
          <cell r="R386"/>
          <cell r="S386"/>
          <cell r="T386"/>
          <cell r="U386"/>
          <cell r="V386"/>
          <cell r="W386"/>
          <cell r="X386"/>
          <cell r="Y386"/>
          <cell r="Z386"/>
          <cell r="AA386"/>
          <cell r="AB386"/>
          <cell r="AC386"/>
          <cell r="AD386"/>
          <cell r="AE386"/>
        </row>
        <row r="387">
          <cell r="G387"/>
          <cell r="H387"/>
          <cell r="I387"/>
          <cell r="J387"/>
          <cell r="K387"/>
          <cell r="L387"/>
          <cell r="M387"/>
          <cell r="N387"/>
          <cell r="O387"/>
          <cell r="P387"/>
          <cell r="Q387"/>
          <cell r="R387"/>
          <cell r="S387"/>
          <cell r="T387"/>
          <cell r="U387"/>
          <cell r="V387"/>
          <cell r="W387"/>
          <cell r="X387"/>
          <cell r="Y387"/>
          <cell r="Z387"/>
          <cell r="AA387"/>
          <cell r="AB387"/>
          <cell r="AC387"/>
          <cell r="AD387"/>
          <cell r="AE387"/>
        </row>
        <row r="388">
          <cell r="G388"/>
          <cell r="H388"/>
          <cell r="I388"/>
          <cell r="J388"/>
          <cell r="K388"/>
          <cell r="L388"/>
          <cell r="M388"/>
          <cell r="N388"/>
          <cell r="O388"/>
          <cell r="P388"/>
          <cell r="Q388"/>
          <cell r="R388"/>
          <cell r="S388"/>
          <cell r="T388"/>
          <cell r="U388"/>
          <cell r="V388"/>
          <cell r="W388"/>
          <cell r="X388"/>
          <cell r="Y388"/>
          <cell r="Z388"/>
          <cell r="AA388"/>
          <cell r="AB388"/>
          <cell r="AC388"/>
          <cell r="AD388"/>
          <cell r="AE388"/>
        </row>
        <row r="389">
          <cell r="G389"/>
          <cell r="H389"/>
          <cell r="I389"/>
          <cell r="J389"/>
          <cell r="K389"/>
          <cell r="L389"/>
          <cell r="M389"/>
          <cell r="N389"/>
          <cell r="O389"/>
          <cell r="P389"/>
          <cell r="Q389"/>
          <cell r="R389"/>
          <cell r="S389"/>
          <cell r="T389"/>
          <cell r="U389"/>
          <cell r="V389"/>
          <cell r="W389"/>
          <cell r="X389"/>
          <cell r="Y389"/>
          <cell r="Z389"/>
          <cell r="AA389"/>
          <cell r="AB389"/>
          <cell r="AC389"/>
          <cell r="AD389"/>
          <cell r="AE389"/>
        </row>
        <row r="390">
          <cell r="G390"/>
          <cell r="H390"/>
          <cell r="I390"/>
          <cell r="J390"/>
          <cell r="K390"/>
          <cell r="L390"/>
          <cell r="M390"/>
          <cell r="N390"/>
          <cell r="O390"/>
          <cell r="P390"/>
          <cell r="Q390"/>
          <cell r="R390"/>
          <cell r="S390"/>
          <cell r="T390"/>
          <cell r="U390"/>
          <cell r="V390"/>
          <cell r="W390"/>
          <cell r="X390"/>
          <cell r="Y390"/>
          <cell r="Z390"/>
          <cell r="AA390"/>
          <cell r="AB390"/>
          <cell r="AC390"/>
          <cell r="AD390"/>
          <cell r="AE390"/>
        </row>
        <row r="391">
          <cell r="G391"/>
          <cell r="H391"/>
          <cell r="I391"/>
          <cell r="J391"/>
          <cell r="K391"/>
          <cell r="L391"/>
          <cell r="M391"/>
          <cell r="N391"/>
          <cell r="O391"/>
          <cell r="P391"/>
          <cell r="Q391"/>
          <cell r="R391"/>
          <cell r="S391"/>
          <cell r="T391"/>
          <cell r="U391"/>
          <cell r="V391"/>
          <cell r="W391"/>
          <cell r="X391"/>
          <cell r="Y391"/>
          <cell r="Z391"/>
          <cell r="AA391"/>
          <cell r="AB391"/>
          <cell r="AC391"/>
          <cell r="AD391"/>
          <cell r="AE391"/>
        </row>
        <row r="392">
          <cell r="G392"/>
          <cell r="H392"/>
          <cell r="I392"/>
          <cell r="J392"/>
          <cell r="K392"/>
          <cell r="L392"/>
          <cell r="M392"/>
          <cell r="N392"/>
          <cell r="O392"/>
          <cell r="P392"/>
          <cell r="Q392"/>
          <cell r="R392"/>
          <cell r="S392"/>
          <cell r="T392"/>
          <cell r="U392"/>
          <cell r="V392"/>
          <cell r="W392"/>
          <cell r="X392"/>
          <cell r="Y392"/>
          <cell r="Z392"/>
          <cell r="AA392"/>
          <cell r="AB392"/>
          <cell r="AC392"/>
          <cell r="AD392"/>
          <cell r="AE392"/>
        </row>
        <row r="393">
          <cell r="G393"/>
          <cell r="H393"/>
          <cell r="I393"/>
          <cell r="J393"/>
          <cell r="K393"/>
          <cell r="L393"/>
          <cell r="M393"/>
          <cell r="N393"/>
          <cell r="O393"/>
          <cell r="P393"/>
          <cell r="Q393"/>
          <cell r="R393"/>
          <cell r="S393"/>
          <cell r="T393"/>
          <cell r="U393"/>
          <cell r="V393"/>
          <cell r="W393"/>
          <cell r="X393"/>
          <cell r="Y393"/>
          <cell r="Z393"/>
          <cell r="AA393"/>
          <cell r="AB393"/>
          <cell r="AC393"/>
          <cell r="AD393"/>
          <cell r="AE393"/>
        </row>
        <row r="394">
          <cell r="G394"/>
          <cell r="H394"/>
          <cell r="I394"/>
          <cell r="J394"/>
          <cell r="K394"/>
          <cell r="L394"/>
          <cell r="M394"/>
          <cell r="N394"/>
          <cell r="O394"/>
          <cell r="P394"/>
          <cell r="Q394"/>
          <cell r="R394"/>
          <cell r="S394"/>
          <cell r="T394"/>
          <cell r="U394"/>
          <cell r="V394"/>
          <cell r="W394"/>
          <cell r="X394"/>
          <cell r="Y394"/>
          <cell r="Z394"/>
          <cell r="AA394"/>
          <cell r="AB394"/>
          <cell r="AC394"/>
          <cell r="AD394"/>
          <cell r="AE394"/>
        </row>
        <row r="395">
          <cell r="G395"/>
          <cell r="H395"/>
          <cell r="I395"/>
          <cell r="J395"/>
          <cell r="K395"/>
          <cell r="L395"/>
          <cell r="M395"/>
          <cell r="N395"/>
          <cell r="O395"/>
          <cell r="P395"/>
          <cell r="Q395"/>
          <cell r="R395"/>
          <cell r="S395"/>
          <cell r="T395"/>
          <cell r="U395"/>
          <cell r="V395"/>
          <cell r="W395"/>
          <cell r="X395"/>
          <cell r="Y395"/>
          <cell r="Z395"/>
          <cell r="AA395"/>
          <cell r="AB395"/>
          <cell r="AC395"/>
          <cell r="AD395"/>
          <cell r="AE395"/>
        </row>
        <row r="396">
          <cell r="G396"/>
          <cell r="H396"/>
          <cell r="I396"/>
          <cell r="J396"/>
          <cell r="K396"/>
          <cell r="L396"/>
          <cell r="M396"/>
          <cell r="N396"/>
          <cell r="O396"/>
          <cell r="P396"/>
          <cell r="Q396"/>
          <cell r="R396"/>
          <cell r="S396"/>
          <cell r="T396"/>
          <cell r="U396"/>
          <cell r="V396"/>
          <cell r="W396"/>
          <cell r="X396"/>
          <cell r="Y396"/>
          <cell r="Z396"/>
          <cell r="AA396"/>
          <cell r="AB396"/>
          <cell r="AC396"/>
          <cell r="AD396"/>
          <cell r="AE396"/>
        </row>
        <row r="397">
          <cell r="G397"/>
          <cell r="H397"/>
          <cell r="I397"/>
          <cell r="J397"/>
          <cell r="K397"/>
          <cell r="L397"/>
          <cell r="M397"/>
          <cell r="N397"/>
          <cell r="O397"/>
          <cell r="P397"/>
          <cell r="Q397"/>
          <cell r="R397"/>
          <cell r="S397"/>
          <cell r="T397"/>
          <cell r="U397"/>
          <cell r="V397"/>
          <cell r="W397"/>
          <cell r="X397"/>
          <cell r="Y397"/>
          <cell r="Z397"/>
          <cell r="AA397"/>
          <cell r="AB397"/>
          <cell r="AC397"/>
          <cell r="AD397"/>
          <cell r="AE397"/>
        </row>
        <row r="398">
          <cell r="G398"/>
          <cell r="H398"/>
          <cell r="I398"/>
          <cell r="J398"/>
          <cell r="K398"/>
          <cell r="L398"/>
          <cell r="M398"/>
          <cell r="N398"/>
          <cell r="O398"/>
          <cell r="P398"/>
          <cell r="Q398"/>
          <cell r="R398"/>
          <cell r="S398"/>
          <cell r="T398"/>
          <cell r="U398"/>
          <cell r="V398"/>
          <cell r="W398"/>
          <cell r="X398"/>
          <cell r="Y398"/>
          <cell r="Z398"/>
          <cell r="AA398"/>
          <cell r="AB398"/>
          <cell r="AC398"/>
          <cell r="AD398"/>
          <cell r="AE398"/>
        </row>
        <row r="399">
          <cell r="G399"/>
          <cell r="H399"/>
          <cell r="I399"/>
          <cell r="J399"/>
          <cell r="K399"/>
          <cell r="L399"/>
          <cell r="M399"/>
          <cell r="N399"/>
          <cell r="O399"/>
          <cell r="P399"/>
          <cell r="Q399"/>
          <cell r="R399"/>
          <cell r="S399"/>
          <cell r="T399"/>
          <cell r="U399"/>
          <cell r="V399"/>
          <cell r="W399"/>
          <cell r="X399"/>
          <cell r="Y399"/>
          <cell r="Z399"/>
          <cell r="AA399"/>
          <cell r="AB399"/>
          <cell r="AC399"/>
          <cell r="AD399"/>
          <cell r="AE399"/>
        </row>
        <row r="400">
          <cell r="G400"/>
          <cell r="H400"/>
          <cell r="I400"/>
          <cell r="J400"/>
          <cell r="K400"/>
          <cell r="L400"/>
          <cell r="M400"/>
          <cell r="N400"/>
          <cell r="O400"/>
          <cell r="P400"/>
          <cell r="Q400"/>
          <cell r="R400"/>
          <cell r="S400"/>
          <cell r="T400"/>
          <cell r="U400"/>
          <cell r="V400"/>
          <cell r="W400"/>
          <cell r="X400"/>
          <cell r="Y400"/>
          <cell r="Z400"/>
          <cell r="AA400"/>
          <cell r="AB400"/>
          <cell r="AC400"/>
          <cell r="AD400"/>
          <cell r="AE400"/>
        </row>
        <row r="401">
          <cell r="G401"/>
          <cell r="H401"/>
          <cell r="I401"/>
          <cell r="J401"/>
          <cell r="K401"/>
          <cell r="L401"/>
          <cell r="M401"/>
          <cell r="N401"/>
          <cell r="O401"/>
          <cell r="P401"/>
          <cell r="Q401"/>
          <cell r="R401"/>
          <cell r="S401"/>
          <cell r="T401"/>
          <cell r="U401"/>
          <cell r="V401"/>
          <cell r="W401"/>
          <cell r="X401"/>
          <cell r="Y401"/>
          <cell r="Z401"/>
          <cell r="AA401"/>
          <cell r="AB401"/>
          <cell r="AC401"/>
          <cell r="AD401"/>
          <cell r="AE401"/>
        </row>
        <row r="402">
          <cell r="G402"/>
          <cell r="H402"/>
          <cell r="I402"/>
          <cell r="J402"/>
          <cell r="K402"/>
          <cell r="L402"/>
          <cell r="M402"/>
          <cell r="N402"/>
          <cell r="O402"/>
          <cell r="P402"/>
          <cell r="Q402"/>
          <cell r="R402"/>
          <cell r="S402"/>
          <cell r="T402"/>
          <cell r="U402"/>
          <cell r="V402"/>
          <cell r="W402"/>
          <cell r="X402"/>
          <cell r="Y402"/>
          <cell r="Z402"/>
          <cell r="AA402"/>
          <cell r="AB402"/>
          <cell r="AC402"/>
          <cell r="AD402"/>
          <cell r="AE402"/>
        </row>
        <row r="403">
          <cell r="G403"/>
          <cell r="H403"/>
          <cell r="I403"/>
          <cell r="J403"/>
          <cell r="K403"/>
          <cell r="L403"/>
          <cell r="M403"/>
          <cell r="N403"/>
          <cell r="O403"/>
          <cell r="P403"/>
          <cell r="Q403"/>
          <cell r="R403"/>
          <cell r="S403"/>
          <cell r="T403"/>
          <cell r="U403"/>
          <cell r="V403"/>
          <cell r="W403"/>
          <cell r="X403"/>
          <cell r="Y403"/>
          <cell r="Z403"/>
          <cell r="AA403"/>
          <cell r="AB403"/>
          <cell r="AC403"/>
          <cell r="AD403"/>
          <cell r="AE403"/>
        </row>
        <row r="404">
          <cell r="G404"/>
          <cell r="H404"/>
          <cell r="I404"/>
          <cell r="J404"/>
          <cell r="K404"/>
          <cell r="L404"/>
          <cell r="M404"/>
          <cell r="N404"/>
          <cell r="O404"/>
          <cell r="P404"/>
          <cell r="Q404"/>
          <cell r="R404"/>
          <cell r="S404"/>
          <cell r="T404"/>
          <cell r="U404"/>
          <cell r="V404"/>
          <cell r="W404"/>
          <cell r="X404"/>
          <cell r="Y404"/>
          <cell r="Z404"/>
          <cell r="AA404"/>
          <cell r="AB404"/>
          <cell r="AC404"/>
          <cell r="AD404"/>
          <cell r="AE404"/>
        </row>
        <row r="405">
          <cell r="G405"/>
          <cell r="H405"/>
          <cell r="I405"/>
          <cell r="J405"/>
          <cell r="K405"/>
          <cell r="L405"/>
          <cell r="M405"/>
          <cell r="N405"/>
          <cell r="O405"/>
          <cell r="P405"/>
          <cell r="Q405"/>
          <cell r="R405"/>
          <cell r="S405"/>
          <cell r="T405"/>
          <cell r="U405"/>
          <cell r="V405"/>
          <cell r="W405"/>
          <cell r="X405"/>
          <cell r="Y405"/>
          <cell r="Z405"/>
          <cell r="AA405"/>
          <cell r="AB405"/>
          <cell r="AC405"/>
          <cell r="AD405"/>
          <cell r="AE405"/>
        </row>
        <row r="406">
          <cell r="G406"/>
          <cell r="H406"/>
          <cell r="I406"/>
          <cell r="J406"/>
          <cell r="K406"/>
          <cell r="L406"/>
          <cell r="M406"/>
          <cell r="N406"/>
          <cell r="O406"/>
          <cell r="P406"/>
          <cell r="Q406"/>
          <cell r="R406"/>
          <cell r="S406"/>
          <cell r="T406"/>
          <cell r="U406"/>
          <cell r="V406"/>
          <cell r="W406"/>
          <cell r="X406"/>
          <cell r="Y406"/>
          <cell r="Z406"/>
          <cell r="AA406"/>
          <cell r="AB406"/>
          <cell r="AC406"/>
          <cell r="AD406"/>
          <cell r="AE406"/>
        </row>
        <row r="407">
          <cell r="G407"/>
          <cell r="H407"/>
          <cell r="I407"/>
          <cell r="J407"/>
          <cell r="K407"/>
          <cell r="L407"/>
          <cell r="M407"/>
          <cell r="N407"/>
          <cell r="O407"/>
          <cell r="P407"/>
          <cell r="Q407"/>
          <cell r="R407"/>
          <cell r="S407"/>
          <cell r="T407"/>
          <cell r="U407"/>
          <cell r="V407"/>
          <cell r="W407"/>
          <cell r="X407"/>
          <cell r="Y407"/>
          <cell r="Z407"/>
          <cell r="AA407"/>
          <cell r="AB407"/>
          <cell r="AC407"/>
          <cell r="AD407"/>
          <cell r="AE407"/>
        </row>
        <row r="408">
          <cell r="G408"/>
          <cell r="H408"/>
          <cell r="I408"/>
          <cell r="J408"/>
          <cell r="K408"/>
          <cell r="L408"/>
          <cell r="M408"/>
          <cell r="N408"/>
          <cell r="O408"/>
          <cell r="P408"/>
          <cell r="Q408"/>
          <cell r="R408"/>
          <cell r="S408"/>
          <cell r="T408"/>
          <cell r="U408"/>
          <cell r="V408"/>
          <cell r="W408"/>
          <cell r="X408"/>
          <cell r="Y408"/>
          <cell r="Z408"/>
          <cell r="AA408"/>
          <cell r="AB408"/>
          <cell r="AC408"/>
          <cell r="AD408"/>
          <cell r="AE408"/>
        </row>
        <row r="409">
          <cell r="G409"/>
          <cell r="H409"/>
          <cell r="I409"/>
          <cell r="J409"/>
          <cell r="K409"/>
          <cell r="L409"/>
          <cell r="M409"/>
          <cell r="N409"/>
          <cell r="O409"/>
          <cell r="P409"/>
          <cell r="Q409"/>
          <cell r="R409"/>
          <cell r="S409"/>
          <cell r="T409"/>
          <cell r="U409"/>
          <cell r="V409"/>
          <cell r="W409"/>
          <cell r="X409"/>
          <cell r="Y409"/>
          <cell r="Z409"/>
          <cell r="AA409"/>
          <cell r="AB409"/>
          <cell r="AC409"/>
          <cell r="AD409"/>
          <cell r="AE409"/>
        </row>
        <row r="410">
          <cell r="G410"/>
          <cell r="H410"/>
          <cell r="I410"/>
          <cell r="J410"/>
          <cell r="K410"/>
          <cell r="L410"/>
          <cell r="M410"/>
          <cell r="N410"/>
          <cell r="O410"/>
          <cell r="P410"/>
          <cell r="Q410"/>
          <cell r="R410"/>
          <cell r="S410"/>
          <cell r="T410"/>
          <cell r="U410"/>
          <cell r="V410"/>
          <cell r="W410"/>
          <cell r="X410"/>
          <cell r="Y410"/>
          <cell r="Z410"/>
          <cell r="AA410"/>
          <cell r="AB410"/>
          <cell r="AC410"/>
          <cell r="AD410"/>
          <cell r="AE410"/>
        </row>
        <row r="411">
          <cell r="G411"/>
          <cell r="H411"/>
          <cell r="I411"/>
          <cell r="J411"/>
          <cell r="K411"/>
          <cell r="L411"/>
          <cell r="M411"/>
          <cell r="N411"/>
          <cell r="O411"/>
          <cell r="P411"/>
          <cell r="Q411"/>
          <cell r="R411"/>
          <cell r="S411"/>
          <cell r="T411"/>
          <cell r="U411"/>
          <cell r="V411"/>
          <cell r="W411"/>
          <cell r="X411"/>
          <cell r="Y411"/>
          <cell r="Z411"/>
          <cell r="AA411"/>
          <cell r="AB411"/>
          <cell r="AC411"/>
          <cell r="AD411"/>
          <cell r="AE411"/>
        </row>
        <row r="412">
          <cell r="G412"/>
          <cell r="H412"/>
          <cell r="I412"/>
          <cell r="J412"/>
          <cell r="K412"/>
          <cell r="L412"/>
          <cell r="M412"/>
          <cell r="N412"/>
          <cell r="O412"/>
          <cell r="P412"/>
          <cell r="Q412"/>
          <cell r="R412"/>
          <cell r="S412"/>
          <cell r="T412"/>
          <cell r="U412"/>
          <cell r="V412"/>
          <cell r="W412"/>
          <cell r="X412"/>
          <cell r="Y412"/>
          <cell r="Z412"/>
          <cell r="AA412"/>
          <cell r="AB412"/>
          <cell r="AC412"/>
          <cell r="AD412"/>
          <cell r="AE412"/>
        </row>
        <row r="413">
          <cell r="G413"/>
          <cell r="H413"/>
          <cell r="I413"/>
          <cell r="J413"/>
          <cell r="K413"/>
          <cell r="L413"/>
          <cell r="M413"/>
          <cell r="N413"/>
          <cell r="O413"/>
          <cell r="P413"/>
          <cell r="Q413"/>
          <cell r="R413"/>
          <cell r="S413"/>
          <cell r="T413"/>
          <cell r="U413"/>
          <cell r="V413"/>
          <cell r="W413"/>
          <cell r="X413"/>
          <cell r="Y413"/>
          <cell r="Z413"/>
          <cell r="AA413"/>
          <cell r="AB413"/>
          <cell r="AC413"/>
          <cell r="AD413"/>
          <cell r="AE413"/>
        </row>
        <row r="414">
          <cell r="G414"/>
          <cell r="H414"/>
          <cell r="I414"/>
          <cell r="J414"/>
          <cell r="K414"/>
          <cell r="L414"/>
          <cell r="M414"/>
          <cell r="N414"/>
          <cell r="O414"/>
          <cell r="P414"/>
          <cell r="Q414"/>
          <cell r="R414"/>
          <cell r="S414"/>
          <cell r="T414"/>
          <cell r="U414"/>
          <cell r="V414"/>
          <cell r="W414"/>
          <cell r="X414"/>
          <cell r="Y414"/>
          <cell r="Z414"/>
          <cell r="AA414"/>
          <cell r="AB414"/>
          <cell r="AC414"/>
          <cell r="AD414"/>
          <cell r="AE414"/>
        </row>
        <row r="415">
          <cell r="G415"/>
          <cell r="H415"/>
          <cell r="I415"/>
          <cell r="J415"/>
          <cell r="K415"/>
          <cell r="L415"/>
          <cell r="M415"/>
          <cell r="N415"/>
          <cell r="O415"/>
          <cell r="P415"/>
          <cell r="Q415"/>
          <cell r="R415"/>
          <cell r="S415"/>
          <cell r="T415"/>
          <cell r="U415"/>
          <cell r="V415"/>
          <cell r="W415"/>
          <cell r="X415"/>
          <cell r="Y415"/>
          <cell r="Z415"/>
          <cell r="AA415"/>
          <cell r="AB415"/>
          <cell r="AC415"/>
          <cell r="AD415"/>
          <cell r="AE415"/>
        </row>
        <row r="416">
          <cell r="G416"/>
          <cell r="H416"/>
          <cell r="I416"/>
          <cell r="J416"/>
          <cell r="K416"/>
          <cell r="L416"/>
          <cell r="M416"/>
          <cell r="N416"/>
          <cell r="O416"/>
          <cell r="P416"/>
          <cell r="Q416"/>
          <cell r="R416"/>
          <cell r="S416"/>
          <cell r="T416"/>
          <cell r="U416"/>
          <cell r="V416"/>
          <cell r="W416"/>
          <cell r="X416"/>
          <cell r="Y416"/>
          <cell r="Z416"/>
          <cell r="AA416"/>
          <cell r="AB416"/>
          <cell r="AC416"/>
          <cell r="AD416"/>
          <cell r="AE416"/>
        </row>
        <row r="417">
          <cell r="G417"/>
          <cell r="H417"/>
          <cell r="I417"/>
          <cell r="J417"/>
          <cell r="K417"/>
          <cell r="L417"/>
          <cell r="M417"/>
          <cell r="N417"/>
          <cell r="O417"/>
          <cell r="P417"/>
          <cell r="Q417"/>
          <cell r="R417"/>
          <cell r="S417"/>
          <cell r="T417"/>
          <cell r="U417"/>
          <cell r="V417"/>
          <cell r="W417"/>
          <cell r="X417"/>
          <cell r="Y417"/>
          <cell r="Z417"/>
          <cell r="AA417"/>
          <cell r="AB417"/>
          <cell r="AC417"/>
          <cell r="AD417"/>
          <cell r="AE417"/>
        </row>
        <row r="418">
          <cell r="G418"/>
          <cell r="H418"/>
          <cell r="I418"/>
          <cell r="J418"/>
          <cell r="K418"/>
          <cell r="L418"/>
          <cell r="M418"/>
          <cell r="N418"/>
          <cell r="O418"/>
          <cell r="P418"/>
          <cell r="Q418"/>
          <cell r="R418"/>
          <cell r="S418"/>
          <cell r="T418"/>
          <cell r="U418"/>
          <cell r="V418"/>
          <cell r="W418"/>
          <cell r="X418"/>
          <cell r="Y418"/>
          <cell r="Z418"/>
          <cell r="AA418"/>
          <cell r="AB418"/>
          <cell r="AC418"/>
          <cell r="AD418"/>
          <cell r="AE418"/>
        </row>
        <row r="419">
          <cell r="G419"/>
          <cell r="H419"/>
          <cell r="I419"/>
          <cell r="J419"/>
          <cell r="K419"/>
          <cell r="L419"/>
          <cell r="M419"/>
          <cell r="N419"/>
          <cell r="O419"/>
          <cell r="P419"/>
          <cell r="Q419"/>
          <cell r="R419"/>
          <cell r="S419"/>
          <cell r="T419"/>
          <cell r="U419"/>
          <cell r="V419"/>
          <cell r="W419"/>
          <cell r="X419"/>
          <cell r="Y419"/>
          <cell r="Z419"/>
          <cell r="AA419"/>
          <cell r="AB419"/>
          <cell r="AC419"/>
          <cell r="AD419"/>
          <cell r="AE419"/>
        </row>
        <row r="420">
          <cell r="G420"/>
          <cell r="H420"/>
          <cell r="I420"/>
          <cell r="J420"/>
          <cell r="K420"/>
          <cell r="L420"/>
          <cell r="M420"/>
          <cell r="N420"/>
          <cell r="O420"/>
          <cell r="P420"/>
          <cell r="Q420"/>
          <cell r="R420"/>
          <cell r="S420"/>
          <cell r="T420"/>
          <cell r="U420"/>
          <cell r="V420"/>
          <cell r="W420"/>
          <cell r="X420"/>
          <cell r="Y420"/>
          <cell r="Z420"/>
          <cell r="AA420"/>
          <cell r="AB420"/>
          <cell r="AC420"/>
          <cell r="AD420"/>
          <cell r="AE420"/>
        </row>
        <row r="421">
          <cell r="G421"/>
          <cell r="H421"/>
          <cell r="I421"/>
          <cell r="J421"/>
          <cell r="K421"/>
          <cell r="L421"/>
          <cell r="M421"/>
          <cell r="N421"/>
          <cell r="O421"/>
          <cell r="P421"/>
          <cell r="Q421"/>
          <cell r="R421"/>
          <cell r="S421"/>
          <cell r="T421"/>
          <cell r="U421"/>
          <cell r="V421"/>
          <cell r="W421"/>
          <cell r="X421"/>
          <cell r="Y421"/>
          <cell r="Z421"/>
          <cell r="AA421"/>
          <cell r="AB421"/>
          <cell r="AC421"/>
          <cell r="AD421"/>
          <cell r="AE421"/>
        </row>
        <row r="422">
          <cell r="G422"/>
          <cell r="H422"/>
          <cell r="I422"/>
          <cell r="J422"/>
          <cell r="K422"/>
          <cell r="L422"/>
          <cell r="M422"/>
          <cell r="N422"/>
          <cell r="O422"/>
          <cell r="P422"/>
          <cell r="Q422"/>
          <cell r="R422"/>
          <cell r="S422"/>
          <cell r="T422"/>
          <cell r="U422"/>
          <cell r="V422"/>
          <cell r="W422"/>
          <cell r="X422"/>
          <cell r="Y422"/>
          <cell r="Z422"/>
          <cell r="AA422"/>
          <cell r="AB422"/>
          <cell r="AC422"/>
          <cell r="AD422"/>
          <cell r="AE422"/>
        </row>
        <row r="423">
          <cell r="G423"/>
          <cell r="H423"/>
          <cell r="I423"/>
          <cell r="J423"/>
          <cell r="K423"/>
          <cell r="L423"/>
          <cell r="M423"/>
          <cell r="N423"/>
          <cell r="O423"/>
          <cell r="P423"/>
          <cell r="Q423"/>
          <cell r="R423"/>
          <cell r="S423"/>
          <cell r="T423"/>
          <cell r="U423"/>
          <cell r="V423"/>
          <cell r="W423"/>
          <cell r="X423"/>
          <cell r="Y423"/>
          <cell r="Z423"/>
          <cell r="AA423"/>
          <cell r="AB423"/>
          <cell r="AC423"/>
          <cell r="AD423"/>
          <cell r="AE423"/>
        </row>
        <row r="424">
          <cell r="G424"/>
          <cell r="H424"/>
          <cell r="I424"/>
          <cell r="J424"/>
          <cell r="K424"/>
          <cell r="L424"/>
          <cell r="M424"/>
          <cell r="N424"/>
          <cell r="O424"/>
          <cell r="P424"/>
          <cell r="Q424"/>
          <cell r="R424"/>
          <cell r="S424"/>
          <cell r="T424"/>
          <cell r="U424"/>
          <cell r="V424"/>
          <cell r="W424"/>
          <cell r="X424"/>
          <cell r="Y424"/>
          <cell r="Z424"/>
          <cell r="AA424"/>
          <cell r="AB424"/>
          <cell r="AC424"/>
          <cell r="AD424"/>
          <cell r="AE424"/>
        </row>
        <row r="425">
          <cell r="G425"/>
          <cell r="H425"/>
          <cell r="I425"/>
          <cell r="J425"/>
          <cell r="K425"/>
          <cell r="L425"/>
          <cell r="M425"/>
          <cell r="N425"/>
          <cell r="O425"/>
          <cell r="P425"/>
          <cell r="Q425"/>
          <cell r="R425"/>
          <cell r="S425"/>
          <cell r="T425"/>
          <cell r="U425"/>
          <cell r="V425"/>
          <cell r="W425"/>
          <cell r="X425"/>
          <cell r="Y425"/>
          <cell r="Z425"/>
          <cell r="AA425"/>
          <cell r="AB425"/>
          <cell r="AC425"/>
          <cell r="AD425"/>
          <cell r="AE425"/>
        </row>
        <row r="426">
          <cell r="G426"/>
          <cell r="H426"/>
          <cell r="I426"/>
          <cell r="J426"/>
          <cell r="K426"/>
          <cell r="L426"/>
          <cell r="M426"/>
          <cell r="N426"/>
          <cell r="O426"/>
          <cell r="P426"/>
          <cell r="Q426"/>
          <cell r="R426"/>
          <cell r="S426"/>
          <cell r="T426"/>
          <cell r="U426"/>
          <cell r="V426"/>
          <cell r="W426"/>
          <cell r="X426"/>
          <cell r="Y426"/>
          <cell r="Z426"/>
          <cell r="AA426"/>
          <cell r="AB426"/>
          <cell r="AC426"/>
          <cell r="AD426"/>
          <cell r="AE426"/>
        </row>
        <row r="427">
          <cell r="G427"/>
          <cell r="H427"/>
          <cell r="I427"/>
          <cell r="J427"/>
          <cell r="K427"/>
          <cell r="L427"/>
          <cell r="M427"/>
          <cell r="N427"/>
          <cell r="O427"/>
          <cell r="P427"/>
          <cell r="Q427"/>
          <cell r="R427"/>
          <cell r="S427"/>
          <cell r="T427"/>
          <cell r="U427"/>
          <cell r="V427"/>
          <cell r="W427"/>
          <cell r="X427"/>
          <cell r="Y427"/>
          <cell r="Z427"/>
          <cell r="AA427"/>
          <cell r="AB427"/>
          <cell r="AC427"/>
          <cell r="AD427"/>
          <cell r="AE427"/>
        </row>
        <row r="428">
          <cell r="G428"/>
          <cell r="H428"/>
          <cell r="I428"/>
          <cell r="J428"/>
          <cell r="K428"/>
          <cell r="L428"/>
          <cell r="M428"/>
          <cell r="N428"/>
          <cell r="O428"/>
          <cell r="P428"/>
          <cell r="Q428"/>
          <cell r="R428"/>
          <cell r="S428"/>
          <cell r="T428"/>
          <cell r="U428"/>
          <cell r="V428"/>
          <cell r="W428"/>
          <cell r="X428"/>
          <cell r="Y428"/>
          <cell r="Z428"/>
          <cell r="AA428"/>
          <cell r="AB428"/>
          <cell r="AC428"/>
          <cell r="AD428"/>
          <cell r="AE428"/>
        </row>
        <row r="429">
          <cell r="G429"/>
          <cell r="H429"/>
          <cell r="I429"/>
          <cell r="J429"/>
          <cell r="K429"/>
          <cell r="L429"/>
          <cell r="M429"/>
          <cell r="N429"/>
          <cell r="O429"/>
          <cell r="P429"/>
          <cell r="Q429"/>
          <cell r="R429"/>
          <cell r="S429"/>
          <cell r="T429"/>
          <cell r="U429"/>
          <cell r="V429"/>
          <cell r="W429"/>
          <cell r="X429"/>
          <cell r="Y429"/>
          <cell r="Z429"/>
          <cell r="AA429"/>
          <cell r="AB429"/>
          <cell r="AC429"/>
          <cell r="AD429"/>
          <cell r="AE429"/>
        </row>
        <row r="430">
          <cell r="G430"/>
          <cell r="H430"/>
          <cell r="I430"/>
          <cell r="J430"/>
          <cell r="K430"/>
          <cell r="L430"/>
          <cell r="M430"/>
          <cell r="N430"/>
          <cell r="O430"/>
          <cell r="P430"/>
          <cell r="Q430"/>
          <cell r="R430"/>
          <cell r="S430"/>
          <cell r="T430"/>
          <cell r="U430"/>
          <cell r="V430"/>
          <cell r="W430"/>
          <cell r="X430"/>
          <cell r="Y430"/>
          <cell r="Z430"/>
          <cell r="AA430"/>
          <cell r="AB430"/>
          <cell r="AC430"/>
          <cell r="AD430"/>
          <cell r="AE430"/>
        </row>
        <row r="431">
          <cell r="G431"/>
          <cell r="H431"/>
          <cell r="I431"/>
          <cell r="J431"/>
          <cell r="K431"/>
          <cell r="L431"/>
          <cell r="M431"/>
          <cell r="N431"/>
          <cell r="O431"/>
          <cell r="P431"/>
          <cell r="Q431"/>
          <cell r="R431"/>
          <cell r="S431"/>
          <cell r="T431"/>
          <cell r="U431"/>
          <cell r="V431"/>
          <cell r="W431"/>
          <cell r="X431"/>
          <cell r="Y431"/>
          <cell r="Z431"/>
          <cell r="AA431"/>
          <cell r="AB431"/>
          <cell r="AC431"/>
          <cell r="AD431"/>
          <cell r="AE431"/>
        </row>
        <row r="432">
          <cell r="G432"/>
          <cell r="H432"/>
          <cell r="I432"/>
          <cell r="J432"/>
          <cell r="K432"/>
          <cell r="L432"/>
          <cell r="M432"/>
          <cell r="N432"/>
          <cell r="O432"/>
          <cell r="P432"/>
          <cell r="Q432"/>
          <cell r="R432"/>
          <cell r="S432"/>
          <cell r="T432"/>
          <cell r="U432"/>
          <cell r="V432"/>
          <cell r="W432"/>
          <cell r="X432"/>
          <cell r="Y432"/>
          <cell r="Z432"/>
          <cell r="AA432"/>
          <cell r="AB432"/>
          <cell r="AC432"/>
          <cell r="AD432"/>
          <cell r="AE432"/>
        </row>
        <row r="433">
          <cell r="G433"/>
          <cell r="H433"/>
          <cell r="I433"/>
          <cell r="J433"/>
          <cell r="K433"/>
          <cell r="L433"/>
          <cell r="M433"/>
          <cell r="N433"/>
          <cell r="O433"/>
          <cell r="P433"/>
          <cell r="Q433"/>
          <cell r="R433"/>
          <cell r="S433"/>
          <cell r="T433"/>
          <cell r="U433"/>
          <cell r="V433"/>
          <cell r="W433"/>
          <cell r="X433"/>
          <cell r="Y433"/>
          <cell r="Z433"/>
          <cell r="AA433"/>
          <cell r="AB433"/>
          <cell r="AC433"/>
          <cell r="AD433"/>
          <cell r="AE433"/>
        </row>
        <row r="434">
          <cell r="G434"/>
          <cell r="H434"/>
          <cell r="I434"/>
          <cell r="J434"/>
          <cell r="K434"/>
          <cell r="L434"/>
          <cell r="M434"/>
          <cell r="N434"/>
          <cell r="O434"/>
          <cell r="P434"/>
          <cell r="Q434"/>
          <cell r="R434"/>
          <cell r="S434"/>
          <cell r="T434"/>
          <cell r="U434"/>
          <cell r="V434"/>
          <cell r="W434"/>
          <cell r="X434"/>
          <cell r="Y434"/>
          <cell r="Z434"/>
          <cell r="AA434"/>
          <cell r="AB434"/>
          <cell r="AC434"/>
          <cell r="AD434"/>
          <cell r="AE434"/>
        </row>
        <row r="435">
          <cell r="G435"/>
          <cell r="H435"/>
          <cell r="I435"/>
          <cell r="J435"/>
          <cell r="K435"/>
          <cell r="L435"/>
          <cell r="M435"/>
          <cell r="N435"/>
          <cell r="O435"/>
          <cell r="P435"/>
          <cell r="Q435"/>
          <cell r="R435"/>
          <cell r="S435"/>
          <cell r="T435"/>
          <cell r="U435"/>
          <cell r="V435"/>
          <cell r="W435"/>
          <cell r="X435"/>
          <cell r="Y435"/>
          <cell r="Z435"/>
          <cell r="AA435"/>
          <cell r="AB435"/>
          <cell r="AC435"/>
          <cell r="AD435"/>
          <cell r="AE435"/>
        </row>
        <row r="436">
          <cell r="G436"/>
          <cell r="H436"/>
          <cell r="I436"/>
          <cell r="J436"/>
          <cell r="K436"/>
          <cell r="L436"/>
          <cell r="M436"/>
          <cell r="N436"/>
          <cell r="O436"/>
          <cell r="P436"/>
          <cell r="Q436"/>
          <cell r="R436"/>
          <cell r="S436"/>
          <cell r="T436"/>
          <cell r="U436"/>
          <cell r="V436"/>
          <cell r="W436"/>
          <cell r="X436"/>
          <cell r="Y436"/>
          <cell r="Z436"/>
          <cell r="AA436"/>
          <cell r="AB436"/>
          <cell r="AC436"/>
          <cell r="AD436"/>
          <cell r="AE436"/>
        </row>
        <row r="437">
          <cell r="G437"/>
          <cell r="H437"/>
          <cell r="I437"/>
          <cell r="J437"/>
          <cell r="K437"/>
          <cell r="L437"/>
          <cell r="M437"/>
          <cell r="N437"/>
          <cell r="O437"/>
          <cell r="P437"/>
          <cell r="Q437"/>
          <cell r="R437"/>
          <cell r="S437"/>
          <cell r="T437"/>
          <cell r="U437"/>
          <cell r="V437"/>
          <cell r="W437"/>
          <cell r="X437"/>
          <cell r="Y437"/>
          <cell r="Z437"/>
          <cell r="AA437"/>
          <cell r="AB437"/>
          <cell r="AC437"/>
          <cell r="AD437"/>
          <cell r="AE437"/>
        </row>
        <row r="438">
          <cell r="G438"/>
          <cell r="H438"/>
          <cell r="I438"/>
          <cell r="J438"/>
          <cell r="K438"/>
          <cell r="L438"/>
          <cell r="M438"/>
          <cell r="N438"/>
          <cell r="O438"/>
          <cell r="P438"/>
          <cell r="Q438"/>
          <cell r="R438"/>
          <cell r="S438"/>
          <cell r="T438"/>
          <cell r="U438"/>
          <cell r="V438"/>
          <cell r="W438"/>
          <cell r="X438"/>
          <cell r="Y438"/>
          <cell r="Z438"/>
          <cell r="AA438"/>
          <cell r="AB438"/>
          <cell r="AC438"/>
          <cell r="AD438"/>
          <cell r="AE438"/>
        </row>
        <row r="439">
          <cell r="G439"/>
          <cell r="H439"/>
          <cell r="I439"/>
          <cell r="J439"/>
          <cell r="K439"/>
          <cell r="L439"/>
          <cell r="M439"/>
          <cell r="N439"/>
          <cell r="O439"/>
          <cell r="P439"/>
          <cell r="Q439"/>
          <cell r="R439"/>
          <cell r="S439"/>
          <cell r="T439"/>
          <cell r="U439"/>
          <cell r="V439"/>
          <cell r="W439"/>
          <cell r="X439"/>
          <cell r="Y439"/>
          <cell r="Z439"/>
          <cell r="AA439"/>
          <cell r="AB439"/>
          <cell r="AC439"/>
          <cell r="AD439"/>
          <cell r="AE439"/>
        </row>
        <row r="440">
          <cell r="G440"/>
          <cell r="H440"/>
          <cell r="I440"/>
          <cell r="J440"/>
          <cell r="K440"/>
          <cell r="L440"/>
          <cell r="M440"/>
          <cell r="N440"/>
          <cell r="O440"/>
          <cell r="P440"/>
          <cell r="Q440"/>
          <cell r="R440"/>
          <cell r="S440"/>
          <cell r="T440"/>
          <cell r="U440"/>
          <cell r="V440"/>
          <cell r="W440"/>
          <cell r="X440"/>
          <cell r="Y440"/>
          <cell r="Z440"/>
          <cell r="AA440"/>
          <cell r="AB440"/>
          <cell r="AC440"/>
          <cell r="AD440"/>
          <cell r="AE440"/>
        </row>
        <row r="441">
          <cell r="G441"/>
          <cell r="H441"/>
          <cell r="I441"/>
          <cell r="J441"/>
          <cell r="K441"/>
          <cell r="L441"/>
          <cell r="M441"/>
          <cell r="N441"/>
          <cell r="O441"/>
          <cell r="P441"/>
          <cell r="Q441"/>
          <cell r="R441"/>
          <cell r="S441"/>
          <cell r="T441"/>
          <cell r="U441"/>
          <cell r="V441"/>
          <cell r="W441"/>
          <cell r="X441"/>
          <cell r="Y441"/>
          <cell r="Z441"/>
          <cell r="AA441"/>
          <cell r="AB441"/>
          <cell r="AC441"/>
          <cell r="AD441"/>
          <cell r="AE441"/>
        </row>
        <row r="442">
          <cell r="G442"/>
          <cell r="H442"/>
          <cell r="I442"/>
          <cell r="J442"/>
          <cell r="K442"/>
          <cell r="L442"/>
          <cell r="M442"/>
          <cell r="N442"/>
          <cell r="O442"/>
          <cell r="P442"/>
          <cell r="Q442"/>
          <cell r="R442"/>
          <cell r="S442"/>
          <cell r="T442"/>
          <cell r="U442"/>
          <cell r="V442"/>
          <cell r="W442"/>
          <cell r="X442"/>
          <cell r="Y442"/>
          <cell r="Z442"/>
          <cell r="AA442"/>
          <cell r="AB442"/>
          <cell r="AC442"/>
          <cell r="AD442"/>
          <cell r="AE442"/>
        </row>
        <row r="443">
          <cell r="G443"/>
          <cell r="H443"/>
          <cell r="I443"/>
          <cell r="J443"/>
          <cell r="K443"/>
          <cell r="L443"/>
          <cell r="M443"/>
          <cell r="N443"/>
          <cell r="O443"/>
          <cell r="P443"/>
          <cell r="Q443"/>
          <cell r="R443"/>
          <cell r="S443"/>
          <cell r="T443"/>
          <cell r="U443"/>
          <cell r="V443"/>
          <cell r="W443"/>
          <cell r="X443"/>
          <cell r="Y443"/>
          <cell r="Z443"/>
          <cell r="AA443"/>
          <cell r="AB443"/>
          <cell r="AC443"/>
          <cell r="AD443"/>
          <cell r="AE443"/>
        </row>
        <row r="444">
          <cell r="G444"/>
          <cell r="H444"/>
          <cell r="I444"/>
          <cell r="J444"/>
          <cell r="K444"/>
          <cell r="L444"/>
          <cell r="M444"/>
          <cell r="N444"/>
          <cell r="O444"/>
          <cell r="P444"/>
          <cell r="Q444"/>
          <cell r="R444"/>
          <cell r="S444"/>
          <cell r="T444"/>
          <cell r="U444"/>
          <cell r="V444"/>
          <cell r="W444"/>
          <cell r="X444"/>
          <cell r="Y444"/>
          <cell r="Z444"/>
          <cell r="AA444"/>
          <cell r="AB444"/>
          <cell r="AC444"/>
          <cell r="AD444"/>
          <cell r="AE444"/>
        </row>
        <row r="445">
          <cell r="G445"/>
          <cell r="H445"/>
          <cell r="I445"/>
          <cell r="J445"/>
          <cell r="K445"/>
          <cell r="L445"/>
          <cell r="M445"/>
          <cell r="N445"/>
          <cell r="O445"/>
          <cell r="P445"/>
          <cell r="Q445"/>
          <cell r="R445"/>
          <cell r="S445"/>
          <cell r="T445"/>
          <cell r="U445"/>
          <cell r="V445"/>
          <cell r="W445"/>
          <cell r="X445"/>
          <cell r="Y445"/>
          <cell r="Z445"/>
          <cell r="AA445"/>
          <cell r="AB445"/>
          <cell r="AC445"/>
          <cell r="AD445"/>
          <cell r="AE445"/>
        </row>
        <row r="446">
          <cell r="G446"/>
          <cell r="H446"/>
          <cell r="I446"/>
          <cell r="J446"/>
          <cell r="K446"/>
          <cell r="L446"/>
          <cell r="M446"/>
          <cell r="N446"/>
          <cell r="O446"/>
          <cell r="P446"/>
          <cell r="Q446"/>
          <cell r="R446"/>
          <cell r="S446"/>
          <cell r="T446"/>
          <cell r="U446"/>
          <cell r="V446"/>
          <cell r="W446"/>
          <cell r="X446"/>
          <cell r="Y446"/>
          <cell r="Z446"/>
          <cell r="AA446"/>
          <cell r="AB446"/>
          <cell r="AC446"/>
          <cell r="AD446"/>
          <cell r="AE446"/>
        </row>
        <row r="447">
          <cell r="G447"/>
          <cell r="H447"/>
          <cell r="I447"/>
          <cell r="J447"/>
          <cell r="K447"/>
          <cell r="L447"/>
          <cell r="M447"/>
          <cell r="N447"/>
          <cell r="O447"/>
          <cell r="P447"/>
          <cell r="Q447"/>
          <cell r="R447"/>
          <cell r="S447"/>
          <cell r="T447"/>
          <cell r="U447"/>
          <cell r="V447"/>
          <cell r="W447"/>
          <cell r="X447"/>
          <cell r="Y447"/>
          <cell r="Z447"/>
          <cell r="AA447"/>
          <cell r="AB447"/>
          <cell r="AC447"/>
          <cell r="AD447"/>
          <cell r="AE447"/>
        </row>
        <row r="448">
          <cell r="G448"/>
          <cell r="H448"/>
          <cell r="I448"/>
          <cell r="J448"/>
          <cell r="K448"/>
          <cell r="L448"/>
          <cell r="M448"/>
          <cell r="N448"/>
          <cell r="O448"/>
          <cell r="P448"/>
          <cell r="Q448"/>
          <cell r="R448"/>
          <cell r="S448"/>
          <cell r="T448"/>
          <cell r="U448"/>
          <cell r="V448"/>
          <cell r="W448"/>
          <cell r="X448"/>
          <cell r="Y448"/>
          <cell r="Z448"/>
          <cell r="AA448"/>
          <cell r="AB448"/>
          <cell r="AC448"/>
          <cell r="AD448"/>
          <cell r="AE448"/>
        </row>
        <row r="449">
          <cell r="G449"/>
          <cell r="H449"/>
          <cell r="I449"/>
          <cell r="J449"/>
          <cell r="K449"/>
          <cell r="L449"/>
          <cell r="M449"/>
          <cell r="N449"/>
          <cell r="O449"/>
          <cell r="P449"/>
          <cell r="Q449"/>
          <cell r="R449"/>
          <cell r="S449"/>
          <cell r="T449"/>
          <cell r="U449"/>
          <cell r="V449"/>
          <cell r="W449"/>
          <cell r="X449"/>
          <cell r="Y449"/>
          <cell r="Z449"/>
          <cell r="AA449"/>
          <cell r="AB449"/>
          <cell r="AC449"/>
          <cell r="AD449"/>
          <cell r="AE449"/>
        </row>
        <row r="450">
          <cell r="G450"/>
          <cell r="H450"/>
          <cell r="I450"/>
          <cell r="J450"/>
          <cell r="K450"/>
          <cell r="L450"/>
          <cell r="M450"/>
          <cell r="N450"/>
          <cell r="O450"/>
          <cell r="P450"/>
          <cell r="Q450"/>
          <cell r="R450"/>
          <cell r="S450"/>
          <cell r="T450"/>
          <cell r="U450"/>
          <cell r="V450"/>
          <cell r="W450"/>
          <cell r="X450"/>
          <cell r="Y450"/>
          <cell r="Z450"/>
          <cell r="AA450"/>
          <cell r="AB450"/>
          <cell r="AC450"/>
          <cell r="AD450"/>
          <cell r="AE450"/>
        </row>
        <row r="451">
          <cell r="G451"/>
          <cell r="H451"/>
          <cell r="I451"/>
          <cell r="J451"/>
          <cell r="K451"/>
          <cell r="L451"/>
          <cell r="M451"/>
          <cell r="N451"/>
          <cell r="O451"/>
          <cell r="P451"/>
          <cell r="Q451"/>
          <cell r="R451"/>
          <cell r="S451"/>
          <cell r="T451"/>
          <cell r="U451"/>
          <cell r="V451"/>
          <cell r="W451"/>
          <cell r="X451"/>
          <cell r="Y451"/>
          <cell r="Z451"/>
          <cell r="AA451"/>
          <cell r="AB451"/>
          <cell r="AC451"/>
          <cell r="AD451"/>
          <cell r="AE451"/>
        </row>
        <row r="452">
          <cell r="G452"/>
          <cell r="H452"/>
          <cell r="I452"/>
          <cell r="J452"/>
          <cell r="K452"/>
          <cell r="L452"/>
          <cell r="M452"/>
          <cell r="N452"/>
          <cell r="O452"/>
          <cell r="P452"/>
          <cell r="Q452"/>
          <cell r="R452"/>
          <cell r="S452"/>
          <cell r="T452"/>
          <cell r="U452"/>
          <cell r="V452"/>
          <cell r="W452"/>
          <cell r="X452"/>
          <cell r="Y452"/>
          <cell r="Z452"/>
          <cell r="AA452"/>
          <cell r="AB452"/>
          <cell r="AC452"/>
          <cell r="AD452"/>
          <cell r="AE452"/>
        </row>
        <row r="453">
          <cell r="G453"/>
          <cell r="H453"/>
          <cell r="I453"/>
          <cell r="J453"/>
          <cell r="K453"/>
          <cell r="L453"/>
          <cell r="M453"/>
          <cell r="N453"/>
          <cell r="O453"/>
          <cell r="P453"/>
          <cell r="Q453"/>
          <cell r="R453"/>
          <cell r="S453"/>
          <cell r="T453"/>
          <cell r="U453"/>
          <cell r="V453"/>
          <cell r="W453"/>
          <cell r="X453"/>
          <cell r="Y453"/>
          <cell r="Z453"/>
          <cell r="AA453"/>
          <cell r="AB453"/>
          <cell r="AC453"/>
          <cell r="AD453"/>
          <cell r="AE453"/>
        </row>
        <row r="454">
          <cell r="G454"/>
          <cell r="H454"/>
          <cell r="I454"/>
          <cell r="J454"/>
          <cell r="K454"/>
          <cell r="L454"/>
          <cell r="M454"/>
          <cell r="N454"/>
          <cell r="O454"/>
          <cell r="P454"/>
          <cell r="Q454"/>
          <cell r="R454"/>
          <cell r="S454"/>
          <cell r="T454"/>
          <cell r="U454"/>
          <cell r="V454"/>
          <cell r="W454"/>
          <cell r="X454"/>
          <cell r="Y454"/>
          <cell r="Z454"/>
          <cell r="AA454"/>
          <cell r="AB454"/>
          <cell r="AC454"/>
          <cell r="AD454"/>
          <cell r="AE454"/>
        </row>
        <row r="455">
          <cell r="G455"/>
          <cell r="H455"/>
          <cell r="I455"/>
          <cell r="J455"/>
          <cell r="K455"/>
          <cell r="L455"/>
          <cell r="M455"/>
          <cell r="N455"/>
          <cell r="O455"/>
          <cell r="P455"/>
          <cell r="Q455"/>
          <cell r="R455"/>
          <cell r="S455"/>
          <cell r="T455"/>
          <cell r="U455"/>
          <cell r="V455"/>
          <cell r="W455"/>
          <cell r="X455"/>
          <cell r="Y455"/>
          <cell r="Z455"/>
          <cell r="AA455"/>
          <cell r="AB455"/>
          <cell r="AC455"/>
          <cell r="AD455"/>
          <cell r="AE455"/>
        </row>
        <row r="456">
          <cell r="G456"/>
          <cell r="H456"/>
          <cell r="I456"/>
          <cell r="J456"/>
          <cell r="K456"/>
          <cell r="L456"/>
          <cell r="M456"/>
          <cell r="N456"/>
          <cell r="O456"/>
          <cell r="P456"/>
          <cell r="Q456"/>
          <cell r="R456"/>
          <cell r="S456"/>
          <cell r="T456"/>
          <cell r="U456"/>
          <cell r="V456"/>
          <cell r="W456"/>
          <cell r="X456"/>
          <cell r="Y456"/>
          <cell r="Z456"/>
          <cell r="AA456"/>
          <cell r="AB456"/>
          <cell r="AC456"/>
          <cell r="AD456"/>
          <cell r="AE456"/>
        </row>
        <row r="457">
          <cell r="G457"/>
          <cell r="H457"/>
          <cell r="I457"/>
          <cell r="J457"/>
          <cell r="K457"/>
          <cell r="L457"/>
          <cell r="M457"/>
          <cell r="N457"/>
          <cell r="O457"/>
          <cell r="P457"/>
          <cell r="Q457"/>
          <cell r="R457"/>
          <cell r="S457"/>
          <cell r="T457"/>
          <cell r="U457"/>
          <cell r="V457"/>
          <cell r="W457"/>
          <cell r="X457"/>
          <cell r="Y457"/>
          <cell r="Z457"/>
          <cell r="AA457"/>
          <cell r="AB457"/>
          <cell r="AC457"/>
          <cell r="AD457"/>
          <cell r="AE457"/>
        </row>
        <row r="458">
          <cell r="G458"/>
          <cell r="H458"/>
          <cell r="I458"/>
          <cell r="J458"/>
          <cell r="K458"/>
          <cell r="L458"/>
          <cell r="M458"/>
          <cell r="N458"/>
          <cell r="O458"/>
          <cell r="P458"/>
          <cell r="Q458"/>
          <cell r="R458"/>
          <cell r="S458"/>
          <cell r="T458"/>
          <cell r="U458"/>
          <cell r="V458"/>
          <cell r="W458"/>
          <cell r="X458"/>
          <cell r="Y458"/>
          <cell r="Z458"/>
          <cell r="AA458"/>
          <cell r="AB458"/>
          <cell r="AC458"/>
          <cell r="AD458"/>
          <cell r="AE458"/>
        </row>
        <row r="459">
          <cell r="G459"/>
          <cell r="H459"/>
          <cell r="I459"/>
          <cell r="J459"/>
          <cell r="K459"/>
          <cell r="L459"/>
          <cell r="M459"/>
          <cell r="N459"/>
          <cell r="O459"/>
          <cell r="P459"/>
          <cell r="Q459"/>
          <cell r="R459"/>
          <cell r="S459"/>
          <cell r="T459"/>
          <cell r="U459"/>
          <cell r="V459"/>
          <cell r="W459"/>
          <cell r="X459"/>
          <cell r="Y459"/>
          <cell r="Z459"/>
          <cell r="AA459"/>
          <cell r="AB459"/>
          <cell r="AC459"/>
          <cell r="AD459"/>
          <cell r="AE459"/>
        </row>
        <row r="460">
          <cell r="G460"/>
          <cell r="H460"/>
          <cell r="I460"/>
          <cell r="J460"/>
          <cell r="K460"/>
          <cell r="L460"/>
          <cell r="M460"/>
          <cell r="N460"/>
          <cell r="O460"/>
          <cell r="P460"/>
          <cell r="Q460"/>
          <cell r="R460"/>
          <cell r="S460"/>
          <cell r="T460"/>
          <cell r="U460"/>
          <cell r="V460"/>
          <cell r="W460"/>
          <cell r="X460"/>
          <cell r="Y460"/>
          <cell r="Z460"/>
          <cell r="AA460"/>
          <cell r="AB460"/>
          <cell r="AC460"/>
          <cell r="AD460"/>
          <cell r="AE460"/>
        </row>
        <row r="461">
          <cell r="G461"/>
          <cell r="H461"/>
          <cell r="I461"/>
          <cell r="J461"/>
          <cell r="K461"/>
          <cell r="L461"/>
          <cell r="M461"/>
          <cell r="N461"/>
          <cell r="O461"/>
          <cell r="P461"/>
          <cell r="Q461"/>
          <cell r="R461"/>
          <cell r="S461"/>
          <cell r="T461"/>
          <cell r="U461"/>
          <cell r="V461"/>
          <cell r="W461"/>
          <cell r="X461"/>
          <cell r="Y461"/>
          <cell r="Z461"/>
          <cell r="AA461"/>
          <cell r="AB461"/>
          <cell r="AC461"/>
          <cell r="AD461"/>
          <cell r="AE461"/>
        </row>
        <row r="462">
          <cell r="G462"/>
          <cell r="H462"/>
          <cell r="I462"/>
          <cell r="J462"/>
          <cell r="K462"/>
          <cell r="L462"/>
          <cell r="M462"/>
          <cell r="N462"/>
          <cell r="O462"/>
          <cell r="P462"/>
          <cell r="Q462"/>
          <cell r="R462"/>
          <cell r="S462"/>
          <cell r="T462"/>
          <cell r="U462"/>
          <cell r="V462"/>
          <cell r="W462"/>
          <cell r="X462"/>
          <cell r="Y462"/>
          <cell r="Z462"/>
          <cell r="AA462"/>
          <cell r="AB462"/>
          <cell r="AC462"/>
          <cell r="AD462"/>
          <cell r="AE462"/>
        </row>
        <row r="463">
          <cell r="G463"/>
          <cell r="H463"/>
          <cell r="I463"/>
          <cell r="J463"/>
          <cell r="K463"/>
          <cell r="L463"/>
          <cell r="M463"/>
          <cell r="N463"/>
          <cell r="O463"/>
          <cell r="P463"/>
          <cell r="Q463"/>
          <cell r="R463"/>
          <cell r="S463"/>
          <cell r="T463"/>
          <cell r="U463"/>
          <cell r="V463"/>
          <cell r="W463"/>
          <cell r="X463"/>
          <cell r="Y463"/>
          <cell r="Z463"/>
          <cell r="AA463"/>
          <cell r="AB463"/>
          <cell r="AC463"/>
          <cell r="AD463"/>
          <cell r="AE463"/>
        </row>
        <row r="464">
          <cell r="G464"/>
          <cell r="H464"/>
          <cell r="I464"/>
          <cell r="J464"/>
          <cell r="K464"/>
          <cell r="L464"/>
          <cell r="M464"/>
          <cell r="N464"/>
          <cell r="O464"/>
          <cell r="P464"/>
          <cell r="Q464"/>
          <cell r="R464"/>
          <cell r="S464"/>
          <cell r="T464"/>
          <cell r="U464"/>
          <cell r="V464"/>
          <cell r="W464"/>
          <cell r="X464"/>
          <cell r="Y464"/>
          <cell r="Z464"/>
          <cell r="AA464"/>
          <cell r="AB464"/>
          <cell r="AC464"/>
          <cell r="AD464"/>
          <cell r="AE464"/>
        </row>
        <row r="465">
          <cell r="G465"/>
          <cell r="H465"/>
          <cell r="I465"/>
          <cell r="J465"/>
          <cell r="K465"/>
          <cell r="L465"/>
          <cell r="M465"/>
          <cell r="N465"/>
          <cell r="O465"/>
          <cell r="P465"/>
          <cell r="Q465"/>
          <cell r="R465"/>
          <cell r="S465"/>
          <cell r="T465"/>
          <cell r="U465"/>
          <cell r="V465"/>
          <cell r="W465"/>
          <cell r="X465"/>
          <cell r="Y465"/>
          <cell r="Z465"/>
          <cell r="AA465"/>
          <cell r="AB465"/>
          <cell r="AC465"/>
          <cell r="AD465"/>
          <cell r="AE465"/>
        </row>
        <row r="466">
          <cell r="G466"/>
          <cell r="H466"/>
          <cell r="I466"/>
          <cell r="J466"/>
          <cell r="K466"/>
          <cell r="L466"/>
          <cell r="M466"/>
          <cell r="N466"/>
          <cell r="O466"/>
          <cell r="P466"/>
          <cell r="Q466"/>
          <cell r="R466"/>
          <cell r="S466"/>
          <cell r="T466"/>
          <cell r="U466"/>
          <cell r="V466"/>
          <cell r="W466"/>
          <cell r="X466"/>
          <cell r="Y466"/>
          <cell r="Z466"/>
          <cell r="AA466"/>
          <cell r="AB466"/>
          <cell r="AC466"/>
          <cell r="AD466"/>
          <cell r="AE466"/>
        </row>
        <row r="467">
          <cell r="G467"/>
          <cell r="H467"/>
          <cell r="I467"/>
          <cell r="J467"/>
          <cell r="K467"/>
          <cell r="L467"/>
          <cell r="M467"/>
          <cell r="N467"/>
          <cell r="O467"/>
          <cell r="P467"/>
          <cell r="Q467"/>
          <cell r="R467"/>
          <cell r="S467"/>
          <cell r="T467"/>
          <cell r="U467"/>
          <cell r="V467"/>
          <cell r="W467"/>
          <cell r="X467"/>
          <cell r="Y467"/>
          <cell r="Z467"/>
          <cell r="AA467"/>
          <cell r="AB467"/>
          <cell r="AC467"/>
          <cell r="AD467"/>
          <cell r="AE467"/>
        </row>
        <row r="468">
          <cell r="G468"/>
          <cell r="H468"/>
          <cell r="I468"/>
          <cell r="J468"/>
          <cell r="K468"/>
          <cell r="L468"/>
          <cell r="M468"/>
          <cell r="N468"/>
          <cell r="O468"/>
          <cell r="P468"/>
          <cell r="Q468"/>
          <cell r="R468"/>
          <cell r="S468"/>
          <cell r="T468"/>
          <cell r="U468"/>
          <cell r="V468"/>
          <cell r="W468"/>
          <cell r="X468"/>
          <cell r="Y468"/>
          <cell r="Z468"/>
          <cell r="AA468"/>
          <cell r="AB468"/>
          <cell r="AC468"/>
          <cell r="AD468"/>
          <cell r="AE468"/>
        </row>
        <row r="469">
          <cell r="G469"/>
          <cell r="H469"/>
          <cell r="I469"/>
          <cell r="J469"/>
          <cell r="K469"/>
          <cell r="L469"/>
          <cell r="M469"/>
          <cell r="N469"/>
          <cell r="O469"/>
          <cell r="P469"/>
          <cell r="Q469"/>
          <cell r="R469"/>
          <cell r="S469"/>
          <cell r="T469"/>
          <cell r="U469"/>
          <cell r="V469"/>
          <cell r="W469"/>
          <cell r="X469"/>
          <cell r="Y469"/>
          <cell r="Z469"/>
          <cell r="AA469"/>
          <cell r="AB469"/>
          <cell r="AC469"/>
          <cell r="AD469"/>
          <cell r="AE469"/>
        </row>
        <row r="470">
          <cell r="G470"/>
          <cell r="H470"/>
          <cell r="I470"/>
          <cell r="J470"/>
          <cell r="K470"/>
          <cell r="L470"/>
          <cell r="M470"/>
          <cell r="N470"/>
          <cell r="O470"/>
          <cell r="P470"/>
          <cell r="Q470"/>
          <cell r="R470"/>
          <cell r="S470"/>
          <cell r="T470"/>
          <cell r="U470"/>
          <cell r="V470"/>
          <cell r="W470"/>
          <cell r="X470"/>
          <cell r="Y470"/>
          <cell r="Z470"/>
          <cell r="AA470"/>
          <cell r="AB470"/>
          <cell r="AC470"/>
          <cell r="AD470"/>
          <cell r="AE470"/>
        </row>
        <row r="471">
          <cell r="G471"/>
          <cell r="H471"/>
          <cell r="I471"/>
          <cell r="J471"/>
          <cell r="K471"/>
          <cell r="L471"/>
          <cell r="M471"/>
          <cell r="N471"/>
          <cell r="O471"/>
          <cell r="P471"/>
          <cell r="Q471"/>
          <cell r="R471"/>
          <cell r="S471"/>
          <cell r="T471"/>
          <cell r="U471"/>
          <cell r="V471"/>
          <cell r="W471"/>
          <cell r="X471"/>
          <cell r="Y471"/>
          <cell r="Z471"/>
          <cell r="AA471"/>
          <cell r="AB471"/>
          <cell r="AC471"/>
          <cell r="AD471"/>
          <cell r="AE471"/>
        </row>
        <row r="472">
          <cell r="G472"/>
          <cell r="H472"/>
          <cell r="I472"/>
          <cell r="J472"/>
          <cell r="K472"/>
          <cell r="L472"/>
          <cell r="M472"/>
          <cell r="N472"/>
          <cell r="O472"/>
          <cell r="P472"/>
          <cell r="Q472"/>
          <cell r="R472"/>
          <cell r="S472"/>
          <cell r="T472"/>
          <cell r="U472"/>
          <cell r="V472"/>
          <cell r="W472"/>
          <cell r="X472"/>
          <cell r="Y472"/>
          <cell r="Z472"/>
          <cell r="AA472"/>
          <cell r="AB472"/>
          <cell r="AC472"/>
          <cell r="AD472"/>
          <cell r="AE472"/>
        </row>
        <row r="473">
          <cell r="G473"/>
          <cell r="H473"/>
          <cell r="I473"/>
          <cell r="J473"/>
          <cell r="K473"/>
          <cell r="L473"/>
          <cell r="M473"/>
          <cell r="N473"/>
          <cell r="O473"/>
          <cell r="P473"/>
          <cell r="Q473"/>
          <cell r="R473"/>
          <cell r="S473"/>
          <cell r="T473"/>
          <cell r="U473"/>
          <cell r="V473"/>
          <cell r="W473"/>
          <cell r="X473"/>
          <cell r="Y473"/>
          <cell r="Z473"/>
          <cell r="AA473"/>
          <cell r="AB473"/>
          <cell r="AC473"/>
          <cell r="AD473"/>
          <cell r="AE473"/>
        </row>
        <row r="474">
          <cell r="G474"/>
          <cell r="H474"/>
          <cell r="I474"/>
          <cell r="J474"/>
          <cell r="K474"/>
          <cell r="L474"/>
          <cell r="M474"/>
          <cell r="N474"/>
          <cell r="O474"/>
          <cell r="P474"/>
          <cell r="Q474"/>
          <cell r="R474"/>
          <cell r="S474"/>
          <cell r="T474"/>
          <cell r="U474"/>
          <cell r="V474"/>
          <cell r="W474"/>
          <cell r="X474"/>
          <cell r="Y474"/>
          <cell r="Z474"/>
          <cell r="AA474"/>
          <cell r="AB474"/>
          <cell r="AC474"/>
          <cell r="AD474"/>
          <cell r="AE474"/>
        </row>
        <row r="475">
          <cell r="G475"/>
          <cell r="H475"/>
          <cell r="I475"/>
          <cell r="J475"/>
          <cell r="K475"/>
          <cell r="L475"/>
          <cell r="M475"/>
          <cell r="N475"/>
          <cell r="O475"/>
          <cell r="P475"/>
          <cell r="Q475"/>
          <cell r="R475"/>
          <cell r="S475"/>
          <cell r="T475"/>
          <cell r="U475"/>
          <cell r="V475"/>
          <cell r="W475"/>
          <cell r="X475"/>
          <cell r="Y475"/>
          <cell r="Z475"/>
          <cell r="AA475"/>
          <cell r="AB475"/>
          <cell r="AC475"/>
          <cell r="AD475"/>
          <cell r="AE475"/>
        </row>
        <row r="476">
          <cell r="G476"/>
          <cell r="H476"/>
          <cell r="I476"/>
          <cell r="J476"/>
          <cell r="K476"/>
          <cell r="L476"/>
          <cell r="M476"/>
          <cell r="N476"/>
          <cell r="O476"/>
          <cell r="P476"/>
          <cell r="Q476"/>
          <cell r="R476"/>
          <cell r="S476"/>
          <cell r="T476"/>
          <cell r="U476"/>
          <cell r="V476"/>
          <cell r="W476"/>
          <cell r="X476"/>
          <cell r="Y476"/>
          <cell r="Z476"/>
          <cell r="AA476"/>
          <cell r="AB476"/>
          <cell r="AC476"/>
          <cell r="AD476"/>
          <cell r="AE476"/>
        </row>
        <row r="477">
          <cell r="G477"/>
          <cell r="H477"/>
          <cell r="I477"/>
          <cell r="J477"/>
          <cell r="K477"/>
          <cell r="L477"/>
          <cell r="M477"/>
          <cell r="N477"/>
          <cell r="O477"/>
          <cell r="P477"/>
          <cell r="Q477"/>
          <cell r="R477"/>
          <cell r="S477"/>
          <cell r="T477"/>
          <cell r="U477"/>
          <cell r="V477"/>
          <cell r="W477"/>
          <cell r="X477"/>
          <cell r="Y477"/>
          <cell r="Z477"/>
          <cell r="AA477"/>
          <cell r="AB477"/>
          <cell r="AC477"/>
          <cell r="AD477"/>
          <cell r="AE477"/>
        </row>
        <row r="478">
          <cell r="G478"/>
          <cell r="H478"/>
          <cell r="I478"/>
          <cell r="J478"/>
          <cell r="K478"/>
          <cell r="L478"/>
          <cell r="M478"/>
          <cell r="N478"/>
          <cell r="O478"/>
          <cell r="P478"/>
          <cell r="Q478"/>
          <cell r="R478"/>
          <cell r="S478"/>
          <cell r="T478"/>
          <cell r="U478"/>
          <cell r="V478"/>
          <cell r="W478"/>
          <cell r="X478"/>
          <cell r="Y478"/>
          <cell r="Z478"/>
          <cell r="AA478"/>
          <cell r="AB478"/>
          <cell r="AC478"/>
          <cell r="AD478"/>
          <cell r="AE478"/>
        </row>
        <row r="479">
          <cell r="G479"/>
          <cell r="H479"/>
          <cell r="I479"/>
          <cell r="J479"/>
          <cell r="K479"/>
          <cell r="L479"/>
          <cell r="M479"/>
          <cell r="N479"/>
          <cell r="O479"/>
          <cell r="P479"/>
          <cell r="Q479"/>
          <cell r="R479"/>
          <cell r="S479"/>
          <cell r="T479"/>
          <cell r="U479"/>
          <cell r="V479"/>
          <cell r="W479"/>
          <cell r="X479"/>
          <cell r="Y479"/>
          <cell r="Z479"/>
          <cell r="AA479"/>
          <cell r="AB479"/>
          <cell r="AC479"/>
          <cell r="AD479"/>
          <cell r="AE479"/>
        </row>
        <row r="480">
          <cell r="G480"/>
          <cell r="H480"/>
          <cell r="I480"/>
          <cell r="J480"/>
          <cell r="K480"/>
          <cell r="L480"/>
          <cell r="M480"/>
          <cell r="N480"/>
          <cell r="O480"/>
          <cell r="P480"/>
          <cell r="Q480"/>
          <cell r="R480"/>
          <cell r="S480"/>
          <cell r="T480"/>
          <cell r="U480"/>
          <cell r="V480"/>
          <cell r="W480"/>
          <cell r="X480"/>
          <cell r="Y480"/>
          <cell r="Z480"/>
          <cell r="AA480"/>
          <cell r="AB480"/>
          <cell r="AC480"/>
          <cell r="AD480"/>
          <cell r="AE480"/>
        </row>
        <row r="481">
          <cell r="G481"/>
          <cell r="H481"/>
          <cell r="I481"/>
          <cell r="J481"/>
          <cell r="K481"/>
          <cell r="L481"/>
          <cell r="M481"/>
          <cell r="N481"/>
          <cell r="O481"/>
          <cell r="P481"/>
          <cell r="Q481"/>
          <cell r="R481"/>
          <cell r="S481"/>
          <cell r="T481"/>
          <cell r="U481"/>
          <cell r="V481"/>
          <cell r="W481"/>
          <cell r="X481"/>
          <cell r="Y481"/>
          <cell r="Z481"/>
          <cell r="AA481"/>
          <cell r="AB481"/>
          <cell r="AC481"/>
          <cell r="AD481"/>
          <cell r="AE481"/>
        </row>
        <row r="482">
          <cell r="G482"/>
          <cell r="H482"/>
          <cell r="I482"/>
          <cell r="J482"/>
          <cell r="K482"/>
          <cell r="L482"/>
          <cell r="M482"/>
          <cell r="N482"/>
          <cell r="O482"/>
          <cell r="P482"/>
          <cell r="Q482"/>
          <cell r="R482"/>
          <cell r="S482"/>
          <cell r="T482"/>
          <cell r="U482"/>
          <cell r="V482"/>
          <cell r="W482"/>
          <cell r="X482"/>
          <cell r="Y482"/>
          <cell r="Z482"/>
          <cell r="AA482"/>
          <cell r="AB482"/>
          <cell r="AC482"/>
          <cell r="AD482"/>
          <cell r="AE482"/>
        </row>
        <row r="483">
          <cell r="G483"/>
          <cell r="H483"/>
          <cell r="I483"/>
          <cell r="J483"/>
          <cell r="K483"/>
          <cell r="L483"/>
          <cell r="M483"/>
          <cell r="N483"/>
          <cell r="O483"/>
          <cell r="P483"/>
          <cell r="Q483"/>
          <cell r="R483"/>
          <cell r="S483"/>
          <cell r="T483"/>
          <cell r="U483"/>
          <cell r="V483"/>
          <cell r="W483"/>
          <cell r="X483"/>
          <cell r="Y483"/>
          <cell r="Z483"/>
          <cell r="AA483"/>
          <cell r="AB483"/>
          <cell r="AC483"/>
          <cell r="AD483"/>
          <cell r="AE483"/>
        </row>
        <row r="484">
          <cell r="G484"/>
          <cell r="H484"/>
          <cell r="I484"/>
          <cell r="J484"/>
          <cell r="K484"/>
          <cell r="L484"/>
          <cell r="M484"/>
          <cell r="N484"/>
          <cell r="O484"/>
          <cell r="P484"/>
          <cell r="Q484"/>
          <cell r="R484"/>
          <cell r="S484"/>
          <cell r="T484"/>
          <cell r="U484"/>
          <cell r="V484"/>
          <cell r="W484"/>
          <cell r="X484"/>
          <cell r="Y484"/>
          <cell r="Z484"/>
          <cell r="AA484"/>
          <cell r="AB484"/>
          <cell r="AC484"/>
          <cell r="AD484"/>
          <cell r="AE484"/>
        </row>
        <row r="485">
          <cell r="G485"/>
          <cell r="H485"/>
          <cell r="I485"/>
          <cell r="J485"/>
          <cell r="K485"/>
          <cell r="L485"/>
          <cell r="M485"/>
          <cell r="N485"/>
          <cell r="O485"/>
          <cell r="P485"/>
          <cell r="Q485"/>
          <cell r="R485"/>
          <cell r="S485"/>
          <cell r="T485"/>
          <cell r="U485"/>
          <cell r="V485"/>
          <cell r="W485"/>
          <cell r="X485"/>
          <cell r="Y485"/>
          <cell r="Z485"/>
          <cell r="AA485"/>
          <cell r="AB485"/>
          <cell r="AC485"/>
          <cell r="AD485"/>
          <cell r="AE485"/>
        </row>
        <row r="486">
          <cell r="G486"/>
          <cell r="H486"/>
          <cell r="I486"/>
          <cell r="J486"/>
          <cell r="K486"/>
          <cell r="L486"/>
          <cell r="M486"/>
          <cell r="N486"/>
          <cell r="O486"/>
          <cell r="P486"/>
          <cell r="Q486"/>
          <cell r="R486"/>
          <cell r="S486"/>
          <cell r="T486"/>
          <cell r="U486"/>
          <cell r="V486"/>
          <cell r="W486"/>
          <cell r="X486"/>
          <cell r="Y486"/>
          <cell r="Z486"/>
          <cell r="AA486"/>
          <cell r="AB486"/>
          <cell r="AC486"/>
          <cell r="AD486"/>
          <cell r="AE486"/>
        </row>
        <row r="487">
          <cell r="G487"/>
          <cell r="H487"/>
          <cell r="I487"/>
          <cell r="J487"/>
          <cell r="K487"/>
          <cell r="L487"/>
          <cell r="M487"/>
          <cell r="N487"/>
          <cell r="O487"/>
          <cell r="P487"/>
          <cell r="Q487"/>
          <cell r="R487"/>
          <cell r="S487"/>
          <cell r="T487"/>
          <cell r="U487"/>
          <cell r="V487"/>
          <cell r="W487"/>
          <cell r="X487"/>
          <cell r="Y487"/>
          <cell r="Z487"/>
          <cell r="AA487"/>
          <cell r="AB487"/>
          <cell r="AC487"/>
          <cell r="AD487"/>
          <cell r="AE487"/>
        </row>
        <row r="488">
          <cell r="G488"/>
          <cell r="H488"/>
          <cell r="I488"/>
          <cell r="J488"/>
          <cell r="K488"/>
          <cell r="L488"/>
          <cell r="M488"/>
          <cell r="N488"/>
          <cell r="O488"/>
          <cell r="P488"/>
          <cell r="Q488"/>
          <cell r="R488"/>
          <cell r="S488"/>
          <cell r="T488"/>
          <cell r="U488"/>
          <cell r="V488"/>
          <cell r="W488"/>
          <cell r="X488"/>
          <cell r="Y488"/>
          <cell r="Z488"/>
          <cell r="AA488"/>
          <cell r="AB488"/>
          <cell r="AC488"/>
          <cell r="AD488"/>
          <cell r="AE488"/>
        </row>
        <row r="489">
          <cell r="G489"/>
          <cell r="H489"/>
          <cell r="I489"/>
          <cell r="J489"/>
          <cell r="K489"/>
          <cell r="L489"/>
          <cell r="M489"/>
          <cell r="N489"/>
          <cell r="O489"/>
          <cell r="P489"/>
          <cell r="Q489"/>
          <cell r="R489"/>
          <cell r="S489"/>
          <cell r="T489"/>
          <cell r="U489"/>
          <cell r="V489"/>
          <cell r="W489"/>
          <cell r="X489"/>
          <cell r="Y489"/>
          <cell r="Z489"/>
          <cell r="AA489"/>
          <cell r="AB489"/>
          <cell r="AC489"/>
          <cell r="AD489"/>
          <cell r="AE489"/>
        </row>
        <row r="490">
          <cell r="G490"/>
          <cell r="H490"/>
          <cell r="I490"/>
          <cell r="J490"/>
          <cell r="K490"/>
          <cell r="L490"/>
          <cell r="M490"/>
          <cell r="N490"/>
          <cell r="O490"/>
          <cell r="P490"/>
          <cell r="Q490"/>
          <cell r="R490"/>
          <cell r="S490"/>
          <cell r="T490"/>
          <cell r="U490"/>
          <cell r="V490"/>
          <cell r="W490"/>
          <cell r="X490"/>
          <cell r="Y490"/>
          <cell r="Z490"/>
          <cell r="AA490"/>
          <cell r="AB490"/>
          <cell r="AC490"/>
          <cell r="AD490"/>
          <cell r="AE490"/>
        </row>
        <row r="491">
          <cell r="G491"/>
          <cell r="H491"/>
          <cell r="I491"/>
          <cell r="J491"/>
          <cell r="K491"/>
          <cell r="L491"/>
          <cell r="M491"/>
          <cell r="N491"/>
          <cell r="O491"/>
          <cell r="P491"/>
          <cell r="Q491"/>
          <cell r="R491"/>
          <cell r="S491"/>
          <cell r="T491"/>
          <cell r="U491"/>
          <cell r="V491"/>
          <cell r="W491"/>
          <cell r="X491"/>
          <cell r="Y491"/>
          <cell r="Z491"/>
          <cell r="AA491"/>
          <cell r="AB491"/>
          <cell r="AC491"/>
          <cell r="AD491"/>
          <cell r="AE491"/>
        </row>
        <row r="492">
          <cell r="G492"/>
          <cell r="H492"/>
          <cell r="I492"/>
          <cell r="J492"/>
          <cell r="K492"/>
          <cell r="L492"/>
          <cell r="M492"/>
          <cell r="N492"/>
          <cell r="O492"/>
          <cell r="P492"/>
          <cell r="Q492"/>
          <cell r="R492"/>
          <cell r="S492"/>
          <cell r="T492"/>
          <cell r="U492"/>
          <cell r="V492"/>
          <cell r="W492"/>
          <cell r="X492"/>
          <cell r="Y492"/>
          <cell r="Z492"/>
          <cell r="AA492"/>
          <cell r="AB492"/>
          <cell r="AC492"/>
          <cell r="AD492"/>
          <cell r="AE492"/>
        </row>
        <row r="493">
          <cell r="G493"/>
          <cell r="H493"/>
          <cell r="I493"/>
          <cell r="J493"/>
          <cell r="K493"/>
          <cell r="L493"/>
          <cell r="M493"/>
          <cell r="N493"/>
          <cell r="O493"/>
          <cell r="P493"/>
          <cell r="Q493"/>
          <cell r="R493"/>
          <cell r="S493"/>
          <cell r="T493"/>
          <cell r="U493"/>
          <cell r="V493"/>
          <cell r="W493"/>
          <cell r="X493"/>
          <cell r="Y493"/>
          <cell r="Z493"/>
          <cell r="AA493"/>
          <cell r="AB493"/>
          <cell r="AC493"/>
          <cell r="AD493"/>
          <cell r="AE493"/>
        </row>
        <row r="494">
          <cell r="G494"/>
          <cell r="H494"/>
          <cell r="I494"/>
          <cell r="J494"/>
          <cell r="K494"/>
          <cell r="L494"/>
          <cell r="M494"/>
          <cell r="N494"/>
          <cell r="O494"/>
          <cell r="P494"/>
          <cell r="Q494"/>
          <cell r="R494"/>
          <cell r="S494"/>
          <cell r="T494"/>
          <cell r="U494"/>
          <cell r="V494"/>
          <cell r="W494"/>
          <cell r="X494"/>
          <cell r="Y494"/>
          <cell r="Z494"/>
          <cell r="AA494"/>
          <cell r="AB494"/>
          <cell r="AC494"/>
          <cell r="AD494"/>
          <cell r="AE494"/>
        </row>
        <row r="495">
          <cell r="G495"/>
          <cell r="H495"/>
          <cell r="I495"/>
          <cell r="J495"/>
          <cell r="K495"/>
          <cell r="L495"/>
          <cell r="M495"/>
          <cell r="N495"/>
          <cell r="O495"/>
          <cell r="P495"/>
          <cell r="Q495"/>
          <cell r="R495"/>
          <cell r="S495"/>
          <cell r="T495"/>
          <cell r="U495"/>
          <cell r="V495"/>
          <cell r="W495"/>
          <cell r="X495"/>
          <cell r="Y495"/>
          <cell r="Z495"/>
          <cell r="AA495"/>
          <cell r="AB495"/>
          <cell r="AC495"/>
          <cell r="AD495"/>
          <cell r="AE495"/>
        </row>
        <row r="496">
          <cell r="G496"/>
          <cell r="H496"/>
          <cell r="I496"/>
          <cell r="J496"/>
          <cell r="K496"/>
          <cell r="L496"/>
          <cell r="M496"/>
          <cell r="N496"/>
          <cell r="O496"/>
          <cell r="P496"/>
          <cell r="Q496"/>
          <cell r="R496"/>
          <cell r="S496"/>
          <cell r="T496"/>
          <cell r="U496"/>
          <cell r="V496"/>
          <cell r="W496"/>
          <cell r="X496"/>
          <cell r="Y496"/>
          <cell r="Z496"/>
          <cell r="AA496"/>
          <cell r="AB496"/>
          <cell r="AC496"/>
          <cell r="AD496"/>
          <cell r="AE496"/>
        </row>
        <row r="497">
          <cell r="G497"/>
          <cell r="H497"/>
          <cell r="I497"/>
          <cell r="J497"/>
          <cell r="K497"/>
          <cell r="L497"/>
          <cell r="M497"/>
          <cell r="N497"/>
          <cell r="O497"/>
          <cell r="P497"/>
          <cell r="Q497"/>
          <cell r="R497"/>
          <cell r="S497"/>
          <cell r="T497"/>
          <cell r="U497"/>
          <cell r="V497"/>
          <cell r="W497"/>
          <cell r="X497"/>
          <cell r="Y497"/>
          <cell r="Z497"/>
          <cell r="AA497"/>
          <cell r="AB497"/>
          <cell r="AC497"/>
          <cell r="AD497"/>
          <cell r="AE497"/>
        </row>
        <row r="498">
          <cell r="G498"/>
          <cell r="H498"/>
          <cell r="I498"/>
          <cell r="J498"/>
          <cell r="K498"/>
          <cell r="L498"/>
          <cell r="M498"/>
          <cell r="N498"/>
          <cell r="O498"/>
          <cell r="P498"/>
          <cell r="Q498"/>
          <cell r="R498"/>
          <cell r="S498"/>
          <cell r="T498"/>
          <cell r="U498"/>
          <cell r="V498"/>
          <cell r="W498"/>
          <cell r="X498"/>
          <cell r="Y498"/>
          <cell r="Z498"/>
          <cell r="AA498"/>
          <cell r="AB498"/>
          <cell r="AC498"/>
          <cell r="AD498"/>
          <cell r="AE498"/>
        </row>
        <row r="499">
          <cell r="G499"/>
          <cell r="H499"/>
          <cell r="I499"/>
          <cell r="J499"/>
          <cell r="K499"/>
          <cell r="L499"/>
          <cell r="M499"/>
          <cell r="N499"/>
          <cell r="O499"/>
          <cell r="P499"/>
          <cell r="Q499"/>
          <cell r="R499"/>
          <cell r="S499"/>
          <cell r="T499"/>
          <cell r="U499"/>
          <cell r="V499"/>
          <cell r="W499"/>
          <cell r="X499"/>
          <cell r="Y499"/>
          <cell r="Z499"/>
          <cell r="AA499"/>
          <cell r="AB499"/>
          <cell r="AC499"/>
          <cell r="AD499"/>
          <cell r="AE499"/>
        </row>
        <row r="500">
          <cell r="G500"/>
          <cell r="H500"/>
          <cell r="I500"/>
          <cell r="J500"/>
          <cell r="K500"/>
          <cell r="L500"/>
          <cell r="M500"/>
          <cell r="N500"/>
          <cell r="O500"/>
          <cell r="P500"/>
          <cell r="Q500"/>
          <cell r="R500"/>
          <cell r="S500"/>
          <cell r="T500"/>
          <cell r="U500"/>
          <cell r="V500"/>
          <cell r="W500"/>
          <cell r="X500"/>
          <cell r="Y500"/>
          <cell r="Z500"/>
          <cell r="AA500"/>
          <cell r="AB500"/>
          <cell r="AC500"/>
          <cell r="AD500"/>
          <cell r="AE500"/>
        </row>
        <row r="501">
          <cell r="G501"/>
          <cell r="H501"/>
          <cell r="I501"/>
          <cell r="J501"/>
          <cell r="K501"/>
          <cell r="L501"/>
          <cell r="M501"/>
          <cell r="N501"/>
          <cell r="O501"/>
          <cell r="P501"/>
          <cell r="Q501"/>
          <cell r="R501"/>
          <cell r="S501"/>
          <cell r="T501"/>
          <cell r="U501"/>
          <cell r="V501"/>
          <cell r="W501"/>
          <cell r="X501"/>
          <cell r="Y501"/>
          <cell r="Z501"/>
          <cell r="AA501"/>
          <cell r="AB501"/>
          <cell r="AC501"/>
          <cell r="AD501"/>
          <cell r="AE501"/>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5">
          <cell r="B5" t="str">
            <v>Anchor</v>
          </cell>
          <cell r="C5" t="str">
            <v>Abrev</v>
          </cell>
          <cell r="D5" t="str">
            <v>POPULATION FORECAST (1000s)</v>
          </cell>
          <cell r="E5" t="str">
            <v>Scenario</v>
          </cell>
          <cell r="F5">
            <v>1985</v>
          </cell>
          <cell r="G5">
            <v>1986</v>
          </cell>
          <cell r="H5">
            <v>1987</v>
          </cell>
          <cell r="I5">
            <v>1988</v>
          </cell>
          <cell r="J5">
            <v>1989</v>
          </cell>
          <cell r="K5">
            <v>1990</v>
          </cell>
          <cell r="L5">
            <v>1991</v>
          </cell>
          <cell r="M5">
            <v>1992</v>
          </cell>
          <cell r="N5">
            <v>1993</v>
          </cell>
          <cell r="O5">
            <v>1994</v>
          </cell>
          <cell r="P5">
            <v>1995</v>
          </cell>
          <cell r="Q5">
            <v>1996</v>
          </cell>
          <cell r="R5">
            <v>1997</v>
          </cell>
          <cell r="S5">
            <v>1998</v>
          </cell>
          <cell r="T5">
            <v>1999</v>
          </cell>
          <cell r="U5">
            <v>2000</v>
          </cell>
          <cell r="V5">
            <v>2001</v>
          </cell>
          <cell r="W5">
            <v>2002</v>
          </cell>
          <cell r="X5">
            <v>2003</v>
          </cell>
          <cell r="Y5">
            <v>2004</v>
          </cell>
          <cell r="Z5">
            <v>2005</v>
          </cell>
          <cell r="AA5">
            <v>2006</v>
          </cell>
          <cell r="AB5">
            <v>2007</v>
          </cell>
          <cell r="AC5">
            <v>2008</v>
          </cell>
          <cell r="AD5">
            <v>2009</v>
          </cell>
          <cell r="AE5">
            <v>2010</v>
          </cell>
          <cell r="AF5">
            <v>2011</v>
          </cell>
          <cell r="AG5">
            <v>2012</v>
          </cell>
          <cell r="AH5">
            <v>2013</v>
          </cell>
          <cell r="AI5">
            <v>2014</v>
          </cell>
          <cell r="AJ5">
            <v>2015</v>
          </cell>
          <cell r="AK5">
            <v>2016</v>
          </cell>
          <cell r="AL5">
            <v>2017</v>
          </cell>
          <cell r="AM5">
            <v>2018</v>
          </cell>
          <cell r="AN5">
            <v>2019</v>
          </cell>
          <cell r="AO5">
            <v>2020</v>
          </cell>
          <cell r="AP5">
            <v>2021</v>
          </cell>
          <cell r="AQ5">
            <v>2022</v>
          </cell>
          <cell r="AR5">
            <v>2023</v>
          </cell>
          <cell r="AS5">
            <v>2024</v>
          </cell>
          <cell r="AT5">
            <v>2025</v>
          </cell>
          <cell r="AU5">
            <v>2026</v>
          </cell>
          <cell r="AV5">
            <v>2027</v>
          </cell>
          <cell r="AW5">
            <v>2028</v>
          </cell>
          <cell r="AX5">
            <v>2029</v>
          </cell>
          <cell r="AY5">
            <v>2030</v>
          </cell>
          <cell r="AZ5">
            <v>2031</v>
          </cell>
          <cell r="BA5">
            <v>2032</v>
          </cell>
          <cell r="BB5">
            <v>2033</v>
          </cell>
          <cell r="BC5">
            <v>2034</v>
          </cell>
          <cell r="BD5">
            <v>2035</v>
          </cell>
        </row>
        <row r="6">
          <cell r="C6" t="str">
            <v>Or</v>
          </cell>
          <cell r="D6" t="str">
            <v>Oregon</v>
          </cell>
          <cell r="E6" t="str">
            <v>Trend (basecase)</v>
          </cell>
          <cell r="F6">
            <v>2674.306</v>
          </cell>
          <cell r="G6">
            <v>2686.1149999999998</v>
          </cell>
          <cell r="H6">
            <v>2707.4250000000002</v>
          </cell>
          <cell r="I6">
            <v>2747.9569999999999</v>
          </cell>
          <cell r="J6">
            <v>2800.471</v>
          </cell>
          <cell r="K6">
            <v>2868.6590000000001</v>
          </cell>
          <cell r="L6">
            <v>2935.9960000000001</v>
          </cell>
          <cell r="M6">
            <v>3000.55</v>
          </cell>
          <cell r="N6">
            <v>3067.395</v>
          </cell>
          <cell r="O6">
            <v>3129.1930000000002</v>
          </cell>
          <cell r="P6">
            <v>3192.0929999999998</v>
          </cell>
          <cell r="Q6">
            <v>3253.8310000000001</v>
          </cell>
          <cell r="R6">
            <v>3309.7</v>
          </cell>
          <cell r="S6">
            <v>3357.1759999999999</v>
          </cell>
          <cell r="T6">
            <v>3398.232</v>
          </cell>
          <cell r="U6">
            <v>3434.8069999999998</v>
          </cell>
          <cell r="V6">
            <v>3474.0340000000001</v>
          </cell>
          <cell r="W6">
            <v>3516.915</v>
          </cell>
          <cell r="X6">
            <v>3549.38</v>
          </cell>
          <cell r="Y6">
            <v>3576.2510000000002</v>
          </cell>
          <cell r="Z6">
            <v>3621.221</v>
          </cell>
          <cell r="AA6">
            <v>3676.88</v>
          </cell>
          <cell r="AB6">
            <v>3727.835</v>
          </cell>
          <cell r="AC6">
            <v>3773.288</v>
          </cell>
          <cell r="AD6">
            <v>3811.7179999999998</v>
          </cell>
          <cell r="AE6">
            <v>3841.4360000000001</v>
          </cell>
          <cell r="AF6">
            <v>3871.9769999999999</v>
          </cell>
          <cell r="AG6">
            <v>3903.4650000000001</v>
          </cell>
          <cell r="AH6">
            <v>3934.049</v>
          </cell>
          <cell r="AI6">
            <v>3966.8829999999998</v>
          </cell>
          <cell r="AJ6">
            <v>4002.799</v>
          </cell>
          <cell r="AK6">
            <v>4039.9940000000001</v>
          </cell>
          <cell r="AL6">
            <v>4078.125</v>
          </cell>
          <cell r="AM6">
            <v>4116.6090000000004</v>
          </cell>
          <cell r="AN6">
            <v>4154.674</v>
          </cell>
          <cell r="AO6">
            <v>4192.0780000000004</v>
          </cell>
          <cell r="AP6">
            <v>4228.7430000000004</v>
          </cell>
          <cell r="AQ6">
            <v>4264.6490000000003</v>
          </cell>
          <cell r="AR6">
            <v>4299.7920000000004</v>
          </cell>
          <cell r="AS6">
            <v>4334.1710000000003</v>
          </cell>
          <cell r="AT6">
            <v>4367.7330000000002</v>
          </cell>
          <cell r="AU6">
            <v>4400.4340000000002</v>
          </cell>
          <cell r="AV6">
            <v>4432.5820000000003</v>
          </cell>
          <cell r="AW6">
            <v>4464.3519999999999</v>
          </cell>
          <cell r="AX6">
            <v>4495.7730000000001</v>
          </cell>
          <cell r="AY6">
            <v>4526.8729999999996</v>
          </cell>
          <cell r="AZ6">
            <v>4557.6930000000002</v>
          </cell>
          <cell r="BA6">
            <v>4588.2659999999996</v>
          </cell>
          <cell r="BB6">
            <v>4618.6210000000001</v>
          </cell>
          <cell r="BC6">
            <v>4648.692</v>
          </cell>
          <cell r="BD6">
            <v>4678.3620000000001</v>
          </cell>
        </row>
        <row r="7">
          <cell r="C7" t="str">
            <v>WA</v>
          </cell>
          <cell r="D7" t="str">
            <v>Washington</v>
          </cell>
          <cell r="E7" t="str">
            <v>Trend (basecase)</v>
          </cell>
          <cell r="F7">
            <v>4406.3850000000002</v>
          </cell>
          <cell r="G7">
            <v>4464.1899999999996</v>
          </cell>
          <cell r="H7">
            <v>4547.0309999999999</v>
          </cell>
          <cell r="I7">
            <v>4652.9070000000002</v>
          </cell>
          <cell r="J7">
            <v>4768.7150000000001</v>
          </cell>
          <cell r="K7">
            <v>4915.9459999999999</v>
          </cell>
          <cell r="L7">
            <v>5043.0330000000004</v>
          </cell>
          <cell r="M7">
            <v>5174.2219999999998</v>
          </cell>
          <cell r="N7">
            <v>5289.3639999999996</v>
          </cell>
          <cell r="O7">
            <v>5388.8370000000004</v>
          </cell>
          <cell r="P7">
            <v>5490.92</v>
          </cell>
          <cell r="Q7">
            <v>5583.7539999999999</v>
          </cell>
          <cell r="R7">
            <v>5685.8310000000001</v>
          </cell>
          <cell r="S7">
            <v>5777.2370000000001</v>
          </cell>
          <cell r="T7">
            <v>5850.9089999999997</v>
          </cell>
          <cell r="U7">
            <v>5920.5039999999999</v>
          </cell>
          <cell r="V7">
            <v>5993.451</v>
          </cell>
          <cell r="W7">
            <v>6057.85</v>
          </cell>
          <cell r="X7">
            <v>6114.7939999999999</v>
          </cell>
          <cell r="Y7">
            <v>6188.66</v>
          </cell>
          <cell r="Z7">
            <v>6273.5249999999996</v>
          </cell>
          <cell r="AA7">
            <v>6380.576</v>
          </cell>
          <cell r="AB7">
            <v>6474.665</v>
          </cell>
          <cell r="AC7">
            <v>6575.5370000000003</v>
          </cell>
          <cell r="AD7">
            <v>6675.0910000000003</v>
          </cell>
          <cell r="AE7">
            <v>6752.683</v>
          </cell>
          <cell r="AF7">
            <v>6830.3310000000001</v>
          </cell>
          <cell r="AG7">
            <v>6904.9059999999999</v>
          </cell>
          <cell r="AH7">
            <v>6981</v>
          </cell>
          <cell r="AI7">
            <v>7058.0010000000002</v>
          </cell>
          <cell r="AJ7">
            <v>7134.8850000000002</v>
          </cell>
          <cell r="AK7">
            <v>7210.4989999999998</v>
          </cell>
          <cell r="AL7">
            <v>7285.5159999999996</v>
          </cell>
          <cell r="AM7">
            <v>7360.0730000000003</v>
          </cell>
          <cell r="AN7">
            <v>7433.7640000000001</v>
          </cell>
          <cell r="AO7">
            <v>7506.3230000000003</v>
          </cell>
          <cell r="AP7">
            <v>7577.2960000000003</v>
          </cell>
          <cell r="AQ7">
            <v>7646.607</v>
          </cell>
          <cell r="AR7">
            <v>7714.268</v>
          </cell>
          <cell r="AS7">
            <v>7780.4369999999999</v>
          </cell>
          <cell r="AT7">
            <v>7845.4889999999996</v>
          </cell>
          <cell r="AU7">
            <v>7909.7030000000004</v>
          </cell>
          <cell r="AV7">
            <v>7973.1719999999996</v>
          </cell>
          <cell r="AW7">
            <v>8035.9170000000004</v>
          </cell>
          <cell r="AX7">
            <v>8097.9880000000003</v>
          </cell>
          <cell r="AY7">
            <v>8159.4440000000004</v>
          </cell>
          <cell r="AZ7">
            <v>8220.3349999999991</v>
          </cell>
          <cell r="BA7">
            <v>8280.7260000000006</v>
          </cell>
          <cell r="BB7">
            <v>8340.6640000000007</v>
          </cell>
          <cell r="BC7">
            <v>8400.2720000000008</v>
          </cell>
          <cell r="BD7">
            <v>8459.8109999999997</v>
          </cell>
        </row>
        <row r="8">
          <cell r="C8" t="str">
            <v>ID</v>
          </cell>
          <cell r="D8" t="str">
            <v>Idaho</v>
          </cell>
          <cell r="E8" t="str">
            <v>Trend (basecase)</v>
          </cell>
          <cell r="F8">
            <v>993.13199999999995</v>
          </cell>
          <cell r="G8">
            <v>989.48</v>
          </cell>
          <cell r="H8">
            <v>985.447</v>
          </cell>
          <cell r="I8">
            <v>987.25800000000004</v>
          </cell>
          <cell r="J8">
            <v>997.22299999999996</v>
          </cell>
          <cell r="K8">
            <v>1016.634</v>
          </cell>
          <cell r="L8">
            <v>1045.135</v>
          </cell>
          <cell r="M8">
            <v>1076.6510000000001</v>
          </cell>
          <cell r="N8">
            <v>1113.1759999999999</v>
          </cell>
          <cell r="O8">
            <v>1148.825</v>
          </cell>
          <cell r="P8">
            <v>1180.0889999999999</v>
          </cell>
          <cell r="Q8">
            <v>1206.2</v>
          </cell>
          <cell r="R8">
            <v>1231.357</v>
          </cell>
          <cell r="S8">
            <v>1255.1849999999999</v>
          </cell>
          <cell r="T8">
            <v>1278.7760000000001</v>
          </cell>
          <cell r="U8">
            <v>1301.894</v>
          </cell>
          <cell r="V8">
            <v>1322.481</v>
          </cell>
          <cell r="W8">
            <v>1343.3820000000001</v>
          </cell>
          <cell r="X8">
            <v>1367.23</v>
          </cell>
          <cell r="Y8">
            <v>1396.7929999999999</v>
          </cell>
          <cell r="Z8">
            <v>1433.46</v>
          </cell>
          <cell r="AA8">
            <v>1472.8989999999999</v>
          </cell>
          <cell r="AB8">
            <v>1508.2539999999999</v>
          </cell>
          <cell r="AC8">
            <v>1536.239</v>
          </cell>
          <cell r="AD8">
            <v>1556.479</v>
          </cell>
          <cell r="AE8">
            <v>1572.4290000000001</v>
          </cell>
          <cell r="AF8">
            <v>1585.2860000000001</v>
          </cell>
          <cell r="AG8">
            <v>1597.952</v>
          </cell>
          <cell r="AH8">
            <v>1614.3810000000001</v>
          </cell>
          <cell r="AI8">
            <v>1633.1020000000001</v>
          </cell>
          <cell r="AJ8">
            <v>1653.616</v>
          </cell>
          <cell r="AK8">
            <v>1675.2660000000001</v>
          </cell>
          <cell r="AL8">
            <v>1698.1659999999999</v>
          </cell>
          <cell r="AM8">
            <v>1722.0160000000001</v>
          </cell>
          <cell r="AN8">
            <v>1746.183</v>
          </cell>
          <cell r="AO8">
            <v>1770.4179999999999</v>
          </cell>
          <cell r="AP8">
            <v>1794.69</v>
          </cell>
          <cell r="AQ8">
            <v>1818.9970000000001</v>
          </cell>
          <cell r="AR8">
            <v>1843.36</v>
          </cell>
          <cell r="AS8">
            <v>1867.77</v>
          </cell>
          <cell r="AT8">
            <v>1892.2149999999999</v>
          </cell>
          <cell r="AU8">
            <v>1916.6949999999999</v>
          </cell>
          <cell r="AV8">
            <v>1941.2059999999999</v>
          </cell>
          <cell r="AW8">
            <v>1965.741</v>
          </cell>
          <cell r="AX8">
            <v>1990.2360000000001</v>
          </cell>
          <cell r="AY8">
            <v>2014.665</v>
          </cell>
          <cell r="AZ8">
            <v>2039.0309999999999</v>
          </cell>
          <cell r="BA8">
            <v>2063.33</v>
          </cell>
          <cell r="BB8">
            <v>2087.5639999999999</v>
          </cell>
          <cell r="BC8">
            <v>2111.7449999999999</v>
          </cell>
          <cell r="BD8">
            <v>2135.9479999999999</v>
          </cell>
        </row>
        <row r="9">
          <cell r="C9" t="str">
            <v>MT</v>
          </cell>
          <cell r="D9" t="str">
            <v>Montana</v>
          </cell>
          <cell r="E9" t="str">
            <v>Trend (basecase)</v>
          </cell>
          <cell r="F9">
            <v>820.61699999999996</v>
          </cell>
          <cell r="G9">
            <v>812.64099999999996</v>
          </cell>
          <cell r="H9">
            <v>804.69</v>
          </cell>
          <cell r="I9">
            <v>800.39700000000005</v>
          </cell>
          <cell r="J9">
            <v>799.77599999999995</v>
          </cell>
          <cell r="K9">
            <v>801.93899999999996</v>
          </cell>
          <cell r="L9">
            <v>812.08500000000004</v>
          </cell>
          <cell r="M9">
            <v>828.29399999999998</v>
          </cell>
          <cell r="N9">
            <v>846.649</v>
          </cell>
          <cell r="O9">
            <v>863.10900000000004</v>
          </cell>
          <cell r="P9">
            <v>877.40700000000004</v>
          </cell>
          <cell r="Q9">
            <v>886.32100000000003</v>
          </cell>
          <cell r="R9">
            <v>890.12</v>
          </cell>
          <cell r="S9">
            <v>893.221</v>
          </cell>
          <cell r="T9">
            <v>898.36199999999997</v>
          </cell>
          <cell r="U9">
            <v>903.97699999999998</v>
          </cell>
          <cell r="V9">
            <v>907.64300000000003</v>
          </cell>
          <cell r="W9">
            <v>912.86199999999997</v>
          </cell>
          <cell r="X9">
            <v>921.07</v>
          </cell>
          <cell r="Y9">
            <v>931.24400000000003</v>
          </cell>
          <cell r="Z9">
            <v>941.82</v>
          </cell>
          <cell r="AA9">
            <v>954.14599999999996</v>
          </cell>
          <cell r="AB9">
            <v>966.13900000000001</v>
          </cell>
          <cell r="AC9">
            <v>977.09500000000003</v>
          </cell>
          <cell r="AD9">
            <v>984.86599999999999</v>
          </cell>
          <cell r="AE9">
            <v>991.57600000000002</v>
          </cell>
          <cell r="AF9">
            <v>998.63499999999999</v>
          </cell>
          <cell r="AG9">
            <v>1006.807</v>
          </cell>
          <cell r="AH9">
            <v>1016.352</v>
          </cell>
          <cell r="AI9">
            <v>1025.7760000000001</v>
          </cell>
          <cell r="AJ9">
            <v>1034.779</v>
          </cell>
          <cell r="AK9">
            <v>1043.723</v>
          </cell>
          <cell r="AL9">
            <v>1052.69</v>
          </cell>
          <cell r="AM9">
            <v>1061.3920000000001</v>
          </cell>
          <cell r="AN9">
            <v>1069.5709999999999</v>
          </cell>
          <cell r="AO9">
            <v>1077.162</v>
          </cell>
          <cell r="AP9">
            <v>1084.1869999999999</v>
          </cell>
          <cell r="AQ9">
            <v>1090.6420000000001</v>
          </cell>
          <cell r="AR9">
            <v>1096.5219999999999</v>
          </cell>
          <cell r="AS9">
            <v>1101.83</v>
          </cell>
          <cell r="AT9">
            <v>1106.683</v>
          </cell>
          <cell r="AU9">
            <v>1111.384</v>
          </cell>
          <cell r="AV9">
            <v>1115.998</v>
          </cell>
          <cell r="AW9">
            <v>1120.511</v>
          </cell>
          <cell r="AX9">
            <v>1124.9100000000001</v>
          </cell>
          <cell r="AY9">
            <v>1129.1980000000001</v>
          </cell>
          <cell r="AZ9">
            <v>1133.386</v>
          </cell>
          <cell r="BA9">
            <v>1137.4849999999999</v>
          </cell>
          <cell r="BB9">
            <v>1141.509</v>
          </cell>
          <cell r="BC9">
            <v>1145.4690000000001</v>
          </cell>
          <cell r="BD9">
            <v>1149.357</v>
          </cell>
        </row>
        <row r="10">
          <cell r="C10" t="str">
            <v>Region</v>
          </cell>
          <cell r="D10" t="str">
            <v>Region (with WMT only)</v>
          </cell>
          <cell r="E10" t="str">
            <v>Trend (basecase)</v>
          </cell>
          <cell r="F10">
            <v>8541.5746899999995</v>
          </cell>
          <cell r="G10">
            <v>8602.9903699999995</v>
          </cell>
          <cell r="H10">
            <v>8698.5763000000006</v>
          </cell>
          <cell r="I10">
            <v>8844.3482899999999</v>
          </cell>
          <cell r="J10">
            <v>9022.2813200000001</v>
          </cell>
          <cell r="K10">
            <v>9258.3442299999988</v>
          </cell>
          <cell r="L10">
            <v>9487.052450000001</v>
          </cell>
          <cell r="M10">
            <v>9723.550580000001</v>
          </cell>
          <cell r="N10">
            <v>9952.5249299999996</v>
          </cell>
          <cell r="O10">
            <v>10158.827130000001</v>
          </cell>
          <cell r="P10">
            <v>10363.223989999999</v>
          </cell>
          <cell r="Q10">
            <v>10548.98797</v>
          </cell>
          <cell r="R10">
            <v>10734.256399999998</v>
          </cell>
          <cell r="S10">
            <v>10898.733969999999</v>
          </cell>
          <cell r="T10">
            <v>11039.983339999999</v>
          </cell>
          <cell r="U10">
            <v>11172.471890000001</v>
          </cell>
          <cell r="V10">
            <v>11307.32251</v>
          </cell>
          <cell r="W10">
            <v>11438.47834</v>
          </cell>
          <cell r="X10">
            <v>11556.4139</v>
          </cell>
          <cell r="Y10">
            <v>11692.513080000001</v>
          </cell>
          <cell r="Z10">
            <v>11865.043399999999</v>
          </cell>
          <cell r="AA10">
            <v>12074.218219999999</v>
          </cell>
          <cell r="AB10">
            <v>12261.453230000001</v>
          </cell>
          <cell r="AC10">
            <v>12442.00815</v>
          </cell>
          <cell r="AD10">
            <v>12604.661620000001</v>
          </cell>
          <cell r="AE10">
            <v>12731.74632</v>
          </cell>
          <cell r="AF10">
            <v>12856.81595</v>
          </cell>
          <cell r="AG10">
            <v>12980.202989999998</v>
          </cell>
          <cell r="AH10">
            <v>13108.750639999998</v>
          </cell>
          <cell r="AI10">
            <v>13242.678320000001</v>
          </cell>
          <cell r="AJ10">
            <v>13381.124030000001</v>
          </cell>
          <cell r="AK10">
            <v>13520.68111</v>
          </cell>
          <cell r="AL10">
            <v>13661.840299999998</v>
          </cell>
          <cell r="AM10">
            <v>13803.691440000001</v>
          </cell>
          <cell r="AN10">
            <v>13944.276469999999</v>
          </cell>
          <cell r="AO10">
            <v>14082.801340000002</v>
          </cell>
          <cell r="AP10">
            <v>14218.715590000002</v>
          </cell>
          <cell r="AQ10">
            <v>14351.918940000001</v>
          </cell>
          <cell r="AR10">
            <v>14482.437540000003</v>
          </cell>
          <cell r="AS10">
            <v>14610.4211</v>
          </cell>
          <cell r="AT10">
            <v>14736.24631</v>
          </cell>
          <cell r="AU10">
            <v>14860.320880000001</v>
          </cell>
          <cell r="AV10">
            <v>14983.078860000001</v>
          </cell>
          <cell r="AW10">
            <v>15104.70127</v>
          </cell>
          <cell r="AX10">
            <v>15225.195700000002</v>
          </cell>
          <cell r="AY10">
            <v>15344.62486</v>
          </cell>
          <cell r="AZ10">
            <v>15463.089019999998</v>
          </cell>
          <cell r="BA10">
            <v>15580.68845</v>
          </cell>
          <cell r="BB10">
            <v>15697.50913</v>
          </cell>
          <cell r="BC10">
            <v>15813.626329999999</v>
          </cell>
          <cell r="BD10">
            <v>15929.254489999999</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energystar.gov/index.cfm?fuseaction=find_a_product.showProductGroup&amp;pgw_code=IEQ" TargetMode="External"/><Relationship Id="rId2" Type="http://schemas.openxmlformats.org/officeDocument/2006/relationships/hyperlink" Target="http://www.energystar.gov/index.cfm?fuseaction=find_a_product.showProductGroup&amp;pgw_code=CO" TargetMode="External"/><Relationship Id="rId1" Type="http://schemas.openxmlformats.org/officeDocument/2006/relationships/hyperlink" Target="http://www.energystar.gov/index.cfm?fuseaction=find_a_product.showProductGroup&amp;pgw_code=MO"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sheetPr codeName="Sheet1"/>
  <dimension ref="C1:E39"/>
  <sheetViews>
    <sheetView tabSelected="1" zoomScaleNormal="100" zoomScaleSheetLayoutView="90" workbookViewId="0">
      <selection activeCell="D21" sqref="D21"/>
    </sheetView>
  </sheetViews>
  <sheetFormatPr defaultRowHeight="15"/>
  <cols>
    <col min="1" max="1" width="4" style="3" customWidth="1"/>
    <col min="2" max="2" width="4.28515625" style="3" customWidth="1"/>
    <col min="3" max="3" width="28.140625" style="3" customWidth="1"/>
    <col min="4" max="4" width="58.7109375" style="3" customWidth="1"/>
    <col min="5" max="5" width="76.140625" style="3" customWidth="1"/>
    <col min="6" max="16384" width="9.140625" style="3"/>
  </cols>
  <sheetData>
    <row r="1" spans="3:5" ht="15.75" thickBot="1"/>
    <row r="2" spans="3:5" ht="19.5" thickBot="1">
      <c r="C2" s="13" t="s">
        <v>12</v>
      </c>
      <c r="D2" s="14" t="s">
        <v>486</v>
      </c>
      <c r="E2" s="15"/>
    </row>
    <row r="3" spans="3:5">
      <c r="C3" s="12" t="s">
        <v>0</v>
      </c>
      <c r="D3" s="12" t="s">
        <v>1</v>
      </c>
      <c r="E3" s="12" t="s">
        <v>2</v>
      </c>
    </row>
    <row r="4" spans="3:5">
      <c r="C4" s="2" t="s">
        <v>3</v>
      </c>
      <c r="D4" s="4" t="s">
        <v>489</v>
      </c>
      <c r="E4" s="5" t="s">
        <v>490</v>
      </c>
    </row>
    <row r="5" spans="3:5" ht="30">
      <c r="C5" s="2" t="s">
        <v>4</v>
      </c>
      <c r="D5" s="7" t="s">
        <v>491</v>
      </c>
      <c r="E5" s="8"/>
    </row>
    <row r="6" spans="3:5">
      <c r="C6" s="2" t="s">
        <v>5</v>
      </c>
      <c r="D6" s="7" t="s">
        <v>492</v>
      </c>
      <c r="E6" s="6"/>
    </row>
    <row r="7" spans="3:5">
      <c r="C7" s="2" t="s">
        <v>6</v>
      </c>
      <c r="D7" s="8" t="s">
        <v>493</v>
      </c>
      <c r="E7" s="7"/>
    </row>
    <row r="8" spans="3:5">
      <c r="C8" s="2" t="s">
        <v>69</v>
      </c>
      <c r="D8" s="7" t="s">
        <v>494</v>
      </c>
      <c r="E8" s="6"/>
    </row>
    <row r="9" spans="3:5">
      <c r="C9" s="2" t="s">
        <v>7</v>
      </c>
      <c r="D9" s="114" t="s">
        <v>495</v>
      </c>
      <c r="E9" s="7"/>
    </row>
    <row r="10" spans="3:5">
      <c r="C10" s="2" t="s">
        <v>8</v>
      </c>
      <c r="D10" s="7" t="s">
        <v>496</v>
      </c>
      <c r="E10" s="6"/>
    </row>
    <row r="11" spans="3:5">
      <c r="C11" s="2" t="s">
        <v>9</v>
      </c>
      <c r="D11" s="10" t="s">
        <v>497</v>
      </c>
      <c r="E11" s="9" t="s">
        <v>498</v>
      </c>
    </row>
    <row r="12" spans="3:5">
      <c r="C12" s="2" t="s">
        <v>10</v>
      </c>
      <c r="D12" s="44" t="s">
        <v>502</v>
      </c>
      <c r="E12" s="11" t="s">
        <v>499</v>
      </c>
    </row>
    <row r="13" spans="3:5">
      <c r="C13" s="2" t="s">
        <v>11</v>
      </c>
      <c r="D13" s="10" t="s">
        <v>500</v>
      </c>
      <c r="E13" s="9" t="s">
        <v>501</v>
      </c>
    </row>
    <row r="17" spans="3:4">
      <c r="C17" s="222" t="s">
        <v>507</v>
      </c>
    </row>
    <row r="18" spans="3:4">
      <c r="C18" s="222" t="s">
        <v>505</v>
      </c>
      <c r="D18" s="3" t="s">
        <v>506</v>
      </c>
    </row>
    <row r="23" spans="3:4" customFormat="1" ht="12.75"/>
    <row r="24" spans="3:4" customFormat="1" ht="12.75"/>
    <row r="25" spans="3:4" customFormat="1" ht="12.75"/>
    <row r="26" spans="3:4" customFormat="1" ht="12.75"/>
    <row r="27" spans="3:4" customFormat="1" ht="12.75"/>
    <row r="28" spans="3:4" customFormat="1" ht="12.75"/>
    <row r="29" spans="3:4" customFormat="1" ht="12.75"/>
    <row r="30" spans="3:4" customFormat="1" ht="12.75"/>
    <row r="31" spans="3:4" customFormat="1" ht="12.75"/>
    <row r="32" spans="3:4" customFormat="1" ht="12.75"/>
    <row r="33" customFormat="1" ht="12.75"/>
    <row r="34" customFormat="1" ht="12.75"/>
    <row r="35" customFormat="1" ht="12.75"/>
    <row r="36" customFormat="1" ht="12.75"/>
    <row r="37" customFormat="1" ht="12.75"/>
    <row r="38" customFormat="1" ht="12.75"/>
    <row r="39" customFormat="1" ht="12.75"/>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codeName="Sheet8"/>
  <dimension ref="A1:P33"/>
  <sheetViews>
    <sheetView workbookViewId="0">
      <selection activeCell="P7" sqref="P7"/>
    </sheetView>
  </sheetViews>
  <sheetFormatPr defaultRowHeight="12.75"/>
  <cols>
    <col min="2" max="2" width="41.140625" customWidth="1"/>
    <col min="3" max="3" width="10.85546875" customWidth="1"/>
    <col min="4" max="4" width="34.85546875" customWidth="1"/>
  </cols>
  <sheetData>
    <row r="1" spans="1:16">
      <c r="A1" t="s">
        <v>436</v>
      </c>
    </row>
    <row r="2" spans="1:16" ht="18">
      <c r="A2" s="177" t="s">
        <v>417</v>
      </c>
      <c r="B2" s="178"/>
      <c r="C2" s="178"/>
      <c r="D2" s="178"/>
      <c r="E2" s="178"/>
      <c r="F2" s="178"/>
      <c r="G2" s="178"/>
      <c r="H2" s="178"/>
      <c r="I2" s="178"/>
      <c r="J2" s="178"/>
      <c r="K2" s="178"/>
      <c r="L2" s="179"/>
      <c r="M2" s="180"/>
      <c r="N2" s="180"/>
    </row>
    <row r="3" spans="1:16" ht="15">
      <c r="A3" s="259"/>
      <c r="B3" s="248" t="s">
        <v>418</v>
      </c>
      <c r="C3" s="260" t="s">
        <v>419</v>
      </c>
      <c r="D3" s="261"/>
      <c r="E3" s="261"/>
      <c r="F3" s="262"/>
      <c r="G3" s="263"/>
      <c r="H3" s="248" t="s">
        <v>420</v>
      </c>
      <c r="I3" s="248" t="s">
        <v>421</v>
      </c>
      <c r="J3" s="248" t="s">
        <v>422</v>
      </c>
      <c r="K3" s="248" t="s">
        <v>423</v>
      </c>
      <c r="L3" s="250" t="s">
        <v>424</v>
      </c>
      <c r="M3" s="251"/>
      <c r="N3" s="251"/>
    </row>
    <row r="4" spans="1:16" ht="96">
      <c r="A4" s="259"/>
      <c r="B4" s="248"/>
      <c r="C4" s="181" t="s">
        <v>425</v>
      </c>
      <c r="D4" s="181" t="s">
        <v>426</v>
      </c>
      <c r="E4" s="181" t="s">
        <v>427</v>
      </c>
      <c r="F4" s="181" t="s">
        <v>428</v>
      </c>
      <c r="G4" s="181" t="s">
        <v>429</v>
      </c>
      <c r="H4" s="248"/>
      <c r="I4" s="253"/>
      <c r="J4" s="248"/>
      <c r="K4" s="249"/>
      <c r="L4" s="181" t="s">
        <v>425</v>
      </c>
      <c r="M4" s="181" t="s">
        <v>426</v>
      </c>
      <c r="N4" s="181" t="s">
        <v>430</v>
      </c>
    </row>
    <row r="5" spans="1:16">
      <c r="A5" s="252" t="s">
        <v>431</v>
      </c>
      <c r="B5" s="253"/>
      <c r="C5" s="253"/>
      <c r="D5" s="253"/>
      <c r="E5" s="253"/>
      <c r="F5" s="253"/>
      <c r="G5" s="253"/>
      <c r="H5" s="253"/>
      <c r="I5" s="253"/>
      <c r="J5" s="253"/>
      <c r="K5" s="253"/>
      <c r="L5" s="253"/>
      <c r="M5" s="253"/>
      <c r="N5" s="253"/>
    </row>
    <row r="6" spans="1:16">
      <c r="A6" s="182" t="s">
        <v>432</v>
      </c>
      <c r="B6" s="183">
        <v>1</v>
      </c>
      <c r="C6" s="184">
        <v>12.746789686195203</v>
      </c>
      <c r="D6" s="185">
        <v>123.51540393600004</v>
      </c>
      <c r="E6" s="184">
        <v>16.664190975206399</v>
      </c>
      <c r="F6" s="185">
        <v>161.474718752</v>
      </c>
      <c r="G6" s="185">
        <v>190.21372206144008</v>
      </c>
      <c r="H6" s="186">
        <v>0.4334024027605391</v>
      </c>
      <c r="I6" s="184">
        <v>0</v>
      </c>
      <c r="J6" s="187" t="str">
        <f>IF(B6=0,"",IF(I6&lt;=0,"immediate",IF(I6/C6&gt;K6,"more than "&amp;K6,ROUND(I6/C6,IF(I6/C6&gt;0.5,1,2)))))</f>
        <v>immediate</v>
      </c>
      <c r="K6" s="185">
        <v>5</v>
      </c>
      <c r="L6" s="184">
        <v>46.269511006526528</v>
      </c>
      <c r="M6" s="185">
        <f>IF(B6=0,"",K6*D6)</f>
        <v>617.57701968000015</v>
      </c>
      <c r="N6" s="184">
        <f>IF(B6=0,"",L6-I6)</f>
        <v>46.269511006526528</v>
      </c>
      <c r="P6" t="s">
        <v>488</v>
      </c>
    </row>
    <row r="7" spans="1:16">
      <c r="A7" s="182" t="s">
        <v>433</v>
      </c>
      <c r="B7" s="183">
        <v>1</v>
      </c>
      <c r="C7" s="184">
        <v>3.8037676742323194</v>
      </c>
      <c r="D7" s="185">
        <v>36.858213897599995</v>
      </c>
      <c r="E7" s="184">
        <v>5.3577101329996806</v>
      </c>
      <c r="F7" s="185">
        <v>51.915795862400003</v>
      </c>
      <c r="G7" s="185">
        <v>56.761649402303995</v>
      </c>
      <c r="H7" s="186">
        <v>0.4151914957682542</v>
      </c>
      <c r="I7" s="184">
        <v>0</v>
      </c>
      <c r="J7" s="187" t="str">
        <f>IF(B7=0,"",IF(I7&lt;=0,"immediate",IF(I7/C7&gt;K7,"more than "&amp;K7,ROUND(I7/C7,IF(I7/C7&gt;0.5,1,2)))))</f>
        <v>immediate</v>
      </c>
      <c r="K7" s="185">
        <v>4</v>
      </c>
      <c r="L7" s="184">
        <v>13.807278114878509</v>
      </c>
      <c r="M7" s="185">
        <f>IF(B7=0,"",K7*D7)</f>
        <v>147.43285559039998</v>
      </c>
      <c r="N7" s="184">
        <f>IF(B7=0,"",L7-I7)</f>
        <v>13.807278114878509</v>
      </c>
    </row>
    <row r="8" spans="1:16">
      <c r="A8" s="254" t="s">
        <v>434</v>
      </c>
      <c r="B8" s="255"/>
      <c r="C8" s="255"/>
      <c r="D8" s="255"/>
      <c r="E8" s="255"/>
      <c r="F8" s="255"/>
      <c r="G8" s="255"/>
      <c r="H8" s="255"/>
      <c r="I8" s="255"/>
      <c r="J8" s="255"/>
      <c r="K8" s="255"/>
      <c r="L8" s="255"/>
      <c r="M8" s="255"/>
      <c r="N8" s="256"/>
    </row>
    <row r="9" spans="1:16">
      <c r="A9" s="182" t="s">
        <v>435</v>
      </c>
      <c r="B9" s="183">
        <v>1</v>
      </c>
      <c r="C9" s="184">
        <v>3.163441635367775</v>
      </c>
      <c r="D9" s="185">
        <v>30.653504218679991</v>
      </c>
      <c r="E9" s="184">
        <v>5.5833457376159998</v>
      </c>
      <c r="F9" s="185">
        <v>54.102187379999997</v>
      </c>
      <c r="G9" s="185">
        <v>47.206396496767191</v>
      </c>
      <c r="H9" s="186">
        <v>0.3616689763305217</v>
      </c>
      <c r="I9" s="184">
        <v>0</v>
      </c>
      <c r="J9" s="187" t="str">
        <f>IF(B9=0,"",IF(I9&lt;=0,"immediate",IF(I9/C9&gt;K9,"more than "&amp;K9,ROUND(I9/C9,IF(I9/C9&gt;0.5,1,2)))))</f>
        <v>immediate</v>
      </c>
      <c r="K9" s="185">
        <v>4</v>
      </c>
      <c r="L9" s="184">
        <v>11.482961684436789</v>
      </c>
      <c r="M9" s="185">
        <f>IF(B9=0,"",K9*D9)</f>
        <v>122.61401687471997</v>
      </c>
      <c r="N9" s="184">
        <f>IF(B9=0,"",L9-I9)</f>
        <v>11.482961684436789</v>
      </c>
    </row>
    <row r="12" spans="1:16">
      <c r="A12" t="s">
        <v>460</v>
      </c>
    </row>
    <row r="13" spans="1:16">
      <c r="A13" t="s">
        <v>461</v>
      </c>
    </row>
    <row r="17" spans="1:5" ht="16.5">
      <c r="A17" s="188" t="s">
        <v>437</v>
      </c>
      <c r="B17" s="189"/>
      <c r="C17" s="189"/>
      <c r="D17" s="189"/>
      <c r="E17" s="190"/>
    </row>
    <row r="18" spans="1:5">
      <c r="A18" s="191"/>
      <c r="B18" s="189"/>
      <c r="C18" s="189"/>
      <c r="D18" s="189"/>
      <c r="E18" s="190"/>
    </row>
    <row r="19" spans="1:5">
      <c r="A19" s="189" t="s">
        <v>438</v>
      </c>
      <c r="B19" s="189"/>
      <c r="C19" s="189"/>
      <c r="D19" s="189"/>
      <c r="E19" s="190"/>
    </row>
    <row r="20" spans="1:5">
      <c r="A20" s="192" t="s">
        <v>439</v>
      </c>
      <c r="B20" s="189"/>
      <c r="C20" s="189"/>
      <c r="D20" s="189"/>
      <c r="E20" s="190"/>
    </row>
    <row r="21" spans="1:5">
      <c r="A21" s="190"/>
      <c r="B21" s="190"/>
      <c r="C21" s="190"/>
      <c r="D21" s="190"/>
      <c r="E21" s="190"/>
    </row>
    <row r="22" spans="1:5" ht="63.75">
      <c r="A22" s="257" t="s">
        <v>440</v>
      </c>
      <c r="B22" s="258"/>
      <c r="C22" s="193" t="s">
        <v>441</v>
      </c>
      <c r="D22" s="193" t="s">
        <v>442</v>
      </c>
      <c r="E22" s="193" t="s">
        <v>443</v>
      </c>
    </row>
    <row r="23" spans="1:5">
      <c r="A23" s="194" t="s">
        <v>444</v>
      </c>
      <c r="B23" s="195"/>
      <c r="C23" s="196" t="s">
        <v>445</v>
      </c>
      <c r="D23" s="197">
        <v>41792</v>
      </c>
      <c r="E23" s="245" t="s">
        <v>446</v>
      </c>
    </row>
    <row r="24" spans="1:5">
      <c r="A24" s="194" t="s">
        <v>447</v>
      </c>
      <c r="B24" s="195"/>
      <c r="C24" s="196" t="s">
        <v>445</v>
      </c>
      <c r="D24" s="197">
        <v>41792</v>
      </c>
      <c r="E24" s="247"/>
    </row>
    <row r="25" spans="1:5" ht="78.75">
      <c r="A25" s="194" t="s">
        <v>448</v>
      </c>
      <c r="B25" s="198"/>
      <c r="C25" s="196" t="s">
        <v>445</v>
      </c>
      <c r="D25" s="197">
        <v>41426</v>
      </c>
      <c r="E25" s="199" t="s">
        <v>449</v>
      </c>
    </row>
    <row r="26" spans="1:5">
      <c r="A26" s="194" t="s">
        <v>450</v>
      </c>
      <c r="B26" s="195"/>
      <c r="C26" s="239" t="s">
        <v>451</v>
      </c>
      <c r="D26" s="242">
        <v>41640</v>
      </c>
      <c r="E26" s="245" t="s">
        <v>452</v>
      </c>
    </row>
    <row r="27" spans="1:5">
      <c r="A27" s="194" t="s">
        <v>453</v>
      </c>
      <c r="B27" s="195"/>
      <c r="C27" s="240"/>
      <c r="D27" s="243"/>
      <c r="E27" s="246"/>
    </row>
    <row r="28" spans="1:5">
      <c r="A28" s="194" t="s">
        <v>454</v>
      </c>
      <c r="B28" s="195"/>
      <c r="C28" s="240"/>
      <c r="D28" s="243"/>
      <c r="E28" s="246"/>
    </row>
    <row r="29" spans="1:5">
      <c r="A29" s="194" t="s">
        <v>455</v>
      </c>
      <c r="B29" s="195"/>
      <c r="C29" s="240"/>
      <c r="D29" s="243"/>
      <c r="E29" s="246"/>
    </row>
    <row r="30" spans="1:5">
      <c r="A30" s="194" t="s">
        <v>456</v>
      </c>
      <c r="B30" s="195"/>
      <c r="C30" s="241"/>
      <c r="D30" s="244"/>
      <c r="E30" s="247"/>
    </row>
    <row r="31" spans="1:5" ht="78.75">
      <c r="A31" s="194" t="s">
        <v>457</v>
      </c>
      <c r="B31" s="198"/>
      <c r="C31" s="196" t="s">
        <v>458</v>
      </c>
      <c r="D31" s="197">
        <v>41913</v>
      </c>
      <c r="E31" s="199" t="s">
        <v>459</v>
      </c>
    </row>
    <row r="32" spans="1:5">
      <c r="A32" s="200"/>
      <c r="B32" s="200"/>
      <c r="C32" s="200"/>
      <c r="D32" s="201"/>
      <c r="E32" s="190"/>
    </row>
    <row r="33" spans="1:5">
      <c r="A33" s="200"/>
      <c r="B33" s="200"/>
      <c r="C33" s="200"/>
      <c r="D33" s="202"/>
      <c r="E33" s="190"/>
    </row>
  </sheetData>
  <mergeCells count="15">
    <mergeCell ref="C26:C30"/>
    <mergeCell ref="D26:D30"/>
    <mergeCell ref="E26:E30"/>
    <mergeCell ref="K3:K4"/>
    <mergeCell ref="L3:N3"/>
    <mergeCell ref="A5:N5"/>
    <mergeCell ref="A8:N8"/>
    <mergeCell ref="A22:B22"/>
    <mergeCell ref="E23:E24"/>
    <mergeCell ref="A3:A4"/>
    <mergeCell ref="B3:B4"/>
    <mergeCell ref="C3:G3"/>
    <mergeCell ref="H3:H4"/>
    <mergeCell ref="I3:I4"/>
    <mergeCell ref="J3:J4"/>
  </mergeCells>
  <hyperlinks>
    <hyperlink ref="E25" r:id="rId1" display="http://www.energystar.gov/index.cfm?fuseaction=find_a_product.showProductGroup&amp;pgw_code=MO"/>
    <hyperlink ref="E23" r:id="rId2" display="http://www.energystar.gov/index.cfm?fuseaction=find_a_product.showProductGroup&amp;pgw_code=CO"/>
    <hyperlink ref="E26" r:id="rId3" display="http://www.energystar.gov/index.cfm?fuseaction=find_a_product.showProductGroup&amp;pgw_code=IEQ"/>
  </hyperlinks>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13"/>
  <dimension ref="A3"/>
  <sheetViews>
    <sheetView workbookViewId="0">
      <selection activeCell="B25" sqref="B25"/>
    </sheetView>
  </sheetViews>
  <sheetFormatPr defaultRowHeight="12.75"/>
  <sheetData>
    <row r="3" spans="1:1">
      <c r="A3" t="s">
        <v>462</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sheetPr codeName="Sheet9"/>
  <dimension ref="A2:H28"/>
  <sheetViews>
    <sheetView workbookViewId="0">
      <selection activeCell="A9" sqref="A9"/>
    </sheetView>
  </sheetViews>
  <sheetFormatPr defaultRowHeight="12.75"/>
  <cols>
    <col min="3" max="3" width="8.7109375" bestFit="1" customWidth="1"/>
    <col min="4" max="4" width="15.140625" bestFit="1" customWidth="1"/>
    <col min="5" max="5" width="10" bestFit="1" customWidth="1"/>
    <col min="6" max="6" width="10.28515625" bestFit="1" customWidth="1"/>
    <col min="7" max="7" width="11.28515625" bestFit="1" customWidth="1"/>
    <col min="8" max="8" width="7.7109375" bestFit="1" customWidth="1"/>
  </cols>
  <sheetData>
    <row r="2" spans="1:8">
      <c r="A2" t="s">
        <v>469</v>
      </c>
    </row>
    <row r="3" spans="1:8">
      <c r="C3" s="154"/>
      <c r="D3" s="154"/>
      <c r="E3" s="154"/>
      <c r="F3" s="154"/>
      <c r="G3" s="154"/>
      <c r="H3" s="154"/>
    </row>
    <row r="4" spans="1:8">
      <c r="A4" t="s">
        <v>470</v>
      </c>
      <c r="B4" s="157">
        <v>3372250.2000000007</v>
      </c>
      <c r="C4" s="158"/>
      <c r="D4" s="158"/>
      <c r="E4" s="158"/>
      <c r="F4" s="158"/>
      <c r="G4" s="158"/>
      <c r="H4" s="158"/>
    </row>
    <row r="5" spans="1:8">
      <c r="A5" t="s">
        <v>471</v>
      </c>
      <c r="B5">
        <v>2664801.4400000009</v>
      </c>
      <c r="C5" s="158"/>
      <c r="D5" s="158"/>
      <c r="E5" s="158"/>
      <c r="F5" s="158"/>
      <c r="G5" s="158"/>
      <c r="H5" s="158"/>
    </row>
    <row r="7" spans="1:8">
      <c r="A7" t="s">
        <v>472</v>
      </c>
    </row>
    <row r="8" spans="1:8">
      <c r="A8">
        <v>0.22</v>
      </c>
    </row>
    <row r="26" spans="2:4">
      <c r="B26" s="173"/>
      <c r="C26" s="173"/>
      <c r="D26" s="174"/>
    </row>
    <row r="28" spans="2:4">
      <c r="D28" s="14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heet2"/>
  <dimension ref="B2:I14"/>
  <sheetViews>
    <sheetView topLeftCell="C1" workbookViewId="0">
      <selection activeCell="C3" sqref="C3:F11"/>
    </sheetView>
  </sheetViews>
  <sheetFormatPr defaultRowHeight="12.75"/>
  <cols>
    <col min="3" max="3" width="61.5703125" customWidth="1"/>
    <col min="4" max="4" width="16.140625" customWidth="1"/>
    <col min="6" max="6" width="40.28515625" customWidth="1"/>
    <col min="7" max="7" width="5.42578125" customWidth="1"/>
    <col min="8" max="8" width="3.7109375" customWidth="1"/>
    <col min="9" max="9" width="9.140625" hidden="1" customWidth="1"/>
  </cols>
  <sheetData>
    <row r="2" spans="2:6">
      <c r="B2" s="57" t="s">
        <v>0</v>
      </c>
      <c r="C2" s="57" t="s">
        <v>65</v>
      </c>
      <c r="D2" s="57" t="s">
        <v>66</v>
      </c>
      <c r="E2" s="57" t="s">
        <v>67</v>
      </c>
      <c r="F2" s="57" t="s">
        <v>68</v>
      </c>
    </row>
    <row r="3" spans="2:6" s="1" customFormat="1" ht="16.5" customHeight="1">
      <c r="B3" s="58">
        <f>ROW()-2</f>
        <v>1</v>
      </c>
      <c r="C3"/>
      <c r="D3" s="161"/>
      <c r="E3" s="155"/>
      <c r="F3" s="46"/>
    </row>
    <row r="4" spans="2:6">
      <c r="B4" s="58">
        <f>ROW()-2</f>
        <v>2</v>
      </c>
      <c r="C4" s="56"/>
      <c r="D4" s="161"/>
      <c r="E4" s="155"/>
    </row>
    <row r="5" spans="2:6">
      <c r="B5" s="58">
        <f>ROW()-2</f>
        <v>3</v>
      </c>
      <c r="E5" s="155"/>
    </row>
    <row r="6" spans="2:6">
      <c r="B6" s="58">
        <f>ROW()-2</f>
        <v>4</v>
      </c>
      <c r="D6" s="161"/>
      <c r="E6" s="155"/>
    </row>
    <row r="7" spans="2:6">
      <c r="D7" s="161"/>
      <c r="E7" s="155"/>
    </row>
    <row r="8" spans="2:6">
      <c r="E8" s="155"/>
    </row>
    <row r="9" spans="2:6">
      <c r="E9" s="155"/>
    </row>
    <row r="10" spans="2:6">
      <c r="E10" s="155"/>
    </row>
    <row r="11" spans="2:6">
      <c r="E11" s="155"/>
    </row>
    <row r="12" spans="2:6">
      <c r="E12" s="155"/>
    </row>
    <row r="13" spans="2:6">
      <c r="E13" s="156"/>
    </row>
    <row r="14" spans="2:6">
      <c r="E14" s="15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7"/>
  <dimension ref="A1:BD5"/>
  <sheetViews>
    <sheetView workbookViewId="0">
      <selection activeCell="E21" sqref="E21"/>
    </sheetView>
  </sheetViews>
  <sheetFormatPr defaultRowHeight="12.75"/>
  <cols>
    <col min="1" max="1" width="37" customWidth="1"/>
    <col min="2" max="2" width="21.85546875" customWidth="1"/>
    <col min="3" max="3" width="34.140625" customWidth="1"/>
    <col min="4" max="4" width="18.140625" customWidth="1"/>
    <col min="5" max="5" width="30.5703125" bestFit="1" customWidth="1"/>
    <col min="6" max="6" width="16.7109375" customWidth="1"/>
    <col min="7" max="7" width="14.42578125" customWidth="1"/>
    <col min="8" max="8" width="11.85546875" customWidth="1"/>
    <col min="9" max="9" width="11.5703125" customWidth="1"/>
    <col min="10" max="10" width="39.7109375" customWidth="1"/>
    <col min="32" max="32" width="12.140625" customWidth="1"/>
    <col min="33" max="43" width="10.28515625" bestFit="1" customWidth="1"/>
    <col min="44" max="44" width="9.28515625" bestFit="1" customWidth="1"/>
    <col min="45" max="55" width="10.28515625" bestFit="1" customWidth="1"/>
    <col min="56" max="56" width="11" customWidth="1"/>
  </cols>
  <sheetData>
    <row r="1" spans="1:56" ht="15.75" thickBot="1">
      <c r="A1" s="117" t="s">
        <v>473</v>
      </c>
      <c r="B1" s="117" t="s">
        <v>474</v>
      </c>
      <c r="C1" s="117" t="s">
        <v>475</v>
      </c>
      <c r="D1" s="117" t="s">
        <v>476</v>
      </c>
      <c r="E1" s="117" t="s">
        <v>477</v>
      </c>
      <c r="F1" s="117" t="s">
        <v>478</v>
      </c>
      <c r="G1" s="117" t="s">
        <v>479</v>
      </c>
      <c r="H1" s="117" t="s">
        <v>480</v>
      </c>
      <c r="I1" s="117" t="s">
        <v>290</v>
      </c>
      <c r="J1" s="117" t="s">
        <v>291</v>
      </c>
      <c r="K1" s="118">
        <v>2016</v>
      </c>
      <c r="L1" s="203">
        <v>2017</v>
      </c>
      <c r="M1" s="203">
        <v>2018</v>
      </c>
      <c r="N1" s="203">
        <v>2019</v>
      </c>
      <c r="O1" s="203">
        <v>2020</v>
      </c>
      <c r="P1" s="203">
        <v>2021</v>
      </c>
      <c r="Q1" s="203">
        <v>2022</v>
      </c>
      <c r="R1" s="203">
        <v>2023</v>
      </c>
      <c r="S1" s="203">
        <v>2024</v>
      </c>
      <c r="T1" s="203">
        <v>2025</v>
      </c>
      <c r="U1" s="203">
        <v>2026</v>
      </c>
      <c r="V1" s="203">
        <v>2027</v>
      </c>
      <c r="W1" s="203">
        <v>2028</v>
      </c>
      <c r="X1" s="203">
        <v>2029</v>
      </c>
      <c r="Y1" s="203">
        <v>2030</v>
      </c>
      <c r="Z1" s="203">
        <v>2031</v>
      </c>
      <c r="AA1" s="203">
        <v>2032</v>
      </c>
      <c r="AB1" s="203">
        <v>2033</v>
      </c>
      <c r="AC1" s="203">
        <v>2034</v>
      </c>
      <c r="AD1" s="203">
        <v>2035</v>
      </c>
      <c r="AE1" s="204" t="s">
        <v>481</v>
      </c>
      <c r="AF1" s="111" t="s">
        <v>412</v>
      </c>
      <c r="AG1" s="112"/>
      <c r="AH1" s="112"/>
      <c r="AI1" s="112"/>
      <c r="AJ1" s="112"/>
      <c r="AK1" s="112"/>
      <c r="AL1" s="112"/>
      <c r="AM1" s="112"/>
      <c r="AN1" s="112"/>
      <c r="AO1" s="112"/>
      <c r="AP1" s="112"/>
      <c r="AQ1" s="100"/>
      <c r="AR1" s="110"/>
      <c r="AS1" s="111" t="s">
        <v>413</v>
      </c>
      <c r="AT1" s="112"/>
      <c r="AU1" s="112"/>
      <c r="AV1" s="112"/>
      <c r="AW1" s="112"/>
      <c r="AX1" s="112"/>
      <c r="AY1" s="112"/>
      <c r="AZ1" s="112"/>
      <c r="BA1" s="112"/>
      <c r="BB1" s="112"/>
      <c r="BC1" s="112"/>
      <c r="BD1" s="100"/>
    </row>
    <row r="2" spans="1:56" ht="15">
      <c r="A2" s="117"/>
      <c r="B2" s="117"/>
      <c r="C2" s="117"/>
      <c r="D2" s="117"/>
      <c r="E2" s="117"/>
      <c r="F2" s="117" t="s">
        <v>414</v>
      </c>
      <c r="G2" s="117" t="s">
        <v>81</v>
      </c>
      <c r="H2" s="117" t="s">
        <v>289</v>
      </c>
      <c r="I2" s="117"/>
      <c r="J2" s="117"/>
      <c r="K2" s="119" t="str">
        <f t="shared" ref="K2:AD2" si="0">CONCATENATE("aMW_",K$1)</f>
        <v>aMW_2016</v>
      </c>
      <c r="L2" s="205" t="str">
        <f t="shared" si="0"/>
        <v>aMW_2017</v>
      </c>
      <c r="M2" s="205" t="str">
        <f t="shared" si="0"/>
        <v>aMW_2018</v>
      </c>
      <c r="N2" s="205" t="str">
        <f t="shared" si="0"/>
        <v>aMW_2019</v>
      </c>
      <c r="O2" s="205" t="str">
        <f t="shared" si="0"/>
        <v>aMW_2020</v>
      </c>
      <c r="P2" s="205" t="str">
        <f t="shared" si="0"/>
        <v>aMW_2021</v>
      </c>
      <c r="Q2" s="205" t="str">
        <f t="shared" si="0"/>
        <v>aMW_2022</v>
      </c>
      <c r="R2" s="205" t="str">
        <f t="shared" si="0"/>
        <v>aMW_2023</v>
      </c>
      <c r="S2" s="205" t="str">
        <f t="shared" si="0"/>
        <v>aMW_2024</v>
      </c>
      <c r="T2" s="205" t="str">
        <f t="shared" si="0"/>
        <v>aMW_2025</v>
      </c>
      <c r="U2" s="205" t="str">
        <f t="shared" si="0"/>
        <v>aMW_2026</v>
      </c>
      <c r="V2" s="205" t="str">
        <f t="shared" si="0"/>
        <v>aMW_2027</v>
      </c>
      <c r="W2" s="205" t="str">
        <f t="shared" si="0"/>
        <v>aMW_2028</v>
      </c>
      <c r="X2" s="205" t="str">
        <f t="shared" si="0"/>
        <v>aMW_2029</v>
      </c>
      <c r="Y2" s="205" t="str">
        <f t="shared" si="0"/>
        <v>aMW_2030</v>
      </c>
      <c r="Z2" s="205" t="str">
        <f t="shared" si="0"/>
        <v>aMW_2031</v>
      </c>
      <c r="AA2" s="205" t="str">
        <f t="shared" si="0"/>
        <v>aMW_2032</v>
      </c>
      <c r="AB2" s="205" t="str">
        <f t="shared" si="0"/>
        <v>aMW_2033</v>
      </c>
      <c r="AC2" s="205" t="str">
        <f t="shared" si="0"/>
        <v>aMW_2034</v>
      </c>
      <c r="AD2" s="205" t="str">
        <f t="shared" si="0"/>
        <v>aMW_2035</v>
      </c>
      <c r="AE2" s="206" t="s">
        <v>481</v>
      </c>
      <c r="AF2" s="207" t="s">
        <v>271</v>
      </c>
      <c r="AG2" s="208" t="s">
        <v>272</v>
      </c>
      <c r="AH2" s="208" t="s">
        <v>273</v>
      </c>
      <c r="AI2" s="208" t="s">
        <v>274</v>
      </c>
      <c r="AJ2" s="208" t="s">
        <v>275</v>
      </c>
      <c r="AK2" s="208" t="s">
        <v>276</v>
      </c>
      <c r="AL2" s="208" t="s">
        <v>277</v>
      </c>
      <c r="AM2" s="208" t="s">
        <v>278</v>
      </c>
      <c r="AN2" s="208" t="s">
        <v>279</v>
      </c>
      <c r="AO2" s="208" t="s">
        <v>280</v>
      </c>
      <c r="AP2" s="208" t="s">
        <v>281</v>
      </c>
      <c r="AQ2" s="208" t="s">
        <v>282</v>
      </c>
      <c r="AR2" s="94"/>
      <c r="AS2" s="94" t="s">
        <v>271</v>
      </c>
      <c r="AT2" s="94" t="s">
        <v>272</v>
      </c>
      <c r="AU2" s="94" t="s">
        <v>273</v>
      </c>
      <c r="AV2" s="94" t="s">
        <v>274</v>
      </c>
      <c r="AW2" s="94" t="s">
        <v>275</v>
      </c>
      <c r="AX2" s="94" t="s">
        <v>276</v>
      </c>
      <c r="AY2" s="94" t="s">
        <v>277</v>
      </c>
      <c r="AZ2" s="94" t="s">
        <v>278</v>
      </c>
      <c r="BA2" s="94" t="s">
        <v>279</v>
      </c>
      <c r="BB2" s="94" t="s">
        <v>280</v>
      </c>
      <c r="BC2" s="94" t="s">
        <v>281</v>
      </c>
      <c r="BD2" s="94" t="s">
        <v>282</v>
      </c>
    </row>
    <row r="3" spans="1:56" ht="15">
      <c r="A3" s="209" t="str">
        <f>VLOOKUP(CONCATENATE($C3,"-",$B3),[1]ACHIEV!$B$19:$C$100,2,FALSE)</f>
        <v>LO50Fast</v>
      </c>
      <c r="B3" s="209" t="str">
        <f>'SC-NR'!$C$7</f>
        <v>NR</v>
      </c>
      <c r="C3" s="209" t="str">
        <f>LEFT('SC-NR'!$C$8,LEN('SC-NR'!$C$8)-3)</f>
        <v>Monitor</v>
      </c>
      <c r="D3" s="209" t="s">
        <v>482</v>
      </c>
      <c r="E3" s="210" t="str">
        <f>'SC-NR'!$A$9</f>
        <v>Electronics</v>
      </c>
      <c r="F3" s="220">
        <f>VLOOKUP(J3,MeasureOutput,14,FALSE)</f>
        <v>4.7255150327679416E-3</v>
      </c>
      <c r="G3" s="211">
        <f>'SC-NR'!A44</f>
        <v>32.94441993908697</v>
      </c>
      <c r="H3" s="211">
        <f>'SC-NR'!B44</f>
        <v>-8.1439300271206641</v>
      </c>
      <c r="I3" s="211" t="str">
        <f>'SC-NR'!C44</f>
        <v>All</v>
      </c>
      <c r="J3" s="211" t="str">
        <f>'SC-NR'!D44</f>
        <v>ENERGY STAR Display</v>
      </c>
      <c r="K3" s="213">
        <f>'SC-NR'!E44</f>
        <v>0.53263699513192331</v>
      </c>
      <c r="L3" s="213">
        <f>'SC-NR'!F44</f>
        <v>0.78935685332996619</v>
      </c>
      <c r="M3" s="213">
        <f>'SC-NR'!G44</f>
        <v>0.96673061831241525</v>
      </c>
      <c r="N3" s="213">
        <f>'SC-NR'!H44</f>
        <v>1.0864412224800231</v>
      </c>
      <c r="O3" s="213">
        <f>'SC-NR'!I44</f>
        <v>1.1706382954593437</v>
      </c>
      <c r="P3" s="213">
        <f>'SC-NR'!J44</f>
        <v>1.2189925231149898</v>
      </c>
      <c r="Q3" s="213">
        <f>'SC-NR'!K44</f>
        <v>1.2470360096062489</v>
      </c>
      <c r="R3" s="213">
        <f>'SC-NR'!L44</f>
        <v>1.2650867248718412</v>
      </c>
      <c r="S3" s="213">
        <f>'SC-NR'!M44</f>
        <v>1.2787280468869389</v>
      </c>
      <c r="T3" s="213">
        <f>'SC-NR'!N44</f>
        <v>1.2905680599533771</v>
      </c>
      <c r="U3" s="213">
        <f>'SC-NR'!O44</f>
        <v>1.3016910233150047</v>
      </c>
      <c r="V3" s="213">
        <f>'SC-NR'!P44</f>
        <v>1.3125179919023513</v>
      </c>
      <c r="W3" s="213">
        <f>'SC-NR'!Q44</f>
        <v>1.3231920036551525</v>
      </c>
      <c r="X3" s="213">
        <f>'SC-NR'!R44</f>
        <v>1.3337524878871154</v>
      </c>
      <c r="Y3" s="213">
        <f>'SC-NR'!S44</f>
        <v>1.3442158694756468</v>
      </c>
      <c r="Z3" s="213">
        <f>'SC-NR'!T44</f>
        <v>1.3545938023869724</v>
      </c>
      <c r="AA3" s="213">
        <f>'SC-NR'!U44</f>
        <v>1.3648957757991504</v>
      </c>
      <c r="AB3" s="213">
        <f>'SC-NR'!V44</f>
        <v>1.3751294846881206</v>
      </c>
      <c r="AC3" s="213">
        <f>'SC-NR'!W44</f>
        <v>1.3853015583808108</v>
      </c>
      <c r="AD3" s="213">
        <f>'SC-NR'!X44</f>
        <v>1.3954307895400395</v>
      </c>
      <c r="AE3" s="213">
        <f>'SC-NR'!Y44</f>
        <v>25.861455431752674</v>
      </c>
      <c r="AF3" s="214">
        <f t="shared" ref="AF3:AO5" si="1">VLOOKUP($J3,MeasureOutput,COLUMN()-17,FALSE)</f>
        <v>2.0564566829465374</v>
      </c>
      <c r="AG3" s="214">
        <f t="shared" si="1"/>
        <v>1.8974001240866913</v>
      </c>
      <c r="AH3" s="214">
        <f t="shared" si="1"/>
        <v>2.1728718728238592</v>
      </c>
      <c r="AI3" s="214">
        <f t="shared" si="1"/>
        <v>1.9942849149650967</v>
      </c>
      <c r="AJ3" s="214">
        <f t="shared" si="1"/>
        <v>2.0378141573309034</v>
      </c>
      <c r="AK3" s="214">
        <f t="shared" si="1"/>
        <v>2.0242324602626933</v>
      </c>
      <c r="AL3" s="214">
        <f t="shared" si="1"/>
        <v>1.9728572791410568</v>
      </c>
      <c r="AM3" s="214">
        <f t="shared" si="1"/>
        <v>2.1181209472180087</v>
      </c>
      <c r="AN3" s="214">
        <f t="shared" si="1"/>
        <v>1.8899533621252758</v>
      </c>
      <c r="AO3" s="214">
        <f t="shared" si="1"/>
        <v>2.1235947144472114</v>
      </c>
      <c r="AP3" s="214">
        <f t="shared" ref="AP3:BD5" si="2">VLOOKUP($J3,MeasureOutput,COLUMN()-17,FALSE)</f>
        <v>1.9253872794283255</v>
      </c>
      <c r="AQ3" s="214">
        <f t="shared" si="2"/>
        <v>2.0017981986934283</v>
      </c>
      <c r="AR3" s="214">
        <f t="shared" si="2"/>
        <v>0</v>
      </c>
      <c r="AS3" s="214">
        <f t="shared" si="2"/>
        <v>0.76359529986567776</v>
      </c>
      <c r="AT3" s="214">
        <f t="shared" si="2"/>
        <v>0.67170063941418656</v>
      </c>
      <c r="AU3" s="214">
        <f t="shared" si="2"/>
        <v>0.66086105877117329</v>
      </c>
      <c r="AV3" s="214">
        <f t="shared" si="2"/>
        <v>0.72613636855290875</v>
      </c>
      <c r="AW3" s="214">
        <f t="shared" si="2"/>
        <v>0.74223423701706104</v>
      </c>
      <c r="AX3" s="214">
        <f t="shared" si="2"/>
        <v>0.68822207239579447</v>
      </c>
      <c r="AY3" s="214">
        <f t="shared" si="2"/>
        <v>0.79676808480466732</v>
      </c>
      <c r="AZ3" s="214">
        <f t="shared" si="2"/>
        <v>0.70000449753675198</v>
      </c>
      <c r="BA3" s="214">
        <f t="shared" si="2"/>
        <v>0.78974262040419385</v>
      </c>
      <c r="BB3" s="214">
        <f t="shared" si="2"/>
        <v>0.68824809438029799</v>
      </c>
      <c r="BC3" s="214">
        <f t="shared" si="2"/>
        <v>0.74111944245702632</v>
      </c>
      <c r="BD3" s="214">
        <f t="shared" si="2"/>
        <v>0.76101553001813416</v>
      </c>
    </row>
    <row r="4" spans="1:56" ht="15">
      <c r="A4" s="209" t="str">
        <f>VLOOKUP(CONCATENATE($C4,"-",$B4),[1]ACHIEV!$B$19:$C$100,2,FALSE)</f>
        <v>LO50Fast</v>
      </c>
      <c r="B4" s="209" t="str">
        <f>'SC-NR (2)'!$C$7</f>
        <v>NR</v>
      </c>
      <c r="C4" s="209" t="str">
        <f>LEFT('SC-NR (2)'!$C$8,LEN('SC-NR (2)'!$C$8)-3)</f>
        <v>Desktop</v>
      </c>
      <c r="D4" s="209" t="s">
        <v>482</v>
      </c>
      <c r="E4" s="210" t="str">
        <f>'SC-NR (2)'!$A$9</f>
        <v>Electronics</v>
      </c>
      <c r="F4" s="220">
        <f>VLOOKUP(J4,MeasureOutput,14,FALSE)</f>
        <v>1.9041017102452082E-2</v>
      </c>
      <c r="G4" s="211">
        <f>'SC-NR (2)'!A44</f>
        <v>132.74643274662995</v>
      </c>
      <c r="H4" s="211">
        <f>'SC-NR (2)'!B44</f>
        <v>-8.1439300271206765</v>
      </c>
      <c r="I4" s="212" t="str">
        <f>'SC-NR (2)'!C44</f>
        <v>All</v>
      </c>
      <c r="J4" s="211" t="str">
        <f>'SC-NR (2)'!D44</f>
        <v>ENERGY STAR Desktop</v>
      </c>
      <c r="K4" s="213">
        <f>'SC-NR (2)'!E44</f>
        <v>1.2216590006065167</v>
      </c>
      <c r="L4" s="213">
        <f>'SC-NR (2)'!F44</f>
        <v>1.8104730114027234</v>
      </c>
      <c r="M4" s="213">
        <f>'SC-NR (2)'!G44</f>
        <v>2.2172984073904813</v>
      </c>
      <c r="N4" s="213">
        <f>'SC-NR (2)'!H44</f>
        <v>2.4918672758431502</v>
      </c>
      <c r="O4" s="213">
        <f>'SC-NR (2)'!I44</f>
        <v>2.6849821232345419</v>
      </c>
      <c r="P4" s="213">
        <f>'SC-NR (2)'!J44</f>
        <v>2.7958876329396372</v>
      </c>
      <c r="Q4" s="213">
        <f>'SC-NR (2)'!K44</f>
        <v>2.8602083203750808</v>
      </c>
      <c r="R4" s="213">
        <f>'SC-NR (2)'!L44</f>
        <v>2.9016095354111004</v>
      </c>
      <c r="S4" s="213">
        <f>'SC-NR (2)'!M44</f>
        <v>2.9328973430028142</v>
      </c>
      <c r="T4" s="213">
        <f>'SC-NR (2)'!N44</f>
        <v>2.9600536589592945</v>
      </c>
      <c r="U4" s="213">
        <f>'SC-NR (2)'!O44</f>
        <v>2.9855653459587748</v>
      </c>
      <c r="V4" s="213">
        <f>'SC-NR (2)'!P44</f>
        <v>3.0103981377943092</v>
      </c>
      <c r="W4" s="213">
        <f>'SC-NR (2)'!Q44</f>
        <v>3.0348801070333402</v>
      </c>
      <c r="X4" s="213">
        <f>'SC-NR (2)'!R44</f>
        <v>3.059101688956213</v>
      </c>
      <c r="Y4" s="213">
        <f>'SC-NR (2)'!S44</f>
        <v>3.083100555747738</v>
      </c>
      <c r="Z4" s="213">
        <f>'SC-NR (2)'!T44</f>
        <v>3.1069034370058679</v>
      </c>
      <c r="AA4" s="213">
        <f>'SC-NR (2)'!U44</f>
        <v>3.130532097159072</v>
      </c>
      <c r="AB4" s="213">
        <f>'SC-NR (2)'!V44</f>
        <v>3.1540041854444545</v>
      </c>
      <c r="AC4" s="213">
        <f>'SC-NR (2)'!W44</f>
        <v>3.1773349069209633</v>
      </c>
      <c r="AD4" s="213">
        <f>'SC-NR (2)'!X44</f>
        <v>3.2005673645384278</v>
      </c>
      <c r="AE4" s="213">
        <f>'SC-NR (2)'!Y44</f>
        <v>59.31596957353625</v>
      </c>
      <c r="AF4" s="214">
        <f t="shared" si="1"/>
        <v>8.2862982339304736</v>
      </c>
      <c r="AG4" s="214">
        <f t="shared" si="1"/>
        <v>7.6453948326067191</v>
      </c>
      <c r="AH4" s="214">
        <f t="shared" si="1"/>
        <v>8.7553822609769156</v>
      </c>
      <c r="AI4" s="214">
        <f t="shared" si="1"/>
        <v>8.0357829590418266</v>
      </c>
      <c r="AJ4" s="214">
        <f t="shared" si="1"/>
        <v>8.2111799353706942</v>
      </c>
      <c r="AK4" s="214">
        <f t="shared" si="1"/>
        <v>8.1564537680930851</v>
      </c>
      <c r="AL4" s="214">
        <f t="shared" si="1"/>
        <v>7.9494423215956527</v>
      </c>
      <c r="AM4" s="214">
        <f t="shared" si="1"/>
        <v>8.5347685704887848</v>
      </c>
      <c r="AN4" s="214">
        <f t="shared" si="1"/>
        <v>7.6153888076799188</v>
      </c>
      <c r="AO4" s="214">
        <f t="shared" si="1"/>
        <v>8.5568245992398015</v>
      </c>
      <c r="AP4" s="214">
        <f t="shared" si="2"/>
        <v>7.7581664352391835</v>
      </c>
      <c r="AQ4" s="214">
        <f t="shared" si="2"/>
        <v>8.0660570271539189</v>
      </c>
      <c r="AR4" s="214">
        <f t="shared" si="2"/>
        <v>0</v>
      </c>
      <c r="AS4" s="214">
        <f t="shared" si="2"/>
        <v>3.076835236640417</v>
      </c>
      <c r="AT4" s="214">
        <f t="shared" si="2"/>
        <v>2.7065543700793055</v>
      </c>
      <c r="AU4" s="214">
        <f t="shared" si="2"/>
        <v>2.6628773022939285</v>
      </c>
      <c r="AV4" s="214">
        <f t="shared" si="2"/>
        <v>2.9258980061332425</v>
      </c>
      <c r="AW4" s="214">
        <f t="shared" si="2"/>
        <v>2.990762848719386</v>
      </c>
      <c r="AX4" s="214">
        <f t="shared" si="2"/>
        <v>2.7731259259368999</v>
      </c>
      <c r="AY4" s="214">
        <f t="shared" si="2"/>
        <v>3.2105018446142113</v>
      </c>
      <c r="AZ4" s="214">
        <f t="shared" si="2"/>
        <v>2.820602096695354</v>
      </c>
      <c r="BA4" s="214">
        <f t="shared" si="2"/>
        <v>3.1821933984714152</v>
      </c>
      <c r="BB4" s="214">
        <f t="shared" si="2"/>
        <v>2.7732307790689998</v>
      </c>
      <c r="BC4" s="214">
        <f t="shared" si="2"/>
        <v>2.9862708891898642</v>
      </c>
      <c r="BD4" s="214">
        <f t="shared" si="2"/>
        <v>3.0664402973699145</v>
      </c>
    </row>
    <row r="5" spans="1:56" ht="15">
      <c r="A5" s="209" t="str">
        <f>VLOOKUP(CONCATENATE($C5,"-",$B5),[1]ACHIEV!$B$19:$C$100,2,FALSE)</f>
        <v>LO5Med</v>
      </c>
      <c r="B5" s="209" t="str">
        <f>'SC-NR (3)'!$C$7</f>
        <v>NR</v>
      </c>
      <c r="C5" s="209" t="str">
        <f>LEFT('SC-NR (3)'!$C$8,LEN('SC-NR (3)'!$C$8)-3)</f>
        <v>Laptop</v>
      </c>
      <c r="D5" s="209" t="s">
        <v>482</v>
      </c>
      <c r="E5" s="210" t="str">
        <f>'SC-NR (3)'!$A$9</f>
        <v>Electronics</v>
      </c>
      <c r="F5" s="220">
        <f>VLOOKUP(J5,MeasureOutput,14,FALSE)</f>
        <v>5.682027170908076E-3</v>
      </c>
      <c r="G5" s="211">
        <f>'SC-NR (3)'!A44</f>
        <v>39.612843875358891</v>
      </c>
      <c r="H5" s="211">
        <f>'SC-NR (3)'!B44</f>
        <v>-8.1439300271206694</v>
      </c>
      <c r="I5" s="212" t="str">
        <f>'SC-NR (3)'!C44</f>
        <v>All</v>
      </c>
      <c r="J5" s="211" t="str">
        <f>'SC-NR (3)'!D44</f>
        <v>ENERGY STAR Laptop</v>
      </c>
      <c r="K5" s="213">
        <f>'SC-NR (3)'!E44</f>
        <v>1.1010934024904991E-2</v>
      </c>
      <c r="L5" s="213">
        <f>'SC-NR (3)'!F44</f>
        <v>2.4786710428614526E-2</v>
      </c>
      <c r="M5" s="213">
        <f>'SC-NR (3)'!G44</f>
        <v>4.1934488048192886E-2</v>
      </c>
      <c r="N5" s="213">
        <f>'SC-NR (3)'!H44</f>
        <v>6.2168376946370951E-2</v>
      </c>
      <c r="O5" s="213">
        <f>'SC-NR (3)'!I44</f>
        <v>8.5602570019254282E-2</v>
      </c>
      <c r="P5" s="213">
        <f>'SC-NR (3)'!J44</f>
        <v>0.11336152315136799</v>
      </c>
      <c r="Q5" s="213">
        <f>'SC-NR (3)'!K44</f>
        <v>0.14424599760303888</v>
      </c>
      <c r="R5" s="213">
        <f>'SC-NR (3)'!L44</f>
        <v>0.17630062821110273</v>
      </c>
      <c r="S5" s="213">
        <f>'SC-NR (3)'!M44</f>
        <v>0.20708608185440758</v>
      </c>
      <c r="T5" s="213">
        <f>'SC-NR (3)'!N44</f>
        <v>0.23420935010995969</v>
      </c>
      <c r="U5" s="213">
        <f>'SC-NR (3)'!O44</f>
        <v>0.25595545870517633</v>
      </c>
      <c r="V5" s="213">
        <f>'SC-NR (3)'!P44</f>
        <v>0.27175251609153844</v>
      </c>
      <c r="W5" s="213">
        <f>'SC-NR (3)'!Q44</f>
        <v>0.28221269068581889</v>
      </c>
      <c r="X5" s="213">
        <f>'SC-NR (3)'!R44</f>
        <v>0.28872405371615117</v>
      </c>
      <c r="Y5" s="213">
        <f>'SC-NR (3)'!S44</f>
        <v>0.29283091045385012</v>
      </c>
      <c r="Z5" s="213">
        <f>'SC-NR (3)'!T44</f>
        <v>0.2957437823941545</v>
      </c>
      <c r="AA5" s="213">
        <f>'SC-NR (3)'!U44</f>
        <v>0.29817730544515286</v>
      </c>
      <c r="AB5" s="213">
        <f>'SC-NR (3)'!V44</f>
        <v>0.30045345454893524</v>
      </c>
      <c r="AC5" s="213">
        <f>'SC-NR (3)'!W44</f>
        <v>0.30268266378242387</v>
      </c>
      <c r="AD5" s="213">
        <f>'SC-NR (3)'!X44</f>
        <v>0.30489666928600445</v>
      </c>
      <c r="AE5" s="213">
        <f>'SC-NR (3)'!Y44</f>
        <v>5.5948681122079664</v>
      </c>
      <c r="AF5" s="214">
        <f t="shared" si="1"/>
        <v>2.4727130624433533</v>
      </c>
      <c r="AG5" s="214">
        <f t="shared" si="1"/>
        <v>2.2814611707689316</v>
      </c>
      <c r="AH5" s="214">
        <f t="shared" si="1"/>
        <v>2.6126923593882432</v>
      </c>
      <c r="AI5" s="214">
        <f t="shared" si="1"/>
        <v>2.3979568353476122</v>
      </c>
      <c r="AJ5" s="214">
        <f t="shared" si="1"/>
        <v>2.4502970217900373</v>
      </c>
      <c r="AK5" s="214">
        <f t="shared" si="1"/>
        <v>2.4339661940953872</v>
      </c>
      <c r="AL5" s="214">
        <f t="shared" si="1"/>
        <v>2.3721919381636534</v>
      </c>
      <c r="AM5" s="214">
        <f t="shared" si="1"/>
        <v>2.5468590597864882</v>
      </c>
      <c r="AN5" s="214">
        <f t="shared" si="1"/>
        <v>2.2725070771925404</v>
      </c>
      <c r="AO5" s="214">
        <f t="shared" si="1"/>
        <v>2.5534407961491676</v>
      </c>
      <c r="AP5" s="214">
        <f t="shared" si="2"/>
        <v>2.3151133284670617</v>
      </c>
      <c r="AQ5" s="214">
        <f t="shared" si="2"/>
        <v>2.4069909156523184</v>
      </c>
      <c r="AR5" s="214">
        <f t="shared" si="2"/>
        <v>0</v>
      </c>
      <c r="AS5" s="214">
        <f t="shared" si="2"/>
        <v>0.918157959783925</v>
      </c>
      <c r="AT5" s="214">
        <f t="shared" si="2"/>
        <v>0.80766249972802928</v>
      </c>
      <c r="AU5" s="214">
        <f t="shared" si="2"/>
        <v>0.79462883222136294</v>
      </c>
      <c r="AV5" s="214">
        <f t="shared" si="2"/>
        <v>0.8731168025690127</v>
      </c>
      <c r="AW5" s="214">
        <f t="shared" si="2"/>
        <v>0.89247311090212578</v>
      </c>
      <c r="AX5" s="214">
        <f t="shared" si="2"/>
        <v>0.8275281081226441</v>
      </c>
      <c r="AY5" s="214">
        <f t="shared" si="2"/>
        <v>0.95804539301628167</v>
      </c>
      <c r="AZ5" s="214">
        <f t="shared" si="2"/>
        <v>0.84169546540029017</v>
      </c>
      <c r="BA5" s="214">
        <f t="shared" si="2"/>
        <v>0.94959787368030879</v>
      </c>
      <c r="BB5" s="214">
        <f t="shared" si="2"/>
        <v>0.82755939733069106</v>
      </c>
      <c r="BC5" s="214">
        <f t="shared" si="2"/>
        <v>0.8911326659059351</v>
      </c>
      <c r="BD5" s="214">
        <f t="shared" si="2"/>
        <v>0.91505600745348326</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sheetPr codeName="Sheet3"/>
  <dimension ref="A1:CB127"/>
  <sheetViews>
    <sheetView workbookViewId="0">
      <selection activeCell="D7" sqref="D7:D9"/>
    </sheetView>
  </sheetViews>
  <sheetFormatPr defaultRowHeight="12.75"/>
  <cols>
    <col min="1" max="1" width="45.5703125" style="25" customWidth="1"/>
    <col min="2" max="2" width="25.7109375" style="25" customWidth="1"/>
    <col min="3" max="3" width="26" style="25" customWidth="1"/>
    <col min="4" max="4" width="29.5703125" style="25" customWidth="1"/>
    <col min="5" max="5" width="11" style="25" customWidth="1"/>
    <col min="6" max="6" width="10.7109375" style="25" customWidth="1"/>
    <col min="7" max="12" width="9.42578125" style="25" bestFit="1" customWidth="1"/>
    <col min="13" max="13" width="9.7109375" style="25" bestFit="1" customWidth="1"/>
    <col min="14" max="24" width="10.28515625" style="25" bestFit="1" customWidth="1"/>
    <col min="25" max="25" width="14.42578125" style="25" customWidth="1"/>
    <col min="26" max="26" width="9.140625" style="25"/>
    <col min="27" max="27" width="10.42578125" style="25" customWidth="1"/>
    <col min="28" max="28" width="14" style="25" bestFit="1" customWidth="1"/>
    <col min="29" max="255" width="9.140625" style="25"/>
    <col min="256" max="256" width="35" style="25" customWidth="1"/>
    <col min="257" max="257" width="16" style="25" customWidth="1"/>
    <col min="258" max="258" width="29.140625" style="25" customWidth="1"/>
    <col min="259" max="259" width="12.85546875" style="25" bestFit="1" customWidth="1"/>
    <col min="260" max="260" width="9.42578125" style="25" customWidth="1"/>
    <col min="261" max="511" width="9.140625" style="25"/>
    <col min="512" max="512" width="35" style="25" customWidth="1"/>
    <col min="513" max="513" width="16" style="25" customWidth="1"/>
    <col min="514" max="514" width="29.140625" style="25" customWidth="1"/>
    <col min="515" max="515" width="12.85546875" style="25" bestFit="1" customWidth="1"/>
    <col min="516" max="516" width="9.42578125" style="25" customWidth="1"/>
    <col min="517" max="767" width="9.140625" style="25"/>
    <col min="768" max="768" width="35" style="25" customWidth="1"/>
    <col min="769" max="769" width="16" style="25" customWidth="1"/>
    <col min="770" max="770" width="29.140625" style="25" customWidth="1"/>
    <col min="771" max="771" width="12.85546875" style="25" bestFit="1" customWidth="1"/>
    <col min="772" max="772" width="9.42578125" style="25" customWidth="1"/>
    <col min="773" max="1023" width="9.140625" style="25"/>
    <col min="1024" max="1024" width="35" style="25" customWidth="1"/>
    <col min="1025" max="1025" width="16" style="25" customWidth="1"/>
    <col min="1026" max="1026" width="29.140625" style="25" customWidth="1"/>
    <col min="1027" max="1027" width="12.85546875" style="25" bestFit="1" customWidth="1"/>
    <col min="1028" max="1028" width="9.42578125" style="25" customWidth="1"/>
    <col min="1029" max="1279" width="9.140625" style="25"/>
    <col min="1280" max="1280" width="35" style="25" customWidth="1"/>
    <col min="1281" max="1281" width="16" style="25" customWidth="1"/>
    <col min="1282" max="1282" width="29.140625" style="25" customWidth="1"/>
    <col min="1283" max="1283" width="12.85546875" style="25" bestFit="1" customWidth="1"/>
    <col min="1284" max="1284" width="9.42578125" style="25" customWidth="1"/>
    <col min="1285" max="1535" width="9.140625" style="25"/>
    <col min="1536" max="1536" width="35" style="25" customWidth="1"/>
    <col min="1537" max="1537" width="16" style="25" customWidth="1"/>
    <col min="1538" max="1538" width="29.140625" style="25" customWidth="1"/>
    <col min="1539" max="1539" width="12.85546875" style="25" bestFit="1" customWidth="1"/>
    <col min="1540" max="1540" width="9.42578125" style="25" customWidth="1"/>
    <col min="1541" max="1791" width="9.140625" style="25"/>
    <col min="1792" max="1792" width="35" style="25" customWidth="1"/>
    <col min="1793" max="1793" width="16" style="25" customWidth="1"/>
    <col min="1794" max="1794" width="29.140625" style="25" customWidth="1"/>
    <col min="1795" max="1795" width="12.85546875" style="25" bestFit="1" customWidth="1"/>
    <col min="1796" max="1796" width="9.42578125" style="25" customWidth="1"/>
    <col min="1797" max="2047" width="9.140625" style="25"/>
    <col min="2048" max="2048" width="35" style="25" customWidth="1"/>
    <col min="2049" max="2049" width="16" style="25" customWidth="1"/>
    <col min="2050" max="2050" width="29.140625" style="25" customWidth="1"/>
    <col min="2051" max="2051" width="12.85546875" style="25" bestFit="1" customWidth="1"/>
    <col min="2052" max="2052" width="9.42578125" style="25" customWidth="1"/>
    <col min="2053" max="2303" width="9.140625" style="25"/>
    <col min="2304" max="2304" width="35" style="25" customWidth="1"/>
    <col min="2305" max="2305" width="16" style="25" customWidth="1"/>
    <col min="2306" max="2306" width="29.140625" style="25" customWidth="1"/>
    <col min="2307" max="2307" width="12.85546875" style="25" bestFit="1" customWidth="1"/>
    <col min="2308" max="2308" width="9.42578125" style="25" customWidth="1"/>
    <col min="2309" max="2559" width="9.140625" style="25"/>
    <col min="2560" max="2560" width="35" style="25" customWidth="1"/>
    <col min="2561" max="2561" width="16" style="25" customWidth="1"/>
    <col min="2562" max="2562" width="29.140625" style="25" customWidth="1"/>
    <col min="2563" max="2563" width="12.85546875" style="25" bestFit="1" customWidth="1"/>
    <col min="2564" max="2564" width="9.42578125" style="25" customWidth="1"/>
    <col min="2565" max="2815" width="9.140625" style="25"/>
    <col min="2816" max="2816" width="35" style="25" customWidth="1"/>
    <col min="2817" max="2817" width="16" style="25" customWidth="1"/>
    <col min="2818" max="2818" width="29.140625" style="25" customWidth="1"/>
    <col min="2819" max="2819" width="12.85546875" style="25" bestFit="1" customWidth="1"/>
    <col min="2820" max="2820" width="9.42578125" style="25" customWidth="1"/>
    <col min="2821" max="3071" width="9.140625" style="25"/>
    <col min="3072" max="3072" width="35" style="25" customWidth="1"/>
    <col min="3073" max="3073" width="16" style="25" customWidth="1"/>
    <col min="3074" max="3074" width="29.140625" style="25" customWidth="1"/>
    <col min="3075" max="3075" width="12.85546875" style="25" bestFit="1" customWidth="1"/>
    <col min="3076" max="3076" width="9.42578125" style="25" customWidth="1"/>
    <col min="3077" max="3327" width="9.140625" style="25"/>
    <col min="3328" max="3328" width="35" style="25" customWidth="1"/>
    <col min="3329" max="3329" width="16" style="25" customWidth="1"/>
    <col min="3330" max="3330" width="29.140625" style="25" customWidth="1"/>
    <col min="3331" max="3331" width="12.85546875" style="25" bestFit="1" customWidth="1"/>
    <col min="3332" max="3332" width="9.42578125" style="25" customWidth="1"/>
    <col min="3333" max="3583" width="9.140625" style="25"/>
    <col min="3584" max="3584" width="35" style="25" customWidth="1"/>
    <col min="3585" max="3585" width="16" style="25" customWidth="1"/>
    <col min="3586" max="3586" width="29.140625" style="25" customWidth="1"/>
    <col min="3587" max="3587" width="12.85546875" style="25" bestFit="1" customWidth="1"/>
    <col min="3588" max="3588" width="9.42578125" style="25" customWidth="1"/>
    <col min="3589" max="3839" width="9.140625" style="25"/>
    <col min="3840" max="3840" width="35" style="25" customWidth="1"/>
    <col min="3841" max="3841" width="16" style="25" customWidth="1"/>
    <col min="3842" max="3842" width="29.140625" style="25" customWidth="1"/>
    <col min="3843" max="3843" width="12.85546875" style="25" bestFit="1" customWidth="1"/>
    <col min="3844" max="3844" width="9.42578125" style="25" customWidth="1"/>
    <col min="3845" max="4095" width="9.140625" style="25"/>
    <col min="4096" max="4096" width="35" style="25" customWidth="1"/>
    <col min="4097" max="4097" width="16" style="25" customWidth="1"/>
    <col min="4098" max="4098" width="29.140625" style="25" customWidth="1"/>
    <col min="4099" max="4099" width="12.85546875" style="25" bestFit="1" customWidth="1"/>
    <col min="4100" max="4100" width="9.42578125" style="25" customWidth="1"/>
    <col min="4101" max="4351" width="9.140625" style="25"/>
    <col min="4352" max="4352" width="35" style="25" customWidth="1"/>
    <col min="4353" max="4353" width="16" style="25" customWidth="1"/>
    <col min="4354" max="4354" width="29.140625" style="25" customWidth="1"/>
    <col min="4355" max="4355" width="12.85546875" style="25" bestFit="1" customWidth="1"/>
    <col min="4356" max="4356" width="9.42578125" style="25" customWidth="1"/>
    <col min="4357" max="4607" width="9.140625" style="25"/>
    <col min="4608" max="4608" width="35" style="25" customWidth="1"/>
    <col min="4609" max="4609" width="16" style="25" customWidth="1"/>
    <col min="4610" max="4610" width="29.140625" style="25" customWidth="1"/>
    <col min="4611" max="4611" width="12.85546875" style="25" bestFit="1" customWidth="1"/>
    <col min="4612" max="4612" width="9.42578125" style="25" customWidth="1"/>
    <col min="4613" max="4863" width="9.140625" style="25"/>
    <col min="4864" max="4864" width="35" style="25" customWidth="1"/>
    <col min="4865" max="4865" width="16" style="25" customWidth="1"/>
    <col min="4866" max="4866" width="29.140625" style="25" customWidth="1"/>
    <col min="4867" max="4867" width="12.85546875" style="25" bestFit="1" customWidth="1"/>
    <col min="4868" max="4868" width="9.42578125" style="25" customWidth="1"/>
    <col min="4869" max="5119" width="9.140625" style="25"/>
    <col min="5120" max="5120" width="35" style="25" customWidth="1"/>
    <col min="5121" max="5121" width="16" style="25" customWidth="1"/>
    <col min="5122" max="5122" width="29.140625" style="25" customWidth="1"/>
    <col min="5123" max="5123" width="12.85546875" style="25" bestFit="1" customWidth="1"/>
    <col min="5124" max="5124" width="9.42578125" style="25" customWidth="1"/>
    <col min="5125" max="5375" width="9.140625" style="25"/>
    <col min="5376" max="5376" width="35" style="25" customWidth="1"/>
    <col min="5377" max="5377" width="16" style="25" customWidth="1"/>
    <col min="5378" max="5378" width="29.140625" style="25" customWidth="1"/>
    <col min="5379" max="5379" width="12.85546875" style="25" bestFit="1" customWidth="1"/>
    <col min="5380" max="5380" width="9.42578125" style="25" customWidth="1"/>
    <col min="5381" max="5631" width="9.140625" style="25"/>
    <col min="5632" max="5632" width="35" style="25" customWidth="1"/>
    <col min="5633" max="5633" width="16" style="25" customWidth="1"/>
    <col min="5634" max="5634" width="29.140625" style="25" customWidth="1"/>
    <col min="5635" max="5635" width="12.85546875" style="25" bestFit="1" customWidth="1"/>
    <col min="5636" max="5636" width="9.42578125" style="25" customWidth="1"/>
    <col min="5637" max="5887" width="9.140625" style="25"/>
    <col min="5888" max="5888" width="35" style="25" customWidth="1"/>
    <col min="5889" max="5889" width="16" style="25" customWidth="1"/>
    <col min="5890" max="5890" width="29.140625" style="25" customWidth="1"/>
    <col min="5891" max="5891" width="12.85546875" style="25" bestFit="1" customWidth="1"/>
    <col min="5892" max="5892" width="9.42578125" style="25" customWidth="1"/>
    <col min="5893" max="6143" width="9.140625" style="25"/>
    <col min="6144" max="6144" width="35" style="25" customWidth="1"/>
    <col min="6145" max="6145" width="16" style="25" customWidth="1"/>
    <col min="6146" max="6146" width="29.140625" style="25" customWidth="1"/>
    <col min="6147" max="6147" width="12.85546875" style="25" bestFit="1" customWidth="1"/>
    <col min="6148" max="6148" width="9.42578125" style="25" customWidth="1"/>
    <col min="6149" max="6399" width="9.140625" style="25"/>
    <col min="6400" max="6400" width="35" style="25" customWidth="1"/>
    <col min="6401" max="6401" width="16" style="25" customWidth="1"/>
    <col min="6402" max="6402" width="29.140625" style="25" customWidth="1"/>
    <col min="6403" max="6403" width="12.85546875" style="25" bestFit="1" customWidth="1"/>
    <col min="6404" max="6404" width="9.42578125" style="25" customWidth="1"/>
    <col min="6405" max="6655" width="9.140625" style="25"/>
    <col min="6656" max="6656" width="35" style="25" customWidth="1"/>
    <col min="6657" max="6657" width="16" style="25" customWidth="1"/>
    <col min="6658" max="6658" width="29.140625" style="25" customWidth="1"/>
    <col min="6659" max="6659" width="12.85546875" style="25" bestFit="1" customWidth="1"/>
    <col min="6660" max="6660" width="9.42578125" style="25" customWidth="1"/>
    <col min="6661" max="6911" width="9.140625" style="25"/>
    <col min="6912" max="6912" width="35" style="25" customWidth="1"/>
    <col min="6913" max="6913" width="16" style="25" customWidth="1"/>
    <col min="6914" max="6914" width="29.140625" style="25" customWidth="1"/>
    <col min="6915" max="6915" width="12.85546875" style="25" bestFit="1" customWidth="1"/>
    <col min="6916" max="6916" width="9.42578125" style="25" customWidth="1"/>
    <col min="6917" max="7167" width="9.140625" style="25"/>
    <col min="7168" max="7168" width="35" style="25" customWidth="1"/>
    <col min="7169" max="7169" width="16" style="25" customWidth="1"/>
    <col min="7170" max="7170" width="29.140625" style="25" customWidth="1"/>
    <col min="7171" max="7171" width="12.85546875" style="25" bestFit="1" customWidth="1"/>
    <col min="7172" max="7172" width="9.42578125" style="25" customWidth="1"/>
    <col min="7173" max="7423" width="9.140625" style="25"/>
    <col min="7424" max="7424" width="35" style="25" customWidth="1"/>
    <col min="7425" max="7425" width="16" style="25" customWidth="1"/>
    <col min="7426" max="7426" width="29.140625" style="25" customWidth="1"/>
    <col min="7427" max="7427" width="12.85546875" style="25" bestFit="1" customWidth="1"/>
    <col min="7428" max="7428" width="9.42578125" style="25" customWidth="1"/>
    <col min="7429" max="7679" width="9.140625" style="25"/>
    <col min="7680" max="7680" width="35" style="25" customWidth="1"/>
    <col min="7681" max="7681" width="16" style="25" customWidth="1"/>
    <col min="7682" max="7682" width="29.140625" style="25" customWidth="1"/>
    <col min="7683" max="7683" width="12.85546875" style="25" bestFit="1" customWidth="1"/>
    <col min="7684" max="7684" width="9.42578125" style="25" customWidth="1"/>
    <col min="7685" max="7935" width="9.140625" style="25"/>
    <col min="7936" max="7936" width="35" style="25" customWidth="1"/>
    <col min="7937" max="7937" width="16" style="25" customWidth="1"/>
    <col min="7938" max="7938" width="29.140625" style="25" customWidth="1"/>
    <col min="7939" max="7939" width="12.85546875" style="25" bestFit="1" customWidth="1"/>
    <col min="7940" max="7940" width="9.42578125" style="25" customWidth="1"/>
    <col min="7941" max="8191" width="9.140625" style="25"/>
    <col min="8192" max="8192" width="35" style="25" customWidth="1"/>
    <col min="8193" max="8193" width="16" style="25" customWidth="1"/>
    <col min="8194" max="8194" width="29.140625" style="25" customWidth="1"/>
    <col min="8195" max="8195" width="12.85546875" style="25" bestFit="1" customWidth="1"/>
    <col min="8196" max="8196" width="9.42578125" style="25" customWidth="1"/>
    <col min="8197" max="8447" width="9.140625" style="25"/>
    <col min="8448" max="8448" width="35" style="25" customWidth="1"/>
    <col min="8449" max="8449" width="16" style="25" customWidth="1"/>
    <col min="8450" max="8450" width="29.140625" style="25" customWidth="1"/>
    <col min="8451" max="8451" width="12.85546875" style="25" bestFit="1" customWidth="1"/>
    <col min="8452" max="8452" width="9.42578125" style="25" customWidth="1"/>
    <col min="8453" max="8703" width="9.140625" style="25"/>
    <col min="8704" max="8704" width="35" style="25" customWidth="1"/>
    <col min="8705" max="8705" width="16" style="25" customWidth="1"/>
    <col min="8706" max="8706" width="29.140625" style="25" customWidth="1"/>
    <col min="8707" max="8707" width="12.85546875" style="25" bestFit="1" customWidth="1"/>
    <col min="8708" max="8708" width="9.42578125" style="25" customWidth="1"/>
    <col min="8709" max="8959" width="9.140625" style="25"/>
    <col min="8960" max="8960" width="35" style="25" customWidth="1"/>
    <col min="8961" max="8961" width="16" style="25" customWidth="1"/>
    <col min="8962" max="8962" width="29.140625" style="25" customWidth="1"/>
    <col min="8963" max="8963" width="12.85546875" style="25" bestFit="1" customWidth="1"/>
    <col min="8964" max="8964" width="9.42578125" style="25" customWidth="1"/>
    <col min="8965" max="9215" width="9.140625" style="25"/>
    <col min="9216" max="9216" width="35" style="25" customWidth="1"/>
    <col min="9217" max="9217" width="16" style="25" customWidth="1"/>
    <col min="9218" max="9218" width="29.140625" style="25" customWidth="1"/>
    <col min="9219" max="9219" width="12.85546875" style="25" bestFit="1" customWidth="1"/>
    <col min="9220" max="9220" width="9.42578125" style="25" customWidth="1"/>
    <col min="9221" max="9471" width="9.140625" style="25"/>
    <col min="9472" max="9472" width="35" style="25" customWidth="1"/>
    <col min="9473" max="9473" width="16" style="25" customWidth="1"/>
    <col min="9474" max="9474" width="29.140625" style="25" customWidth="1"/>
    <col min="9475" max="9475" width="12.85546875" style="25" bestFit="1" customWidth="1"/>
    <col min="9476" max="9476" width="9.42578125" style="25" customWidth="1"/>
    <col min="9477" max="9727" width="9.140625" style="25"/>
    <col min="9728" max="9728" width="35" style="25" customWidth="1"/>
    <col min="9729" max="9729" width="16" style="25" customWidth="1"/>
    <col min="9730" max="9730" width="29.140625" style="25" customWidth="1"/>
    <col min="9731" max="9731" width="12.85546875" style="25" bestFit="1" customWidth="1"/>
    <col min="9732" max="9732" width="9.42578125" style="25" customWidth="1"/>
    <col min="9733" max="9983" width="9.140625" style="25"/>
    <col min="9984" max="9984" width="35" style="25" customWidth="1"/>
    <col min="9985" max="9985" width="16" style="25" customWidth="1"/>
    <col min="9986" max="9986" width="29.140625" style="25" customWidth="1"/>
    <col min="9987" max="9987" width="12.85546875" style="25" bestFit="1" customWidth="1"/>
    <col min="9988" max="9988" width="9.42578125" style="25" customWidth="1"/>
    <col min="9989" max="10239" width="9.140625" style="25"/>
    <col min="10240" max="10240" width="35" style="25" customWidth="1"/>
    <col min="10241" max="10241" width="16" style="25" customWidth="1"/>
    <col min="10242" max="10242" width="29.140625" style="25" customWidth="1"/>
    <col min="10243" max="10243" width="12.85546875" style="25" bestFit="1" customWidth="1"/>
    <col min="10244" max="10244" width="9.42578125" style="25" customWidth="1"/>
    <col min="10245" max="10495" width="9.140625" style="25"/>
    <col min="10496" max="10496" width="35" style="25" customWidth="1"/>
    <col min="10497" max="10497" width="16" style="25" customWidth="1"/>
    <col min="10498" max="10498" width="29.140625" style="25" customWidth="1"/>
    <col min="10499" max="10499" width="12.85546875" style="25" bestFit="1" customWidth="1"/>
    <col min="10500" max="10500" width="9.42578125" style="25" customWidth="1"/>
    <col min="10501" max="10751" width="9.140625" style="25"/>
    <col min="10752" max="10752" width="35" style="25" customWidth="1"/>
    <col min="10753" max="10753" width="16" style="25" customWidth="1"/>
    <col min="10754" max="10754" width="29.140625" style="25" customWidth="1"/>
    <col min="10755" max="10755" width="12.85546875" style="25" bestFit="1" customWidth="1"/>
    <col min="10756" max="10756" width="9.42578125" style="25" customWidth="1"/>
    <col min="10757" max="11007" width="9.140625" style="25"/>
    <col min="11008" max="11008" width="35" style="25" customWidth="1"/>
    <col min="11009" max="11009" width="16" style="25" customWidth="1"/>
    <col min="11010" max="11010" width="29.140625" style="25" customWidth="1"/>
    <col min="11011" max="11011" width="12.85546875" style="25" bestFit="1" customWidth="1"/>
    <col min="11012" max="11012" width="9.42578125" style="25" customWidth="1"/>
    <col min="11013" max="11263" width="9.140625" style="25"/>
    <col min="11264" max="11264" width="35" style="25" customWidth="1"/>
    <col min="11265" max="11265" width="16" style="25" customWidth="1"/>
    <col min="11266" max="11266" width="29.140625" style="25" customWidth="1"/>
    <col min="11267" max="11267" width="12.85546875" style="25" bestFit="1" customWidth="1"/>
    <col min="11268" max="11268" width="9.42578125" style="25" customWidth="1"/>
    <col min="11269" max="11519" width="9.140625" style="25"/>
    <col min="11520" max="11520" width="35" style="25" customWidth="1"/>
    <col min="11521" max="11521" width="16" style="25" customWidth="1"/>
    <col min="11522" max="11522" width="29.140625" style="25" customWidth="1"/>
    <col min="11523" max="11523" width="12.85546875" style="25" bestFit="1" customWidth="1"/>
    <col min="11524" max="11524" width="9.42578125" style="25" customWidth="1"/>
    <col min="11525" max="11775" width="9.140625" style="25"/>
    <col min="11776" max="11776" width="35" style="25" customWidth="1"/>
    <col min="11777" max="11777" width="16" style="25" customWidth="1"/>
    <col min="11778" max="11778" width="29.140625" style="25" customWidth="1"/>
    <col min="11779" max="11779" width="12.85546875" style="25" bestFit="1" customWidth="1"/>
    <col min="11780" max="11780" width="9.42578125" style="25" customWidth="1"/>
    <col min="11781" max="12031" width="9.140625" style="25"/>
    <col min="12032" max="12032" width="35" style="25" customWidth="1"/>
    <col min="12033" max="12033" width="16" style="25" customWidth="1"/>
    <col min="12034" max="12034" width="29.140625" style="25" customWidth="1"/>
    <col min="12035" max="12035" width="12.85546875" style="25" bestFit="1" customWidth="1"/>
    <col min="12036" max="12036" width="9.42578125" style="25" customWidth="1"/>
    <col min="12037" max="12287" width="9.140625" style="25"/>
    <col min="12288" max="12288" width="35" style="25" customWidth="1"/>
    <col min="12289" max="12289" width="16" style="25" customWidth="1"/>
    <col min="12290" max="12290" width="29.140625" style="25" customWidth="1"/>
    <col min="12291" max="12291" width="12.85546875" style="25" bestFit="1" customWidth="1"/>
    <col min="12292" max="12292" width="9.42578125" style="25" customWidth="1"/>
    <col min="12293" max="12543" width="9.140625" style="25"/>
    <col min="12544" max="12544" width="35" style="25" customWidth="1"/>
    <col min="12545" max="12545" width="16" style="25" customWidth="1"/>
    <col min="12546" max="12546" width="29.140625" style="25" customWidth="1"/>
    <col min="12547" max="12547" width="12.85546875" style="25" bestFit="1" customWidth="1"/>
    <col min="12548" max="12548" width="9.42578125" style="25" customWidth="1"/>
    <col min="12549" max="12799" width="9.140625" style="25"/>
    <col min="12800" max="12800" width="35" style="25" customWidth="1"/>
    <col min="12801" max="12801" width="16" style="25" customWidth="1"/>
    <col min="12802" max="12802" width="29.140625" style="25" customWidth="1"/>
    <col min="12803" max="12803" width="12.85546875" style="25" bestFit="1" customWidth="1"/>
    <col min="12804" max="12804" width="9.42578125" style="25" customWidth="1"/>
    <col min="12805" max="13055" width="9.140625" style="25"/>
    <col min="13056" max="13056" width="35" style="25" customWidth="1"/>
    <col min="13057" max="13057" width="16" style="25" customWidth="1"/>
    <col min="13058" max="13058" width="29.140625" style="25" customWidth="1"/>
    <col min="13059" max="13059" width="12.85546875" style="25" bestFit="1" customWidth="1"/>
    <col min="13060" max="13060" width="9.42578125" style="25" customWidth="1"/>
    <col min="13061" max="13311" width="9.140625" style="25"/>
    <col min="13312" max="13312" width="35" style="25" customWidth="1"/>
    <col min="13313" max="13313" width="16" style="25" customWidth="1"/>
    <col min="13314" max="13314" width="29.140625" style="25" customWidth="1"/>
    <col min="13315" max="13315" width="12.85546875" style="25" bestFit="1" customWidth="1"/>
    <col min="13316" max="13316" width="9.42578125" style="25" customWidth="1"/>
    <col min="13317" max="13567" width="9.140625" style="25"/>
    <col min="13568" max="13568" width="35" style="25" customWidth="1"/>
    <col min="13569" max="13569" width="16" style="25" customWidth="1"/>
    <col min="13570" max="13570" width="29.140625" style="25" customWidth="1"/>
    <col min="13571" max="13571" width="12.85546875" style="25" bestFit="1" customWidth="1"/>
    <col min="13572" max="13572" width="9.42578125" style="25" customWidth="1"/>
    <col min="13573" max="13823" width="9.140625" style="25"/>
    <col min="13824" max="13824" width="35" style="25" customWidth="1"/>
    <col min="13825" max="13825" width="16" style="25" customWidth="1"/>
    <col min="13826" max="13826" width="29.140625" style="25" customWidth="1"/>
    <col min="13827" max="13827" width="12.85546875" style="25" bestFit="1" customWidth="1"/>
    <col min="13828" max="13828" width="9.42578125" style="25" customWidth="1"/>
    <col min="13829" max="14079" width="9.140625" style="25"/>
    <col min="14080" max="14080" width="35" style="25" customWidth="1"/>
    <col min="14081" max="14081" width="16" style="25" customWidth="1"/>
    <col min="14082" max="14082" width="29.140625" style="25" customWidth="1"/>
    <col min="14083" max="14083" width="12.85546875" style="25" bestFit="1" customWidth="1"/>
    <col min="14084" max="14084" width="9.42578125" style="25" customWidth="1"/>
    <col min="14085" max="14335" width="9.140625" style="25"/>
    <col min="14336" max="14336" width="35" style="25" customWidth="1"/>
    <col min="14337" max="14337" width="16" style="25" customWidth="1"/>
    <col min="14338" max="14338" width="29.140625" style="25" customWidth="1"/>
    <col min="14339" max="14339" width="12.85546875" style="25" bestFit="1" customWidth="1"/>
    <col min="14340" max="14340" width="9.42578125" style="25" customWidth="1"/>
    <col min="14341" max="14591" width="9.140625" style="25"/>
    <col min="14592" max="14592" width="35" style="25" customWidth="1"/>
    <col min="14593" max="14593" width="16" style="25" customWidth="1"/>
    <col min="14594" max="14594" width="29.140625" style="25" customWidth="1"/>
    <col min="14595" max="14595" width="12.85546875" style="25" bestFit="1" customWidth="1"/>
    <col min="14596" max="14596" width="9.42578125" style="25" customWidth="1"/>
    <col min="14597" max="14847" width="9.140625" style="25"/>
    <col min="14848" max="14848" width="35" style="25" customWidth="1"/>
    <col min="14849" max="14849" width="16" style="25" customWidth="1"/>
    <col min="14850" max="14850" width="29.140625" style="25" customWidth="1"/>
    <col min="14851" max="14851" width="12.85546875" style="25" bestFit="1" customWidth="1"/>
    <col min="14852" max="14852" width="9.42578125" style="25" customWidth="1"/>
    <col min="14853" max="15103" width="9.140625" style="25"/>
    <col min="15104" max="15104" width="35" style="25" customWidth="1"/>
    <col min="15105" max="15105" width="16" style="25" customWidth="1"/>
    <col min="15106" max="15106" width="29.140625" style="25" customWidth="1"/>
    <col min="15107" max="15107" width="12.85546875" style="25" bestFit="1" customWidth="1"/>
    <col min="15108" max="15108" width="9.42578125" style="25" customWidth="1"/>
    <col min="15109" max="15359" width="9.140625" style="25"/>
    <col min="15360" max="15360" width="35" style="25" customWidth="1"/>
    <col min="15361" max="15361" width="16" style="25" customWidth="1"/>
    <col min="15362" max="15362" width="29.140625" style="25" customWidth="1"/>
    <col min="15363" max="15363" width="12.85546875" style="25" bestFit="1" customWidth="1"/>
    <col min="15364" max="15364" width="9.42578125" style="25" customWidth="1"/>
    <col min="15365" max="15615" width="9.140625" style="25"/>
    <col min="15616" max="15616" width="35" style="25" customWidth="1"/>
    <col min="15617" max="15617" width="16" style="25" customWidth="1"/>
    <col min="15618" max="15618" width="29.140625" style="25" customWidth="1"/>
    <col min="15619" max="15619" width="12.85546875" style="25" bestFit="1" customWidth="1"/>
    <col min="15620" max="15620" width="9.42578125" style="25" customWidth="1"/>
    <col min="15621" max="15871" width="9.140625" style="25"/>
    <col min="15872" max="15872" width="35" style="25" customWidth="1"/>
    <col min="15873" max="15873" width="16" style="25" customWidth="1"/>
    <col min="15874" max="15874" width="29.140625" style="25" customWidth="1"/>
    <col min="15875" max="15875" width="12.85546875" style="25" bestFit="1" customWidth="1"/>
    <col min="15876" max="15876" width="9.42578125" style="25" customWidth="1"/>
    <col min="15877" max="16127" width="9.140625" style="25"/>
    <col min="16128" max="16128" width="35" style="25" customWidth="1"/>
    <col min="16129" max="16129" width="16" style="25" customWidth="1"/>
    <col min="16130" max="16130" width="29.140625" style="25" customWidth="1"/>
    <col min="16131" max="16131" width="12.85546875" style="25" bestFit="1" customWidth="1"/>
    <col min="16132" max="16132" width="9.42578125" style="25" customWidth="1"/>
    <col min="16133" max="16384" width="9.140625" style="25"/>
  </cols>
  <sheetData>
    <row r="1" spans="1:29" ht="12.75" customHeight="1">
      <c r="A1" s="129" t="s">
        <v>70</v>
      </c>
      <c r="B1" s="224" t="s">
        <v>483</v>
      </c>
      <c r="C1" s="225"/>
      <c r="D1" s="225"/>
      <c r="E1" s="225"/>
      <c r="F1" s="225"/>
      <c r="G1" s="225"/>
      <c r="H1" s="225"/>
      <c r="I1" s="225"/>
      <c r="J1" s="225"/>
      <c r="K1" s="225"/>
      <c r="L1" s="225"/>
      <c r="M1" s="225"/>
      <c r="N1" s="225"/>
      <c r="O1" s="225"/>
      <c r="P1" s="225"/>
      <c r="Q1" s="225"/>
      <c r="R1" s="225"/>
      <c r="S1" s="226"/>
      <c r="T1" s="60"/>
      <c r="U1" s="60"/>
      <c r="V1" s="60"/>
      <c r="W1" s="60"/>
    </row>
    <row r="2" spans="1:29" ht="12.75" customHeight="1">
      <c r="A2" s="130"/>
      <c r="B2" s="227"/>
      <c r="C2" s="228"/>
      <c r="D2" s="228"/>
      <c r="E2" s="228"/>
      <c r="F2" s="228"/>
      <c r="G2" s="228"/>
      <c r="H2" s="228"/>
      <c r="I2" s="228"/>
      <c r="J2" s="228"/>
      <c r="K2" s="228"/>
      <c r="L2" s="228"/>
      <c r="M2" s="228"/>
      <c r="N2" s="228"/>
      <c r="O2" s="228"/>
      <c r="P2" s="228"/>
      <c r="Q2" s="228"/>
      <c r="R2" s="228"/>
      <c r="S2" s="229"/>
      <c r="T2" s="61"/>
      <c r="U2" s="61"/>
      <c r="V2" s="61"/>
      <c r="W2" s="61"/>
    </row>
    <row r="3" spans="1:29">
      <c r="A3" s="131"/>
      <c r="B3" s="227"/>
      <c r="C3" s="228"/>
      <c r="D3" s="228"/>
      <c r="E3" s="228"/>
      <c r="F3" s="228"/>
      <c r="G3" s="228"/>
      <c r="H3" s="228"/>
      <c r="I3" s="228"/>
      <c r="J3" s="228"/>
      <c r="K3" s="228"/>
      <c r="L3" s="228"/>
      <c r="M3" s="228"/>
      <c r="N3" s="228"/>
      <c r="O3" s="228"/>
      <c r="P3" s="228"/>
      <c r="Q3" s="228"/>
      <c r="R3" s="228"/>
      <c r="S3" s="229"/>
      <c r="T3" s="61"/>
      <c r="U3" s="61"/>
      <c r="V3" s="61"/>
      <c r="W3" s="61"/>
    </row>
    <row r="4" spans="1:29">
      <c r="A4" s="132"/>
      <c r="B4" s="227"/>
      <c r="C4" s="228"/>
      <c r="D4" s="228"/>
      <c r="E4" s="228"/>
      <c r="F4" s="228"/>
      <c r="G4" s="228"/>
      <c r="H4" s="228"/>
      <c r="I4" s="228"/>
      <c r="J4" s="228"/>
      <c r="K4" s="228"/>
      <c r="L4" s="228"/>
      <c r="M4" s="228"/>
      <c r="N4" s="228"/>
      <c r="O4" s="228"/>
      <c r="P4" s="228"/>
      <c r="Q4" s="228"/>
      <c r="R4" s="228"/>
      <c r="S4" s="229"/>
      <c r="T4" s="61"/>
      <c r="U4" s="61"/>
      <c r="V4" s="61"/>
      <c r="W4" s="61"/>
    </row>
    <row r="5" spans="1:29">
      <c r="A5" s="130"/>
      <c r="B5" s="227"/>
      <c r="C5" s="228"/>
      <c r="D5" s="228"/>
      <c r="E5" s="228"/>
      <c r="F5" s="228"/>
      <c r="G5" s="228"/>
      <c r="H5" s="228"/>
      <c r="I5" s="228"/>
      <c r="J5" s="228"/>
      <c r="K5" s="228"/>
      <c r="L5" s="228"/>
      <c r="M5" s="228"/>
      <c r="N5" s="228"/>
      <c r="O5" s="228"/>
      <c r="P5" s="228"/>
      <c r="Q5" s="228"/>
      <c r="R5" s="228"/>
      <c r="S5" s="229"/>
      <c r="T5" s="61"/>
      <c r="U5" s="61"/>
      <c r="V5" s="61"/>
      <c r="W5" s="61"/>
    </row>
    <row r="6" spans="1:29">
      <c r="A6" s="133"/>
      <c r="B6" s="230"/>
      <c r="C6" s="231"/>
      <c r="D6" s="231"/>
      <c r="E6" s="231"/>
      <c r="F6" s="231"/>
      <c r="G6" s="231"/>
      <c r="H6" s="231"/>
      <c r="I6" s="231"/>
      <c r="J6" s="231"/>
      <c r="K6" s="231"/>
      <c r="L6" s="231"/>
      <c r="M6" s="231"/>
      <c r="N6" s="231"/>
      <c r="O6" s="231"/>
      <c r="P6" s="231"/>
      <c r="Q6" s="231"/>
      <c r="R6" s="231"/>
      <c r="S6" s="232"/>
      <c r="T6" s="61"/>
      <c r="U6" s="61"/>
      <c r="V6" s="61"/>
      <c r="W6" s="61"/>
    </row>
    <row r="7" spans="1:29">
      <c r="A7" s="147"/>
      <c r="B7" s="215" t="s">
        <v>484</v>
      </c>
      <c r="C7" s="216" t="s">
        <v>485</v>
      </c>
      <c r="D7" s="217" t="s">
        <v>503</v>
      </c>
    </row>
    <row r="8" spans="1:29">
      <c r="A8" s="218" t="s">
        <v>487</v>
      </c>
      <c r="B8" s="66" t="s">
        <v>71</v>
      </c>
      <c r="C8" s="134" t="str">
        <f>[1]MLIST!$D$18</f>
        <v>Monitor-NR</v>
      </c>
      <c r="D8" s="134" t="str">
        <f>[2]!switch_ForecastState</f>
        <v>Region</v>
      </c>
    </row>
    <row r="9" spans="1:29">
      <c r="A9" s="218" t="str">
        <f>INDEX([1]ACHIEV!$A$19:$B$100,MATCH(C8,[1]ACHIEV!$B$19:$B$100,0),1)</f>
        <v>Electronics</v>
      </c>
      <c r="B9" s="67" t="s">
        <v>72</v>
      </c>
      <c r="C9" s="134">
        <f>[1]FILES!$H$4</f>
        <v>2035</v>
      </c>
      <c r="D9" s="134" t="str">
        <f>[2]!switch_ForecastScenario</f>
        <v>Base</v>
      </c>
    </row>
    <row r="10" spans="1:29">
      <c r="A10" s="219"/>
      <c r="B10" s="25" t="s">
        <v>367</v>
      </c>
      <c r="C10" s="128">
        <f>X127</f>
        <v>24.336936136177435</v>
      </c>
      <c r="D10" s="25" t="s">
        <v>287</v>
      </c>
      <c r="E10" s="25">
        <v>1</v>
      </c>
      <c r="F10" s="25">
        <f>E10+1</f>
        <v>2</v>
      </c>
      <c r="G10" s="25">
        <f t="shared" ref="G10:X11" si="0">F10+1</f>
        <v>3</v>
      </c>
      <c r="H10" s="25">
        <f t="shared" si="0"/>
        <v>4</v>
      </c>
      <c r="I10" s="25">
        <f t="shared" si="0"/>
        <v>5</v>
      </c>
      <c r="J10" s="25">
        <f t="shared" si="0"/>
        <v>6</v>
      </c>
      <c r="K10" s="25">
        <f t="shared" si="0"/>
        <v>7</v>
      </c>
      <c r="L10" s="25">
        <f t="shared" si="0"/>
        <v>8</v>
      </c>
      <c r="M10" s="25">
        <f t="shared" si="0"/>
        <v>9</v>
      </c>
      <c r="N10" s="25">
        <f t="shared" si="0"/>
        <v>10</v>
      </c>
      <c r="O10" s="25">
        <f t="shared" si="0"/>
        <v>11</v>
      </c>
      <c r="P10" s="25">
        <f t="shared" si="0"/>
        <v>12</v>
      </c>
      <c r="Q10" s="25">
        <f t="shared" si="0"/>
        <v>13</v>
      </c>
      <c r="R10" s="25">
        <f t="shared" si="0"/>
        <v>14</v>
      </c>
      <c r="S10" s="25">
        <f t="shared" si="0"/>
        <v>15</v>
      </c>
      <c r="T10" s="25">
        <f t="shared" si="0"/>
        <v>16</v>
      </c>
      <c r="U10" s="25">
        <f t="shared" si="0"/>
        <v>17</v>
      </c>
      <c r="V10" s="25">
        <f t="shared" si="0"/>
        <v>18</v>
      </c>
      <c r="W10" s="25">
        <f t="shared" si="0"/>
        <v>19</v>
      </c>
      <c r="X10" s="25">
        <f t="shared" si="0"/>
        <v>20</v>
      </c>
    </row>
    <row r="11" spans="1:29">
      <c r="A11" s="66" t="s">
        <v>73</v>
      </c>
      <c r="B11" s="66"/>
      <c r="C11" s="66"/>
      <c r="D11" s="66"/>
      <c r="E11" s="66">
        <f>C9-20+1</f>
        <v>2016</v>
      </c>
      <c r="F11" s="66">
        <f>E11+1</f>
        <v>2017</v>
      </c>
      <c r="G11" s="66">
        <f t="shared" si="0"/>
        <v>2018</v>
      </c>
      <c r="H11" s="66">
        <f t="shared" si="0"/>
        <v>2019</v>
      </c>
      <c r="I11" s="66">
        <f t="shared" si="0"/>
        <v>2020</v>
      </c>
      <c r="J11" s="66">
        <f t="shared" si="0"/>
        <v>2021</v>
      </c>
      <c r="K11" s="66">
        <f t="shared" si="0"/>
        <v>2022</v>
      </c>
      <c r="L11" s="66">
        <f t="shared" si="0"/>
        <v>2023</v>
      </c>
      <c r="M11" s="66">
        <f t="shared" si="0"/>
        <v>2024</v>
      </c>
      <c r="N11" s="66">
        <f t="shared" si="0"/>
        <v>2025</v>
      </c>
      <c r="O11" s="66">
        <f t="shared" si="0"/>
        <v>2026</v>
      </c>
      <c r="P11" s="66">
        <f t="shared" si="0"/>
        <v>2027</v>
      </c>
      <c r="Q11" s="66">
        <f t="shared" si="0"/>
        <v>2028</v>
      </c>
      <c r="R11" s="66">
        <f t="shared" si="0"/>
        <v>2029</v>
      </c>
      <c r="S11" s="66">
        <f t="shared" si="0"/>
        <v>2030</v>
      </c>
      <c r="T11" s="66">
        <f t="shared" si="0"/>
        <v>2031</v>
      </c>
      <c r="U11" s="66">
        <f t="shared" si="0"/>
        <v>2032</v>
      </c>
      <c r="V11" s="66">
        <f t="shared" si="0"/>
        <v>2033</v>
      </c>
      <c r="W11" s="66">
        <f t="shared" si="0"/>
        <v>2034</v>
      </c>
      <c r="X11" s="66">
        <f t="shared" si="0"/>
        <v>2035</v>
      </c>
    </row>
    <row r="12" spans="1:29">
      <c r="A12" s="136"/>
      <c r="B12" s="136"/>
      <c r="C12" s="136"/>
      <c r="D12" s="136"/>
      <c r="E12" s="66" t="str">
        <f>CONCATENATE("POP_",E11)</f>
        <v>POP_2016</v>
      </c>
      <c r="F12" s="66" t="str">
        <f t="shared" ref="F12:X12" si="1">CONCATENATE("POP_",F11)</f>
        <v>POP_2017</v>
      </c>
      <c r="G12" s="66" t="str">
        <f t="shared" si="1"/>
        <v>POP_2018</v>
      </c>
      <c r="H12" s="66" t="str">
        <f t="shared" si="1"/>
        <v>POP_2019</v>
      </c>
      <c r="I12" s="66" t="str">
        <f t="shared" si="1"/>
        <v>POP_2020</v>
      </c>
      <c r="J12" s="66" t="str">
        <f t="shared" si="1"/>
        <v>POP_2021</v>
      </c>
      <c r="K12" s="66" t="str">
        <f t="shared" si="1"/>
        <v>POP_2022</v>
      </c>
      <c r="L12" s="66" t="str">
        <f t="shared" si="1"/>
        <v>POP_2023</v>
      </c>
      <c r="M12" s="66" t="str">
        <f t="shared" si="1"/>
        <v>POP_2024</v>
      </c>
      <c r="N12" s="66" t="str">
        <f t="shared" si="1"/>
        <v>POP_2025</v>
      </c>
      <c r="O12" s="66" t="str">
        <f t="shared" si="1"/>
        <v>POP_2026</v>
      </c>
      <c r="P12" s="66" t="str">
        <f t="shared" si="1"/>
        <v>POP_2027</v>
      </c>
      <c r="Q12" s="66" t="str">
        <f t="shared" si="1"/>
        <v>POP_2028</v>
      </c>
      <c r="R12" s="66" t="str">
        <f t="shared" si="1"/>
        <v>POP_2029</v>
      </c>
      <c r="S12" s="66" t="str">
        <f t="shared" si="1"/>
        <v>POP_2030</v>
      </c>
      <c r="T12" s="66" t="str">
        <f t="shared" si="1"/>
        <v>POP_2031</v>
      </c>
      <c r="U12" s="66" t="str">
        <f t="shared" si="1"/>
        <v>POP_2032</v>
      </c>
      <c r="V12" s="66" t="str">
        <f t="shared" si="1"/>
        <v>POP_2033</v>
      </c>
      <c r="W12" s="66" t="str">
        <f t="shared" si="1"/>
        <v>POP_2034</v>
      </c>
      <c r="X12" s="66" t="str">
        <f t="shared" si="1"/>
        <v>POP_2035</v>
      </c>
      <c r="AB12" s="25" t="s">
        <v>407</v>
      </c>
    </row>
    <row r="13" spans="1:29">
      <c r="A13" s="135" t="s">
        <v>363</v>
      </c>
      <c r="B13" s="165" t="s">
        <v>406</v>
      </c>
      <c r="C13" s="163" t="s">
        <v>504</v>
      </c>
      <c r="D13" s="137" t="s">
        <v>364</v>
      </c>
      <c r="E13" s="221">
        <f>INDEX([2]!tbl_Forecast,MATCH($D$8&amp;$C13&amp;$D$7,[2]!rng_ForecastRowLookup,0),MATCH(E$11,[2]!rng_ForecastColumnLookup,0))</f>
        <v>13520.68111</v>
      </c>
      <c r="F13" s="221">
        <f>INDEX([2]!tbl_Forecast,MATCH($D$8&amp;$C13&amp;$D$7,[2]!rng_ForecastRowLookup,0),MATCH(F$11,[2]!rng_ForecastColumnLookup,0))</f>
        <v>13661.840299999998</v>
      </c>
      <c r="G13" s="221">
        <f>INDEX([2]!tbl_Forecast,MATCH($D$8&amp;$C13&amp;$D$7,[2]!rng_ForecastRowLookup,0),MATCH(G$11,[2]!rng_ForecastColumnLookup,0))</f>
        <v>13803.691440000001</v>
      </c>
      <c r="H13" s="221">
        <f>INDEX([2]!tbl_Forecast,MATCH($D$8&amp;$C13&amp;$D$7,[2]!rng_ForecastRowLookup,0),MATCH(H$11,[2]!rng_ForecastColumnLookup,0))</f>
        <v>13944.276469999999</v>
      </c>
      <c r="I13" s="221">
        <f>INDEX([2]!tbl_Forecast,MATCH($D$8&amp;$C13&amp;$D$7,[2]!rng_ForecastRowLookup,0),MATCH(I$11,[2]!rng_ForecastColumnLookup,0))</f>
        <v>14082.801340000002</v>
      </c>
      <c r="J13" s="221">
        <f>INDEX([2]!tbl_Forecast,MATCH($D$8&amp;$C13&amp;$D$7,[2]!rng_ForecastRowLookup,0),MATCH(J$11,[2]!rng_ForecastColumnLookup,0))</f>
        <v>14218.715590000002</v>
      </c>
      <c r="K13" s="221">
        <f>INDEX([2]!tbl_Forecast,MATCH($D$8&amp;$C13&amp;$D$7,[2]!rng_ForecastRowLookup,0),MATCH(K$11,[2]!rng_ForecastColumnLookup,0))</f>
        <v>14351.918940000001</v>
      </c>
      <c r="L13" s="221">
        <f>INDEX([2]!tbl_Forecast,MATCH($D$8&amp;$C13&amp;$D$7,[2]!rng_ForecastRowLookup,0),MATCH(L$11,[2]!rng_ForecastColumnLookup,0))</f>
        <v>14482.437540000003</v>
      </c>
      <c r="M13" s="221">
        <f>INDEX([2]!tbl_Forecast,MATCH($D$8&amp;$C13&amp;$D$7,[2]!rng_ForecastRowLookup,0),MATCH(M$11,[2]!rng_ForecastColumnLookup,0))</f>
        <v>14610.4211</v>
      </c>
      <c r="N13" s="221">
        <f>INDEX([2]!tbl_Forecast,MATCH($D$8&amp;$C13&amp;$D$7,[2]!rng_ForecastRowLookup,0),MATCH(N$11,[2]!rng_ForecastColumnLookup,0))</f>
        <v>14736.24631</v>
      </c>
      <c r="O13" s="221">
        <f>INDEX([2]!tbl_Forecast,MATCH($D$8&amp;$C13&amp;$D$7,[2]!rng_ForecastRowLookup,0),MATCH(O$11,[2]!rng_ForecastColumnLookup,0))</f>
        <v>14860.320880000001</v>
      </c>
      <c r="P13" s="221">
        <f>INDEX([2]!tbl_Forecast,MATCH($D$8&amp;$C13&amp;$D$7,[2]!rng_ForecastRowLookup,0),MATCH(P$11,[2]!rng_ForecastColumnLookup,0))</f>
        <v>14983.078860000001</v>
      </c>
      <c r="Q13" s="221">
        <f>INDEX([2]!tbl_Forecast,MATCH($D$8&amp;$C13&amp;$D$7,[2]!rng_ForecastRowLookup,0),MATCH(Q$11,[2]!rng_ForecastColumnLookup,0))</f>
        <v>15104.70127</v>
      </c>
      <c r="R13" s="221">
        <f>INDEX([2]!tbl_Forecast,MATCH($D$8&amp;$C13&amp;$D$7,[2]!rng_ForecastRowLookup,0),MATCH(R$11,[2]!rng_ForecastColumnLookup,0))</f>
        <v>15225.195700000002</v>
      </c>
      <c r="S13" s="221">
        <f>INDEX([2]!tbl_Forecast,MATCH($D$8&amp;$C13&amp;$D$7,[2]!rng_ForecastRowLookup,0),MATCH(S$11,[2]!rng_ForecastColumnLookup,0))</f>
        <v>15344.62486</v>
      </c>
      <c r="T13" s="221">
        <f>INDEX([2]!tbl_Forecast,MATCH($D$8&amp;$C13&amp;$D$7,[2]!rng_ForecastRowLookup,0),MATCH(T$11,[2]!rng_ForecastColumnLookup,0))</f>
        <v>15463.089019999998</v>
      </c>
      <c r="U13" s="221">
        <f>INDEX([2]!tbl_Forecast,MATCH($D$8&amp;$C13&amp;$D$7,[2]!rng_ForecastRowLookup,0),MATCH(U$11,[2]!rng_ForecastColumnLookup,0))</f>
        <v>15580.68845</v>
      </c>
      <c r="V13" s="221">
        <f>INDEX([2]!tbl_Forecast,MATCH($D$8&amp;$C13&amp;$D$7,[2]!rng_ForecastRowLookup,0),MATCH(V$11,[2]!rng_ForecastColumnLookup,0))</f>
        <v>15697.50913</v>
      </c>
      <c r="W13" s="221">
        <f>INDEX([2]!tbl_Forecast,MATCH($D$8&amp;$C13&amp;$D$7,[2]!rng_ForecastRowLookup,0),MATCH(W$11,[2]!rng_ForecastColumnLookup,0))</f>
        <v>15813.626329999999</v>
      </c>
      <c r="X13" s="221">
        <f>INDEX([2]!tbl_Forecast,MATCH($D$8&amp;$C13&amp;$D$7,[2]!rng_ForecastRowLookup,0),MATCH(X$11,[2]!rng_ForecastColumnLookup,0))</f>
        <v>15929.254489999999</v>
      </c>
      <c r="Y13" s="153"/>
      <c r="AB13" s="160"/>
    </row>
    <row r="14" spans="1:29">
      <c r="A14" s="128">
        <f>B14/$E$13</f>
        <v>304.28535445282762</v>
      </c>
      <c r="B14" s="166">
        <f>RegionalStock!B4*(1+RegionalStock!A8)</f>
        <v>4114145.2440000009</v>
      </c>
      <c r="C14" s="25" t="s">
        <v>465</v>
      </c>
      <c r="E14" s="63">
        <f>E$13*$A14</f>
        <v>4114145.2440000004</v>
      </c>
      <c r="F14" s="63">
        <f t="shared" ref="F14:X14" si="2">F$13*$A14</f>
        <v>4157097.9181634244</v>
      </c>
      <c r="G14" s="63">
        <f t="shared" si="2"/>
        <v>4200261.1425778624</v>
      </c>
      <c r="H14" s="63">
        <f t="shared" si="2"/>
        <v>4243039.1082621738</v>
      </c>
      <c r="I14" s="63">
        <f t="shared" si="2"/>
        <v>4285190.1974306563</v>
      </c>
      <c r="J14" s="63">
        <f t="shared" si="2"/>
        <v>4326546.9131670967</v>
      </c>
      <c r="K14" s="63">
        <f t="shared" si="2"/>
        <v>4367078.7417361503</v>
      </c>
      <c r="L14" s="63">
        <f t="shared" si="2"/>
        <v>4406793.6401998373</v>
      </c>
      <c r="M14" s="63">
        <f t="shared" si="2"/>
        <v>4445737.163118571</v>
      </c>
      <c r="N14" s="63">
        <f t="shared" si="2"/>
        <v>4484023.9317425229</v>
      </c>
      <c r="O14" s="63">
        <f t="shared" si="2"/>
        <v>4521778.0062535554</v>
      </c>
      <c r="P14" s="63">
        <f t="shared" si="2"/>
        <v>4559131.4617097685</v>
      </c>
      <c r="Q14" s="63">
        <f t="shared" si="2"/>
        <v>4596139.3798460253</v>
      </c>
      <c r="R14" s="63">
        <f t="shared" si="2"/>
        <v>4632804.0701881675</v>
      </c>
      <c r="S14" s="63">
        <f t="shared" si="2"/>
        <v>4669144.6144707706</v>
      </c>
      <c r="T14" s="63">
        <f t="shared" si="2"/>
        <v>4705191.5233863257</v>
      </c>
      <c r="U14" s="63">
        <f t="shared" si="2"/>
        <v>4740975.3076273268</v>
      </c>
      <c r="V14" s="63">
        <f t="shared" si="2"/>
        <v>4776522.1296485476</v>
      </c>
      <c r="W14" s="63">
        <f t="shared" si="2"/>
        <v>4811854.8930086177</v>
      </c>
      <c r="X14" s="63">
        <f t="shared" si="2"/>
        <v>4847038.8486589454</v>
      </c>
      <c r="Y14" s="63"/>
      <c r="AB14" s="169">
        <f>$B14*$A23*INDEX($A$44:$D$48,MATCH($C14,$D$44:$D$48,0),1)/8760000</f>
        <v>6.9625750997637041</v>
      </c>
      <c r="AC14" s="169">
        <f>$X14*$A23*INDEX($A$44:$D$48,MATCH($C14,$D$44:$D$48,0),1)/8760000</f>
        <v>8.2028878403059373</v>
      </c>
    </row>
    <row r="15" spans="1:29">
      <c r="A15" s="128"/>
      <c r="B15" s="223"/>
      <c r="C15" s="63"/>
      <c r="E15" s="63"/>
      <c r="F15" s="63"/>
      <c r="G15" s="63"/>
      <c r="H15" s="63"/>
      <c r="I15" s="63"/>
      <c r="J15" s="63"/>
      <c r="K15" s="63"/>
      <c r="L15" s="63"/>
      <c r="M15" s="63"/>
      <c r="N15" s="63"/>
      <c r="O15" s="63"/>
      <c r="P15" s="63"/>
      <c r="Q15" s="63"/>
      <c r="R15" s="63"/>
      <c r="S15" s="63"/>
      <c r="T15" s="63"/>
      <c r="U15" s="63"/>
      <c r="V15" s="63"/>
      <c r="W15" s="63"/>
      <c r="X15" s="63"/>
      <c r="Y15" s="63"/>
      <c r="AB15" s="169"/>
      <c r="AC15" s="169"/>
    </row>
    <row r="16" spans="1:29">
      <c r="A16" s="128"/>
      <c r="B16" s="223"/>
      <c r="E16" s="63"/>
      <c r="F16" s="63"/>
      <c r="G16" s="63"/>
      <c r="H16" s="63"/>
      <c r="I16" s="63"/>
      <c r="J16" s="63"/>
      <c r="K16" s="63"/>
      <c r="L16" s="63"/>
      <c r="M16" s="63"/>
      <c r="N16" s="63"/>
      <c r="O16" s="63"/>
      <c r="P16" s="63"/>
      <c r="Q16" s="63"/>
      <c r="R16" s="63"/>
      <c r="S16" s="63"/>
      <c r="T16" s="63"/>
      <c r="U16" s="63"/>
      <c r="V16" s="63"/>
      <c r="W16" s="63"/>
      <c r="X16" s="63"/>
      <c r="Y16" s="115"/>
      <c r="AB16" s="169"/>
      <c r="AC16" s="169"/>
    </row>
    <row r="17" spans="1:29">
      <c r="A17" s="128"/>
      <c r="B17" s="223"/>
      <c r="E17" s="63"/>
      <c r="F17" s="63"/>
      <c r="G17" s="63"/>
      <c r="H17" s="63"/>
      <c r="I17" s="63"/>
      <c r="J17" s="63"/>
      <c r="K17" s="63"/>
      <c r="L17" s="63"/>
      <c r="M17" s="63"/>
      <c r="N17" s="63"/>
      <c r="O17" s="63"/>
      <c r="P17" s="63"/>
      <c r="Q17" s="63"/>
      <c r="R17" s="63"/>
      <c r="S17" s="63"/>
      <c r="T17" s="63"/>
      <c r="U17" s="63"/>
      <c r="V17" s="63"/>
      <c r="W17" s="63"/>
      <c r="X17" s="63"/>
      <c r="Y17" s="63"/>
      <c r="AB17" s="169"/>
      <c r="AC17" s="169"/>
    </row>
    <row r="18" spans="1:29">
      <c r="A18" s="128"/>
      <c r="B18" s="223"/>
      <c r="E18" s="63"/>
      <c r="F18" s="63"/>
      <c r="G18" s="63"/>
      <c r="H18" s="63"/>
      <c r="I18" s="63"/>
      <c r="J18" s="63"/>
      <c r="K18" s="63"/>
      <c r="L18" s="63"/>
      <c r="M18" s="63"/>
      <c r="N18" s="63"/>
      <c r="O18" s="63"/>
      <c r="P18" s="63"/>
      <c r="Q18" s="63"/>
      <c r="R18" s="63"/>
      <c r="S18" s="63"/>
      <c r="T18" s="63"/>
      <c r="U18" s="63"/>
      <c r="V18" s="63"/>
      <c r="W18" s="63"/>
      <c r="X18" s="63"/>
      <c r="AB18" s="169"/>
      <c r="AC18" s="169"/>
    </row>
    <row r="19" spans="1:29">
      <c r="A19" s="128"/>
      <c r="B19" s="162">
        <f>SUM(B14:B18)</f>
        <v>4114145.2440000009</v>
      </c>
      <c r="E19" s="63"/>
      <c r="F19" s="63"/>
      <c r="G19" s="63"/>
      <c r="H19" s="63"/>
      <c r="I19" s="63"/>
      <c r="J19" s="63"/>
      <c r="K19" s="63"/>
      <c r="L19" s="63"/>
      <c r="M19" s="63"/>
      <c r="N19" s="63"/>
      <c r="O19" s="63"/>
      <c r="P19" s="63"/>
      <c r="Q19" s="63"/>
      <c r="R19" s="63"/>
      <c r="S19" s="63"/>
      <c r="T19" s="63"/>
      <c r="U19" s="63"/>
      <c r="V19" s="63"/>
      <c r="W19" s="63"/>
      <c r="X19" s="63"/>
      <c r="AB19" s="128">
        <f>SUM(AB14:AB18)</f>
        <v>6.9625750997637041</v>
      </c>
      <c r="AC19" s="128">
        <f>SUM(AC14:AC18)</f>
        <v>8.2028878403059373</v>
      </c>
    </row>
    <row r="20" spans="1:29">
      <c r="C20" s="25" t="s">
        <v>77</v>
      </c>
      <c r="E20" s="63"/>
      <c r="F20" s="63"/>
      <c r="G20" s="63"/>
      <c r="H20" s="63"/>
      <c r="I20" s="63"/>
      <c r="J20" s="63"/>
      <c r="K20" s="63"/>
      <c r="L20" s="63"/>
      <c r="M20" s="63"/>
      <c r="N20" s="63"/>
      <c r="O20" s="63"/>
      <c r="P20" s="63"/>
      <c r="Q20" s="63"/>
      <c r="R20" s="63"/>
      <c r="S20" s="63"/>
      <c r="T20" s="63"/>
      <c r="U20" s="63"/>
      <c r="V20" s="63"/>
      <c r="W20" s="63"/>
      <c r="X20" s="63"/>
    </row>
    <row r="21" spans="1:29">
      <c r="A21" s="66" t="s">
        <v>74</v>
      </c>
      <c r="B21" s="66"/>
      <c r="C21" s="66"/>
      <c r="D21" s="66"/>
      <c r="E21" s="68">
        <f>E11</f>
        <v>2016</v>
      </c>
      <c r="F21" s="68">
        <f t="shared" ref="F21:X21" si="3">F11</f>
        <v>2017</v>
      </c>
      <c r="G21" s="68">
        <f t="shared" si="3"/>
        <v>2018</v>
      </c>
      <c r="H21" s="68">
        <f t="shared" si="3"/>
        <v>2019</v>
      </c>
      <c r="I21" s="68">
        <f t="shared" si="3"/>
        <v>2020</v>
      </c>
      <c r="J21" s="68">
        <f t="shared" si="3"/>
        <v>2021</v>
      </c>
      <c r="K21" s="68">
        <f t="shared" si="3"/>
        <v>2022</v>
      </c>
      <c r="L21" s="68">
        <f t="shared" si="3"/>
        <v>2023</v>
      </c>
      <c r="M21" s="68">
        <f t="shared" si="3"/>
        <v>2024</v>
      </c>
      <c r="N21" s="68">
        <f t="shared" si="3"/>
        <v>2025</v>
      </c>
      <c r="O21" s="68">
        <f t="shared" si="3"/>
        <v>2026</v>
      </c>
      <c r="P21" s="68">
        <f t="shared" si="3"/>
        <v>2027</v>
      </c>
      <c r="Q21" s="68">
        <f t="shared" si="3"/>
        <v>2028</v>
      </c>
      <c r="R21" s="68">
        <f t="shared" si="3"/>
        <v>2029</v>
      </c>
      <c r="S21" s="68">
        <f t="shared" si="3"/>
        <v>2030</v>
      </c>
      <c r="T21" s="68">
        <f t="shared" si="3"/>
        <v>2031</v>
      </c>
      <c r="U21" s="68">
        <f t="shared" si="3"/>
        <v>2032</v>
      </c>
      <c r="V21" s="68">
        <f t="shared" si="3"/>
        <v>2033</v>
      </c>
      <c r="W21" s="68">
        <f t="shared" si="3"/>
        <v>2034</v>
      </c>
      <c r="X21" s="68">
        <f t="shared" si="3"/>
        <v>2035</v>
      </c>
      <c r="Y21" s="62"/>
    </row>
    <row r="22" spans="1:29">
      <c r="A22" s="66" t="s">
        <v>75</v>
      </c>
      <c r="B22" s="66" t="s">
        <v>76</v>
      </c>
      <c r="C22" s="66" t="str">
        <f>C8</f>
        <v>Monitor-NR</v>
      </c>
      <c r="D22" s="66"/>
      <c r="E22" s="69"/>
      <c r="F22" s="69"/>
      <c r="G22" s="69"/>
      <c r="H22" s="69"/>
      <c r="I22" s="69"/>
      <c r="J22" s="69"/>
      <c r="K22" s="69"/>
      <c r="L22" s="69"/>
      <c r="M22" s="69"/>
      <c r="N22" s="69"/>
      <c r="O22" s="69"/>
      <c r="P22" s="69"/>
      <c r="Q22" s="69"/>
      <c r="R22" s="69"/>
      <c r="S22" s="69"/>
      <c r="T22" s="69"/>
      <c r="U22" s="69"/>
      <c r="V22" s="69"/>
      <c r="W22" s="69"/>
      <c r="X22" s="69"/>
    </row>
    <row r="23" spans="1:29" s="60" customFormat="1">
      <c r="A23" s="70">
        <f>VLOOKUP($C$22,[1]!APPLIC,MATCH($C$20,Bldgtyp,0)+1,FALSE)</f>
        <v>0.44999999999999996</v>
      </c>
      <c r="B23" s="71">
        <f>VLOOKUP($C$22,[1]TURN!TURN,MATCH($C$20,Bldgtyp,0)+1,FALSE)</f>
        <v>0.2</v>
      </c>
      <c r="C23" s="138" t="str">
        <f>C14</f>
        <v>ENERGY STAR Display</v>
      </c>
      <c r="D23" s="138"/>
      <c r="E23" s="138">
        <f>E14*$A23*$B23</f>
        <v>370273.07196000003</v>
      </c>
      <c r="F23" s="138">
        <f t="shared" ref="F23:X23" si="4">F14*$A23*$B23</f>
        <v>374138.81263470819</v>
      </c>
      <c r="G23" s="138">
        <f t="shared" si="4"/>
        <v>378023.50283200759</v>
      </c>
      <c r="H23" s="138">
        <f t="shared" si="4"/>
        <v>381873.51974359562</v>
      </c>
      <c r="I23" s="138">
        <f t="shared" si="4"/>
        <v>385667.11776875908</v>
      </c>
      <c r="J23" s="138">
        <f t="shared" si="4"/>
        <v>389389.22218503873</v>
      </c>
      <c r="K23" s="138">
        <f t="shared" si="4"/>
        <v>393037.0867562535</v>
      </c>
      <c r="L23" s="138">
        <f t="shared" si="4"/>
        <v>396611.42761798535</v>
      </c>
      <c r="M23" s="138">
        <f t="shared" si="4"/>
        <v>400116.34468067135</v>
      </c>
      <c r="N23" s="138">
        <f t="shared" si="4"/>
        <v>403562.15385682706</v>
      </c>
      <c r="O23" s="138">
        <f t="shared" si="4"/>
        <v>406960.02056281996</v>
      </c>
      <c r="P23" s="138">
        <f t="shared" si="4"/>
        <v>410321.83155387919</v>
      </c>
      <c r="Q23" s="138">
        <f t="shared" si="4"/>
        <v>413652.54418614227</v>
      </c>
      <c r="R23" s="138">
        <f t="shared" si="4"/>
        <v>416952.36631693505</v>
      </c>
      <c r="S23" s="138">
        <f t="shared" si="4"/>
        <v>420223.01530236931</v>
      </c>
      <c r="T23" s="138">
        <f t="shared" si="4"/>
        <v>423467.23710476927</v>
      </c>
      <c r="U23" s="138">
        <f t="shared" si="4"/>
        <v>426687.77768645942</v>
      </c>
      <c r="V23" s="138">
        <f t="shared" si="4"/>
        <v>429886.99166836927</v>
      </c>
      <c r="W23" s="138">
        <f t="shared" si="4"/>
        <v>433066.94037077558</v>
      </c>
      <c r="X23" s="138">
        <f t="shared" si="4"/>
        <v>436233.49637930508</v>
      </c>
      <c r="Y23" s="140"/>
    </row>
    <row r="24" spans="1:29">
      <c r="A24" s="70"/>
      <c r="B24" s="71"/>
      <c r="E24" s="64"/>
      <c r="F24" s="64"/>
      <c r="G24" s="64"/>
      <c r="H24" s="64"/>
      <c r="I24" s="64"/>
      <c r="J24" s="64"/>
      <c r="K24" s="64"/>
      <c r="L24" s="64"/>
      <c r="M24" s="64"/>
      <c r="N24" s="64"/>
      <c r="O24" s="64"/>
      <c r="P24" s="64"/>
      <c r="Q24" s="64"/>
      <c r="R24" s="64"/>
      <c r="S24" s="64"/>
      <c r="T24" s="64"/>
      <c r="U24" s="64"/>
      <c r="V24" s="64"/>
      <c r="W24" s="64"/>
      <c r="X24" s="64"/>
      <c r="Y24" s="167">
        <f>85%</f>
        <v>0.85</v>
      </c>
      <c r="Z24" s="25" t="s">
        <v>411</v>
      </c>
    </row>
    <row r="25" spans="1:29">
      <c r="A25" s="141" t="s">
        <v>365</v>
      </c>
      <c r="B25" s="71"/>
      <c r="C25" s="63" t="str">
        <f>C23</f>
        <v>ENERGY STAR Display</v>
      </c>
      <c r="E25" s="63">
        <f>E23</f>
        <v>370273.07196000003</v>
      </c>
      <c r="F25" s="63">
        <f t="shared" ref="F25:X25" si="5">E25+F23</f>
        <v>744411.88459470822</v>
      </c>
      <c r="G25" s="63">
        <f t="shared" si="5"/>
        <v>1122435.3874267158</v>
      </c>
      <c r="H25" s="63">
        <f t="shared" si="5"/>
        <v>1504308.9071703115</v>
      </c>
      <c r="I25" s="63">
        <f t="shared" si="5"/>
        <v>1889976.0249390707</v>
      </c>
      <c r="J25" s="63">
        <f t="shared" si="5"/>
        <v>2279365.2471241094</v>
      </c>
      <c r="K25" s="63">
        <f t="shared" si="5"/>
        <v>2672402.333880363</v>
      </c>
      <c r="L25" s="63">
        <f t="shared" si="5"/>
        <v>3069013.7614983483</v>
      </c>
      <c r="M25" s="63">
        <f t="shared" si="5"/>
        <v>3469130.1061790194</v>
      </c>
      <c r="N25" s="63">
        <f t="shared" si="5"/>
        <v>3872692.2600358464</v>
      </c>
      <c r="O25" s="63">
        <f t="shared" si="5"/>
        <v>4279652.2805986665</v>
      </c>
      <c r="P25" s="63">
        <f t="shared" si="5"/>
        <v>4689974.1121525457</v>
      </c>
      <c r="Q25" s="63">
        <f t="shared" si="5"/>
        <v>5103626.656338688</v>
      </c>
      <c r="R25" s="63">
        <f t="shared" si="5"/>
        <v>5520579.022655623</v>
      </c>
      <c r="S25" s="63">
        <f t="shared" si="5"/>
        <v>5940802.0379579924</v>
      </c>
      <c r="T25" s="63">
        <f t="shared" si="5"/>
        <v>6364269.2750627613</v>
      </c>
      <c r="U25" s="63">
        <f t="shared" si="5"/>
        <v>6790957.0527492203</v>
      </c>
      <c r="V25" s="63">
        <f t="shared" si="5"/>
        <v>7220844.0444175899</v>
      </c>
      <c r="W25" s="63">
        <f t="shared" si="5"/>
        <v>7653910.9847883657</v>
      </c>
      <c r="X25" s="63">
        <f t="shared" si="5"/>
        <v>8090144.4811676703</v>
      </c>
      <c r="Y25" s="168">
        <f>X25*$Y$24</f>
        <v>6876622.80899252</v>
      </c>
    </row>
    <row r="26" spans="1:29">
      <c r="A26" s="70"/>
      <c r="B26" s="71"/>
      <c r="E26" s="64"/>
      <c r="F26" s="64"/>
      <c r="G26" s="64"/>
      <c r="H26" s="64"/>
      <c r="I26" s="64"/>
      <c r="J26" s="64"/>
      <c r="K26" s="64"/>
      <c r="L26" s="64"/>
      <c r="M26" s="64"/>
      <c r="N26" s="64"/>
      <c r="O26" s="64"/>
      <c r="P26" s="64"/>
      <c r="Q26" s="64"/>
      <c r="R26" s="64"/>
      <c r="S26" s="64"/>
      <c r="T26" s="64"/>
      <c r="U26" s="64"/>
      <c r="V26" s="64"/>
      <c r="W26" s="64"/>
      <c r="X26" s="64"/>
      <c r="Y26" s="115"/>
    </row>
    <row r="27" spans="1:29" s="60" customFormat="1">
      <c r="A27" s="66" t="s">
        <v>78</v>
      </c>
      <c r="B27" s="66"/>
      <c r="C27" s="66" t="str">
        <f>C22</f>
        <v>Monitor-NR</v>
      </c>
      <c r="D27" s="66"/>
      <c r="E27" s="69">
        <f>VLOOKUP($C$27,[1]!ACHIEV,MATCH(E$11,$E$11:$X$11,0)+2,FALSE)</f>
        <v>0.45</v>
      </c>
      <c r="F27" s="69">
        <f>VLOOKUP($C$27,[1]!ACHIEV,MATCH(F$11,$E$11:$X$11,0)+2,FALSE)</f>
        <v>0.66</v>
      </c>
      <c r="G27" s="69">
        <f>VLOOKUP($C$27,[1]!ACHIEV,MATCH(G$11,$E$11:$X$11,0)+2,FALSE)</f>
        <v>0.8</v>
      </c>
      <c r="H27" s="69">
        <f>VLOOKUP($C$27,[1]!ACHIEV,MATCH(H$11,$E$11:$X$11,0)+2,FALSE)</f>
        <v>0.89</v>
      </c>
      <c r="I27" s="69">
        <f>VLOOKUP($C$27,[1]!ACHIEV,MATCH(I$11,$E$11:$X$11,0)+2,FALSE)</f>
        <v>0.94954036260972652</v>
      </c>
      <c r="J27" s="69">
        <f>VLOOKUP($C$27,[1]!ACHIEV,MATCH(J$11,$E$11:$X$11,0)+2,FALSE)</f>
        <v>0.97931054391458994</v>
      </c>
      <c r="K27" s="69">
        <f>VLOOKUP($C$27,[1]!ACHIEV,MATCH(K$11,$E$11:$X$11,0)+2,FALSE)</f>
        <v>0.99254173560564019</v>
      </c>
      <c r="L27" s="69">
        <f>VLOOKUP($C$27,[1]!ACHIEV,MATCH(L$11,$E$11:$X$11,0)+2,FALSE)</f>
        <v>0.99783421228206048</v>
      </c>
      <c r="M27" s="69">
        <f>VLOOKUP($C$27,[1]!ACHIEV,MATCH(M$11,$E$11:$X$11,0)+2,FALSE)</f>
        <v>0.99975874925530417</v>
      </c>
      <c r="N27" s="69">
        <f>VLOOKUP($C$27,[1]!ACHIEV,MATCH(N$11,$E$11:$X$11,0)+2,FALSE)</f>
        <v>1.0004002615797187</v>
      </c>
      <c r="O27" s="69">
        <f>VLOOKUP($C$27,[1]!ACHIEV,MATCH(O$11,$E$11:$X$11,0)+2,FALSE)</f>
        <v>1.0005976499872309</v>
      </c>
      <c r="P27" s="69">
        <f>VLOOKUP($C$27,[1]!ACHIEV,MATCH(P$11,$E$11:$X$11,0)+2,FALSE)</f>
        <v>1.0006540466750915</v>
      </c>
      <c r="Q27" s="69">
        <f>VLOOKUP($C$27,[1]!ACHIEV,MATCH(Q$11,$E$11:$X$11,0)+2,FALSE)</f>
        <v>1.0006690857918545</v>
      </c>
      <c r="R27" s="69">
        <f>VLOOKUP($C$27,[1]!ACHIEV,MATCH(R$11,$E$11:$X$11,0)+2,FALSE)</f>
        <v>1.000672845571045</v>
      </c>
      <c r="S27" s="69">
        <f>VLOOKUP($C$27,[1]!ACHIEV,MATCH(S$11,$E$11:$X$11,0)+2,FALSE)</f>
        <v>1.0006737302249724</v>
      </c>
      <c r="T27" s="69">
        <f>VLOOKUP($C$27,[1]!ACHIEV,MATCH(T$11,$E$11:$X$11,0)+2,FALSE)</f>
        <v>1.0006739268147338</v>
      </c>
      <c r="U27" s="69">
        <f>VLOOKUP($C$27,[1]!ACHIEV,MATCH(U$11,$E$11:$X$11,0)+2,FALSE)</f>
        <v>1.0006739682020522</v>
      </c>
      <c r="V27" s="69">
        <f>VLOOKUP($C$27,[1]!ACHIEV,MATCH(V$11,$E$11:$X$11,0)+2,FALSE)</f>
        <v>1.0006739764795158</v>
      </c>
      <c r="W27" s="69">
        <f>VLOOKUP($C$27,[1]!ACHIEV,MATCH(W$11,$E$11:$X$11,0)+2,FALSE)</f>
        <v>1.0006739780561755</v>
      </c>
      <c r="X27" s="69">
        <f>VLOOKUP($C$27,[1]!ACHIEV,MATCH(X$11,$E$11:$X$11,0)+2,FALSE)</f>
        <v>1.0006739783428409</v>
      </c>
      <c r="Y27" s="139"/>
    </row>
    <row r="28" spans="1:29" s="60" customFormat="1">
      <c r="C28" s="60" t="str">
        <f>C14</f>
        <v>ENERGY STAR Display</v>
      </c>
      <c r="E28" s="138">
        <f t="shared" ref="E28:X28" si="6">E23*E$27*$Y$24</f>
        <v>141629.4500247</v>
      </c>
      <c r="F28" s="138">
        <f t="shared" si="6"/>
        <v>209891.87388807131</v>
      </c>
      <c r="G28" s="138">
        <f t="shared" si="6"/>
        <v>257055.98192576514</v>
      </c>
      <c r="H28" s="138">
        <f t="shared" si="6"/>
        <v>288887.31768603012</v>
      </c>
      <c r="I28" s="138">
        <f t="shared" si="6"/>
        <v>311275.52062487626</v>
      </c>
      <c r="J28" s="138">
        <f t="shared" si="6"/>
        <v>324133.02532663301</v>
      </c>
      <c r="K28" s="138">
        <f t="shared" si="6"/>
        <v>331589.85540947097</v>
      </c>
      <c r="L28" s="138">
        <f t="shared" si="6"/>
        <v>336389.5837403675</v>
      </c>
      <c r="M28" s="138">
        <f t="shared" si="6"/>
        <v>340016.84386736935</v>
      </c>
      <c r="N28" s="138">
        <f t="shared" si="6"/>
        <v>343165.13163973781</v>
      </c>
      <c r="O28" s="138">
        <f t="shared" si="6"/>
        <v>346122.75418182585</v>
      </c>
      <c r="P28" s="138">
        <f t="shared" si="6"/>
        <v>349001.67100599577</v>
      </c>
      <c r="Q28" s="138">
        <f t="shared" si="6"/>
        <v>351839.91624228843</v>
      </c>
      <c r="R28" s="138">
        <f t="shared" si="6"/>
        <v>354647.97423945589</v>
      </c>
      <c r="S28" s="138">
        <f t="shared" si="6"/>
        <v>357430.21241165645</v>
      </c>
      <c r="T28" s="138">
        <f t="shared" si="6"/>
        <v>360189.72957636305</v>
      </c>
      <c r="U28" s="138">
        <f t="shared" si="6"/>
        <v>362929.04892870074</v>
      </c>
      <c r="V28" s="138">
        <f t="shared" si="6"/>
        <v>365650.21658116305</v>
      </c>
      <c r="W28" s="138">
        <f t="shared" si="6"/>
        <v>368354.99528762448</v>
      </c>
      <c r="X28" s="138">
        <f t="shared" si="6"/>
        <v>371048.38206204353</v>
      </c>
      <c r="Y28" s="139"/>
    </row>
    <row r="29" spans="1:29" s="60" customFormat="1">
      <c r="A29" s="60" t="s">
        <v>410</v>
      </c>
      <c r="E29" s="138"/>
      <c r="F29" s="138"/>
      <c r="G29" s="138"/>
      <c r="H29" s="138"/>
      <c r="I29" s="138"/>
      <c r="J29" s="138"/>
      <c r="K29" s="138"/>
      <c r="L29" s="138"/>
      <c r="M29" s="138"/>
      <c r="N29" s="138"/>
      <c r="O29" s="138"/>
      <c r="P29" s="138"/>
      <c r="Q29" s="138"/>
      <c r="R29" s="138"/>
      <c r="S29" s="138"/>
      <c r="T29" s="138"/>
      <c r="U29" s="138"/>
      <c r="V29" s="138"/>
      <c r="W29" s="138"/>
      <c r="X29" s="138"/>
      <c r="Y29" s="138"/>
    </row>
    <row r="30" spans="1:29" s="60" customFormat="1">
      <c r="A30" s="142"/>
      <c r="E30" s="138"/>
      <c r="F30" s="138"/>
      <c r="G30" s="138"/>
      <c r="H30" s="138"/>
      <c r="I30" s="138"/>
      <c r="J30" s="138"/>
      <c r="K30" s="138"/>
      <c r="L30" s="138"/>
      <c r="M30" s="138"/>
      <c r="N30" s="138"/>
      <c r="O30" s="138"/>
      <c r="P30" s="138"/>
      <c r="Q30" s="138"/>
      <c r="R30" s="138"/>
      <c r="S30" s="138"/>
      <c r="T30" s="138"/>
      <c r="U30" s="138"/>
      <c r="V30" s="138"/>
      <c r="W30" s="138"/>
      <c r="X30" s="138"/>
      <c r="Y30" s="138"/>
    </row>
    <row r="31" spans="1:29" s="60" customFormat="1">
      <c r="A31" s="164"/>
      <c r="E31" s="138"/>
      <c r="F31" s="138"/>
      <c r="G31" s="138"/>
      <c r="H31" s="138"/>
      <c r="I31" s="138"/>
      <c r="J31" s="138"/>
      <c r="K31" s="138"/>
      <c r="L31" s="138"/>
      <c r="M31" s="138"/>
      <c r="N31" s="138"/>
      <c r="O31" s="138"/>
      <c r="P31" s="138"/>
      <c r="Q31" s="138"/>
      <c r="R31" s="138"/>
      <c r="S31" s="138"/>
      <c r="T31" s="138"/>
      <c r="U31" s="138"/>
      <c r="V31" s="138"/>
      <c r="W31" s="138"/>
      <c r="X31" s="138"/>
      <c r="Y31" s="138"/>
    </row>
    <row r="32" spans="1:29" s="60" customFormat="1">
      <c r="A32" s="164"/>
      <c r="E32" s="138"/>
      <c r="F32" s="138"/>
      <c r="G32" s="138"/>
      <c r="H32" s="138"/>
      <c r="I32" s="138"/>
      <c r="J32" s="138"/>
      <c r="K32" s="138"/>
      <c r="L32" s="138"/>
      <c r="M32" s="138"/>
      <c r="N32" s="138"/>
      <c r="O32" s="138"/>
      <c r="P32" s="138"/>
      <c r="Q32" s="138"/>
      <c r="R32" s="138"/>
      <c r="S32" s="138"/>
      <c r="T32" s="138"/>
      <c r="U32" s="138"/>
      <c r="V32" s="138"/>
      <c r="W32" s="138"/>
      <c r="X32" s="138"/>
      <c r="Y32" s="138"/>
    </row>
    <row r="33" spans="1:80" s="60" customFormat="1">
      <c r="A33" s="164"/>
      <c r="C33" s="138"/>
      <c r="D33" s="138"/>
      <c r="E33" s="138"/>
      <c r="F33" s="138"/>
      <c r="G33" s="138"/>
      <c r="H33" s="138"/>
      <c r="I33" s="138"/>
      <c r="J33" s="138"/>
      <c r="K33" s="138"/>
      <c r="L33" s="138"/>
      <c r="M33" s="138"/>
      <c r="N33" s="138"/>
      <c r="O33" s="138"/>
      <c r="P33" s="138"/>
      <c r="Q33" s="138"/>
      <c r="R33" s="138"/>
      <c r="S33" s="138"/>
      <c r="T33" s="138"/>
      <c r="U33" s="138"/>
      <c r="V33" s="138"/>
      <c r="W33" s="138"/>
      <c r="X33" s="138"/>
      <c r="Y33" s="138"/>
    </row>
    <row r="34" spans="1:80" s="60" customFormat="1">
      <c r="A34" s="164"/>
      <c r="C34" s="138" t="str">
        <f>C14</f>
        <v>ENERGY STAR Display</v>
      </c>
      <c r="D34" s="138"/>
      <c r="E34" s="138">
        <f>E28</f>
        <v>141629.4500247</v>
      </c>
      <c r="F34" s="138">
        <f>E34+F28</f>
        <v>351521.3239127713</v>
      </c>
      <c r="G34" s="138">
        <f t="shared" ref="G34:X34" si="7">F34+G28</f>
        <v>608577.30583853647</v>
      </c>
      <c r="H34" s="138">
        <f t="shared" si="7"/>
        <v>897464.62352456665</v>
      </c>
      <c r="I34" s="138">
        <f t="shared" si="7"/>
        <v>1208740.1441494429</v>
      </c>
      <c r="J34" s="138">
        <f t="shared" si="7"/>
        <v>1532873.169476076</v>
      </c>
      <c r="K34" s="138">
        <f t="shared" si="7"/>
        <v>1864463.0248855469</v>
      </c>
      <c r="L34" s="138">
        <f t="shared" si="7"/>
        <v>2200852.6086259144</v>
      </c>
      <c r="M34" s="138">
        <f t="shared" si="7"/>
        <v>2540869.4524932839</v>
      </c>
      <c r="N34" s="138">
        <f t="shared" si="7"/>
        <v>2884034.5841330215</v>
      </c>
      <c r="O34" s="138">
        <f t="shared" si="7"/>
        <v>3230157.3383148476</v>
      </c>
      <c r="P34" s="138">
        <f t="shared" si="7"/>
        <v>3579159.0093208435</v>
      </c>
      <c r="Q34" s="138">
        <f t="shared" si="7"/>
        <v>3930998.9255631319</v>
      </c>
      <c r="R34" s="138">
        <f t="shared" si="7"/>
        <v>4285646.8998025879</v>
      </c>
      <c r="S34" s="138">
        <f t="shared" si="7"/>
        <v>4643077.112214244</v>
      </c>
      <c r="T34" s="138">
        <f t="shared" si="7"/>
        <v>5003266.8417906072</v>
      </c>
      <c r="U34" s="138">
        <f t="shared" si="7"/>
        <v>5366195.8907193076</v>
      </c>
      <c r="V34" s="138">
        <f t="shared" si="7"/>
        <v>5731846.1073004706</v>
      </c>
      <c r="W34" s="138">
        <f t="shared" si="7"/>
        <v>6100201.1025880948</v>
      </c>
      <c r="X34" s="138">
        <f t="shared" si="7"/>
        <v>6471249.4846501388</v>
      </c>
      <c r="Y34" s="138"/>
    </row>
    <row r="35" spans="1:80" s="60" customFormat="1">
      <c r="A35" s="164"/>
      <c r="C35" s="138"/>
      <c r="D35" s="138"/>
      <c r="E35" s="138"/>
      <c r="F35" s="138"/>
      <c r="G35" s="138"/>
      <c r="H35" s="138"/>
      <c r="I35" s="138"/>
      <c r="J35" s="138"/>
      <c r="K35" s="138"/>
      <c r="L35" s="138"/>
      <c r="M35" s="138"/>
      <c r="N35" s="138"/>
      <c r="O35" s="138"/>
      <c r="P35" s="138"/>
      <c r="Q35" s="138"/>
      <c r="R35" s="138"/>
      <c r="S35" s="138"/>
      <c r="T35" s="138"/>
      <c r="U35" s="138"/>
      <c r="V35" s="138"/>
      <c r="W35" s="138"/>
      <c r="X35" s="138"/>
      <c r="Y35" s="138"/>
    </row>
    <row r="36" spans="1:80" s="60" customFormat="1">
      <c r="C36" s="138"/>
      <c r="D36" s="138"/>
      <c r="E36" s="138"/>
      <c r="F36" s="138"/>
      <c r="G36" s="138"/>
      <c r="H36" s="138"/>
      <c r="I36" s="138"/>
      <c r="J36" s="138"/>
      <c r="K36" s="138"/>
      <c r="L36" s="138"/>
      <c r="M36" s="138"/>
      <c r="N36" s="138"/>
      <c r="O36" s="138"/>
      <c r="P36" s="138"/>
      <c r="Q36" s="138"/>
      <c r="R36" s="138"/>
      <c r="S36" s="138"/>
      <c r="T36" s="138"/>
      <c r="U36" s="138"/>
      <c r="V36" s="138"/>
      <c r="W36" s="138"/>
      <c r="X36" s="138"/>
      <c r="Y36" s="138"/>
    </row>
    <row r="37" spans="1:80" s="60" customFormat="1">
      <c r="C37" s="138"/>
      <c r="D37" s="138"/>
      <c r="E37" s="138"/>
      <c r="F37" s="138"/>
      <c r="G37" s="138"/>
      <c r="H37" s="138"/>
      <c r="I37" s="138"/>
      <c r="J37" s="138"/>
      <c r="K37" s="138"/>
      <c r="L37" s="138"/>
      <c r="M37" s="138"/>
      <c r="N37" s="138"/>
      <c r="O37" s="138"/>
      <c r="P37" s="138"/>
      <c r="Q37" s="138"/>
      <c r="R37" s="138"/>
      <c r="S37" s="138"/>
      <c r="T37" s="138"/>
      <c r="U37" s="138"/>
      <c r="V37" s="138"/>
      <c r="W37" s="138"/>
      <c r="X37" s="138"/>
      <c r="Y37" s="138"/>
    </row>
    <row r="38" spans="1:80" s="60" customFormat="1">
      <c r="C38" s="138"/>
      <c r="D38" s="138"/>
      <c r="E38" s="138"/>
      <c r="F38" s="138"/>
      <c r="G38" s="138"/>
      <c r="H38" s="138"/>
      <c r="I38" s="138"/>
      <c r="J38" s="138"/>
      <c r="K38" s="138"/>
      <c r="L38" s="138"/>
      <c r="M38" s="138"/>
      <c r="N38" s="138"/>
      <c r="O38" s="138"/>
      <c r="P38" s="138"/>
      <c r="Q38" s="138"/>
      <c r="R38" s="138"/>
      <c r="S38" s="138"/>
      <c r="T38" s="138"/>
      <c r="U38" s="138"/>
      <c r="V38" s="138"/>
      <c r="W38" s="138"/>
      <c r="X38" s="138"/>
      <c r="Y38" s="138"/>
    </row>
    <row r="39" spans="1:80" s="60" customFormat="1">
      <c r="D39" s="138"/>
      <c r="X39" s="138">
        <f>SUM(X34:X38)</f>
        <v>6471249.4846501388</v>
      </c>
    </row>
    <row r="40" spans="1:8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row>
    <row r="41" spans="1:80" ht="15">
      <c r="A41" s="116" t="s">
        <v>79</v>
      </c>
      <c r="C41" s="117" t="str">
        <f>C8</f>
        <v>Monitor-NR</v>
      </c>
      <c r="D41" s="117"/>
      <c r="E41" s="25" t="s">
        <v>287</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ht="15">
      <c r="A42" s="117"/>
      <c r="B42" s="117"/>
      <c r="C42" s="117">
        <v>1</v>
      </c>
      <c r="D42" s="117"/>
      <c r="E42" s="118">
        <f>E11</f>
        <v>2016</v>
      </c>
      <c r="F42" s="118">
        <f t="shared" ref="F42:X42" si="8">F11</f>
        <v>2017</v>
      </c>
      <c r="G42" s="118">
        <f t="shared" si="8"/>
        <v>2018</v>
      </c>
      <c r="H42" s="118">
        <f t="shared" si="8"/>
        <v>2019</v>
      </c>
      <c r="I42" s="118">
        <f t="shared" si="8"/>
        <v>2020</v>
      </c>
      <c r="J42" s="118">
        <f t="shared" si="8"/>
        <v>2021</v>
      </c>
      <c r="K42" s="118">
        <f t="shared" si="8"/>
        <v>2022</v>
      </c>
      <c r="L42" s="118">
        <f t="shared" si="8"/>
        <v>2023</v>
      </c>
      <c r="M42" s="118">
        <f t="shared" si="8"/>
        <v>2024</v>
      </c>
      <c r="N42" s="118">
        <f t="shared" si="8"/>
        <v>2025</v>
      </c>
      <c r="O42" s="118">
        <f t="shared" si="8"/>
        <v>2026</v>
      </c>
      <c r="P42" s="118">
        <f t="shared" si="8"/>
        <v>2027</v>
      </c>
      <c r="Q42" s="118">
        <f t="shared" si="8"/>
        <v>2028</v>
      </c>
      <c r="R42" s="118">
        <f t="shared" si="8"/>
        <v>2029</v>
      </c>
      <c r="S42" s="118">
        <f t="shared" si="8"/>
        <v>2030</v>
      </c>
      <c r="T42" s="118">
        <f t="shared" si="8"/>
        <v>2031</v>
      </c>
      <c r="U42" s="118">
        <f t="shared" si="8"/>
        <v>2032</v>
      </c>
      <c r="V42" s="118">
        <f t="shared" si="8"/>
        <v>2033</v>
      </c>
      <c r="W42" s="118">
        <f t="shared" si="8"/>
        <v>2034</v>
      </c>
      <c r="X42" s="118">
        <f t="shared" si="8"/>
        <v>2035</v>
      </c>
      <c r="Y42" s="170" t="s">
        <v>409</v>
      </c>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ht="15">
      <c r="A43" s="117" t="s">
        <v>338</v>
      </c>
      <c r="B43" s="117" t="s">
        <v>289</v>
      </c>
      <c r="C43" s="117" t="s">
        <v>290</v>
      </c>
      <c r="D43" s="117" t="s">
        <v>291</v>
      </c>
      <c r="E43" s="119" t="str">
        <f>CONCATENATE("aMW_",E$11)</f>
        <v>aMW_2016</v>
      </c>
      <c r="F43" s="119" t="str">
        <f t="shared" ref="F43:X43" si="9">CONCATENATE("aMW_",F$11)</f>
        <v>aMW_2017</v>
      </c>
      <c r="G43" s="119" t="str">
        <f t="shared" si="9"/>
        <v>aMW_2018</v>
      </c>
      <c r="H43" s="119" t="str">
        <f t="shared" si="9"/>
        <v>aMW_2019</v>
      </c>
      <c r="I43" s="119" t="str">
        <f t="shared" si="9"/>
        <v>aMW_2020</v>
      </c>
      <c r="J43" s="119" t="str">
        <f t="shared" si="9"/>
        <v>aMW_2021</v>
      </c>
      <c r="K43" s="119" t="str">
        <f t="shared" si="9"/>
        <v>aMW_2022</v>
      </c>
      <c r="L43" s="119" t="str">
        <f t="shared" si="9"/>
        <v>aMW_2023</v>
      </c>
      <c r="M43" s="119" t="str">
        <f t="shared" si="9"/>
        <v>aMW_2024</v>
      </c>
      <c r="N43" s="119" t="str">
        <f t="shared" si="9"/>
        <v>aMW_2025</v>
      </c>
      <c r="O43" s="119" t="str">
        <f t="shared" si="9"/>
        <v>aMW_2026</v>
      </c>
      <c r="P43" s="119" t="str">
        <f t="shared" si="9"/>
        <v>aMW_2027</v>
      </c>
      <c r="Q43" s="119" t="str">
        <f t="shared" si="9"/>
        <v>aMW_2028</v>
      </c>
      <c r="R43" s="119" t="str">
        <f t="shared" si="9"/>
        <v>aMW_2029</v>
      </c>
      <c r="S43" s="119" t="str">
        <f t="shared" si="9"/>
        <v>aMW_2030</v>
      </c>
      <c r="T43" s="119" t="str">
        <f t="shared" si="9"/>
        <v>aMW_2031</v>
      </c>
      <c r="U43" s="119" t="str">
        <f t="shared" si="9"/>
        <v>aMW_2032</v>
      </c>
      <c r="V43" s="119" t="str">
        <f t="shared" si="9"/>
        <v>aMW_2033</v>
      </c>
      <c r="W43" s="119" t="str">
        <f t="shared" si="9"/>
        <v>aMW_2034</v>
      </c>
      <c r="X43" s="119" t="str">
        <f t="shared" si="9"/>
        <v>aMW_2035</v>
      </c>
      <c r="Y43" s="170" t="s">
        <v>409</v>
      </c>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120">
        <f>VLOOKUP($D44,MeasureOutput,3,FALSE)</f>
        <v>32.94441993908697</v>
      </c>
      <c r="B44" s="120">
        <f>VLOOKUP($D44,MeasureOutput,11,FALSE)</f>
        <v>-8.1439300271206641</v>
      </c>
      <c r="C44" s="25" t="s">
        <v>337</v>
      </c>
      <c r="D44" s="25" t="str">
        <f>C28</f>
        <v>ENERGY STAR Display</v>
      </c>
      <c r="E44" s="159">
        <f>E28*$A44/8760000</f>
        <v>0.53263699513192331</v>
      </c>
      <c r="F44" s="159">
        <f t="shared" ref="F44:X44" si="10">F28*$A44/8760000</f>
        <v>0.78935685332996619</v>
      </c>
      <c r="G44" s="159">
        <f t="shared" si="10"/>
        <v>0.96673061831241525</v>
      </c>
      <c r="H44" s="159">
        <f t="shared" si="10"/>
        <v>1.0864412224800231</v>
      </c>
      <c r="I44" s="159">
        <f t="shared" si="10"/>
        <v>1.1706382954593437</v>
      </c>
      <c r="J44" s="159">
        <f t="shared" si="10"/>
        <v>1.2189925231149898</v>
      </c>
      <c r="K44" s="159">
        <f t="shared" si="10"/>
        <v>1.2470360096062489</v>
      </c>
      <c r="L44" s="159">
        <f t="shared" si="10"/>
        <v>1.2650867248718412</v>
      </c>
      <c r="M44" s="159">
        <f t="shared" si="10"/>
        <v>1.2787280468869389</v>
      </c>
      <c r="N44" s="159">
        <f t="shared" si="10"/>
        <v>1.2905680599533771</v>
      </c>
      <c r="O44" s="159">
        <f t="shared" si="10"/>
        <v>1.3016910233150047</v>
      </c>
      <c r="P44" s="159">
        <f t="shared" si="10"/>
        <v>1.3125179919023513</v>
      </c>
      <c r="Q44" s="159">
        <f t="shared" si="10"/>
        <v>1.3231920036551525</v>
      </c>
      <c r="R44" s="159">
        <f t="shared" si="10"/>
        <v>1.3337524878871154</v>
      </c>
      <c r="S44" s="159">
        <f t="shared" si="10"/>
        <v>1.3442158694756468</v>
      </c>
      <c r="T44" s="159">
        <f t="shared" si="10"/>
        <v>1.3545938023869724</v>
      </c>
      <c r="U44" s="159">
        <f t="shared" si="10"/>
        <v>1.3648957757991504</v>
      </c>
      <c r="V44" s="159">
        <f t="shared" si="10"/>
        <v>1.3751294846881206</v>
      </c>
      <c r="W44" s="159">
        <f t="shared" si="10"/>
        <v>1.3853015583808108</v>
      </c>
      <c r="X44" s="159">
        <f t="shared" si="10"/>
        <v>1.3954307895400395</v>
      </c>
      <c r="Y44" s="168">
        <f>VLOOKUP(D44,$C$25:$Y$25,23,FALSE)*A44/8760000</f>
        <v>25.861455431752674</v>
      </c>
      <c r="AA44" s="63">
        <f>SUM(E44:X44)</f>
        <v>24.336936136177435</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120"/>
      <c r="B45" s="120"/>
      <c r="E45" s="159"/>
      <c r="F45" s="159"/>
      <c r="G45" s="159"/>
      <c r="H45" s="159"/>
      <c r="I45" s="159"/>
      <c r="J45" s="159"/>
      <c r="K45" s="159"/>
      <c r="L45" s="159"/>
      <c r="M45" s="159"/>
      <c r="N45" s="159"/>
      <c r="O45" s="159"/>
      <c r="P45" s="159"/>
      <c r="Q45" s="159"/>
      <c r="R45" s="159"/>
      <c r="S45" s="159"/>
      <c r="T45" s="159"/>
      <c r="U45" s="159"/>
      <c r="V45" s="159"/>
      <c r="W45" s="159"/>
      <c r="X45" s="159"/>
      <c r="Y45" s="168"/>
      <c r="AA45" s="63"/>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120"/>
      <c r="B46" s="120"/>
      <c r="E46" s="159"/>
      <c r="F46" s="159"/>
      <c r="G46" s="159"/>
      <c r="H46" s="159"/>
      <c r="I46" s="159"/>
      <c r="J46" s="159"/>
      <c r="K46" s="159"/>
      <c r="L46" s="159"/>
      <c r="M46" s="159"/>
      <c r="N46" s="159"/>
      <c r="O46" s="159"/>
      <c r="P46" s="159"/>
      <c r="Q46" s="159"/>
      <c r="R46" s="159"/>
      <c r="S46" s="159"/>
      <c r="T46" s="159"/>
      <c r="U46" s="159"/>
      <c r="V46" s="159"/>
      <c r="W46" s="159"/>
      <c r="X46" s="159"/>
      <c r="Y46" s="168"/>
      <c r="AA46" s="63"/>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120"/>
      <c r="B47" s="120"/>
      <c r="E47" s="159"/>
      <c r="F47" s="159"/>
      <c r="G47" s="159"/>
      <c r="H47" s="159"/>
      <c r="I47" s="159"/>
      <c r="J47" s="159"/>
      <c r="K47" s="159"/>
      <c r="L47" s="159"/>
      <c r="M47" s="159"/>
      <c r="N47" s="159"/>
      <c r="O47" s="159"/>
      <c r="P47" s="159"/>
      <c r="Q47" s="159"/>
      <c r="R47" s="159"/>
      <c r="S47" s="159"/>
      <c r="T47" s="159"/>
      <c r="U47" s="159"/>
      <c r="V47" s="159"/>
      <c r="W47" s="159"/>
      <c r="X47" s="159"/>
      <c r="Y47" s="168"/>
      <c r="AA47" s="63"/>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A48" s="120"/>
      <c r="B48" s="120"/>
      <c r="E48" s="159"/>
      <c r="F48" s="159"/>
      <c r="G48" s="159"/>
      <c r="H48" s="159"/>
      <c r="I48" s="159"/>
      <c r="J48" s="159"/>
      <c r="K48" s="159"/>
      <c r="L48" s="159"/>
      <c r="M48" s="159"/>
      <c r="N48" s="159"/>
      <c r="O48" s="159"/>
      <c r="P48" s="159"/>
      <c r="Q48" s="159"/>
      <c r="R48" s="159"/>
      <c r="S48" s="159"/>
      <c r="T48" s="159"/>
      <c r="U48" s="159"/>
      <c r="V48" s="159"/>
      <c r="W48" s="159"/>
      <c r="X48" s="159"/>
      <c r="Y48" s="168"/>
      <c r="AA48" s="63"/>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A49" s="63"/>
      <c r="AA49" s="63"/>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B50" s="121">
        <f>SUMPRODUCT(B44:B48,AA44:AA48)/SUM(AA44:AA48)</f>
        <v>-8.1439300271206641</v>
      </c>
      <c r="E50" s="160">
        <f>SUM(E44:E48)</f>
        <v>0.53263699513192331</v>
      </c>
      <c r="F50" s="160">
        <f t="shared" ref="F50:X50" si="11">SUM(F44:F48)</f>
        <v>0.78935685332996619</v>
      </c>
      <c r="G50" s="160">
        <f t="shared" si="11"/>
        <v>0.96673061831241525</v>
      </c>
      <c r="H50" s="160">
        <f t="shared" si="11"/>
        <v>1.0864412224800231</v>
      </c>
      <c r="I50" s="160">
        <f t="shared" si="11"/>
        <v>1.1706382954593437</v>
      </c>
      <c r="J50" s="160">
        <f t="shared" si="11"/>
        <v>1.2189925231149898</v>
      </c>
      <c r="K50" s="160">
        <f t="shared" si="11"/>
        <v>1.2470360096062489</v>
      </c>
      <c r="L50" s="160">
        <f t="shared" si="11"/>
        <v>1.2650867248718412</v>
      </c>
      <c r="M50" s="160">
        <f t="shared" si="11"/>
        <v>1.2787280468869389</v>
      </c>
      <c r="N50" s="160">
        <f t="shared" si="11"/>
        <v>1.2905680599533771</v>
      </c>
      <c r="O50" s="160">
        <f t="shared" si="11"/>
        <v>1.3016910233150047</v>
      </c>
      <c r="P50" s="160">
        <f t="shared" si="11"/>
        <v>1.3125179919023513</v>
      </c>
      <c r="Q50" s="160">
        <f t="shared" si="11"/>
        <v>1.3231920036551525</v>
      </c>
      <c r="R50" s="160">
        <f t="shared" si="11"/>
        <v>1.3337524878871154</v>
      </c>
      <c r="S50" s="160">
        <f t="shared" si="11"/>
        <v>1.3442158694756468</v>
      </c>
      <c r="T50" s="160">
        <f t="shared" si="11"/>
        <v>1.3545938023869724</v>
      </c>
      <c r="U50" s="160">
        <f t="shared" si="11"/>
        <v>1.3648957757991504</v>
      </c>
      <c r="V50" s="160">
        <f t="shared" si="11"/>
        <v>1.3751294846881206</v>
      </c>
      <c r="W50" s="160">
        <f t="shared" si="11"/>
        <v>1.3853015583808108</v>
      </c>
      <c r="X50" s="160">
        <f t="shared" si="11"/>
        <v>1.3954307895400395</v>
      </c>
      <c r="Y50" s="45">
        <f>SUM(Y44:Y48)</f>
        <v>25.861455431752674</v>
      </c>
      <c r="AA50" s="63"/>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A51" s="128"/>
      <c r="E51" s="160"/>
      <c r="F51" s="160"/>
      <c r="G51" s="160"/>
      <c r="H51" s="160"/>
      <c r="I51" s="160"/>
      <c r="J51" s="160"/>
      <c r="K51" s="160"/>
      <c r="L51" s="160"/>
      <c r="M51" s="160"/>
      <c r="N51" s="160"/>
      <c r="O51" s="160"/>
      <c r="P51" s="160"/>
      <c r="Q51" s="160"/>
      <c r="R51" s="160"/>
      <c r="S51" s="160"/>
      <c r="T51" s="160"/>
      <c r="U51" s="160"/>
      <c r="V51" s="160"/>
      <c r="W51" s="160"/>
      <c r="X51" s="160"/>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row>
    <row r="52" spans="1:80">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row>
    <row r="53" spans="1:80" ht="15">
      <c r="A53" s="124" t="s">
        <v>292</v>
      </c>
      <c r="B53" s="146"/>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row>
    <row r="54" spans="1:80" ht="15">
      <c r="B54" s="147"/>
      <c r="C54" s="150"/>
      <c r="D54" s="148"/>
      <c r="E54" s="118">
        <f>E42</f>
        <v>2016</v>
      </c>
      <c r="F54" s="118">
        <f t="shared" ref="F54:X54" si="12">F42</f>
        <v>2017</v>
      </c>
      <c r="G54" s="118">
        <f t="shared" si="12"/>
        <v>2018</v>
      </c>
      <c r="H54" s="118">
        <f t="shared" si="12"/>
        <v>2019</v>
      </c>
      <c r="I54" s="118">
        <f t="shared" si="12"/>
        <v>2020</v>
      </c>
      <c r="J54" s="118">
        <f t="shared" si="12"/>
        <v>2021</v>
      </c>
      <c r="K54" s="118">
        <f t="shared" si="12"/>
        <v>2022</v>
      </c>
      <c r="L54" s="118">
        <f t="shared" si="12"/>
        <v>2023</v>
      </c>
      <c r="M54" s="118">
        <f t="shared" si="12"/>
        <v>2024</v>
      </c>
      <c r="N54" s="118">
        <f t="shared" si="12"/>
        <v>2025</v>
      </c>
      <c r="O54" s="118">
        <f t="shared" si="12"/>
        <v>2026</v>
      </c>
      <c r="P54" s="118">
        <f t="shared" si="12"/>
        <v>2027</v>
      </c>
      <c r="Q54" s="118">
        <f t="shared" si="12"/>
        <v>2028</v>
      </c>
      <c r="R54" s="118">
        <f t="shared" si="12"/>
        <v>2029</v>
      </c>
      <c r="S54" s="118">
        <f t="shared" si="12"/>
        <v>2030</v>
      </c>
      <c r="T54" s="118">
        <f t="shared" si="12"/>
        <v>2031</v>
      </c>
      <c r="U54" s="118">
        <f t="shared" si="12"/>
        <v>2032</v>
      </c>
      <c r="V54" s="118">
        <f t="shared" si="12"/>
        <v>2033</v>
      </c>
      <c r="W54" s="118">
        <f t="shared" si="12"/>
        <v>2034</v>
      </c>
      <c r="X54" s="118">
        <f t="shared" si="12"/>
        <v>2035</v>
      </c>
      <c r="Y54" s="171" t="s">
        <v>408</v>
      </c>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row>
    <row r="55" spans="1:80" ht="15">
      <c r="B55" s="152" t="s">
        <v>366</v>
      </c>
      <c r="C55" s="151" t="s">
        <v>289</v>
      </c>
      <c r="D55" s="149" t="s">
        <v>289</v>
      </c>
      <c r="E55" s="119" t="str">
        <f>E43</f>
        <v>aMW_2016</v>
      </c>
      <c r="F55" s="119" t="str">
        <f t="shared" ref="F55:X55" si="13">F43</f>
        <v>aMW_2017</v>
      </c>
      <c r="G55" s="119" t="str">
        <f t="shared" si="13"/>
        <v>aMW_2018</v>
      </c>
      <c r="H55" s="119" t="str">
        <f t="shared" si="13"/>
        <v>aMW_2019</v>
      </c>
      <c r="I55" s="119" t="str">
        <f t="shared" si="13"/>
        <v>aMW_2020</v>
      </c>
      <c r="J55" s="119" t="str">
        <f t="shared" si="13"/>
        <v>aMW_2021</v>
      </c>
      <c r="K55" s="119" t="str">
        <f t="shared" si="13"/>
        <v>aMW_2022</v>
      </c>
      <c r="L55" s="119" t="str">
        <f t="shared" si="13"/>
        <v>aMW_2023</v>
      </c>
      <c r="M55" s="119" t="str">
        <f t="shared" si="13"/>
        <v>aMW_2024</v>
      </c>
      <c r="N55" s="119" t="str">
        <f t="shared" si="13"/>
        <v>aMW_2025</v>
      </c>
      <c r="O55" s="119" t="str">
        <f t="shared" si="13"/>
        <v>aMW_2026</v>
      </c>
      <c r="P55" s="119" t="str">
        <f t="shared" si="13"/>
        <v>aMW_2027</v>
      </c>
      <c r="Q55" s="119" t="str">
        <f t="shared" si="13"/>
        <v>aMW_2028</v>
      </c>
      <c r="R55" s="119" t="str">
        <f t="shared" si="13"/>
        <v>aMW_2029</v>
      </c>
      <c r="S55" s="119" t="str">
        <f t="shared" si="13"/>
        <v>aMW_2030</v>
      </c>
      <c r="T55" s="119" t="str">
        <f t="shared" si="13"/>
        <v>aMW_2031</v>
      </c>
      <c r="U55" s="119" t="str">
        <f t="shared" si="13"/>
        <v>aMW_2032</v>
      </c>
      <c r="V55" s="119" t="str">
        <f t="shared" si="13"/>
        <v>aMW_2033</v>
      </c>
      <c r="W55" s="119" t="str">
        <f t="shared" si="13"/>
        <v>aMW_2034</v>
      </c>
      <c r="X55" s="119" t="str">
        <f t="shared" si="13"/>
        <v>aMW_2035</v>
      </c>
      <c r="Y55" s="172" t="s">
        <v>408</v>
      </c>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row>
    <row r="56" spans="1:80">
      <c r="B56" s="25" t="s">
        <v>82</v>
      </c>
      <c r="C56" s="163" t="s">
        <v>293</v>
      </c>
      <c r="D56" s="163" t="s">
        <v>294</v>
      </c>
      <c r="E56" s="160">
        <f>DSUM($B$43:$Y$48,E$43,$C$55:$D56)</f>
        <v>0.53263699513192331</v>
      </c>
      <c r="F56" s="160">
        <f>DSUM($B$43:$Y$48,F$43,$C$55:$D56)</f>
        <v>0.78935685332996619</v>
      </c>
      <c r="G56" s="160">
        <f>DSUM($B$43:$Y$48,G$43,$C$55:$D56)</f>
        <v>0.96673061831241525</v>
      </c>
      <c r="H56" s="160">
        <f>DSUM($B$43:$Y$48,H$43,$C$55:$D56)</f>
        <v>1.0864412224800231</v>
      </c>
      <c r="I56" s="160">
        <f>DSUM($B$43:$Y$48,I$43,$C$55:$D56)</f>
        <v>1.1706382954593437</v>
      </c>
      <c r="J56" s="160">
        <f>DSUM($B$43:$Y$48,J$43,$C$55:$D56)</f>
        <v>1.2189925231149898</v>
      </c>
      <c r="K56" s="160">
        <f>DSUM($B$43:$Y$48,K$43,$C$55:$D56)</f>
        <v>1.2470360096062489</v>
      </c>
      <c r="L56" s="160">
        <f>DSUM($B$43:$Y$48,L$43,$C$55:$D56)</f>
        <v>1.2650867248718412</v>
      </c>
      <c r="M56" s="160">
        <f>DSUM($B$43:$Y$48,M$43,$C$55:$D56)</f>
        <v>1.2787280468869389</v>
      </c>
      <c r="N56" s="160">
        <f>DSUM($B$43:$Y$48,N$43,$C$55:$D56)</f>
        <v>1.2905680599533771</v>
      </c>
      <c r="O56" s="160">
        <f>DSUM($B$43:$Y$48,O$43,$C$55:$D56)</f>
        <v>1.3016910233150047</v>
      </c>
      <c r="P56" s="160">
        <f>DSUM($B$43:$Y$48,P$43,$C$55:$D56)</f>
        <v>1.3125179919023513</v>
      </c>
      <c r="Q56" s="160">
        <f>DSUM($B$43:$Y$48,Q$43,$C$55:$D56)</f>
        <v>1.3231920036551525</v>
      </c>
      <c r="R56" s="160">
        <f>DSUM($B$43:$Y$48,R$43,$C$55:$D56)</f>
        <v>1.3337524878871154</v>
      </c>
      <c r="S56" s="160">
        <f>DSUM($B$43:$Y$48,S$43,$C$55:$D56)</f>
        <v>1.3442158694756468</v>
      </c>
      <c r="T56" s="160">
        <f>DSUM($B$43:$Y$48,T$43,$C$55:$D56)</f>
        <v>1.3545938023869724</v>
      </c>
      <c r="U56" s="160">
        <f>DSUM($B$43:$Y$48,U$43,$C$55:$D56)</f>
        <v>1.3648957757991504</v>
      </c>
      <c r="V56" s="160">
        <f>DSUM($B$43:$Y$48,V$43,$C$55:$D56)</f>
        <v>1.3751294846881206</v>
      </c>
      <c r="W56" s="160">
        <f>DSUM($B$43:$Y$48,W$43,$C$55:$D56)</f>
        <v>1.3853015583808108</v>
      </c>
      <c r="X56" s="160">
        <f>DSUM($B$43:$Y$48,X$43,$C$55:$D56)</f>
        <v>1.3954307895400395</v>
      </c>
      <c r="Y56" s="160">
        <f>DSUM($B$43:$Y$48,Y$43,$C$55:$D56)</f>
        <v>25.861455431752674</v>
      </c>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row>
    <row r="57" spans="1:80">
      <c r="B57" s="25" t="s">
        <v>83</v>
      </c>
      <c r="C57" s="163" t="s">
        <v>295</v>
      </c>
      <c r="D57" s="163" t="s">
        <v>296</v>
      </c>
      <c r="E57" s="160">
        <f>DSUM($B$43:$Y$48,E$43,$C$55:$D57)</f>
        <v>0.53263699513192331</v>
      </c>
      <c r="F57" s="160">
        <f>DSUM($B$43:$Y$48,F$43,$C$55:$D57)</f>
        <v>0.78935685332996619</v>
      </c>
      <c r="G57" s="160">
        <f>DSUM($B$43:$Y$48,G$43,$C$55:$D57)</f>
        <v>0.96673061831241525</v>
      </c>
      <c r="H57" s="160">
        <f>DSUM($B$43:$Y$48,H$43,$C$55:$D57)</f>
        <v>1.0864412224800231</v>
      </c>
      <c r="I57" s="160">
        <f>DSUM($B$43:$Y$48,I$43,$C$55:$D57)</f>
        <v>1.1706382954593437</v>
      </c>
      <c r="J57" s="160">
        <f>DSUM($B$43:$Y$48,J$43,$C$55:$D57)</f>
        <v>1.2189925231149898</v>
      </c>
      <c r="K57" s="160">
        <f>DSUM($B$43:$Y$48,K$43,$C$55:$D57)</f>
        <v>1.2470360096062489</v>
      </c>
      <c r="L57" s="160">
        <f>DSUM($B$43:$Y$48,L$43,$C$55:$D57)</f>
        <v>1.2650867248718412</v>
      </c>
      <c r="M57" s="160">
        <f>DSUM($B$43:$Y$48,M$43,$C$55:$D57)</f>
        <v>1.2787280468869389</v>
      </c>
      <c r="N57" s="160">
        <f>DSUM($B$43:$Y$48,N$43,$C$55:$D57)</f>
        <v>1.2905680599533771</v>
      </c>
      <c r="O57" s="160">
        <f>DSUM($B$43:$Y$48,O$43,$C$55:$D57)</f>
        <v>1.3016910233150047</v>
      </c>
      <c r="P57" s="160">
        <f>DSUM($B$43:$Y$48,P$43,$C$55:$D57)</f>
        <v>1.3125179919023513</v>
      </c>
      <c r="Q57" s="160">
        <f>DSUM($B$43:$Y$48,Q$43,$C$55:$D57)</f>
        <v>1.3231920036551525</v>
      </c>
      <c r="R57" s="160">
        <f>DSUM($B$43:$Y$48,R$43,$C$55:$D57)</f>
        <v>1.3337524878871154</v>
      </c>
      <c r="S57" s="160">
        <f>DSUM($B$43:$Y$48,S$43,$C$55:$D57)</f>
        <v>1.3442158694756468</v>
      </c>
      <c r="T57" s="160">
        <f>DSUM($B$43:$Y$48,T$43,$C$55:$D57)</f>
        <v>1.3545938023869724</v>
      </c>
      <c r="U57" s="160">
        <f>DSUM($B$43:$Y$48,U$43,$C$55:$D57)</f>
        <v>1.3648957757991504</v>
      </c>
      <c r="V57" s="160">
        <f>DSUM($B$43:$Y$48,V$43,$C$55:$D57)</f>
        <v>1.3751294846881206</v>
      </c>
      <c r="W57" s="160">
        <f>DSUM($B$43:$Y$48,W$43,$C$55:$D57)</f>
        <v>1.3853015583808108</v>
      </c>
      <c r="X57" s="160">
        <f>DSUM($B$43:$Y$48,X$43,$C$55:$D57)</f>
        <v>1.3954307895400395</v>
      </c>
      <c r="Y57" s="160">
        <f>DSUM($B$43:$Y$48,Y$43,$C$55:$D57)</f>
        <v>25.861455431752674</v>
      </c>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row>
    <row r="58" spans="1:80">
      <c r="B58" s="25" t="s">
        <v>84</v>
      </c>
      <c r="C58" s="163" t="s">
        <v>297</v>
      </c>
      <c r="D58" s="163" t="s">
        <v>298</v>
      </c>
      <c r="E58" s="160">
        <f>DSUM($B$43:$Y$48,E$43,$C$55:$D58)</f>
        <v>0.53263699513192331</v>
      </c>
      <c r="F58" s="160">
        <f>DSUM($B$43:$Y$48,F$43,$C$55:$D58)</f>
        <v>0.78935685332996619</v>
      </c>
      <c r="G58" s="160">
        <f>DSUM($B$43:$Y$48,G$43,$C$55:$D58)</f>
        <v>0.96673061831241525</v>
      </c>
      <c r="H58" s="160">
        <f>DSUM($B$43:$Y$48,H$43,$C$55:$D58)</f>
        <v>1.0864412224800231</v>
      </c>
      <c r="I58" s="160">
        <f>DSUM($B$43:$Y$48,I$43,$C$55:$D58)</f>
        <v>1.1706382954593437</v>
      </c>
      <c r="J58" s="160">
        <f>DSUM($B$43:$Y$48,J$43,$C$55:$D58)</f>
        <v>1.2189925231149898</v>
      </c>
      <c r="K58" s="160">
        <f>DSUM($B$43:$Y$48,K$43,$C$55:$D58)</f>
        <v>1.2470360096062489</v>
      </c>
      <c r="L58" s="160">
        <f>DSUM($B$43:$Y$48,L$43,$C$55:$D58)</f>
        <v>1.2650867248718412</v>
      </c>
      <c r="M58" s="160">
        <f>DSUM($B$43:$Y$48,M$43,$C$55:$D58)</f>
        <v>1.2787280468869389</v>
      </c>
      <c r="N58" s="160">
        <f>DSUM($B$43:$Y$48,N$43,$C$55:$D58)</f>
        <v>1.2905680599533771</v>
      </c>
      <c r="O58" s="160">
        <f>DSUM($B$43:$Y$48,O$43,$C$55:$D58)</f>
        <v>1.3016910233150047</v>
      </c>
      <c r="P58" s="160">
        <f>DSUM($B$43:$Y$48,P$43,$C$55:$D58)</f>
        <v>1.3125179919023513</v>
      </c>
      <c r="Q58" s="160">
        <f>DSUM($B$43:$Y$48,Q$43,$C$55:$D58)</f>
        <v>1.3231920036551525</v>
      </c>
      <c r="R58" s="160">
        <f>DSUM($B$43:$Y$48,R$43,$C$55:$D58)</f>
        <v>1.3337524878871154</v>
      </c>
      <c r="S58" s="160">
        <f>DSUM($B$43:$Y$48,S$43,$C$55:$D58)</f>
        <v>1.3442158694756468</v>
      </c>
      <c r="T58" s="160">
        <f>DSUM($B$43:$Y$48,T$43,$C$55:$D58)</f>
        <v>1.3545938023869724</v>
      </c>
      <c r="U58" s="160">
        <f>DSUM($B$43:$Y$48,U$43,$C$55:$D58)</f>
        <v>1.3648957757991504</v>
      </c>
      <c r="V58" s="160">
        <f>DSUM($B$43:$Y$48,V$43,$C$55:$D58)</f>
        <v>1.3751294846881206</v>
      </c>
      <c r="W58" s="160">
        <f>DSUM($B$43:$Y$48,W$43,$C$55:$D58)</f>
        <v>1.3853015583808108</v>
      </c>
      <c r="X58" s="160">
        <f>DSUM($B$43:$Y$48,X$43,$C$55:$D58)</f>
        <v>1.3954307895400395</v>
      </c>
      <c r="Y58" s="160">
        <f>DSUM($B$43:$Y$48,Y$43,$C$55:$D58)</f>
        <v>25.861455431752674</v>
      </c>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row>
    <row r="59" spans="1:80">
      <c r="B59" s="25" t="s">
        <v>85</v>
      </c>
      <c r="C59" s="163" t="s">
        <v>299</v>
      </c>
      <c r="D59" s="163" t="s">
        <v>300</v>
      </c>
      <c r="E59" s="160">
        <f>DSUM($B$43:$Y$48,E$43,$C$55:$D59)</f>
        <v>0.53263699513192331</v>
      </c>
      <c r="F59" s="160">
        <f>DSUM($B$43:$Y$48,F$43,$C$55:$D59)</f>
        <v>0.78935685332996619</v>
      </c>
      <c r="G59" s="160">
        <f>DSUM($B$43:$Y$48,G$43,$C$55:$D59)</f>
        <v>0.96673061831241525</v>
      </c>
      <c r="H59" s="160">
        <f>DSUM($B$43:$Y$48,H$43,$C$55:$D59)</f>
        <v>1.0864412224800231</v>
      </c>
      <c r="I59" s="160">
        <f>DSUM($B$43:$Y$48,I$43,$C$55:$D59)</f>
        <v>1.1706382954593437</v>
      </c>
      <c r="J59" s="160">
        <f>DSUM($B$43:$Y$48,J$43,$C$55:$D59)</f>
        <v>1.2189925231149898</v>
      </c>
      <c r="K59" s="160">
        <f>DSUM($B$43:$Y$48,K$43,$C$55:$D59)</f>
        <v>1.2470360096062489</v>
      </c>
      <c r="L59" s="160">
        <f>DSUM($B$43:$Y$48,L$43,$C$55:$D59)</f>
        <v>1.2650867248718412</v>
      </c>
      <c r="M59" s="160">
        <f>DSUM($B$43:$Y$48,M$43,$C$55:$D59)</f>
        <v>1.2787280468869389</v>
      </c>
      <c r="N59" s="160">
        <f>DSUM($B$43:$Y$48,N$43,$C$55:$D59)</f>
        <v>1.2905680599533771</v>
      </c>
      <c r="O59" s="160">
        <f>DSUM($B$43:$Y$48,O$43,$C$55:$D59)</f>
        <v>1.3016910233150047</v>
      </c>
      <c r="P59" s="160">
        <f>DSUM($B$43:$Y$48,P$43,$C$55:$D59)</f>
        <v>1.3125179919023513</v>
      </c>
      <c r="Q59" s="160">
        <f>DSUM($B$43:$Y$48,Q$43,$C$55:$D59)</f>
        <v>1.3231920036551525</v>
      </c>
      <c r="R59" s="160">
        <f>DSUM($B$43:$Y$48,R$43,$C$55:$D59)</f>
        <v>1.3337524878871154</v>
      </c>
      <c r="S59" s="160">
        <f>DSUM($B$43:$Y$48,S$43,$C$55:$D59)</f>
        <v>1.3442158694756468</v>
      </c>
      <c r="T59" s="160">
        <f>DSUM($B$43:$Y$48,T$43,$C$55:$D59)</f>
        <v>1.3545938023869724</v>
      </c>
      <c r="U59" s="160">
        <f>DSUM($B$43:$Y$48,U$43,$C$55:$D59)</f>
        <v>1.3648957757991504</v>
      </c>
      <c r="V59" s="160">
        <f>DSUM($B$43:$Y$48,V$43,$C$55:$D59)</f>
        <v>1.3751294846881206</v>
      </c>
      <c r="W59" s="160">
        <f>DSUM($B$43:$Y$48,W$43,$C$55:$D59)</f>
        <v>1.3853015583808108</v>
      </c>
      <c r="X59" s="160">
        <f>DSUM($B$43:$Y$48,X$43,$C$55:$D59)</f>
        <v>1.3954307895400395</v>
      </c>
      <c r="Y59" s="160">
        <f>DSUM($B$43:$Y$48,Y$43,$C$55:$D59)</f>
        <v>25.861455431752674</v>
      </c>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row>
    <row r="60" spans="1:80">
      <c r="B60" s="25" t="s">
        <v>86</v>
      </c>
      <c r="C60" s="163" t="s">
        <v>301</v>
      </c>
      <c r="D60" s="163" t="s">
        <v>302</v>
      </c>
      <c r="E60" s="160">
        <f>DSUM($B$43:$Y$48,E$43,$C$55:$D60)</f>
        <v>0.53263699513192331</v>
      </c>
      <c r="F60" s="160">
        <f>DSUM($B$43:$Y$48,F$43,$C$55:$D60)</f>
        <v>0.78935685332996619</v>
      </c>
      <c r="G60" s="160">
        <f>DSUM($B$43:$Y$48,G$43,$C$55:$D60)</f>
        <v>0.96673061831241525</v>
      </c>
      <c r="H60" s="160">
        <f>DSUM($B$43:$Y$48,H$43,$C$55:$D60)</f>
        <v>1.0864412224800231</v>
      </c>
      <c r="I60" s="160">
        <f>DSUM($B$43:$Y$48,I$43,$C$55:$D60)</f>
        <v>1.1706382954593437</v>
      </c>
      <c r="J60" s="160">
        <f>DSUM($B$43:$Y$48,J$43,$C$55:$D60)</f>
        <v>1.2189925231149898</v>
      </c>
      <c r="K60" s="160">
        <f>DSUM($B$43:$Y$48,K$43,$C$55:$D60)</f>
        <v>1.2470360096062489</v>
      </c>
      <c r="L60" s="160">
        <f>DSUM($B$43:$Y$48,L$43,$C$55:$D60)</f>
        <v>1.2650867248718412</v>
      </c>
      <c r="M60" s="160">
        <f>DSUM($B$43:$Y$48,M$43,$C$55:$D60)</f>
        <v>1.2787280468869389</v>
      </c>
      <c r="N60" s="160">
        <f>DSUM($B$43:$Y$48,N$43,$C$55:$D60)</f>
        <v>1.2905680599533771</v>
      </c>
      <c r="O60" s="160">
        <f>DSUM($B$43:$Y$48,O$43,$C$55:$D60)</f>
        <v>1.3016910233150047</v>
      </c>
      <c r="P60" s="160">
        <f>DSUM($B$43:$Y$48,P$43,$C$55:$D60)</f>
        <v>1.3125179919023513</v>
      </c>
      <c r="Q60" s="160">
        <f>DSUM($B$43:$Y$48,Q$43,$C$55:$D60)</f>
        <v>1.3231920036551525</v>
      </c>
      <c r="R60" s="160">
        <f>DSUM($B$43:$Y$48,R$43,$C$55:$D60)</f>
        <v>1.3337524878871154</v>
      </c>
      <c r="S60" s="160">
        <f>DSUM($B$43:$Y$48,S$43,$C$55:$D60)</f>
        <v>1.3442158694756468</v>
      </c>
      <c r="T60" s="160">
        <f>DSUM($B$43:$Y$48,T$43,$C$55:$D60)</f>
        <v>1.3545938023869724</v>
      </c>
      <c r="U60" s="160">
        <f>DSUM($B$43:$Y$48,U$43,$C$55:$D60)</f>
        <v>1.3648957757991504</v>
      </c>
      <c r="V60" s="160">
        <f>DSUM($B$43:$Y$48,V$43,$C$55:$D60)</f>
        <v>1.3751294846881206</v>
      </c>
      <c r="W60" s="160">
        <f>DSUM($B$43:$Y$48,W$43,$C$55:$D60)</f>
        <v>1.3853015583808108</v>
      </c>
      <c r="X60" s="160">
        <f>DSUM($B$43:$Y$48,X$43,$C$55:$D60)</f>
        <v>1.3954307895400395</v>
      </c>
      <c r="Y60" s="160">
        <f>DSUM($B$43:$Y$48,Y$43,$C$55:$D60)</f>
        <v>25.861455431752674</v>
      </c>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row>
    <row r="61" spans="1:80">
      <c r="B61" s="25" t="s">
        <v>87</v>
      </c>
      <c r="C61" s="163" t="s">
        <v>303</v>
      </c>
      <c r="D61" s="163" t="s">
        <v>304</v>
      </c>
      <c r="E61" s="160">
        <f>DSUM($B$43:$Y$48,E$43,$C$55:$D61)</f>
        <v>0.53263699513192331</v>
      </c>
      <c r="F61" s="160">
        <f>DSUM($B$43:$Y$48,F$43,$C$55:$D61)</f>
        <v>0.78935685332996619</v>
      </c>
      <c r="G61" s="160">
        <f>DSUM($B$43:$Y$48,G$43,$C$55:$D61)</f>
        <v>0.96673061831241525</v>
      </c>
      <c r="H61" s="160">
        <f>DSUM($B$43:$Y$48,H$43,$C$55:$D61)</f>
        <v>1.0864412224800231</v>
      </c>
      <c r="I61" s="160">
        <f>DSUM($B$43:$Y$48,I$43,$C$55:$D61)</f>
        <v>1.1706382954593437</v>
      </c>
      <c r="J61" s="160">
        <f>DSUM($B$43:$Y$48,J$43,$C$55:$D61)</f>
        <v>1.2189925231149898</v>
      </c>
      <c r="K61" s="160">
        <f>DSUM($B$43:$Y$48,K$43,$C$55:$D61)</f>
        <v>1.2470360096062489</v>
      </c>
      <c r="L61" s="160">
        <f>DSUM($B$43:$Y$48,L$43,$C$55:$D61)</f>
        <v>1.2650867248718412</v>
      </c>
      <c r="M61" s="160">
        <f>DSUM($B$43:$Y$48,M$43,$C$55:$D61)</f>
        <v>1.2787280468869389</v>
      </c>
      <c r="N61" s="160">
        <f>DSUM($B$43:$Y$48,N$43,$C$55:$D61)</f>
        <v>1.2905680599533771</v>
      </c>
      <c r="O61" s="160">
        <f>DSUM($B$43:$Y$48,O$43,$C$55:$D61)</f>
        <v>1.3016910233150047</v>
      </c>
      <c r="P61" s="160">
        <f>DSUM($B$43:$Y$48,P$43,$C$55:$D61)</f>
        <v>1.3125179919023513</v>
      </c>
      <c r="Q61" s="160">
        <f>DSUM($B$43:$Y$48,Q$43,$C$55:$D61)</f>
        <v>1.3231920036551525</v>
      </c>
      <c r="R61" s="160">
        <f>DSUM($B$43:$Y$48,R$43,$C$55:$D61)</f>
        <v>1.3337524878871154</v>
      </c>
      <c r="S61" s="160">
        <f>DSUM($B$43:$Y$48,S$43,$C$55:$D61)</f>
        <v>1.3442158694756468</v>
      </c>
      <c r="T61" s="160">
        <f>DSUM($B$43:$Y$48,T$43,$C$55:$D61)</f>
        <v>1.3545938023869724</v>
      </c>
      <c r="U61" s="160">
        <f>DSUM($B$43:$Y$48,U$43,$C$55:$D61)</f>
        <v>1.3648957757991504</v>
      </c>
      <c r="V61" s="160">
        <f>DSUM($B$43:$Y$48,V$43,$C$55:$D61)</f>
        <v>1.3751294846881206</v>
      </c>
      <c r="W61" s="160">
        <f>DSUM($B$43:$Y$48,W$43,$C$55:$D61)</f>
        <v>1.3853015583808108</v>
      </c>
      <c r="X61" s="160">
        <f>DSUM($B$43:$Y$48,X$43,$C$55:$D61)</f>
        <v>1.3954307895400395</v>
      </c>
      <c r="Y61" s="160">
        <f>DSUM($B$43:$Y$48,Y$43,$C$55:$D61)</f>
        <v>25.861455431752674</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row>
    <row r="62" spans="1:80">
      <c r="B62" s="25" t="s">
        <v>88</v>
      </c>
      <c r="C62" s="163" t="s">
        <v>305</v>
      </c>
      <c r="D62" s="163" t="s">
        <v>306</v>
      </c>
      <c r="E62" s="160">
        <f>DSUM($B$43:$Y$48,E$43,$C$55:$D62)</f>
        <v>0.53263699513192331</v>
      </c>
      <c r="F62" s="160">
        <f>DSUM($B$43:$Y$48,F$43,$C$55:$D62)</f>
        <v>0.78935685332996619</v>
      </c>
      <c r="G62" s="160">
        <f>DSUM($B$43:$Y$48,G$43,$C$55:$D62)</f>
        <v>0.96673061831241525</v>
      </c>
      <c r="H62" s="160">
        <f>DSUM($B$43:$Y$48,H$43,$C$55:$D62)</f>
        <v>1.0864412224800231</v>
      </c>
      <c r="I62" s="160">
        <f>DSUM($B$43:$Y$48,I$43,$C$55:$D62)</f>
        <v>1.1706382954593437</v>
      </c>
      <c r="J62" s="160">
        <f>DSUM($B$43:$Y$48,J$43,$C$55:$D62)</f>
        <v>1.2189925231149898</v>
      </c>
      <c r="K62" s="160">
        <f>DSUM($B$43:$Y$48,K$43,$C$55:$D62)</f>
        <v>1.2470360096062489</v>
      </c>
      <c r="L62" s="160">
        <f>DSUM($B$43:$Y$48,L$43,$C$55:$D62)</f>
        <v>1.2650867248718412</v>
      </c>
      <c r="M62" s="160">
        <f>DSUM($B$43:$Y$48,M$43,$C$55:$D62)</f>
        <v>1.2787280468869389</v>
      </c>
      <c r="N62" s="160">
        <f>DSUM($B$43:$Y$48,N$43,$C$55:$D62)</f>
        <v>1.2905680599533771</v>
      </c>
      <c r="O62" s="160">
        <f>DSUM($B$43:$Y$48,O$43,$C$55:$D62)</f>
        <v>1.3016910233150047</v>
      </c>
      <c r="P62" s="160">
        <f>DSUM($B$43:$Y$48,P$43,$C$55:$D62)</f>
        <v>1.3125179919023513</v>
      </c>
      <c r="Q62" s="160">
        <f>DSUM($B$43:$Y$48,Q$43,$C$55:$D62)</f>
        <v>1.3231920036551525</v>
      </c>
      <c r="R62" s="160">
        <f>DSUM($B$43:$Y$48,R$43,$C$55:$D62)</f>
        <v>1.3337524878871154</v>
      </c>
      <c r="S62" s="160">
        <f>DSUM($B$43:$Y$48,S$43,$C$55:$D62)</f>
        <v>1.3442158694756468</v>
      </c>
      <c r="T62" s="160">
        <f>DSUM($B$43:$Y$48,T$43,$C$55:$D62)</f>
        <v>1.3545938023869724</v>
      </c>
      <c r="U62" s="160">
        <f>DSUM($B$43:$Y$48,U$43,$C$55:$D62)</f>
        <v>1.3648957757991504</v>
      </c>
      <c r="V62" s="160">
        <f>DSUM($B$43:$Y$48,V$43,$C$55:$D62)</f>
        <v>1.3751294846881206</v>
      </c>
      <c r="W62" s="160">
        <f>DSUM($B$43:$Y$48,W$43,$C$55:$D62)</f>
        <v>1.3853015583808108</v>
      </c>
      <c r="X62" s="160">
        <f>DSUM($B$43:$Y$48,X$43,$C$55:$D62)</f>
        <v>1.3954307895400395</v>
      </c>
      <c r="Y62" s="160">
        <f>DSUM($B$43:$Y$48,Y$43,$C$55:$D62)</f>
        <v>25.861455431752674</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row>
    <row r="63" spans="1:80">
      <c r="B63" s="25" t="s">
        <v>89</v>
      </c>
      <c r="C63" s="163" t="s">
        <v>307</v>
      </c>
      <c r="D63" s="163" t="s">
        <v>308</v>
      </c>
      <c r="E63" s="160">
        <f>DSUM($B$43:$Y$48,E$43,$C$55:$D63)</f>
        <v>0.53263699513192331</v>
      </c>
      <c r="F63" s="160">
        <f>DSUM($B$43:$Y$48,F$43,$C$55:$D63)</f>
        <v>0.78935685332996619</v>
      </c>
      <c r="G63" s="160">
        <f>DSUM($B$43:$Y$48,G$43,$C$55:$D63)</f>
        <v>0.96673061831241525</v>
      </c>
      <c r="H63" s="160">
        <f>DSUM($B$43:$Y$48,H$43,$C$55:$D63)</f>
        <v>1.0864412224800231</v>
      </c>
      <c r="I63" s="160">
        <f>DSUM($B$43:$Y$48,I$43,$C$55:$D63)</f>
        <v>1.1706382954593437</v>
      </c>
      <c r="J63" s="160">
        <f>DSUM($B$43:$Y$48,J$43,$C$55:$D63)</f>
        <v>1.2189925231149898</v>
      </c>
      <c r="K63" s="160">
        <f>DSUM($B$43:$Y$48,K$43,$C$55:$D63)</f>
        <v>1.2470360096062489</v>
      </c>
      <c r="L63" s="160">
        <f>DSUM($B$43:$Y$48,L$43,$C$55:$D63)</f>
        <v>1.2650867248718412</v>
      </c>
      <c r="M63" s="160">
        <f>DSUM($B$43:$Y$48,M$43,$C$55:$D63)</f>
        <v>1.2787280468869389</v>
      </c>
      <c r="N63" s="160">
        <f>DSUM($B$43:$Y$48,N$43,$C$55:$D63)</f>
        <v>1.2905680599533771</v>
      </c>
      <c r="O63" s="160">
        <f>DSUM($B$43:$Y$48,O$43,$C$55:$D63)</f>
        <v>1.3016910233150047</v>
      </c>
      <c r="P63" s="160">
        <f>DSUM($B$43:$Y$48,P$43,$C$55:$D63)</f>
        <v>1.3125179919023513</v>
      </c>
      <c r="Q63" s="160">
        <f>DSUM($B$43:$Y$48,Q$43,$C$55:$D63)</f>
        <v>1.3231920036551525</v>
      </c>
      <c r="R63" s="160">
        <f>DSUM($B$43:$Y$48,R$43,$C$55:$D63)</f>
        <v>1.3337524878871154</v>
      </c>
      <c r="S63" s="160">
        <f>DSUM($B$43:$Y$48,S$43,$C$55:$D63)</f>
        <v>1.3442158694756468</v>
      </c>
      <c r="T63" s="160">
        <f>DSUM($B$43:$Y$48,T$43,$C$55:$D63)</f>
        <v>1.3545938023869724</v>
      </c>
      <c r="U63" s="160">
        <f>DSUM($B$43:$Y$48,U$43,$C$55:$D63)</f>
        <v>1.3648957757991504</v>
      </c>
      <c r="V63" s="160">
        <f>DSUM($B$43:$Y$48,V$43,$C$55:$D63)</f>
        <v>1.3751294846881206</v>
      </c>
      <c r="W63" s="160">
        <f>DSUM($B$43:$Y$48,W$43,$C$55:$D63)</f>
        <v>1.3853015583808108</v>
      </c>
      <c r="X63" s="160">
        <f>DSUM($B$43:$Y$48,X$43,$C$55:$D63)</f>
        <v>1.3954307895400395</v>
      </c>
      <c r="Y63" s="160">
        <f>DSUM($B$43:$Y$48,Y$43,$C$55:$D63)</f>
        <v>25.861455431752674</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row>
    <row r="64" spans="1:80">
      <c r="B64" s="25" t="s">
        <v>90</v>
      </c>
      <c r="C64" s="163" t="s">
        <v>309</v>
      </c>
      <c r="D64" s="163" t="s">
        <v>310</v>
      </c>
      <c r="E64" s="160">
        <f>DSUM($B$43:$Y$48,E$43,$C$55:$D64)</f>
        <v>0.53263699513192331</v>
      </c>
      <c r="F64" s="160">
        <f>DSUM($B$43:$Y$48,F$43,$C$55:$D64)</f>
        <v>0.78935685332996619</v>
      </c>
      <c r="G64" s="160">
        <f>DSUM($B$43:$Y$48,G$43,$C$55:$D64)</f>
        <v>0.96673061831241525</v>
      </c>
      <c r="H64" s="160">
        <f>DSUM($B$43:$Y$48,H$43,$C$55:$D64)</f>
        <v>1.0864412224800231</v>
      </c>
      <c r="I64" s="160">
        <f>DSUM($B$43:$Y$48,I$43,$C$55:$D64)</f>
        <v>1.1706382954593437</v>
      </c>
      <c r="J64" s="160">
        <f>DSUM($B$43:$Y$48,J$43,$C$55:$D64)</f>
        <v>1.2189925231149898</v>
      </c>
      <c r="K64" s="160">
        <f>DSUM($B$43:$Y$48,K$43,$C$55:$D64)</f>
        <v>1.2470360096062489</v>
      </c>
      <c r="L64" s="160">
        <f>DSUM($B$43:$Y$48,L$43,$C$55:$D64)</f>
        <v>1.2650867248718412</v>
      </c>
      <c r="M64" s="160">
        <f>DSUM($B$43:$Y$48,M$43,$C$55:$D64)</f>
        <v>1.2787280468869389</v>
      </c>
      <c r="N64" s="160">
        <f>DSUM($B$43:$Y$48,N$43,$C$55:$D64)</f>
        <v>1.2905680599533771</v>
      </c>
      <c r="O64" s="160">
        <f>DSUM($B$43:$Y$48,O$43,$C$55:$D64)</f>
        <v>1.3016910233150047</v>
      </c>
      <c r="P64" s="160">
        <f>DSUM($B$43:$Y$48,P$43,$C$55:$D64)</f>
        <v>1.3125179919023513</v>
      </c>
      <c r="Q64" s="160">
        <f>DSUM($B$43:$Y$48,Q$43,$C$55:$D64)</f>
        <v>1.3231920036551525</v>
      </c>
      <c r="R64" s="160">
        <f>DSUM($B$43:$Y$48,R$43,$C$55:$D64)</f>
        <v>1.3337524878871154</v>
      </c>
      <c r="S64" s="160">
        <f>DSUM($B$43:$Y$48,S$43,$C$55:$D64)</f>
        <v>1.3442158694756468</v>
      </c>
      <c r="T64" s="160">
        <f>DSUM($B$43:$Y$48,T$43,$C$55:$D64)</f>
        <v>1.3545938023869724</v>
      </c>
      <c r="U64" s="160">
        <f>DSUM($B$43:$Y$48,U$43,$C$55:$D64)</f>
        <v>1.3648957757991504</v>
      </c>
      <c r="V64" s="160">
        <f>DSUM($B$43:$Y$48,V$43,$C$55:$D64)</f>
        <v>1.3751294846881206</v>
      </c>
      <c r="W64" s="160">
        <f>DSUM($B$43:$Y$48,W$43,$C$55:$D64)</f>
        <v>1.3853015583808108</v>
      </c>
      <c r="X64" s="160">
        <f>DSUM($B$43:$Y$48,X$43,$C$55:$D64)</f>
        <v>1.3954307895400395</v>
      </c>
      <c r="Y64" s="160">
        <f>DSUM($B$43:$Y$48,Y$43,$C$55:$D64)</f>
        <v>25.861455431752674</v>
      </c>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row>
    <row r="65" spans="2:78">
      <c r="B65" s="25" t="s">
        <v>91</v>
      </c>
      <c r="C65" s="163" t="s">
        <v>311</v>
      </c>
      <c r="D65" s="163" t="s">
        <v>312</v>
      </c>
      <c r="E65" s="160">
        <f>DSUM($B$43:$Y$48,E$43,$C$55:$D65)</f>
        <v>0.53263699513192331</v>
      </c>
      <c r="F65" s="160">
        <f>DSUM($B$43:$Y$48,F$43,$C$55:$D65)</f>
        <v>0.78935685332996619</v>
      </c>
      <c r="G65" s="160">
        <f>DSUM($B$43:$Y$48,G$43,$C$55:$D65)</f>
        <v>0.96673061831241525</v>
      </c>
      <c r="H65" s="160">
        <f>DSUM($B$43:$Y$48,H$43,$C$55:$D65)</f>
        <v>1.0864412224800231</v>
      </c>
      <c r="I65" s="160">
        <f>DSUM($B$43:$Y$48,I$43,$C$55:$D65)</f>
        <v>1.1706382954593437</v>
      </c>
      <c r="J65" s="160">
        <f>DSUM($B$43:$Y$48,J$43,$C$55:$D65)</f>
        <v>1.2189925231149898</v>
      </c>
      <c r="K65" s="160">
        <f>DSUM($B$43:$Y$48,K$43,$C$55:$D65)</f>
        <v>1.2470360096062489</v>
      </c>
      <c r="L65" s="160">
        <f>DSUM($B$43:$Y$48,L$43,$C$55:$D65)</f>
        <v>1.2650867248718412</v>
      </c>
      <c r="M65" s="160">
        <f>DSUM($B$43:$Y$48,M$43,$C$55:$D65)</f>
        <v>1.2787280468869389</v>
      </c>
      <c r="N65" s="160">
        <f>DSUM($B$43:$Y$48,N$43,$C$55:$D65)</f>
        <v>1.2905680599533771</v>
      </c>
      <c r="O65" s="160">
        <f>DSUM($B$43:$Y$48,O$43,$C$55:$D65)</f>
        <v>1.3016910233150047</v>
      </c>
      <c r="P65" s="160">
        <f>DSUM($B$43:$Y$48,P$43,$C$55:$D65)</f>
        <v>1.3125179919023513</v>
      </c>
      <c r="Q65" s="160">
        <f>DSUM($B$43:$Y$48,Q$43,$C$55:$D65)</f>
        <v>1.3231920036551525</v>
      </c>
      <c r="R65" s="160">
        <f>DSUM($B$43:$Y$48,R$43,$C$55:$D65)</f>
        <v>1.3337524878871154</v>
      </c>
      <c r="S65" s="160">
        <f>DSUM($B$43:$Y$48,S$43,$C$55:$D65)</f>
        <v>1.3442158694756468</v>
      </c>
      <c r="T65" s="160">
        <f>DSUM($B$43:$Y$48,T$43,$C$55:$D65)</f>
        <v>1.3545938023869724</v>
      </c>
      <c r="U65" s="160">
        <f>DSUM($B$43:$Y$48,U$43,$C$55:$D65)</f>
        <v>1.3648957757991504</v>
      </c>
      <c r="V65" s="160">
        <f>DSUM($B$43:$Y$48,V$43,$C$55:$D65)</f>
        <v>1.3751294846881206</v>
      </c>
      <c r="W65" s="160">
        <f>DSUM($B$43:$Y$48,W$43,$C$55:$D65)</f>
        <v>1.3853015583808108</v>
      </c>
      <c r="X65" s="160">
        <f>DSUM($B$43:$Y$48,X$43,$C$55:$D65)</f>
        <v>1.3954307895400395</v>
      </c>
      <c r="Y65" s="160">
        <f>DSUM($B$43:$Y$48,Y$43,$C$55:$D65)</f>
        <v>25.861455431752674</v>
      </c>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row>
    <row r="66" spans="2:78">
      <c r="B66" s="25" t="s">
        <v>92</v>
      </c>
      <c r="C66" s="163" t="s">
        <v>313</v>
      </c>
      <c r="D66" s="163" t="s">
        <v>314</v>
      </c>
      <c r="E66" s="160">
        <f>DSUM($B$43:$Y$48,E$43,$C$55:$D66)</f>
        <v>0.53263699513192331</v>
      </c>
      <c r="F66" s="160">
        <f>DSUM($B$43:$Y$48,F$43,$C$55:$D66)</f>
        <v>0.78935685332996619</v>
      </c>
      <c r="G66" s="160">
        <f>DSUM($B$43:$Y$48,G$43,$C$55:$D66)</f>
        <v>0.96673061831241525</v>
      </c>
      <c r="H66" s="160">
        <f>DSUM($B$43:$Y$48,H$43,$C$55:$D66)</f>
        <v>1.0864412224800231</v>
      </c>
      <c r="I66" s="160">
        <f>DSUM($B$43:$Y$48,I$43,$C$55:$D66)</f>
        <v>1.1706382954593437</v>
      </c>
      <c r="J66" s="160">
        <f>DSUM($B$43:$Y$48,J$43,$C$55:$D66)</f>
        <v>1.2189925231149898</v>
      </c>
      <c r="K66" s="160">
        <f>DSUM($B$43:$Y$48,K$43,$C$55:$D66)</f>
        <v>1.2470360096062489</v>
      </c>
      <c r="L66" s="160">
        <f>DSUM($B$43:$Y$48,L$43,$C$55:$D66)</f>
        <v>1.2650867248718412</v>
      </c>
      <c r="M66" s="160">
        <f>DSUM($B$43:$Y$48,M$43,$C$55:$D66)</f>
        <v>1.2787280468869389</v>
      </c>
      <c r="N66" s="160">
        <f>DSUM($B$43:$Y$48,N$43,$C$55:$D66)</f>
        <v>1.2905680599533771</v>
      </c>
      <c r="O66" s="160">
        <f>DSUM($B$43:$Y$48,O$43,$C$55:$D66)</f>
        <v>1.3016910233150047</v>
      </c>
      <c r="P66" s="160">
        <f>DSUM($B$43:$Y$48,P$43,$C$55:$D66)</f>
        <v>1.3125179919023513</v>
      </c>
      <c r="Q66" s="160">
        <f>DSUM($B$43:$Y$48,Q$43,$C$55:$D66)</f>
        <v>1.3231920036551525</v>
      </c>
      <c r="R66" s="160">
        <f>DSUM($B$43:$Y$48,R$43,$C$55:$D66)</f>
        <v>1.3337524878871154</v>
      </c>
      <c r="S66" s="160">
        <f>DSUM($B$43:$Y$48,S$43,$C$55:$D66)</f>
        <v>1.3442158694756468</v>
      </c>
      <c r="T66" s="160">
        <f>DSUM($B$43:$Y$48,T$43,$C$55:$D66)</f>
        <v>1.3545938023869724</v>
      </c>
      <c r="U66" s="160">
        <f>DSUM($B$43:$Y$48,U$43,$C$55:$D66)</f>
        <v>1.3648957757991504</v>
      </c>
      <c r="V66" s="160">
        <f>DSUM($B$43:$Y$48,V$43,$C$55:$D66)</f>
        <v>1.3751294846881206</v>
      </c>
      <c r="W66" s="160">
        <f>DSUM($B$43:$Y$48,W$43,$C$55:$D66)</f>
        <v>1.3853015583808108</v>
      </c>
      <c r="X66" s="160">
        <f>DSUM($B$43:$Y$48,X$43,$C$55:$D66)</f>
        <v>1.3954307895400395</v>
      </c>
      <c r="Y66" s="160">
        <f>DSUM($B$43:$Y$48,Y$43,$C$55:$D66)</f>
        <v>25.861455431752674</v>
      </c>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row>
    <row r="67" spans="2:78">
      <c r="B67" s="25" t="s">
        <v>93</v>
      </c>
      <c r="C67" s="163" t="s">
        <v>315</v>
      </c>
      <c r="D67" s="163" t="s">
        <v>316</v>
      </c>
      <c r="E67" s="160">
        <f>DSUM($B$43:$Y$48,E$43,$C$55:$D67)</f>
        <v>0.53263699513192331</v>
      </c>
      <c r="F67" s="160">
        <f>DSUM($B$43:$Y$48,F$43,$C$55:$D67)</f>
        <v>0.78935685332996619</v>
      </c>
      <c r="G67" s="160">
        <f>DSUM($B$43:$Y$48,G$43,$C$55:$D67)</f>
        <v>0.96673061831241525</v>
      </c>
      <c r="H67" s="160">
        <f>DSUM($B$43:$Y$48,H$43,$C$55:$D67)</f>
        <v>1.0864412224800231</v>
      </c>
      <c r="I67" s="160">
        <f>DSUM($B$43:$Y$48,I$43,$C$55:$D67)</f>
        <v>1.1706382954593437</v>
      </c>
      <c r="J67" s="160">
        <f>DSUM($B$43:$Y$48,J$43,$C$55:$D67)</f>
        <v>1.2189925231149898</v>
      </c>
      <c r="K67" s="160">
        <f>DSUM($B$43:$Y$48,K$43,$C$55:$D67)</f>
        <v>1.2470360096062489</v>
      </c>
      <c r="L67" s="160">
        <f>DSUM($B$43:$Y$48,L$43,$C$55:$D67)</f>
        <v>1.2650867248718412</v>
      </c>
      <c r="M67" s="160">
        <f>DSUM($B$43:$Y$48,M$43,$C$55:$D67)</f>
        <v>1.2787280468869389</v>
      </c>
      <c r="N67" s="160">
        <f>DSUM($B$43:$Y$48,N$43,$C$55:$D67)</f>
        <v>1.2905680599533771</v>
      </c>
      <c r="O67" s="160">
        <f>DSUM($B$43:$Y$48,O$43,$C$55:$D67)</f>
        <v>1.3016910233150047</v>
      </c>
      <c r="P67" s="160">
        <f>DSUM($B$43:$Y$48,P$43,$C$55:$D67)</f>
        <v>1.3125179919023513</v>
      </c>
      <c r="Q67" s="160">
        <f>DSUM($B$43:$Y$48,Q$43,$C$55:$D67)</f>
        <v>1.3231920036551525</v>
      </c>
      <c r="R67" s="160">
        <f>DSUM($B$43:$Y$48,R$43,$C$55:$D67)</f>
        <v>1.3337524878871154</v>
      </c>
      <c r="S67" s="160">
        <f>DSUM($B$43:$Y$48,S$43,$C$55:$D67)</f>
        <v>1.3442158694756468</v>
      </c>
      <c r="T67" s="160">
        <f>DSUM($B$43:$Y$48,T$43,$C$55:$D67)</f>
        <v>1.3545938023869724</v>
      </c>
      <c r="U67" s="160">
        <f>DSUM($B$43:$Y$48,U$43,$C$55:$D67)</f>
        <v>1.3648957757991504</v>
      </c>
      <c r="V67" s="160">
        <f>DSUM($B$43:$Y$48,V$43,$C$55:$D67)</f>
        <v>1.3751294846881206</v>
      </c>
      <c r="W67" s="160">
        <f>DSUM($B$43:$Y$48,W$43,$C$55:$D67)</f>
        <v>1.3853015583808108</v>
      </c>
      <c r="X67" s="160">
        <f>DSUM($B$43:$Y$48,X$43,$C$55:$D67)</f>
        <v>1.3954307895400395</v>
      </c>
      <c r="Y67" s="160">
        <f>DSUM($B$43:$Y$48,Y$43,$C$55:$D67)</f>
        <v>25.861455431752674</v>
      </c>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row>
    <row r="68" spans="2:78">
      <c r="B68" s="25" t="s">
        <v>94</v>
      </c>
      <c r="C68" s="163" t="s">
        <v>317</v>
      </c>
      <c r="D68" s="163" t="s">
        <v>318</v>
      </c>
      <c r="E68" s="160">
        <f>DSUM($B$43:$Y$48,E$43,$C$55:$D68)</f>
        <v>0.53263699513192331</v>
      </c>
      <c r="F68" s="160">
        <f>DSUM($B$43:$Y$48,F$43,$C$55:$D68)</f>
        <v>0.78935685332996619</v>
      </c>
      <c r="G68" s="160">
        <f>DSUM($B$43:$Y$48,G$43,$C$55:$D68)</f>
        <v>0.96673061831241525</v>
      </c>
      <c r="H68" s="160">
        <f>DSUM($B$43:$Y$48,H$43,$C$55:$D68)</f>
        <v>1.0864412224800231</v>
      </c>
      <c r="I68" s="160">
        <f>DSUM($B$43:$Y$48,I$43,$C$55:$D68)</f>
        <v>1.1706382954593437</v>
      </c>
      <c r="J68" s="160">
        <f>DSUM($B$43:$Y$48,J$43,$C$55:$D68)</f>
        <v>1.2189925231149898</v>
      </c>
      <c r="K68" s="160">
        <f>DSUM($B$43:$Y$48,K$43,$C$55:$D68)</f>
        <v>1.2470360096062489</v>
      </c>
      <c r="L68" s="160">
        <f>DSUM($B$43:$Y$48,L$43,$C$55:$D68)</f>
        <v>1.2650867248718412</v>
      </c>
      <c r="M68" s="160">
        <f>DSUM($B$43:$Y$48,M$43,$C$55:$D68)</f>
        <v>1.2787280468869389</v>
      </c>
      <c r="N68" s="160">
        <f>DSUM($B$43:$Y$48,N$43,$C$55:$D68)</f>
        <v>1.2905680599533771</v>
      </c>
      <c r="O68" s="160">
        <f>DSUM($B$43:$Y$48,O$43,$C$55:$D68)</f>
        <v>1.3016910233150047</v>
      </c>
      <c r="P68" s="160">
        <f>DSUM($B$43:$Y$48,P$43,$C$55:$D68)</f>
        <v>1.3125179919023513</v>
      </c>
      <c r="Q68" s="160">
        <f>DSUM($B$43:$Y$48,Q$43,$C$55:$D68)</f>
        <v>1.3231920036551525</v>
      </c>
      <c r="R68" s="160">
        <f>DSUM($B$43:$Y$48,R$43,$C$55:$D68)</f>
        <v>1.3337524878871154</v>
      </c>
      <c r="S68" s="160">
        <f>DSUM($B$43:$Y$48,S$43,$C$55:$D68)</f>
        <v>1.3442158694756468</v>
      </c>
      <c r="T68" s="160">
        <f>DSUM($B$43:$Y$48,T$43,$C$55:$D68)</f>
        <v>1.3545938023869724</v>
      </c>
      <c r="U68" s="160">
        <f>DSUM($B$43:$Y$48,U$43,$C$55:$D68)</f>
        <v>1.3648957757991504</v>
      </c>
      <c r="V68" s="160">
        <f>DSUM($B$43:$Y$48,V$43,$C$55:$D68)</f>
        <v>1.3751294846881206</v>
      </c>
      <c r="W68" s="160">
        <f>DSUM($B$43:$Y$48,W$43,$C$55:$D68)</f>
        <v>1.3853015583808108</v>
      </c>
      <c r="X68" s="160">
        <f>DSUM($B$43:$Y$48,X$43,$C$55:$D68)</f>
        <v>1.3954307895400395</v>
      </c>
      <c r="Y68" s="160">
        <f>DSUM($B$43:$Y$48,Y$43,$C$55:$D68)</f>
        <v>25.861455431752674</v>
      </c>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row>
    <row r="69" spans="2:78">
      <c r="B69" s="25" t="s">
        <v>95</v>
      </c>
      <c r="C69" s="163" t="s">
        <v>319</v>
      </c>
      <c r="D69" s="163" t="s">
        <v>320</v>
      </c>
      <c r="E69" s="160">
        <f>DSUM($B$43:$Y$48,E$43,$C$55:$D69)</f>
        <v>0.53263699513192331</v>
      </c>
      <c r="F69" s="160">
        <f>DSUM($B$43:$Y$48,F$43,$C$55:$D69)</f>
        <v>0.78935685332996619</v>
      </c>
      <c r="G69" s="160">
        <f>DSUM($B$43:$Y$48,G$43,$C$55:$D69)</f>
        <v>0.96673061831241525</v>
      </c>
      <c r="H69" s="160">
        <f>DSUM($B$43:$Y$48,H$43,$C$55:$D69)</f>
        <v>1.0864412224800231</v>
      </c>
      <c r="I69" s="160">
        <f>DSUM($B$43:$Y$48,I$43,$C$55:$D69)</f>
        <v>1.1706382954593437</v>
      </c>
      <c r="J69" s="160">
        <f>DSUM($B$43:$Y$48,J$43,$C$55:$D69)</f>
        <v>1.2189925231149898</v>
      </c>
      <c r="K69" s="160">
        <f>DSUM($B$43:$Y$48,K$43,$C$55:$D69)</f>
        <v>1.2470360096062489</v>
      </c>
      <c r="L69" s="160">
        <f>DSUM($B$43:$Y$48,L$43,$C$55:$D69)</f>
        <v>1.2650867248718412</v>
      </c>
      <c r="M69" s="160">
        <f>DSUM($B$43:$Y$48,M$43,$C$55:$D69)</f>
        <v>1.2787280468869389</v>
      </c>
      <c r="N69" s="160">
        <f>DSUM($B$43:$Y$48,N$43,$C$55:$D69)</f>
        <v>1.2905680599533771</v>
      </c>
      <c r="O69" s="160">
        <f>DSUM($B$43:$Y$48,O$43,$C$55:$D69)</f>
        <v>1.3016910233150047</v>
      </c>
      <c r="P69" s="160">
        <f>DSUM($B$43:$Y$48,P$43,$C$55:$D69)</f>
        <v>1.3125179919023513</v>
      </c>
      <c r="Q69" s="160">
        <f>DSUM($B$43:$Y$48,Q$43,$C$55:$D69)</f>
        <v>1.3231920036551525</v>
      </c>
      <c r="R69" s="160">
        <f>DSUM($B$43:$Y$48,R$43,$C$55:$D69)</f>
        <v>1.3337524878871154</v>
      </c>
      <c r="S69" s="160">
        <f>DSUM($B$43:$Y$48,S$43,$C$55:$D69)</f>
        <v>1.3442158694756468</v>
      </c>
      <c r="T69" s="160">
        <f>DSUM($B$43:$Y$48,T$43,$C$55:$D69)</f>
        <v>1.3545938023869724</v>
      </c>
      <c r="U69" s="160">
        <f>DSUM($B$43:$Y$48,U$43,$C$55:$D69)</f>
        <v>1.3648957757991504</v>
      </c>
      <c r="V69" s="160">
        <f>DSUM($B$43:$Y$48,V$43,$C$55:$D69)</f>
        <v>1.3751294846881206</v>
      </c>
      <c r="W69" s="160">
        <f>DSUM($B$43:$Y$48,W$43,$C$55:$D69)</f>
        <v>1.3853015583808108</v>
      </c>
      <c r="X69" s="160">
        <f>DSUM($B$43:$Y$48,X$43,$C$55:$D69)</f>
        <v>1.3954307895400395</v>
      </c>
      <c r="Y69" s="160">
        <f>DSUM($B$43:$Y$48,Y$43,$C$55:$D69)</f>
        <v>25.861455431752674</v>
      </c>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row>
    <row r="70" spans="2:78">
      <c r="B70" s="25" t="s">
        <v>96</v>
      </c>
      <c r="C70" s="163" t="s">
        <v>321</v>
      </c>
      <c r="D70" s="163" t="s">
        <v>322</v>
      </c>
      <c r="E70" s="160">
        <f>DSUM($B$43:$Y$48,E$43,$C$55:$D70)</f>
        <v>0.53263699513192331</v>
      </c>
      <c r="F70" s="160">
        <f>DSUM($B$43:$Y$48,F$43,$C$55:$D70)</f>
        <v>0.78935685332996619</v>
      </c>
      <c r="G70" s="160">
        <f>DSUM($B$43:$Y$48,G$43,$C$55:$D70)</f>
        <v>0.96673061831241525</v>
      </c>
      <c r="H70" s="160">
        <f>DSUM($B$43:$Y$48,H$43,$C$55:$D70)</f>
        <v>1.0864412224800231</v>
      </c>
      <c r="I70" s="160">
        <f>DSUM($B$43:$Y$48,I$43,$C$55:$D70)</f>
        <v>1.1706382954593437</v>
      </c>
      <c r="J70" s="160">
        <f>DSUM($B$43:$Y$48,J$43,$C$55:$D70)</f>
        <v>1.2189925231149898</v>
      </c>
      <c r="K70" s="160">
        <f>DSUM($B$43:$Y$48,K$43,$C$55:$D70)</f>
        <v>1.2470360096062489</v>
      </c>
      <c r="L70" s="160">
        <f>DSUM($B$43:$Y$48,L$43,$C$55:$D70)</f>
        <v>1.2650867248718412</v>
      </c>
      <c r="M70" s="160">
        <f>DSUM($B$43:$Y$48,M$43,$C$55:$D70)</f>
        <v>1.2787280468869389</v>
      </c>
      <c r="N70" s="160">
        <f>DSUM($B$43:$Y$48,N$43,$C$55:$D70)</f>
        <v>1.2905680599533771</v>
      </c>
      <c r="O70" s="160">
        <f>DSUM($B$43:$Y$48,O$43,$C$55:$D70)</f>
        <v>1.3016910233150047</v>
      </c>
      <c r="P70" s="160">
        <f>DSUM($B$43:$Y$48,P$43,$C$55:$D70)</f>
        <v>1.3125179919023513</v>
      </c>
      <c r="Q70" s="160">
        <f>DSUM($B$43:$Y$48,Q$43,$C$55:$D70)</f>
        <v>1.3231920036551525</v>
      </c>
      <c r="R70" s="160">
        <f>DSUM($B$43:$Y$48,R$43,$C$55:$D70)</f>
        <v>1.3337524878871154</v>
      </c>
      <c r="S70" s="160">
        <f>DSUM($B$43:$Y$48,S$43,$C$55:$D70)</f>
        <v>1.3442158694756468</v>
      </c>
      <c r="T70" s="160">
        <f>DSUM($B$43:$Y$48,T$43,$C$55:$D70)</f>
        <v>1.3545938023869724</v>
      </c>
      <c r="U70" s="160">
        <f>DSUM($B$43:$Y$48,U$43,$C$55:$D70)</f>
        <v>1.3648957757991504</v>
      </c>
      <c r="V70" s="160">
        <f>DSUM($B$43:$Y$48,V$43,$C$55:$D70)</f>
        <v>1.3751294846881206</v>
      </c>
      <c r="W70" s="160">
        <f>DSUM($B$43:$Y$48,W$43,$C$55:$D70)</f>
        <v>1.3853015583808108</v>
      </c>
      <c r="X70" s="160">
        <f>DSUM($B$43:$Y$48,X$43,$C$55:$D70)</f>
        <v>1.3954307895400395</v>
      </c>
      <c r="Y70" s="160">
        <f>DSUM($B$43:$Y$48,Y$43,$C$55:$D70)</f>
        <v>25.861455431752674</v>
      </c>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row>
    <row r="71" spans="2:78">
      <c r="B71" s="25" t="s">
        <v>97</v>
      </c>
      <c r="C71" s="163" t="s">
        <v>323</v>
      </c>
      <c r="D71" s="163" t="s">
        <v>324</v>
      </c>
      <c r="E71" s="160">
        <f>DSUM($B$43:$Y$48,E$43,$C$55:$D71)</f>
        <v>0.53263699513192331</v>
      </c>
      <c r="F71" s="160">
        <f>DSUM($B$43:$Y$48,F$43,$C$55:$D71)</f>
        <v>0.78935685332996619</v>
      </c>
      <c r="G71" s="160">
        <f>DSUM($B$43:$Y$48,G$43,$C$55:$D71)</f>
        <v>0.96673061831241525</v>
      </c>
      <c r="H71" s="160">
        <f>DSUM($B$43:$Y$48,H$43,$C$55:$D71)</f>
        <v>1.0864412224800231</v>
      </c>
      <c r="I71" s="160">
        <f>DSUM($B$43:$Y$48,I$43,$C$55:$D71)</f>
        <v>1.1706382954593437</v>
      </c>
      <c r="J71" s="160">
        <f>DSUM($B$43:$Y$48,J$43,$C$55:$D71)</f>
        <v>1.2189925231149898</v>
      </c>
      <c r="K71" s="160">
        <f>DSUM($B$43:$Y$48,K$43,$C$55:$D71)</f>
        <v>1.2470360096062489</v>
      </c>
      <c r="L71" s="160">
        <f>DSUM($B$43:$Y$48,L$43,$C$55:$D71)</f>
        <v>1.2650867248718412</v>
      </c>
      <c r="M71" s="160">
        <f>DSUM($B$43:$Y$48,M$43,$C$55:$D71)</f>
        <v>1.2787280468869389</v>
      </c>
      <c r="N71" s="160">
        <f>DSUM($B$43:$Y$48,N$43,$C$55:$D71)</f>
        <v>1.2905680599533771</v>
      </c>
      <c r="O71" s="160">
        <f>DSUM($B$43:$Y$48,O$43,$C$55:$D71)</f>
        <v>1.3016910233150047</v>
      </c>
      <c r="P71" s="160">
        <f>DSUM($B$43:$Y$48,P$43,$C$55:$D71)</f>
        <v>1.3125179919023513</v>
      </c>
      <c r="Q71" s="160">
        <f>DSUM($B$43:$Y$48,Q$43,$C$55:$D71)</f>
        <v>1.3231920036551525</v>
      </c>
      <c r="R71" s="160">
        <f>DSUM($B$43:$Y$48,R$43,$C$55:$D71)</f>
        <v>1.3337524878871154</v>
      </c>
      <c r="S71" s="160">
        <f>DSUM($B$43:$Y$48,S$43,$C$55:$D71)</f>
        <v>1.3442158694756468</v>
      </c>
      <c r="T71" s="160">
        <f>DSUM($B$43:$Y$48,T$43,$C$55:$D71)</f>
        <v>1.3545938023869724</v>
      </c>
      <c r="U71" s="160">
        <f>DSUM($B$43:$Y$48,U$43,$C$55:$D71)</f>
        <v>1.3648957757991504</v>
      </c>
      <c r="V71" s="160">
        <f>DSUM($B$43:$Y$48,V$43,$C$55:$D71)</f>
        <v>1.3751294846881206</v>
      </c>
      <c r="W71" s="160">
        <f>DSUM($B$43:$Y$48,W$43,$C$55:$D71)</f>
        <v>1.3853015583808108</v>
      </c>
      <c r="X71" s="160">
        <f>DSUM($B$43:$Y$48,X$43,$C$55:$D71)</f>
        <v>1.3954307895400395</v>
      </c>
      <c r="Y71" s="160">
        <f>DSUM($B$43:$Y$48,Y$43,$C$55:$D71)</f>
        <v>25.861455431752674</v>
      </c>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row>
    <row r="72" spans="2:78">
      <c r="B72" s="25" t="s">
        <v>98</v>
      </c>
      <c r="C72" s="163" t="s">
        <v>325</v>
      </c>
      <c r="D72" s="163" t="s">
        <v>326</v>
      </c>
      <c r="E72" s="160">
        <f>DSUM($B$43:$Y$48,E$43,$C$55:$D72)</f>
        <v>0.53263699513192331</v>
      </c>
      <c r="F72" s="160">
        <f>DSUM($B$43:$Y$48,F$43,$C$55:$D72)</f>
        <v>0.78935685332996619</v>
      </c>
      <c r="G72" s="160">
        <f>DSUM($B$43:$Y$48,G$43,$C$55:$D72)</f>
        <v>0.96673061831241525</v>
      </c>
      <c r="H72" s="160">
        <f>DSUM($B$43:$Y$48,H$43,$C$55:$D72)</f>
        <v>1.0864412224800231</v>
      </c>
      <c r="I72" s="160">
        <f>DSUM($B$43:$Y$48,I$43,$C$55:$D72)</f>
        <v>1.1706382954593437</v>
      </c>
      <c r="J72" s="160">
        <f>DSUM($B$43:$Y$48,J$43,$C$55:$D72)</f>
        <v>1.2189925231149898</v>
      </c>
      <c r="K72" s="160">
        <f>DSUM($B$43:$Y$48,K$43,$C$55:$D72)</f>
        <v>1.2470360096062489</v>
      </c>
      <c r="L72" s="160">
        <f>DSUM($B$43:$Y$48,L$43,$C$55:$D72)</f>
        <v>1.2650867248718412</v>
      </c>
      <c r="M72" s="160">
        <f>DSUM($B$43:$Y$48,M$43,$C$55:$D72)</f>
        <v>1.2787280468869389</v>
      </c>
      <c r="N72" s="160">
        <f>DSUM($B$43:$Y$48,N$43,$C$55:$D72)</f>
        <v>1.2905680599533771</v>
      </c>
      <c r="O72" s="160">
        <f>DSUM($B$43:$Y$48,O$43,$C$55:$D72)</f>
        <v>1.3016910233150047</v>
      </c>
      <c r="P72" s="160">
        <f>DSUM($B$43:$Y$48,P$43,$C$55:$D72)</f>
        <v>1.3125179919023513</v>
      </c>
      <c r="Q72" s="160">
        <f>DSUM($B$43:$Y$48,Q$43,$C$55:$D72)</f>
        <v>1.3231920036551525</v>
      </c>
      <c r="R72" s="160">
        <f>DSUM($B$43:$Y$48,R$43,$C$55:$D72)</f>
        <v>1.3337524878871154</v>
      </c>
      <c r="S72" s="160">
        <f>DSUM($B$43:$Y$48,S$43,$C$55:$D72)</f>
        <v>1.3442158694756468</v>
      </c>
      <c r="T72" s="160">
        <f>DSUM($B$43:$Y$48,T$43,$C$55:$D72)</f>
        <v>1.3545938023869724</v>
      </c>
      <c r="U72" s="160">
        <f>DSUM($B$43:$Y$48,U$43,$C$55:$D72)</f>
        <v>1.3648957757991504</v>
      </c>
      <c r="V72" s="160">
        <f>DSUM($B$43:$Y$48,V$43,$C$55:$D72)</f>
        <v>1.3751294846881206</v>
      </c>
      <c r="W72" s="160">
        <f>DSUM($B$43:$Y$48,W$43,$C$55:$D72)</f>
        <v>1.3853015583808108</v>
      </c>
      <c r="X72" s="160">
        <f>DSUM($B$43:$Y$48,X$43,$C$55:$D72)</f>
        <v>1.3954307895400395</v>
      </c>
      <c r="Y72" s="160">
        <f>DSUM($B$43:$Y$48,Y$43,$C$55:$D72)</f>
        <v>25.861455431752674</v>
      </c>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row>
    <row r="73" spans="2:78">
      <c r="B73" s="25" t="s">
        <v>99</v>
      </c>
      <c r="C73" s="163" t="s">
        <v>327</v>
      </c>
      <c r="D73" s="163" t="s">
        <v>328</v>
      </c>
      <c r="E73" s="160">
        <f>DSUM($B$43:$Y$48,E$43,$C$55:$D73)</f>
        <v>0.53263699513192331</v>
      </c>
      <c r="F73" s="160">
        <f>DSUM($B$43:$Y$48,F$43,$C$55:$D73)</f>
        <v>0.78935685332996619</v>
      </c>
      <c r="G73" s="160">
        <f>DSUM($B$43:$Y$48,G$43,$C$55:$D73)</f>
        <v>0.96673061831241525</v>
      </c>
      <c r="H73" s="160">
        <f>DSUM($B$43:$Y$48,H$43,$C$55:$D73)</f>
        <v>1.0864412224800231</v>
      </c>
      <c r="I73" s="160">
        <f>DSUM($B$43:$Y$48,I$43,$C$55:$D73)</f>
        <v>1.1706382954593437</v>
      </c>
      <c r="J73" s="160">
        <f>DSUM($B$43:$Y$48,J$43,$C$55:$D73)</f>
        <v>1.2189925231149898</v>
      </c>
      <c r="K73" s="160">
        <f>DSUM($B$43:$Y$48,K$43,$C$55:$D73)</f>
        <v>1.2470360096062489</v>
      </c>
      <c r="L73" s="160">
        <f>DSUM($B$43:$Y$48,L$43,$C$55:$D73)</f>
        <v>1.2650867248718412</v>
      </c>
      <c r="M73" s="160">
        <f>DSUM($B$43:$Y$48,M$43,$C$55:$D73)</f>
        <v>1.2787280468869389</v>
      </c>
      <c r="N73" s="160">
        <f>DSUM($B$43:$Y$48,N$43,$C$55:$D73)</f>
        <v>1.2905680599533771</v>
      </c>
      <c r="O73" s="160">
        <f>DSUM($B$43:$Y$48,O$43,$C$55:$D73)</f>
        <v>1.3016910233150047</v>
      </c>
      <c r="P73" s="160">
        <f>DSUM($B$43:$Y$48,P$43,$C$55:$D73)</f>
        <v>1.3125179919023513</v>
      </c>
      <c r="Q73" s="160">
        <f>DSUM($B$43:$Y$48,Q$43,$C$55:$D73)</f>
        <v>1.3231920036551525</v>
      </c>
      <c r="R73" s="160">
        <f>DSUM($B$43:$Y$48,R$43,$C$55:$D73)</f>
        <v>1.3337524878871154</v>
      </c>
      <c r="S73" s="160">
        <f>DSUM($B$43:$Y$48,S$43,$C$55:$D73)</f>
        <v>1.3442158694756468</v>
      </c>
      <c r="T73" s="160">
        <f>DSUM($B$43:$Y$48,T$43,$C$55:$D73)</f>
        <v>1.3545938023869724</v>
      </c>
      <c r="U73" s="160">
        <f>DSUM($B$43:$Y$48,U$43,$C$55:$D73)</f>
        <v>1.3648957757991504</v>
      </c>
      <c r="V73" s="160">
        <f>DSUM($B$43:$Y$48,V$43,$C$55:$D73)</f>
        <v>1.3751294846881206</v>
      </c>
      <c r="W73" s="160">
        <f>DSUM($B$43:$Y$48,W$43,$C$55:$D73)</f>
        <v>1.3853015583808108</v>
      </c>
      <c r="X73" s="160">
        <f>DSUM($B$43:$Y$48,X$43,$C$55:$D73)</f>
        <v>1.3954307895400395</v>
      </c>
      <c r="Y73" s="160">
        <f>DSUM($B$43:$Y$48,Y$43,$C$55:$D73)</f>
        <v>25.861455431752674</v>
      </c>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row>
    <row r="74" spans="2:78">
      <c r="B74" s="25" t="s">
        <v>100</v>
      </c>
      <c r="C74" s="163" t="s">
        <v>329</v>
      </c>
      <c r="D74" s="163" t="s">
        <v>330</v>
      </c>
      <c r="E74" s="160">
        <f>DSUM($B$43:$Y$48,E$43,$C$55:$D74)</f>
        <v>0.53263699513192331</v>
      </c>
      <c r="F74" s="160">
        <f>DSUM($B$43:$Y$48,F$43,$C$55:$D74)</f>
        <v>0.78935685332996619</v>
      </c>
      <c r="G74" s="160">
        <f>DSUM($B$43:$Y$48,G$43,$C$55:$D74)</f>
        <v>0.96673061831241525</v>
      </c>
      <c r="H74" s="160">
        <f>DSUM($B$43:$Y$48,H$43,$C$55:$D74)</f>
        <v>1.0864412224800231</v>
      </c>
      <c r="I74" s="160">
        <f>DSUM($B$43:$Y$48,I$43,$C$55:$D74)</f>
        <v>1.1706382954593437</v>
      </c>
      <c r="J74" s="160">
        <f>DSUM($B$43:$Y$48,J$43,$C$55:$D74)</f>
        <v>1.2189925231149898</v>
      </c>
      <c r="K74" s="160">
        <f>DSUM($B$43:$Y$48,K$43,$C$55:$D74)</f>
        <v>1.2470360096062489</v>
      </c>
      <c r="L74" s="160">
        <f>DSUM($B$43:$Y$48,L$43,$C$55:$D74)</f>
        <v>1.2650867248718412</v>
      </c>
      <c r="M74" s="160">
        <f>DSUM($B$43:$Y$48,M$43,$C$55:$D74)</f>
        <v>1.2787280468869389</v>
      </c>
      <c r="N74" s="160">
        <f>DSUM($B$43:$Y$48,N$43,$C$55:$D74)</f>
        <v>1.2905680599533771</v>
      </c>
      <c r="O74" s="160">
        <f>DSUM($B$43:$Y$48,O$43,$C$55:$D74)</f>
        <v>1.3016910233150047</v>
      </c>
      <c r="P74" s="160">
        <f>DSUM($B$43:$Y$48,P$43,$C$55:$D74)</f>
        <v>1.3125179919023513</v>
      </c>
      <c r="Q74" s="160">
        <f>DSUM($B$43:$Y$48,Q$43,$C$55:$D74)</f>
        <v>1.3231920036551525</v>
      </c>
      <c r="R74" s="160">
        <f>DSUM($B$43:$Y$48,R$43,$C$55:$D74)</f>
        <v>1.3337524878871154</v>
      </c>
      <c r="S74" s="160">
        <f>DSUM($B$43:$Y$48,S$43,$C$55:$D74)</f>
        <v>1.3442158694756468</v>
      </c>
      <c r="T74" s="160">
        <f>DSUM($B$43:$Y$48,T$43,$C$55:$D74)</f>
        <v>1.3545938023869724</v>
      </c>
      <c r="U74" s="160">
        <f>DSUM($B$43:$Y$48,U$43,$C$55:$D74)</f>
        <v>1.3648957757991504</v>
      </c>
      <c r="V74" s="160">
        <f>DSUM($B$43:$Y$48,V$43,$C$55:$D74)</f>
        <v>1.3751294846881206</v>
      </c>
      <c r="W74" s="160">
        <f>DSUM($B$43:$Y$48,W$43,$C$55:$D74)</f>
        <v>1.3853015583808108</v>
      </c>
      <c r="X74" s="160">
        <f>DSUM($B$43:$Y$48,X$43,$C$55:$D74)</f>
        <v>1.3954307895400395</v>
      </c>
      <c r="Y74" s="160">
        <f>DSUM($B$43:$Y$48,Y$43,$C$55:$D74)</f>
        <v>25.861455431752674</v>
      </c>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row>
    <row r="75" spans="2:78">
      <c r="B75" s="25" t="s">
        <v>101</v>
      </c>
      <c r="C75" s="163" t="s">
        <v>331</v>
      </c>
      <c r="D75" s="163" t="s">
        <v>332</v>
      </c>
      <c r="E75" s="160">
        <f>DSUM($B$43:$Y$48,E$43,$C$55:$D75)</f>
        <v>0.53263699513192331</v>
      </c>
      <c r="F75" s="160">
        <f>DSUM($B$43:$Y$48,F$43,$C$55:$D75)</f>
        <v>0.78935685332996619</v>
      </c>
      <c r="G75" s="160">
        <f>DSUM($B$43:$Y$48,G$43,$C$55:$D75)</f>
        <v>0.96673061831241525</v>
      </c>
      <c r="H75" s="160">
        <f>DSUM($B$43:$Y$48,H$43,$C$55:$D75)</f>
        <v>1.0864412224800231</v>
      </c>
      <c r="I75" s="160">
        <f>DSUM($B$43:$Y$48,I$43,$C$55:$D75)</f>
        <v>1.1706382954593437</v>
      </c>
      <c r="J75" s="160">
        <f>DSUM($B$43:$Y$48,J$43,$C$55:$D75)</f>
        <v>1.2189925231149898</v>
      </c>
      <c r="K75" s="160">
        <f>DSUM($B$43:$Y$48,K$43,$C$55:$D75)</f>
        <v>1.2470360096062489</v>
      </c>
      <c r="L75" s="160">
        <f>DSUM($B$43:$Y$48,L$43,$C$55:$D75)</f>
        <v>1.2650867248718412</v>
      </c>
      <c r="M75" s="160">
        <f>DSUM($B$43:$Y$48,M$43,$C$55:$D75)</f>
        <v>1.2787280468869389</v>
      </c>
      <c r="N75" s="160">
        <f>DSUM($B$43:$Y$48,N$43,$C$55:$D75)</f>
        <v>1.2905680599533771</v>
      </c>
      <c r="O75" s="160">
        <f>DSUM($B$43:$Y$48,O$43,$C$55:$D75)</f>
        <v>1.3016910233150047</v>
      </c>
      <c r="P75" s="160">
        <f>DSUM($B$43:$Y$48,P$43,$C$55:$D75)</f>
        <v>1.3125179919023513</v>
      </c>
      <c r="Q75" s="160">
        <f>DSUM($B$43:$Y$48,Q$43,$C$55:$D75)</f>
        <v>1.3231920036551525</v>
      </c>
      <c r="R75" s="160">
        <f>DSUM($B$43:$Y$48,R$43,$C$55:$D75)</f>
        <v>1.3337524878871154</v>
      </c>
      <c r="S75" s="160">
        <f>DSUM($B$43:$Y$48,S$43,$C$55:$D75)</f>
        <v>1.3442158694756468</v>
      </c>
      <c r="T75" s="160">
        <f>DSUM($B$43:$Y$48,T$43,$C$55:$D75)</f>
        <v>1.3545938023869724</v>
      </c>
      <c r="U75" s="160">
        <f>DSUM($B$43:$Y$48,U$43,$C$55:$D75)</f>
        <v>1.3648957757991504</v>
      </c>
      <c r="V75" s="160">
        <f>DSUM($B$43:$Y$48,V$43,$C$55:$D75)</f>
        <v>1.3751294846881206</v>
      </c>
      <c r="W75" s="160">
        <f>DSUM($B$43:$Y$48,W$43,$C$55:$D75)</f>
        <v>1.3853015583808108</v>
      </c>
      <c r="X75" s="160">
        <f>DSUM($B$43:$Y$48,X$43,$C$55:$D75)</f>
        <v>1.3954307895400395</v>
      </c>
      <c r="Y75" s="160">
        <f>DSUM($B$43:$Y$48,Y$43,$C$55:$D75)</f>
        <v>25.861455431752674</v>
      </c>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row>
    <row r="76" spans="2:78">
      <c r="B76" s="25" t="s">
        <v>102</v>
      </c>
      <c r="C76" s="163" t="s">
        <v>333</v>
      </c>
      <c r="D76" s="163" t="s">
        <v>334</v>
      </c>
      <c r="E76" s="160">
        <f>DSUM($B$43:$Y$48,E$43,$C$55:$D76)</f>
        <v>0.53263699513192331</v>
      </c>
      <c r="F76" s="160">
        <f>DSUM($B$43:$Y$48,F$43,$C$55:$D76)</f>
        <v>0.78935685332996619</v>
      </c>
      <c r="G76" s="160">
        <f>DSUM($B$43:$Y$48,G$43,$C$55:$D76)</f>
        <v>0.96673061831241525</v>
      </c>
      <c r="H76" s="160">
        <f>DSUM($B$43:$Y$48,H$43,$C$55:$D76)</f>
        <v>1.0864412224800231</v>
      </c>
      <c r="I76" s="160">
        <f>DSUM($B$43:$Y$48,I$43,$C$55:$D76)</f>
        <v>1.1706382954593437</v>
      </c>
      <c r="J76" s="160">
        <f>DSUM($B$43:$Y$48,J$43,$C$55:$D76)</f>
        <v>1.2189925231149898</v>
      </c>
      <c r="K76" s="160">
        <f>DSUM($B$43:$Y$48,K$43,$C$55:$D76)</f>
        <v>1.2470360096062489</v>
      </c>
      <c r="L76" s="160">
        <f>DSUM($B$43:$Y$48,L$43,$C$55:$D76)</f>
        <v>1.2650867248718412</v>
      </c>
      <c r="M76" s="160">
        <f>DSUM($B$43:$Y$48,M$43,$C$55:$D76)</f>
        <v>1.2787280468869389</v>
      </c>
      <c r="N76" s="160">
        <f>DSUM($B$43:$Y$48,N$43,$C$55:$D76)</f>
        <v>1.2905680599533771</v>
      </c>
      <c r="O76" s="160">
        <f>DSUM($B$43:$Y$48,O$43,$C$55:$D76)</f>
        <v>1.3016910233150047</v>
      </c>
      <c r="P76" s="160">
        <f>DSUM($B$43:$Y$48,P$43,$C$55:$D76)</f>
        <v>1.3125179919023513</v>
      </c>
      <c r="Q76" s="160">
        <f>DSUM($B$43:$Y$48,Q$43,$C$55:$D76)</f>
        <v>1.3231920036551525</v>
      </c>
      <c r="R76" s="160">
        <f>DSUM($B$43:$Y$48,R$43,$C$55:$D76)</f>
        <v>1.3337524878871154</v>
      </c>
      <c r="S76" s="160">
        <f>DSUM($B$43:$Y$48,S$43,$C$55:$D76)</f>
        <v>1.3442158694756468</v>
      </c>
      <c r="T76" s="160">
        <f>DSUM($B$43:$Y$48,T$43,$C$55:$D76)</f>
        <v>1.3545938023869724</v>
      </c>
      <c r="U76" s="160">
        <f>DSUM($B$43:$Y$48,U$43,$C$55:$D76)</f>
        <v>1.3648957757991504</v>
      </c>
      <c r="V76" s="160">
        <f>DSUM($B$43:$Y$48,V$43,$C$55:$D76)</f>
        <v>1.3751294846881206</v>
      </c>
      <c r="W76" s="160">
        <f>DSUM($B$43:$Y$48,W$43,$C$55:$D76)</f>
        <v>1.3853015583808108</v>
      </c>
      <c r="X76" s="160">
        <f>DSUM($B$43:$Y$48,X$43,$C$55:$D76)</f>
        <v>1.3954307895400395</v>
      </c>
      <c r="Y76" s="160">
        <f>DSUM($B$43:$Y$48,Y$43,$C$55:$D76)</f>
        <v>25.861455431752674</v>
      </c>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row>
    <row r="77" spans="2:78">
      <c r="B77" s="25" t="s">
        <v>368</v>
      </c>
      <c r="C77" s="163" t="s">
        <v>335</v>
      </c>
      <c r="D77" s="163" t="s">
        <v>369</v>
      </c>
      <c r="E77" s="160">
        <f>DSUM($B$43:$Y$48,E$43,$C$55:$D77)</f>
        <v>0.53263699513192331</v>
      </c>
      <c r="F77" s="160">
        <f>DSUM($B$43:$Y$48,F$43,$C$55:$D77)</f>
        <v>0.78935685332996619</v>
      </c>
      <c r="G77" s="160">
        <f>DSUM($B$43:$Y$48,G$43,$C$55:$D77)</f>
        <v>0.96673061831241525</v>
      </c>
      <c r="H77" s="160">
        <f>DSUM($B$43:$Y$48,H$43,$C$55:$D77)</f>
        <v>1.0864412224800231</v>
      </c>
      <c r="I77" s="160">
        <f>DSUM($B$43:$Y$48,I$43,$C$55:$D77)</f>
        <v>1.1706382954593437</v>
      </c>
      <c r="J77" s="160">
        <f>DSUM($B$43:$Y$48,J$43,$C$55:$D77)</f>
        <v>1.2189925231149898</v>
      </c>
      <c r="K77" s="160">
        <f>DSUM($B$43:$Y$48,K$43,$C$55:$D77)</f>
        <v>1.2470360096062489</v>
      </c>
      <c r="L77" s="160">
        <f>DSUM($B$43:$Y$48,L$43,$C$55:$D77)</f>
        <v>1.2650867248718412</v>
      </c>
      <c r="M77" s="160">
        <f>DSUM($B$43:$Y$48,M$43,$C$55:$D77)</f>
        <v>1.2787280468869389</v>
      </c>
      <c r="N77" s="160">
        <f>DSUM($B$43:$Y$48,N$43,$C$55:$D77)</f>
        <v>1.2905680599533771</v>
      </c>
      <c r="O77" s="160">
        <f>DSUM($B$43:$Y$48,O$43,$C$55:$D77)</f>
        <v>1.3016910233150047</v>
      </c>
      <c r="P77" s="160">
        <f>DSUM($B$43:$Y$48,P$43,$C$55:$D77)</f>
        <v>1.3125179919023513</v>
      </c>
      <c r="Q77" s="160">
        <f>DSUM($B$43:$Y$48,Q$43,$C$55:$D77)</f>
        <v>1.3231920036551525</v>
      </c>
      <c r="R77" s="160">
        <f>DSUM($B$43:$Y$48,R$43,$C$55:$D77)</f>
        <v>1.3337524878871154</v>
      </c>
      <c r="S77" s="160">
        <f>DSUM($B$43:$Y$48,S$43,$C$55:$D77)</f>
        <v>1.3442158694756468</v>
      </c>
      <c r="T77" s="160">
        <f>DSUM($B$43:$Y$48,T$43,$C$55:$D77)</f>
        <v>1.3545938023869724</v>
      </c>
      <c r="U77" s="160">
        <f>DSUM($B$43:$Y$48,U$43,$C$55:$D77)</f>
        <v>1.3648957757991504</v>
      </c>
      <c r="V77" s="160">
        <f>DSUM($B$43:$Y$48,V$43,$C$55:$D77)</f>
        <v>1.3751294846881206</v>
      </c>
      <c r="W77" s="160">
        <f>DSUM($B$43:$Y$48,W$43,$C$55:$D77)</f>
        <v>1.3853015583808108</v>
      </c>
      <c r="X77" s="160">
        <f>DSUM($B$43:$Y$48,X$43,$C$55:$D77)</f>
        <v>1.3954307895400395</v>
      </c>
      <c r="Y77" s="160">
        <f>DSUM($B$43:$Y$48,Y$43,$C$55:$D77)</f>
        <v>25.861455431752674</v>
      </c>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row>
    <row r="78" spans="2:78">
      <c r="B78" s="25" t="s">
        <v>370</v>
      </c>
      <c r="C78" s="163" t="s">
        <v>371</v>
      </c>
      <c r="D78" s="163" t="s">
        <v>372</v>
      </c>
      <c r="E78" s="160">
        <f>DSUM($B$43:$Y$48,E$43,$C$55:$D78)</f>
        <v>0.53263699513192331</v>
      </c>
      <c r="F78" s="160">
        <f>DSUM($B$43:$Y$48,F$43,$C$55:$D78)</f>
        <v>0.78935685332996619</v>
      </c>
      <c r="G78" s="160">
        <f>DSUM($B$43:$Y$48,G$43,$C$55:$D78)</f>
        <v>0.96673061831241525</v>
      </c>
      <c r="H78" s="160">
        <f>DSUM($B$43:$Y$48,H$43,$C$55:$D78)</f>
        <v>1.0864412224800231</v>
      </c>
      <c r="I78" s="160">
        <f>DSUM($B$43:$Y$48,I$43,$C$55:$D78)</f>
        <v>1.1706382954593437</v>
      </c>
      <c r="J78" s="160">
        <f>DSUM($B$43:$Y$48,J$43,$C$55:$D78)</f>
        <v>1.2189925231149898</v>
      </c>
      <c r="K78" s="160">
        <f>DSUM($B$43:$Y$48,K$43,$C$55:$D78)</f>
        <v>1.2470360096062489</v>
      </c>
      <c r="L78" s="160">
        <f>DSUM($B$43:$Y$48,L$43,$C$55:$D78)</f>
        <v>1.2650867248718412</v>
      </c>
      <c r="M78" s="160">
        <f>DSUM($B$43:$Y$48,M$43,$C$55:$D78)</f>
        <v>1.2787280468869389</v>
      </c>
      <c r="N78" s="160">
        <f>DSUM($B$43:$Y$48,N$43,$C$55:$D78)</f>
        <v>1.2905680599533771</v>
      </c>
      <c r="O78" s="160">
        <f>DSUM($B$43:$Y$48,O$43,$C$55:$D78)</f>
        <v>1.3016910233150047</v>
      </c>
      <c r="P78" s="160">
        <f>DSUM($B$43:$Y$48,P$43,$C$55:$D78)</f>
        <v>1.3125179919023513</v>
      </c>
      <c r="Q78" s="160">
        <f>DSUM($B$43:$Y$48,Q$43,$C$55:$D78)</f>
        <v>1.3231920036551525</v>
      </c>
      <c r="R78" s="160">
        <f>DSUM($B$43:$Y$48,R$43,$C$55:$D78)</f>
        <v>1.3337524878871154</v>
      </c>
      <c r="S78" s="160">
        <f>DSUM($B$43:$Y$48,S$43,$C$55:$D78)</f>
        <v>1.3442158694756468</v>
      </c>
      <c r="T78" s="160">
        <f>DSUM($B$43:$Y$48,T$43,$C$55:$D78)</f>
        <v>1.3545938023869724</v>
      </c>
      <c r="U78" s="160">
        <f>DSUM($B$43:$Y$48,U$43,$C$55:$D78)</f>
        <v>1.3648957757991504</v>
      </c>
      <c r="V78" s="160">
        <f>DSUM($B$43:$Y$48,V$43,$C$55:$D78)</f>
        <v>1.3751294846881206</v>
      </c>
      <c r="W78" s="160">
        <f>DSUM($B$43:$Y$48,W$43,$C$55:$D78)</f>
        <v>1.3853015583808108</v>
      </c>
      <c r="X78" s="160">
        <f>DSUM($B$43:$Y$48,X$43,$C$55:$D78)</f>
        <v>1.3954307895400395</v>
      </c>
      <c r="Y78" s="160">
        <f>DSUM($B$43:$Y$48,Y$43,$C$55:$D78)</f>
        <v>25.861455431752674</v>
      </c>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row>
    <row r="79" spans="2:78">
      <c r="B79" s="25" t="s">
        <v>373</v>
      </c>
      <c r="C79" s="163" t="s">
        <v>374</v>
      </c>
      <c r="D79" s="163" t="s">
        <v>375</v>
      </c>
      <c r="E79" s="160">
        <f>DSUM($B$43:$Y$48,E$43,$C$55:$D79)</f>
        <v>0.53263699513192331</v>
      </c>
      <c r="F79" s="160">
        <f>DSUM($B$43:$Y$48,F$43,$C$55:$D79)</f>
        <v>0.78935685332996619</v>
      </c>
      <c r="G79" s="160">
        <f>DSUM($B$43:$Y$48,G$43,$C$55:$D79)</f>
        <v>0.96673061831241525</v>
      </c>
      <c r="H79" s="160">
        <f>DSUM($B$43:$Y$48,H$43,$C$55:$D79)</f>
        <v>1.0864412224800231</v>
      </c>
      <c r="I79" s="160">
        <f>DSUM($B$43:$Y$48,I$43,$C$55:$D79)</f>
        <v>1.1706382954593437</v>
      </c>
      <c r="J79" s="160">
        <f>DSUM($B$43:$Y$48,J$43,$C$55:$D79)</f>
        <v>1.2189925231149898</v>
      </c>
      <c r="K79" s="160">
        <f>DSUM($B$43:$Y$48,K$43,$C$55:$D79)</f>
        <v>1.2470360096062489</v>
      </c>
      <c r="L79" s="160">
        <f>DSUM($B$43:$Y$48,L$43,$C$55:$D79)</f>
        <v>1.2650867248718412</v>
      </c>
      <c r="M79" s="160">
        <f>DSUM($B$43:$Y$48,M$43,$C$55:$D79)</f>
        <v>1.2787280468869389</v>
      </c>
      <c r="N79" s="160">
        <f>DSUM($B$43:$Y$48,N$43,$C$55:$D79)</f>
        <v>1.2905680599533771</v>
      </c>
      <c r="O79" s="160">
        <f>DSUM($B$43:$Y$48,O$43,$C$55:$D79)</f>
        <v>1.3016910233150047</v>
      </c>
      <c r="P79" s="160">
        <f>DSUM($B$43:$Y$48,P$43,$C$55:$D79)</f>
        <v>1.3125179919023513</v>
      </c>
      <c r="Q79" s="160">
        <f>DSUM($B$43:$Y$48,Q$43,$C$55:$D79)</f>
        <v>1.3231920036551525</v>
      </c>
      <c r="R79" s="160">
        <f>DSUM($B$43:$Y$48,R$43,$C$55:$D79)</f>
        <v>1.3337524878871154</v>
      </c>
      <c r="S79" s="160">
        <f>DSUM($B$43:$Y$48,S$43,$C$55:$D79)</f>
        <v>1.3442158694756468</v>
      </c>
      <c r="T79" s="160">
        <f>DSUM($B$43:$Y$48,T$43,$C$55:$D79)</f>
        <v>1.3545938023869724</v>
      </c>
      <c r="U79" s="160">
        <f>DSUM($B$43:$Y$48,U$43,$C$55:$D79)</f>
        <v>1.3648957757991504</v>
      </c>
      <c r="V79" s="160">
        <f>DSUM($B$43:$Y$48,V$43,$C$55:$D79)</f>
        <v>1.3751294846881206</v>
      </c>
      <c r="W79" s="160">
        <f>DSUM($B$43:$Y$48,W$43,$C$55:$D79)</f>
        <v>1.3853015583808108</v>
      </c>
      <c r="X79" s="160">
        <f>DSUM($B$43:$Y$48,X$43,$C$55:$D79)</f>
        <v>1.3954307895400395</v>
      </c>
      <c r="Y79" s="160">
        <f>DSUM($B$43:$Y$48,Y$43,$C$55:$D79)</f>
        <v>25.861455431752674</v>
      </c>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row>
    <row r="80" spans="2:78">
      <c r="B80" s="25" t="s">
        <v>376</v>
      </c>
      <c r="C80" s="163" t="s">
        <v>377</v>
      </c>
      <c r="D80" s="163" t="s">
        <v>378</v>
      </c>
      <c r="E80" s="160">
        <f>DSUM($B$43:$Y$48,E$43,$C$55:$D80)</f>
        <v>0.53263699513192331</v>
      </c>
      <c r="F80" s="160">
        <f>DSUM($B$43:$Y$48,F$43,$C$55:$D80)</f>
        <v>0.78935685332996619</v>
      </c>
      <c r="G80" s="160">
        <f>DSUM($B$43:$Y$48,G$43,$C$55:$D80)</f>
        <v>0.96673061831241525</v>
      </c>
      <c r="H80" s="160">
        <f>DSUM($B$43:$Y$48,H$43,$C$55:$D80)</f>
        <v>1.0864412224800231</v>
      </c>
      <c r="I80" s="160">
        <f>DSUM($B$43:$Y$48,I$43,$C$55:$D80)</f>
        <v>1.1706382954593437</v>
      </c>
      <c r="J80" s="160">
        <f>DSUM($B$43:$Y$48,J$43,$C$55:$D80)</f>
        <v>1.2189925231149898</v>
      </c>
      <c r="K80" s="160">
        <f>DSUM($B$43:$Y$48,K$43,$C$55:$D80)</f>
        <v>1.2470360096062489</v>
      </c>
      <c r="L80" s="160">
        <f>DSUM($B$43:$Y$48,L$43,$C$55:$D80)</f>
        <v>1.2650867248718412</v>
      </c>
      <c r="M80" s="160">
        <f>DSUM($B$43:$Y$48,M$43,$C$55:$D80)</f>
        <v>1.2787280468869389</v>
      </c>
      <c r="N80" s="160">
        <f>DSUM($B$43:$Y$48,N$43,$C$55:$D80)</f>
        <v>1.2905680599533771</v>
      </c>
      <c r="O80" s="160">
        <f>DSUM($B$43:$Y$48,O$43,$C$55:$D80)</f>
        <v>1.3016910233150047</v>
      </c>
      <c r="P80" s="160">
        <f>DSUM($B$43:$Y$48,P$43,$C$55:$D80)</f>
        <v>1.3125179919023513</v>
      </c>
      <c r="Q80" s="160">
        <f>DSUM($B$43:$Y$48,Q$43,$C$55:$D80)</f>
        <v>1.3231920036551525</v>
      </c>
      <c r="R80" s="160">
        <f>DSUM($B$43:$Y$48,R$43,$C$55:$D80)</f>
        <v>1.3337524878871154</v>
      </c>
      <c r="S80" s="160">
        <f>DSUM($B$43:$Y$48,S$43,$C$55:$D80)</f>
        <v>1.3442158694756468</v>
      </c>
      <c r="T80" s="160">
        <f>DSUM($B$43:$Y$48,T$43,$C$55:$D80)</f>
        <v>1.3545938023869724</v>
      </c>
      <c r="U80" s="160">
        <f>DSUM($B$43:$Y$48,U$43,$C$55:$D80)</f>
        <v>1.3648957757991504</v>
      </c>
      <c r="V80" s="160">
        <f>DSUM($B$43:$Y$48,V$43,$C$55:$D80)</f>
        <v>1.3751294846881206</v>
      </c>
      <c r="W80" s="160">
        <f>DSUM($B$43:$Y$48,W$43,$C$55:$D80)</f>
        <v>1.3853015583808108</v>
      </c>
      <c r="X80" s="160">
        <f>DSUM($B$43:$Y$48,X$43,$C$55:$D80)</f>
        <v>1.3954307895400395</v>
      </c>
      <c r="Y80" s="160">
        <f>DSUM($B$43:$Y$48,Y$43,$C$55:$D80)</f>
        <v>25.861455431752674</v>
      </c>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row>
    <row r="81" spans="1:78">
      <c r="B81" s="25" t="s">
        <v>379</v>
      </c>
      <c r="C81" s="163" t="s">
        <v>380</v>
      </c>
      <c r="D81" s="163" t="s">
        <v>381</v>
      </c>
      <c r="E81" s="160">
        <f>DSUM($B$43:$Y$48,E$43,$C$55:$D81)</f>
        <v>0.53263699513192331</v>
      </c>
      <c r="F81" s="160">
        <f>DSUM($B$43:$Y$48,F$43,$C$55:$D81)</f>
        <v>0.78935685332996619</v>
      </c>
      <c r="G81" s="160">
        <f>DSUM($B$43:$Y$48,G$43,$C$55:$D81)</f>
        <v>0.96673061831241525</v>
      </c>
      <c r="H81" s="160">
        <f>DSUM($B$43:$Y$48,H$43,$C$55:$D81)</f>
        <v>1.0864412224800231</v>
      </c>
      <c r="I81" s="160">
        <f>DSUM($B$43:$Y$48,I$43,$C$55:$D81)</f>
        <v>1.1706382954593437</v>
      </c>
      <c r="J81" s="160">
        <f>DSUM($B$43:$Y$48,J$43,$C$55:$D81)</f>
        <v>1.2189925231149898</v>
      </c>
      <c r="K81" s="160">
        <f>DSUM($B$43:$Y$48,K$43,$C$55:$D81)</f>
        <v>1.2470360096062489</v>
      </c>
      <c r="L81" s="160">
        <f>DSUM($B$43:$Y$48,L$43,$C$55:$D81)</f>
        <v>1.2650867248718412</v>
      </c>
      <c r="M81" s="160">
        <f>DSUM($B$43:$Y$48,M$43,$C$55:$D81)</f>
        <v>1.2787280468869389</v>
      </c>
      <c r="N81" s="160">
        <f>DSUM($B$43:$Y$48,N$43,$C$55:$D81)</f>
        <v>1.2905680599533771</v>
      </c>
      <c r="O81" s="160">
        <f>DSUM($B$43:$Y$48,O$43,$C$55:$D81)</f>
        <v>1.3016910233150047</v>
      </c>
      <c r="P81" s="160">
        <f>DSUM($B$43:$Y$48,P$43,$C$55:$D81)</f>
        <v>1.3125179919023513</v>
      </c>
      <c r="Q81" s="160">
        <f>DSUM($B$43:$Y$48,Q$43,$C$55:$D81)</f>
        <v>1.3231920036551525</v>
      </c>
      <c r="R81" s="160">
        <f>DSUM($B$43:$Y$48,R$43,$C$55:$D81)</f>
        <v>1.3337524878871154</v>
      </c>
      <c r="S81" s="160">
        <f>DSUM($B$43:$Y$48,S$43,$C$55:$D81)</f>
        <v>1.3442158694756468</v>
      </c>
      <c r="T81" s="160">
        <f>DSUM($B$43:$Y$48,T$43,$C$55:$D81)</f>
        <v>1.3545938023869724</v>
      </c>
      <c r="U81" s="160">
        <f>DSUM($B$43:$Y$48,U$43,$C$55:$D81)</f>
        <v>1.3648957757991504</v>
      </c>
      <c r="V81" s="160">
        <f>DSUM($B$43:$Y$48,V$43,$C$55:$D81)</f>
        <v>1.3751294846881206</v>
      </c>
      <c r="W81" s="160">
        <f>DSUM($B$43:$Y$48,W$43,$C$55:$D81)</f>
        <v>1.3853015583808108</v>
      </c>
      <c r="X81" s="160">
        <f>DSUM($B$43:$Y$48,X$43,$C$55:$D81)</f>
        <v>1.3954307895400395</v>
      </c>
      <c r="Y81" s="160">
        <f>DSUM($B$43:$Y$48,Y$43,$C$55:$D81)</f>
        <v>25.861455431752674</v>
      </c>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row>
    <row r="82" spans="1:78">
      <c r="B82" s="25" t="s">
        <v>382</v>
      </c>
      <c r="C82" s="163" t="s">
        <v>383</v>
      </c>
      <c r="D82" s="163" t="s">
        <v>384</v>
      </c>
      <c r="E82" s="160">
        <f>DSUM($B$43:$Y$48,E$43,$C$55:$D82)</f>
        <v>0.53263699513192331</v>
      </c>
      <c r="F82" s="160">
        <f>DSUM($B$43:$Y$48,F$43,$C$55:$D82)</f>
        <v>0.78935685332996619</v>
      </c>
      <c r="G82" s="160">
        <f>DSUM($B$43:$Y$48,G$43,$C$55:$D82)</f>
        <v>0.96673061831241525</v>
      </c>
      <c r="H82" s="160">
        <f>DSUM($B$43:$Y$48,H$43,$C$55:$D82)</f>
        <v>1.0864412224800231</v>
      </c>
      <c r="I82" s="160">
        <f>DSUM($B$43:$Y$48,I$43,$C$55:$D82)</f>
        <v>1.1706382954593437</v>
      </c>
      <c r="J82" s="160">
        <f>DSUM($B$43:$Y$48,J$43,$C$55:$D82)</f>
        <v>1.2189925231149898</v>
      </c>
      <c r="K82" s="160">
        <f>DSUM($B$43:$Y$48,K$43,$C$55:$D82)</f>
        <v>1.2470360096062489</v>
      </c>
      <c r="L82" s="160">
        <f>DSUM($B$43:$Y$48,L$43,$C$55:$D82)</f>
        <v>1.2650867248718412</v>
      </c>
      <c r="M82" s="160">
        <f>DSUM($B$43:$Y$48,M$43,$C$55:$D82)</f>
        <v>1.2787280468869389</v>
      </c>
      <c r="N82" s="160">
        <f>DSUM($B$43:$Y$48,N$43,$C$55:$D82)</f>
        <v>1.2905680599533771</v>
      </c>
      <c r="O82" s="160">
        <f>DSUM($B$43:$Y$48,O$43,$C$55:$D82)</f>
        <v>1.3016910233150047</v>
      </c>
      <c r="P82" s="160">
        <f>DSUM($B$43:$Y$48,P$43,$C$55:$D82)</f>
        <v>1.3125179919023513</v>
      </c>
      <c r="Q82" s="160">
        <f>DSUM($B$43:$Y$48,Q$43,$C$55:$D82)</f>
        <v>1.3231920036551525</v>
      </c>
      <c r="R82" s="160">
        <f>DSUM($B$43:$Y$48,R$43,$C$55:$D82)</f>
        <v>1.3337524878871154</v>
      </c>
      <c r="S82" s="160">
        <f>DSUM($B$43:$Y$48,S$43,$C$55:$D82)</f>
        <v>1.3442158694756468</v>
      </c>
      <c r="T82" s="160">
        <f>DSUM($B$43:$Y$48,T$43,$C$55:$D82)</f>
        <v>1.3545938023869724</v>
      </c>
      <c r="U82" s="160">
        <f>DSUM($B$43:$Y$48,U$43,$C$55:$D82)</f>
        <v>1.3648957757991504</v>
      </c>
      <c r="V82" s="160">
        <f>DSUM($B$43:$Y$48,V$43,$C$55:$D82)</f>
        <v>1.3751294846881206</v>
      </c>
      <c r="W82" s="160">
        <f>DSUM($B$43:$Y$48,W$43,$C$55:$D82)</f>
        <v>1.3853015583808108</v>
      </c>
      <c r="X82" s="160">
        <f>DSUM($B$43:$Y$48,X$43,$C$55:$D82)</f>
        <v>1.3954307895400395</v>
      </c>
      <c r="Y82" s="160">
        <f>DSUM($B$43:$Y$48,Y$43,$C$55:$D82)</f>
        <v>25.861455431752674</v>
      </c>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row>
    <row r="83" spans="1:78">
      <c r="B83" s="25" t="s">
        <v>385</v>
      </c>
      <c r="C83" s="163" t="s">
        <v>386</v>
      </c>
      <c r="D83" s="163" t="s">
        <v>387</v>
      </c>
      <c r="E83" s="160">
        <f>DSUM($B$43:$Y$48,E$43,$C$55:$D83)</f>
        <v>0.53263699513192331</v>
      </c>
      <c r="F83" s="160">
        <f>DSUM($B$43:$Y$48,F$43,$C$55:$D83)</f>
        <v>0.78935685332996619</v>
      </c>
      <c r="G83" s="160">
        <f>DSUM($B$43:$Y$48,G$43,$C$55:$D83)</f>
        <v>0.96673061831241525</v>
      </c>
      <c r="H83" s="160">
        <f>DSUM($B$43:$Y$48,H$43,$C$55:$D83)</f>
        <v>1.0864412224800231</v>
      </c>
      <c r="I83" s="160">
        <f>DSUM($B$43:$Y$48,I$43,$C$55:$D83)</f>
        <v>1.1706382954593437</v>
      </c>
      <c r="J83" s="160">
        <f>DSUM($B$43:$Y$48,J$43,$C$55:$D83)</f>
        <v>1.2189925231149898</v>
      </c>
      <c r="K83" s="160">
        <f>DSUM($B$43:$Y$48,K$43,$C$55:$D83)</f>
        <v>1.2470360096062489</v>
      </c>
      <c r="L83" s="160">
        <f>DSUM($B$43:$Y$48,L$43,$C$55:$D83)</f>
        <v>1.2650867248718412</v>
      </c>
      <c r="M83" s="160">
        <f>DSUM($B$43:$Y$48,M$43,$C$55:$D83)</f>
        <v>1.2787280468869389</v>
      </c>
      <c r="N83" s="160">
        <f>DSUM($B$43:$Y$48,N$43,$C$55:$D83)</f>
        <v>1.2905680599533771</v>
      </c>
      <c r="O83" s="160">
        <f>DSUM($B$43:$Y$48,O$43,$C$55:$D83)</f>
        <v>1.3016910233150047</v>
      </c>
      <c r="P83" s="160">
        <f>DSUM($B$43:$Y$48,P$43,$C$55:$D83)</f>
        <v>1.3125179919023513</v>
      </c>
      <c r="Q83" s="160">
        <f>DSUM($B$43:$Y$48,Q$43,$C$55:$D83)</f>
        <v>1.3231920036551525</v>
      </c>
      <c r="R83" s="160">
        <f>DSUM($B$43:$Y$48,R$43,$C$55:$D83)</f>
        <v>1.3337524878871154</v>
      </c>
      <c r="S83" s="160">
        <f>DSUM($B$43:$Y$48,S$43,$C$55:$D83)</f>
        <v>1.3442158694756468</v>
      </c>
      <c r="T83" s="160">
        <f>DSUM($B$43:$Y$48,T$43,$C$55:$D83)</f>
        <v>1.3545938023869724</v>
      </c>
      <c r="U83" s="160">
        <f>DSUM($B$43:$Y$48,U$43,$C$55:$D83)</f>
        <v>1.3648957757991504</v>
      </c>
      <c r="V83" s="160">
        <f>DSUM($B$43:$Y$48,V$43,$C$55:$D83)</f>
        <v>1.3751294846881206</v>
      </c>
      <c r="W83" s="160">
        <f>DSUM($B$43:$Y$48,W$43,$C$55:$D83)</f>
        <v>1.3853015583808108</v>
      </c>
      <c r="X83" s="160">
        <f>DSUM($B$43:$Y$48,X$43,$C$55:$D83)</f>
        <v>1.3954307895400395</v>
      </c>
      <c r="Y83" s="160">
        <f>DSUM($B$43:$Y$48,Y$43,$C$55:$D83)</f>
        <v>25.861455431752674</v>
      </c>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row>
    <row r="84" spans="1:78">
      <c r="B84" s="25" t="s">
        <v>388</v>
      </c>
      <c r="C84" s="163" t="s">
        <v>389</v>
      </c>
      <c r="D84" s="163" t="s">
        <v>390</v>
      </c>
      <c r="E84" s="160">
        <f>DSUM($B$43:$Y$48,E$43,$C$55:$D84)</f>
        <v>0.53263699513192331</v>
      </c>
      <c r="F84" s="160">
        <f>DSUM($B$43:$Y$48,F$43,$C$55:$D84)</f>
        <v>0.78935685332996619</v>
      </c>
      <c r="G84" s="160">
        <f>DSUM($B$43:$Y$48,G$43,$C$55:$D84)</f>
        <v>0.96673061831241525</v>
      </c>
      <c r="H84" s="160">
        <f>DSUM($B$43:$Y$48,H$43,$C$55:$D84)</f>
        <v>1.0864412224800231</v>
      </c>
      <c r="I84" s="160">
        <f>DSUM($B$43:$Y$48,I$43,$C$55:$D84)</f>
        <v>1.1706382954593437</v>
      </c>
      <c r="J84" s="160">
        <f>DSUM($B$43:$Y$48,J$43,$C$55:$D84)</f>
        <v>1.2189925231149898</v>
      </c>
      <c r="K84" s="160">
        <f>DSUM($B$43:$Y$48,K$43,$C$55:$D84)</f>
        <v>1.2470360096062489</v>
      </c>
      <c r="L84" s="160">
        <f>DSUM($B$43:$Y$48,L$43,$C$55:$D84)</f>
        <v>1.2650867248718412</v>
      </c>
      <c r="M84" s="160">
        <f>DSUM($B$43:$Y$48,M$43,$C$55:$D84)</f>
        <v>1.2787280468869389</v>
      </c>
      <c r="N84" s="160">
        <f>DSUM($B$43:$Y$48,N$43,$C$55:$D84)</f>
        <v>1.2905680599533771</v>
      </c>
      <c r="O84" s="160">
        <f>DSUM($B$43:$Y$48,O$43,$C$55:$D84)</f>
        <v>1.3016910233150047</v>
      </c>
      <c r="P84" s="160">
        <f>DSUM($B$43:$Y$48,P$43,$C$55:$D84)</f>
        <v>1.3125179919023513</v>
      </c>
      <c r="Q84" s="160">
        <f>DSUM($B$43:$Y$48,Q$43,$C$55:$D84)</f>
        <v>1.3231920036551525</v>
      </c>
      <c r="R84" s="160">
        <f>DSUM($B$43:$Y$48,R$43,$C$55:$D84)</f>
        <v>1.3337524878871154</v>
      </c>
      <c r="S84" s="160">
        <f>DSUM($B$43:$Y$48,S$43,$C$55:$D84)</f>
        <v>1.3442158694756468</v>
      </c>
      <c r="T84" s="160">
        <f>DSUM($B$43:$Y$48,T$43,$C$55:$D84)</f>
        <v>1.3545938023869724</v>
      </c>
      <c r="U84" s="160">
        <f>DSUM($B$43:$Y$48,U$43,$C$55:$D84)</f>
        <v>1.3648957757991504</v>
      </c>
      <c r="V84" s="160">
        <f>DSUM($B$43:$Y$48,V$43,$C$55:$D84)</f>
        <v>1.3751294846881206</v>
      </c>
      <c r="W84" s="160">
        <f>DSUM($B$43:$Y$48,W$43,$C$55:$D84)</f>
        <v>1.3853015583808108</v>
      </c>
      <c r="X84" s="160">
        <f>DSUM($B$43:$Y$48,X$43,$C$55:$D84)</f>
        <v>1.3954307895400395</v>
      </c>
      <c r="Y84" s="160">
        <f>DSUM($B$43:$Y$48,Y$43,$C$55:$D84)</f>
        <v>25.861455431752674</v>
      </c>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row>
    <row r="85" spans="1:78">
      <c r="B85" s="25" t="s">
        <v>391</v>
      </c>
      <c r="C85" s="163" t="s">
        <v>392</v>
      </c>
      <c r="D85" s="163" t="s">
        <v>393</v>
      </c>
      <c r="E85" s="160">
        <f>DSUM($B$43:$Y$48,E$43,$C$55:$D85)</f>
        <v>0.53263699513192331</v>
      </c>
      <c r="F85" s="160">
        <f>DSUM($B$43:$Y$48,F$43,$C$55:$D85)</f>
        <v>0.78935685332996619</v>
      </c>
      <c r="G85" s="160">
        <f>DSUM($B$43:$Y$48,G$43,$C$55:$D85)</f>
        <v>0.96673061831241525</v>
      </c>
      <c r="H85" s="160">
        <f>DSUM($B$43:$Y$48,H$43,$C$55:$D85)</f>
        <v>1.0864412224800231</v>
      </c>
      <c r="I85" s="160">
        <f>DSUM($B$43:$Y$48,I$43,$C$55:$D85)</f>
        <v>1.1706382954593437</v>
      </c>
      <c r="J85" s="160">
        <f>DSUM($B$43:$Y$48,J$43,$C$55:$D85)</f>
        <v>1.2189925231149898</v>
      </c>
      <c r="K85" s="160">
        <f>DSUM($B$43:$Y$48,K$43,$C$55:$D85)</f>
        <v>1.2470360096062489</v>
      </c>
      <c r="L85" s="160">
        <f>DSUM($B$43:$Y$48,L$43,$C$55:$D85)</f>
        <v>1.2650867248718412</v>
      </c>
      <c r="M85" s="160">
        <f>DSUM($B$43:$Y$48,M$43,$C$55:$D85)</f>
        <v>1.2787280468869389</v>
      </c>
      <c r="N85" s="160">
        <f>DSUM($B$43:$Y$48,N$43,$C$55:$D85)</f>
        <v>1.2905680599533771</v>
      </c>
      <c r="O85" s="160">
        <f>DSUM($B$43:$Y$48,O$43,$C$55:$D85)</f>
        <v>1.3016910233150047</v>
      </c>
      <c r="P85" s="160">
        <f>DSUM($B$43:$Y$48,P$43,$C$55:$D85)</f>
        <v>1.3125179919023513</v>
      </c>
      <c r="Q85" s="160">
        <f>DSUM($B$43:$Y$48,Q$43,$C$55:$D85)</f>
        <v>1.3231920036551525</v>
      </c>
      <c r="R85" s="160">
        <f>DSUM($B$43:$Y$48,R$43,$C$55:$D85)</f>
        <v>1.3337524878871154</v>
      </c>
      <c r="S85" s="160">
        <f>DSUM($B$43:$Y$48,S$43,$C$55:$D85)</f>
        <v>1.3442158694756468</v>
      </c>
      <c r="T85" s="160">
        <f>DSUM($B$43:$Y$48,T$43,$C$55:$D85)</f>
        <v>1.3545938023869724</v>
      </c>
      <c r="U85" s="160">
        <f>DSUM($B$43:$Y$48,U$43,$C$55:$D85)</f>
        <v>1.3648957757991504</v>
      </c>
      <c r="V85" s="160">
        <f>DSUM($B$43:$Y$48,V$43,$C$55:$D85)</f>
        <v>1.3751294846881206</v>
      </c>
      <c r="W85" s="160">
        <f>DSUM($B$43:$Y$48,W$43,$C$55:$D85)</f>
        <v>1.3853015583808108</v>
      </c>
      <c r="X85" s="160">
        <f>DSUM($B$43:$Y$48,X$43,$C$55:$D85)</f>
        <v>1.3954307895400395</v>
      </c>
      <c r="Y85" s="160">
        <f>DSUM($B$43:$Y$48,Y$43,$C$55:$D85)</f>
        <v>25.861455431752674</v>
      </c>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row>
    <row r="86" spans="1:78">
      <c r="B86" s="25" t="s">
        <v>394</v>
      </c>
      <c r="C86" s="163" t="s">
        <v>395</v>
      </c>
      <c r="D86" s="163" t="s">
        <v>396</v>
      </c>
      <c r="E86" s="160">
        <f>DSUM($B$43:$Y$48,E$43,$C$55:$D86)</f>
        <v>0.53263699513192331</v>
      </c>
      <c r="F86" s="160">
        <f>DSUM($B$43:$Y$48,F$43,$C$55:$D86)</f>
        <v>0.78935685332996619</v>
      </c>
      <c r="G86" s="160">
        <f>DSUM($B$43:$Y$48,G$43,$C$55:$D86)</f>
        <v>0.96673061831241525</v>
      </c>
      <c r="H86" s="160">
        <f>DSUM($B$43:$Y$48,H$43,$C$55:$D86)</f>
        <v>1.0864412224800231</v>
      </c>
      <c r="I86" s="160">
        <f>DSUM($B$43:$Y$48,I$43,$C$55:$D86)</f>
        <v>1.1706382954593437</v>
      </c>
      <c r="J86" s="160">
        <f>DSUM($B$43:$Y$48,J$43,$C$55:$D86)</f>
        <v>1.2189925231149898</v>
      </c>
      <c r="K86" s="160">
        <f>DSUM($B$43:$Y$48,K$43,$C$55:$D86)</f>
        <v>1.2470360096062489</v>
      </c>
      <c r="L86" s="160">
        <f>DSUM($B$43:$Y$48,L$43,$C$55:$D86)</f>
        <v>1.2650867248718412</v>
      </c>
      <c r="M86" s="160">
        <f>DSUM($B$43:$Y$48,M$43,$C$55:$D86)</f>
        <v>1.2787280468869389</v>
      </c>
      <c r="N86" s="160">
        <f>DSUM($B$43:$Y$48,N$43,$C$55:$D86)</f>
        <v>1.2905680599533771</v>
      </c>
      <c r="O86" s="160">
        <f>DSUM($B$43:$Y$48,O$43,$C$55:$D86)</f>
        <v>1.3016910233150047</v>
      </c>
      <c r="P86" s="160">
        <f>DSUM($B$43:$Y$48,P$43,$C$55:$D86)</f>
        <v>1.3125179919023513</v>
      </c>
      <c r="Q86" s="160">
        <f>DSUM($B$43:$Y$48,Q$43,$C$55:$D86)</f>
        <v>1.3231920036551525</v>
      </c>
      <c r="R86" s="160">
        <f>DSUM($B$43:$Y$48,R$43,$C$55:$D86)</f>
        <v>1.3337524878871154</v>
      </c>
      <c r="S86" s="160">
        <f>DSUM($B$43:$Y$48,S$43,$C$55:$D86)</f>
        <v>1.3442158694756468</v>
      </c>
      <c r="T86" s="160">
        <f>DSUM($B$43:$Y$48,T$43,$C$55:$D86)</f>
        <v>1.3545938023869724</v>
      </c>
      <c r="U86" s="160">
        <f>DSUM($B$43:$Y$48,U$43,$C$55:$D86)</f>
        <v>1.3648957757991504</v>
      </c>
      <c r="V86" s="160">
        <f>DSUM($B$43:$Y$48,V$43,$C$55:$D86)</f>
        <v>1.3751294846881206</v>
      </c>
      <c r="W86" s="160">
        <f>DSUM($B$43:$Y$48,W$43,$C$55:$D86)</f>
        <v>1.3853015583808108</v>
      </c>
      <c r="X86" s="160">
        <f>DSUM($B$43:$Y$48,X$43,$C$55:$D86)</f>
        <v>1.3954307895400395</v>
      </c>
      <c r="Y86" s="160">
        <f>DSUM($B$43:$Y$48,Y$43,$C$55:$D86)</f>
        <v>25.861455431752674</v>
      </c>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row>
    <row r="87" spans="1:78">
      <c r="B87" s="25" t="s">
        <v>397</v>
      </c>
      <c r="C87" s="163" t="s">
        <v>398</v>
      </c>
      <c r="D87" s="163" t="s">
        <v>399</v>
      </c>
      <c r="E87" s="160">
        <f>DSUM($B$43:$Y$48,E$43,$C$55:$D87)</f>
        <v>0.53263699513192331</v>
      </c>
      <c r="F87" s="160">
        <f>DSUM($B$43:$Y$48,F$43,$C$55:$D87)</f>
        <v>0.78935685332996619</v>
      </c>
      <c r="G87" s="160">
        <f>DSUM($B$43:$Y$48,G$43,$C$55:$D87)</f>
        <v>0.96673061831241525</v>
      </c>
      <c r="H87" s="160">
        <f>DSUM($B$43:$Y$48,H$43,$C$55:$D87)</f>
        <v>1.0864412224800231</v>
      </c>
      <c r="I87" s="160">
        <f>DSUM($B$43:$Y$48,I$43,$C$55:$D87)</f>
        <v>1.1706382954593437</v>
      </c>
      <c r="J87" s="160">
        <f>DSUM($B$43:$Y$48,J$43,$C$55:$D87)</f>
        <v>1.2189925231149898</v>
      </c>
      <c r="K87" s="160">
        <f>DSUM($B$43:$Y$48,K$43,$C$55:$D87)</f>
        <v>1.2470360096062489</v>
      </c>
      <c r="L87" s="160">
        <f>DSUM($B$43:$Y$48,L$43,$C$55:$D87)</f>
        <v>1.2650867248718412</v>
      </c>
      <c r="M87" s="160">
        <f>DSUM($B$43:$Y$48,M$43,$C$55:$D87)</f>
        <v>1.2787280468869389</v>
      </c>
      <c r="N87" s="160">
        <f>DSUM($B$43:$Y$48,N$43,$C$55:$D87)</f>
        <v>1.2905680599533771</v>
      </c>
      <c r="O87" s="160">
        <f>DSUM($B$43:$Y$48,O$43,$C$55:$D87)</f>
        <v>1.3016910233150047</v>
      </c>
      <c r="P87" s="160">
        <f>DSUM($B$43:$Y$48,P$43,$C$55:$D87)</f>
        <v>1.3125179919023513</v>
      </c>
      <c r="Q87" s="160">
        <f>DSUM($B$43:$Y$48,Q$43,$C$55:$D87)</f>
        <v>1.3231920036551525</v>
      </c>
      <c r="R87" s="160">
        <f>DSUM($B$43:$Y$48,R$43,$C$55:$D87)</f>
        <v>1.3337524878871154</v>
      </c>
      <c r="S87" s="160">
        <f>DSUM($B$43:$Y$48,S$43,$C$55:$D87)</f>
        <v>1.3442158694756468</v>
      </c>
      <c r="T87" s="160">
        <f>DSUM($B$43:$Y$48,T$43,$C$55:$D87)</f>
        <v>1.3545938023869724</v>
      </c>
      <c r="U87" s="160">
        <f>DSUM($B$43:$Y$48,U$43,$C$55:$D87)</f>
        <v>1.3648957757991504</v>
      </c>
      <c r="V87" s="160">
        <f>DSUM($B$43:$Y$48,V$43,$C$55:$D87)</f>
        <v>1.3751294846881206</v>
      </c>
      <c r="W87" s="160">
        <f>DSUM($B$43:$Y$48,W$43,$C$55:$D87)</f>
        <v>1.3853015583808108</v>
      </c>
      <c r="X87" s="160">
        <f>DSUM($B$43:$Y$48,X$43,$C$55:$D87)</f>
        <v>1.3954307895400395</v>
      </c>
      <c r="Y87" s="160">
        <f>DSUM($B$43:$Y$48,Y$43,$C$55:$D87)</f>
        <v>25.861455431752674</v>
      </c>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row>
    <row r="88" spans="1:7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row>
    <row r="89" spans="1:78">
      <c r="E89" s="45">
        <f>E87</f>
        <v>0.53263699513192331</v>
      </c>
      <c r="F89" s="45">
        <f>F87+E89</f>
        <v>1.3219938484618896</v>
      </c>
      <c r="G89" s="45">
        <f t="shared" ref="G89:X89" si="14">G87+F89</f>
        <v>2.2887244667743047</v>
      </c>
      <c r="H89" s="45">
        <f t="shared" si="14"/>
        <v>3.3751656892543278</v>
      </c>
      <c r="I89" s="45">
        <f t="shared" si="14"/>
        <v>4.5458039847136718</v>
      </c>
      <c r="J89" s="45">
        <f t="shared" si="14"/>
        <v>5.7647965078286614</v>
      </c>
      <c r="K89" s="45">
        <f t="shared" si="14"/>
        <v>7.0118325174349101</v>
      </c>
      <c r="L89" s="45">
        <f t="shared" si="14"/>
        <v>8.2769192423067519</v>
      </c>
      <c r="M89" s="45">
        <f t="shared" si="14"/>
        <v>9.5556472891936899</v>
      </c>
      <c r="N89" s="45">
        <f t="shared" si="14"/>
        <v>10.846215349147068</v>
      </c>
      <c r="O89" s="45">
        <f t="shared" si="14"/>
        <v>12.147906372462073</v>
      </c>
      <c r="P89" s="45">
        <f t="shared" si="14"/>
        <v>13.460424364364425</v>
      </c>
      <c r="Q89" s="45">
        <f t="shared" si="14"/>
        <v>14.783616368019578</v>
      </c>
      <c r="R89" s="45">
        <f t="shared" si="14"/>
        <v>16.117368855906694</v>
      </c>
      <c r="S89" s="45">
        <f t="shared" si="14"/>
        <v>17.461584725382341</v>
      </c>
      <c r="T89" s="45">
        <f t="shared" si="14"/>
        <v>18.816178527769313</v>
      </c>
      <c r="U89" s="45">
        <f t="shared" si="14"/>
        <v>20.181074303568465</v>
      </c>
      <c r="V89" s="45">
        <f t="shared" si="14"/>
        <v>21.556203788256585</v>
      </c>
      <c r="W89" s="45">
        <f t="shared" si="14"/>
        <v>22.941505346637395</v>
      </c>
      <c r="X89" s="45">
        <f t="shared" si="14"/>
        <v>24.336936136177435</v>
      </c>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row>
    <row r="90" spans="1:78" ht="15">
      <c r="A90" s="116" t="s">
        <v>336</v>
      </c>
      <c r="B90" s="125"/>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row>
    <row r="91" spans="1:78" ht="15">
      <c r="D91" s="117" t="str">
        <f>C8</f>
        <v>Monitor-NR</v>
      </c>
      <c r="E91" s="118">
        <f>E54</f>
        <v>2016</v>
      </c>
      <c r="F91" s="118">
        <f t="shared" ref="F91:X91" si="15">F54</f>
        <v>2017</v>
      </c>
      <c r="G91" s="118">
        <f t="shared" si="15"/>
        <v>2018</v>
      </c>
      <c r="H91" s="118">
        <f t="shared" si="15"/>
        <v>2019</v>
      </c>
      <c r="I91" s="118">
        <f t="shared" si="15"/>
        <v>2020</v>
      </c>
      <c r="J91" s="118">
        <f t="shared" si="15"/>
        <v>2021</v>
      </c>
      <c r="K91" s="118">
        <f t="shared" si="15"/>
        <v>2022</v>
      </c>
      <c r="L91" s="118">
        <f t="shared" si="15"/>
        <v>2023</v>
      </c>
      <c r="M91" s="118">
        <f t="shared" si="15"/>
        <v>2024</v>
      </c>
      <c r="N91" s="118">
        <f t="shared" si="15"/>
        <v>2025</v>
      </c>
      <c r="O91" s="118">
        <f t="shared" si="15"/>
        <v>2026</v>
      </c>
      <c r="P91" s="118">
        <f t="shared" si="15"/>
        <v>2027</v>
      </c>
      <c r="Q91" s="118">
        <f t="shared" si="15"/>
        <v>2028</v>
      </c>
      <c r="R91" s="118">
        <f t="shared" si="15"/>
        <v>2029</v>
      </c>
      <c r="S91" s="118">
        <f t="shared" si="15"/>
        <v>2030</v>
      </c>
      <c r="T91" s="118">
        <f t="shared" si="15"/>
        <v>2031</v>
      </c>
      <c r="U91" s="118">
        <f t="shared" si="15"/>
        <v>2032</v>
      </c>
      <c r="V91" s="118">
        <f t="shared" si="15"/>
        <v>2033</v>
      </c>
      <c r="W91" s="118">
        <f t="shared" si="15"/>
        <v>2034</v>
      </c>
      <c r="X91" s="118">
        <f t="shared" si="15"/>
        <v>2035</v>
      </c>
      <c r="Y91" s="171" t="s">
        <v>408</v>
      </c>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row>
    <row r="92" spans="1:78" ht="15">
      <c r="E92" s="119" t="str">
        <f>E55</f>
        <v>aMW_2016</v>
      </c>
      <c r="F92" s="119" t="str">
        <f t="shared" ref="F92:X92" si="16">F55</f>
        <v>aMW_2017</v>
      </c>
      <c r="G92" s="119" t="str">
        <f t="shared" si="16"/>
        <v>aMW_2018</v>
      </c>
      <c r="H92" s="119" t="str">
        <f t="shared" si="16"/>
        <v>aMW_2019</v>
      </c>
      <c r="I92" s="119" t="str">
        <f t="shared" si="16"/>
        <v>aMW_2020</v>
      </c>
      <c r="J92" s="119" t="str">
        <f t="shared" si="16"/>
        <v>aMW_2021</v>
      </c>
      <c r="K92" s="119" t="str">
        <f t="shared" si="16"/>
        <v>aMW_2022</v>
      </c>
      <c r="L92" s="119" t="str">
        <f t="shared" si="16"/>
        <v>aMW_2023</v>
      </c>
      <c r="M92" s="119" t="str">
        <f t="shared" si="16"/>
        <v>aMW_2024</v>
      </c>
      <c r="N92" s="119" t="str">
        <f t="shared" si="16"/>
        <v>aMW_2025</v>
      </c>
      <c r="O92" s="119" t="str">
        <f t="shared" si="16"/>
        <v>aMW_2026</v>
      </c>
      <c r="P92" s="119" t="str">
        <f t="shared" si="16"/>
        <v>aMW_2027</v>
      </c>
      <c r="Q92" s="119" t="str">
        <f t="shared" si="16"/>
        <v>aMW_2028</v>
      </c>
      <c r="R92" s="119" t="str">
        <f t="shared" si="16"/>
        <v>aMW_2029</v>
      </c>
      <c r="S92" s="119" t="str">
        <f t="shared" si="16"/>
        <v>aMW_2030</v>
      </c>
      <c r="T92" s="119" t="str">
        <f t="shared" si="16"/>
        <v>aMW_2031</v>
      </c>
      <c r="U92" s="119" t="str">
        <f t="shared" si="16"/>
        <v>aMW_2032</v>
      </c>
      <c r="V92" s="119" t="str">
        <f t="shared" si="16"/>
        <v>aMW_2033</v>
      </c>
      <c r="W92" s="119" t="str">
        <f t="shared" si="16"/>
        <v>aMW_2034</v>
      </c>
      <c r="X92" s="119" t="str">
        <f t="shared" si="16"/>
        <v>aMW_2035</v>
      </c>
      <c r="Y92" s="172" t="s">
        <v>408</v>
      </c>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row>
    <row r="93" spans="1:78">
      <c r="C93" s="25" t="s">
        <v>82</v>
      </c>
      <c r="E93" s="175">
        <f t="shared" ref="E93:Y93" si="17">E56</f>
        <v>0.53263699513192331</v>
      </c>
      <c r="F93" s="175">
        <f t="shared" si="17"/>
        <v>0.78935685332996619</v>
      </c>
      <c r="G93" s="175">
        <f t="shared" si="17"/>
        <v>0.96673061831241525</v>
      </c>
      <c r="H93" s="175">
        <f t="shared" si="17"/>
        <v>1.0864412224800231</v>
      </c>
      <c r="I93" s="175">
        <f t="shared" si="17"/>
        <v>1.1706382954593437</v>
      </c>
      <c r="J93" s="175">
        <f t="shared" si="17"/>
        <v>1.2189925231149898</v>
      </c>
      <c r="K93" s="175">
        <f t="shared" si="17"/>
        <v>1.2470360096062489</v>
      </c>
      <c r="L93" s="175">
        <f t="shared" si="17"/>
        <v>1.2650867248718412</v>
      </c>
      <c r="M93" s="175">
        <f t="shared" si="17"/>
        <v>1.2787280468869389</v>
      </c>
      <c r="N93" s="175">
        <f t="shared" si="17"/>
        <v>1.2905680599533771</v>
      </c>
      <c r="O93" s="175">
        <f t="shared" si="17"/>
        <v>1.3016910233150047</v>
      </c>
      <c r="P93" s="175">
        <f t="shared" si="17"/>
        <v>1.3125179919023513</v>
      </c>
      <c r="Q93" s="175">
        <f t="shared" si="17"/>
        <v>1.3231920036551525</v>
      </c>
      <c r="R93" s="175">
        <f t="shared" si="17"/>
        <v>1.3337524878871154</v>
      </c>
      <c r="S93" s="175">
        <f t="shared" si="17"/>
        <v>1.3442158694756468</v>
      </c>
      <c r="T93" s="175">
        <f t="shared" si="17"/>
        <v>1.3545938023869724</v>
      </c>
      <c r="U93" s="175">
        <f t="shared" si="17"/>
        <v>1.3648957757991504</v>
      </c>
      <c r="V93" s="175">
        <f t="shared" si="17"/>
        <v>1.3751294846881206</v>
      </c>
      <c r="W93" s="175">
        <f t="shared" si="17"/>
        <v>1.3853015583808108</v>
      </c>
      <c r="X93" s="175">
        <f t="shared" si="17"/>
        <v>1.3954307895400395</v>
      </c>
      <c r="Y93" s="175">
        <f t="shared" si="17"/>
        <v>25.861455431752674</v>
      </c>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row>
    <row r="94" spans="1:78">
      <c r="C94" s="25" t="s">
        <v>83</v>
      </c>
      <c r="E94" s="175">
        <f t="shared" ref="E94:Y106" si="18">E57-E56</f>
        <v>0</v>
      </c>
      <c r="F94" s="175">
        <f t="shared" si="18"/>
        <v>0</v>
      </c>
      <c r="G94" s="175">
        <f t="shared" si="18"/>
        <v>0</v>
      </c>
      <c r="H94" s="175">
        <f t="shared" si="18"/>
        <v>0</v>
      </c>
      <c r="I94" s="175">
        <f t="shared" si="18"/>
        <v>0</v>
      </c>
      <c r="J94" s="175">
        <f t="shared" si="18"/>
        <v>0</v>
      </c>
      <c r="K94" s="175">
        <f t="shared" si="18"/>
        <v>0</v>
      </c>
      <c r="L94" s="175">
        <f t="shared" si="18"/>
        <v>0</v>
      </c>
      <c r="M94" s="175">
        <f t="shared" si="18"/>
        <v>0</v>
      </c>
      <c r="N94" s="175">
        <f t="shared" si="18"/>
        <v>0</v>
      </c>
      <c r="O94" s="175">
        <f t="shared" si="18"/>
        <v>0</v>
      </c>
      <c r="P94" s="175">
        <f t="shared" si="18"/>
        <v>0</v>
      </c>
      <c r="Q94" s="175">
        <f t="shared" si="18"/>
        <v>0</v>
      </c>
      <c r="R94" s="175">
        <f t="shared" si="18"/>
        <v>0</v>
      </c>
      <c r="S94" s="175">
        <f t="shared" si="18"/>
        <v>0</v>
      </c>
      <c r="T94" s="175">
        <f t="shared" si="18"/>
        <v>0</v>
      </c>
      <c r="U94" s="175">
        <f t="shared" si="18"/>
        <v>0</v>
      </c>
      <c r="V94" s="175">
        <f t="shared" si="18"/>
        <v>0</v>
      </c>
      <c r="W94" s="175">
        <f t="shared" si="18"/>
        <v>0</v>
      </c>
      <c r="X94" s="175">
        <f t="shared" si="18"/>
        <v>0</v>
      </c>
      <c r="Y94" s="175">
        <f t="shared" si="18"/>
        <v>0</v>
      </c>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row>
    <row r="95" spans="1:78">
      <c r="C95" s="25" t="s">
        <v>84</v>
      </c>
      <c r="E95" s="175">
        <f t="shared" si="18"/>
        <v>0</v>
      </c>
      <c r="F95" s="175">
        <f t="shared" si="18"/>
        <v>0</v>
      </c>
      <c r="G95" s="175">
        <f t="shared" si="18"/>
        <v>0</v>
      </c>
      <c r="H95" s="175">
        <f t="shared" si="18"/>
        <v>0</v>
      </c>
      <c r="I95" s="175">
        <f t="shared" si="18"/>
        <v>0</v>
      </c>
      <c r="J95" s="175">
        <f t="shared" si="18"/>
        <v>0</v>
      </c>
      <c r="K95" s="175">
        <f t="shared" si="18"/>
        <v>0</v>
      </c>
      <c r="L95" s="175">
        <f t="shared" si="18"/>
        <v>0</v>
      </c>
      <c r="M95" s="175">
        <f t="shared" si="18"/>
        <v>0</v>
      </c>
      <c r="N95" s="175">
        <f t="shared" si="18"/>
        <v>0</v>
      </c>
      <c r="O95" s="175">
        <f t="shared" si="18"/>
        <v>0</v>
      </c>
      <c r="P95" s="175">
        <f t="shared" si="18"/>
        <v>0</v>
      </c>
      <c r="Q95" s="175">
        <f t="shared" si="18"/>
        <v>0</v>
      </c>
      <c r="R95" s="175">
        <f t="shared" si="18"/>
        <v>0</v>
      </c>
      <c r="S95" s="175">
        <f t="shared" si="18"/>
        <v>0</v>
      </c>
      <c r="T95" s="175">
        <f t="shared" si="18"/>
        <v>0</v>
      </c>
      <c r="U95" s="175">
        <f t="shared" si="18"/>
        <v>0</v>
      </c>
      <c r="V95" s="175">
        <f t="shared" si="18"/>
        <v>0</v>
      </c>
      <c r="W95" s="175">
        <f t="shared" si="18"/>
        <v>0</v>
      </c>
      <c r="X95" s="175">
        <f t="shared" si="18"/>
        <v>0</v>
      </c>
      <c r="Y95" s="175">
        <f t="shared" si="18"/>
        <v>0</v>
      </c>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row>
    <row r="96" spans="1:78">
      <c r="C96" s="25" t="s">
        <v>85</v>
      </c>
      <c r="E96" s="175">
        <f t="shared" si="18"/>
        <v>0</v>
      </c>
      <c r="F96" s="175">
        <f t="shared" si="18"/>
        <v>0</v>
      </c>
      <c r="G96" s="175">
        <f t="shared" si="18"/>
        <v>0</v>
      </c>
      <c r="H96" s="175">
        <f t="shared" si="18"/>
        <v>0</v>
      </c>
      <c r="I96" s="175">
        <f t="shared" si="18"/>
        <v>0</v>
      </c>
      <c r="J96" s="175">
        <f t="shared" si="18"/>
        <v>0</v>
      </c>
      <c r="K96" s="175">
        <f t="shared" si="18"/>
        <v>0</v>
      </c>
      <c r="L96" s="175">
        <f t="shared" si="18"/>
        <v>0</v>
      </c>
      <c r="M96" s="175">
        <f t="shared" si="18"/>
        <v>0</v>
      </c>
      <c r="N96" s="175">
        <f t="shared" si="18"/>
        <v>0</v>
      </c>
      <c r="O96" s="175">
        <f t="shared" si="18"/>
        <v>0</v>
      </c>
      <c r="P96" s="175">
        <f t="shared" si="18"/>
        <v>0</v>
      </c>
      <c r="Q96" s="175">
        <f t="shared" si="18"/>
        <v>0</v>
      </c>
      <c r="R96" s="175">
        <f t="shared" si="18"/>
        <v>0</v>
      </c>
      <c r="S96" s="175">
        <f t="shared" si="18"/>
        <v>0</v>
      </c>
      <c r="T96" s="175">
        <f t="shared" si="18"/>
        <v>0</v>
      </c>
      <c r="U96" s="175">
        <f t="shared" si="18"/>
        <v>0</v>
      </c>
      <c r="V96" s="175">
        <f t="shared" si="18"/>
        <v>0</v>
      </c>
      <c r="W96" s="175">
        <f t="shared" si="18"/>
        <v>0</v>
      </c>
      <c r="X96" s="175">
        <f t="shared" si="18"/>
        <v>0</v>
      </c>
      <c r="Y96" s="175">
        <f t="shared" si="18"/>
        <v>0</v>
      </c>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row>
    <row r="97" spans="3:78">
      <c r="C97" s="25" t="s">
        <v>86</v>
      </c>
      <c r="E97" s="175">
        <f t="shared" si="18"/>
        <v>0</v>
      </c>
      <c r="F97" s="175">
        <f t="shared" si="18"/>
        <v>0</v>
      </c>
      <c r="G97" s="175">
        <f t="shared" si="18"/>
        <v>0</v>
      </c>
      <c r="H97" s="175">
        <f t="shared" si="18"/>
        <v>0</v>
      </c>
      <c r="I97" s="175">
        <f t="shared" si="18"/>
        <v>0</v>
      </c>
      <c r="J97" s="175">
        <f t="shared" si="18"/>
        <v>0</v>
      </c>
      <c r="K97" s="175">
        <f t="shared" si="18"/>
        <v>0</v>
      </c>
      <c r="L97" s="175">
        <f t="shared" si="18"/>
        <v>0</v>
      </c>
      <c r="M97" s="175">
        <f t="shared" si="18"/>
        <v>0</v>
      </c>
      <c r="N97" s="175">
        <f t="shared" si="18"/>
        <v>0</v>
      </c>
      <c r="O97" s="175">
        <f t="shared" si="18"/>
        <v>0</v>
      </c>
      <c r="P97" s="175">
        <f t="shared" si="18"/>
        <v>0</v>
      </c>
      <c r="Q97" s="175">
        <f t="shared" si="18"/>
        <v>0</v>
      </c>
      <c r="R97" s="175">
        <f t="shared" si="18"/>
        <v>0</v>
      </c>
      <c r="S97" s="175">
        <f t="shared" si="18"/>
        <v>0</v>
      </c>
      <c r="T97" s="175">
        <f t="shared" si="18"/>
        <v>0</v>
      </c>
      <c r="U97" s="175">
        <f t="shared" si="18"/>
        <v>0</v>
      </c>
      <c r="V97" s="175">
        <f t="shared" si="18"/>
        <v>0</v>
      </c>
      <c r="W97" s="175">
        <f t="shared" si="18"/>
        <v>0</v>
      </c>
      <c r="X97" s="175">
        <f t="shared" si="18"/>
        <v>0</v>
      </c>
      <c r="Y97" s="175">
        <f t="shared" si="18"/>
        <v>0</v>
      </c>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row>
    <row r="98" spans="3:78">
      <c r="C98" s="25" t="s">
        <v>87</v>
      </c>
      <c r="E98" s="175">
        <f t="shared" si="18"/>
        <v>0</v>
      </c>
      <c r="F98" s="175">
        <f t="shared" si="18"/>
        <v>0</v>
      </c>
      <c r="G98" s="175">
        <f t="shared" si="18"/>
        <v>0</v>
      </c>
      <c r="H98" s="175">
        <f t="shared" si="18"/>
        <v>0</v>
      </c>
      <c r="I98" s="175">
        <f t="shared" si="18"/>
        <v>0</v>
      </c>
      <c r="J98" s="175">
        <f t="shared" si="18"/>
        <v>0</v>
      </c>
      <c r="K98" s="175">
        <f t="shared" si="18"/>
        <v>0</v>
      </c>
      <c r="L98" s="175">
        <f t="shared" si="18"/>
        <v>0</v>
      </c>
      <c r="M98" s="175">
        <f t="shared" si="18"/>
        <v>0</v>
      </c>
      <c r="N98" s="175">
        <f t="shared" si="18"/>
        <v>0</v>
      </c>
      <c r="O98" s="175">
        <f t="shared" si="18"/>
        <v>0</v>
      </c>
      <c r="P98" s="175">
        <f t="shared" si="18"/>
        <v>0</v>
      </c>
      <c r="Q98" s="175">
        <f t="shared" si="18"/>
        <v>0</v>
      </c>
      <c r="R98" s="175">
        <f t="shared" si="18"/>
        <v>0</v>
      </c>
      <c r="S98" s="175">
        <f t="shared" si="18"/>
        <v>0</v>
      </c>
      <c r="T98" s="175">
        <f t="shared" si="18"/>
        <v>0</v>
      </c>
      <c r="U98" s="175">
        <f t="shared" si="18"/>
        <v>0</v>
      </c>
      <c r="V98" s="175">
        <f t="shared" si="18"/>
        <v>0</v>
      </c>
      <c r="W98" s="175">
        <f t="shared" si="18"/>
        <v>0</v>
      </c>
      <c r="X98" s="175">
        <f t="shared" si="18"/>
        <v>0</v>
      </c>
      <c r="Y98" s="175">
        <f t="shared" si="18"/>
        <v>0</v>
      </c>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row>
    <row r="99" spans="3:78">
      <c r="C99" s="25" t="s">
        <v>88</v>
      </c>
      <c r="E99" s="175">
        <f t="shared" si="18"/>
        <v>0</v>
      </c>
      <c r="F99" s="175">
        <f t="shared" si="18"/>
        <v>0</v>
      </c>
      <c r="G99" s="175">
        <f t="shared" si="18"/>
        <v>0</v>
      </c>
      <c r="H99" s="175">
        <f t="shared" si="18"/>
        <v>0</v>
      </c>
      <c r="I99" s="175">
        <f t="shared" si="18"/>
        <v>0</v>
      </c>
      <c r="J99" s="175">
        <f t="shared" si="18"/>
        <v>0</v>
      </c>
      <c r="K99" s="175">
        <f t="shared" si="18"/>
        <v>0</v>
      </c>
      <c r="L99" s="175">
        <f t="shared" si="18"/>
        <v>0</v>
      </c>
      <c r="M99" s="175">
        <f t="shared" si="18"/>
        <v>0</v>
      </c>
      <c r="N99" s="175">
        <f t="shared" si="18"/>
        <v>0</v>
      </c>
      <c r="O99" s="175">
        <f t="shared" si="18"/>
        <v>0</v>
      </c>
      <c r="P99" s="175">
        <f t="shared" si="18"/>
        <v>0</v>
      </c>
      <c r="Q99" s="175">
        <f t="shared" si="18"/>
        <v>0</v>
      </c>
      <c r="R99" s="175">
        <f t="shared" si="18"/>
        <v>0</v>
      </c>
      <c r="S99" s="175">
        <f t="shared" si="18"/>
        <v>0</v>
      </c>
      <c r="T99" s="175">
        <f t="shared" si="18"/>
        <v>0</v>
      </c>
      <c r="U99" s="175">
        <f t="shared" si="18"/>
        <v>0</v>
      </c>
      <c r="V99" s="175">
        <f t="shared" si="18"/>
        <v>0</v>
      </c>
      <c r="W99" s="175">
        <f t="shared" si="18"/>
        <v>0</v>
      </c>
      <c r="X99" s="175">
        <f t="shared" si="18"/>
        <v>0</v>
      </c>
      <c r="Y99" s="175">
        <f t="shared" si="18"/>
        <v>0</v>
      </c>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row>
    <row r="100" spans="3:78">
      <c r="C100" s="25" t="s">
        <v>89</v>
      </c>
      <c r="E100" s="175">
        <f t="shared" si="18"/>
        <v>0</v>
      </c>
      <c r="F100" s="175">
        <f t="shared" si="18"/>
        <v>0</v>
      </c>
      <c r="G100" s="175">
        <f t="shared" si="18"/>
        <v>0</v>
      </c>
      <c r="H100" s="175">
        <f t="shared" si="18"/>
        <v>0</v>
      </c>
      <c r="I100" s="175">
        <f t="shared" si="18"/>
        <v>0</v>
      </c>
      <c r="J100" s="175">
        <f t="shared" si="18"/>
        <v>0</v>
      </c>
      <c r="K100" s="175">
        <f t="shared" si="18"/>
        <v>0</v>
      </c>
      <c r="L100" s="175">
        <f t="shared" si="18"/>
        <v>0</v>
      </c>
      <c r="M100" s="175">
        <f t="shared" si="18"/>
        <v>0</v>
      </c>
      <c r="N100" s="175">
        <f t="shared" si="18"/>
        <v>0</v>
      </c>
      <c r="O100" s="175">
        <f t="shared" si="18"/>
        <v>0</v>
      </c>
      <c r="P100" s="175">
        <f t="shared" si="18"/>
        <v>0</v>
      </c>
      <c r="Q100" s="175">
        <f t="shared" si="18"/>
        <v>0</v>
      </c>
      <c r="R100" s="175">
        <f t="shared" si="18"/>
        <v>0</v>
      </c>
      <c r="S100" s="175">
        <f t="shared" si="18"/>
        <v>0</v>
      </c>
      <c r="T100" s="175">
        <f t="shared" si="18"/>
        <v>0</v>
      </c>
      <c r="U100" s="175">
        <f t="shared" si="18"/>
        <v>0</v>
      </c>
      <c r="V100" s="175">
        <f t="shared" si="18"/>
        <v>0</v>
      </c>
      <c r="W100" s="175">
        <f t="shared" si="18"/>
        <v>0</v>
      </c>
      <c r="X100" s="175">
        <f t="shared" si="18"/>
        <v>0</v>
      </c>
      <c r="Y100" s="175">
        <f t="shared" si="18"/>
        <v>0</v>
      </c>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row>
    <row r="101" spans="3:78">
      <c r="C101" s="25" t="s">
        <v>90</v>
      </c>
      <c r="E101" s="175">
        <f t="shared" si="18"/>
        <v>0</v>
      </c>
      <c r="F101" s="175">
        <f t="shared" si="18"/>
        <v>0</v>
      </c>
      <c r="G101" s="175">
        <f t="shared" si="18"/>
        <v>0</v>
      </c>
      <c r="H101" s="175">
        <f t="shared" si="18"/>
        <v>0</v>
      </c>
      <c r="I101" s="175">
        <f t="shared" si="18"/>
        <v>0</v>
      </c>
      <c r="J101" s="175">
        <f t="shared" si="18"/>
        <v>0</v>
      </c>
      <c r="K101" s="175">
        <f t="shared" si="18"/>
        <v>0</v>
      </c>
      <c r="L101" s="175">
        <f t="shared" si="18"/>
        <v>0</v>
      </c>
      <c r="M101" s="175">
        <f t="shared" si="18"/>
        <v>0</v>
      </c>
      <c r="N101" s="175">
        <f t="shared" si="18"/>
        <v>0</v>
      </c>
      <c r="O101" s="175">
        <f t="shared" si="18"/>
        <v>0</v>
      </c>
      <c r="P101" s="175">
        <f t="shared" si="18"/>
        <v>0</v>
      </c>
      <c r="Q101" s="175">
        <f t="shared" si="18"/>
        <v>0</v>
      </c>
      <c r="R101" s="175">
        <f t="shared" si="18"/>
        <v>0</v>
      </c>
      <c r="S101" s="175">
        <f t="shared" si="18"/>
        <v>0</v>
      </c>
      <c r="T101" s="175">
        <f t="shared" si="18"/>
        <v>0</v>
      </c>
      <c r="U101" s="175">
        <f t="shared" si="18"/>
        <v>0</v>
      </c>
      <c r="V101" s="175">
        <f t="shared" si="18"/>
        <v>0</v>
      </c>
      <c r="W101" s="175">
        <f t="shared" si="18"/>
        <v>0</v>
      </c>
      <c r="X101" s="175">
        <f t="shared" si="18"/>
        <v>0</v>
      </c>
      <c r="Y101" s="175">
        <f t="shared" si="18"/>
        <v>0</v>
      </c>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row>
    <row r="102" spans="3:78">
      <c r="C102" s="25" t="s">
        <v>91</v>
      </c>
      <c r="E102" s="175">
        <f t="shared" si="18"/>
        <v>0</v>
      </c>
      <c r="F102" s="175">
        <f t="shared" si="18"/>
        <v>0</v>
      </c>
      <c r="G102" s="175">
        <f t="shared" si="18"/>
        <v>0</v>
      </c>
      <c r="H102" s="175">
        <f t="shared" si="18"/>
        <v>0</v>
      </c>
      <c r="I102" s="175">
        <f t="shared" si="18"/>
        <v>0</v>
      </c>
      <c r="J102" s="175">
        <f t="shared" si="18"/>
        <v>0</v>
      </c>
      <c r="K102" s="175">
        <f t="shared" si="18"/>
        <v>0</v>
      </c>
      <c r="L102" s="175">
        <f t="shared" si="18"/>
        <v>0</v>
      </c>
      <c r="M102" s="175">
        <f t="shared" si="18"/>
        <v>0</v>
      </c>
      <c r="N102" s="175">
        <f t="shared" si="18"/>
        <v>0</v>
      </c>
      <c r="O102" s="175">
        <f t="shared" si="18"/>
        <v>0</v>
      </c>
      <c r="P102" s="175">
        <f t="shared" si="18"/>
        <v>0</v>
      </c>
      <c r="Q102" s="175">
        <f t="shared" si="18"/>
        <v>0</v>
      </c>
      <c r="R102" s="175">
        <f t="shared" si="18"/>
        <v>0</v>
      </c>
      <c r="S102" s="175">
        <f t="shared" si="18"/>
        <v>0</v>
      </c>
      <c r="T102" s="175">
        <f t="shared" si="18"/>
        <v>0</v>
      </c>
      <c r="U102" s="175">
        <f t="shared" si="18"/>
        <v>0</v>
      </c>
      <c r="V102" s="175">
        <f t="shared" si="18"/>
        <v>0</v>
      </c>
      <c r="W102" s="175">
        <f t="shared" si="18"/>
        <v>0</v>
      </c>
      <c r="X102" s="175">
        <f t="shared" si="18"/>
        <v>0</v>
      </c>
      <c r="Y102" s="175">
        <f t="shared" si="18"/>
        <v>0</v>
      </c>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row>
    <row r="103" spans="3:78">
      <c r="C103" s="25" t="s">
        <v>92</v>
      </c>
      <c r="E103" s="175">
        <f t="shared" si="18"/>
        <v>0</v>
      </c>
      <c r="F103" s="175">
        <f t="shared" si="18"/>
        <v>0</v>
      </c>
      <c r="G103" s="175">
        <f t="shared" si="18"/>
        <v>0</v>
      </c>
      <c r="H103" s="175">
        <f t="shared" si="18"/>
        <v>0</v>
      </c>
      <c r="I103" s="175">
        <f t="shared" si="18"/>
        <v>0</v>
      </c>
      <c r="J103" s="175">
        <f t="shared" si="18"/>
        <v>0</v>
      </c>
      <c r="K103" s="175">
        <f t="shared" si="18"/>
        <v>0</v>
      </c>
      <c r="L103" s="175">
        <f t="shared" si="18"/>
        <v>0</v>
      </c>
      <c r="M103" s="175">
        <f t="shared" si="18"/>
        <v>0</v>
      </c>
      <c r="N103" s="175">
        <f t="shared" si="18"/>
        <v>0</v>
      </c>
      <c r="O103" s="175">
        <f t="shared" si="18"/>
        <v>0</v>
      </c>
      <c r="P103" s="175">
        <f t="shared" si="18"/>
        <v>0</v>
      </c>
      <c r="Q103" s="175">
        <f t="shared" si="18"/>
        <v>0</v>
      </c>
      <c r="R103" s="175">
        <f t="shared" si="18"/>
        <v>0</v>
      </c>
      <c r="S103" s="175">
        <f t="shared" si="18"/>
        <v>0</v>
      </c>
      <c r="T103" s="175">
        <f t="shared" si="18"/>
        <v>0</v>
      </c>
      <c r="U103" s="175">
        <f t="shared" si="18"/>
        <v>0</v>
      </c>
      <c r="V103" s="175">
        <f t="shared" si="18"/>
        <v>0</v>
      </c>
      <c r="W103" s="175">
        <f t="shared" si="18"/>
        <v>0</v>
      </c>
      <c r="X103" s="175">
        <f t="shared" si="18"/>
        <v>0</v>
      </c>
      <c r="Y103" s="175">
        <f t="shared" si="18"/>
        <v>0</v>
      </c>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row>
    <row r="104" spans="3:78">
      <c r="C104" s="25" t="s">
        <v>93</v>
      </c>
      <c r="E104" s="175">
        <f t="shared" si="18"/>
        <v>0</v>
      </c>
      <c r="F104" s="175">
        <f t="shared" si="18"/>
        <v>0</v>
      </c>
      <c r="G104" s="175">
        <f t="shared" si="18"/>
        <v>0</v>
      </c>
      <c r="H104" s="175">
        <f t="shared" si="18"/>
        <v>0</v>
      </c>
      <c r="I104" s="175">
        <f t="shared" si="18"/>
        <v>0</v>
      </c>
      <c r="J104" s="175">
        <f t="shared" si="18"/>
        <v>0</v>
      </c>
      <c r="K104" s="175">
        <f t="shared" si="18"/>
        <v>0</v>
      </c>
      <c r="L104" s="175">
        <f t="shared" si="18"/>
        <v>0</v>
      </c>
      <c r="M104" s="175">
        <f t="shared" si="18"/>
        <v>0</v>
      </c>
      <c r="N104" s="175">
        <f t="shared" si="18"/>
        <v>0</v>
      </c>
      <c r="O104" s="175">
        <f t="shared" si="18"/>
        <v>0</v>
      </c>
      <c r="P104" s="175">
        <f t="shared" si="18"/>
        <v>0</v>
      </c>
      <c r="Q104" s="175">
        <f t="shared" si="18"/>
        <v>0</v>
      </c>
      <c r="R104" s="175">
        <f t="shared" si="18"/>
        <v>0</v>
      </c>
      <c r="S104" s="175">
        <f t="shared" si="18"/>
        <v>0</v>
      </c>
      <c r="T104" s="175">
        <f t="shared" si="18"/>
        <v>0</v>
      </c>
      <c r="U104" s="175">
        <f t="shared" si="18"/>
        <v>0</v>
      </c>
      <c r="V104" s="175">
        <f t="shared" si="18"/>
        <v>0</v>
      </c>
      <c r="W104" s="175">
        <f t="shared" si="18"/>
        <v>0</v>
      </c>
      <c r="X104" s="175">
        <f t="shared" si="18"/>
        <v>0</v>
      </c>
      <c r="Y104" s="175">
        <f t="shared" si="18"/>
        <v>0</v>
      </c>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row>
    <row r="105" spans="3:78">
      <c r="C105" s="25" t="s">
        <v>94</v>
      </c>
      <c r="E105" s="175">
        <f t="shared" si="18"/>
        <v>0</v>
      </c>
      <c r="F105" s="175">
        <f t="shared" si="18"/>
        <v>0</v>
      </c>
      <c r="G105" s="175">
        <f t="shared" si="18"/>
        <v>0</v>
      </c>
      <c r="H105" s="175">
        <f t="shared" si="18"/>
        <v>0</v>
      </c>
      <c r="I105" s="175">
        <f t="shared" si="18"/>
        <v>0</v>
      </c>
      <c r="J105" s="175">
        <f t="shared" si="18"/>
        <v>0</v>
      </c>
      <c r="K105" s="175">
        <f t="shared" si="18"/>
        <v>0</v>
      </c>
      <c r="L105" s="175">
        <f t="shared" si="18"/>
        <v>0</v>
      </c>
      <c r="M105" s="175">
        <f t="shared" si="18"/>
        <v>0</v>
      </c>
      <c r="N105" s="175">
        <f t="shared" si="18"/>
        <v>0</v>
      </c>
      <c r="O105" s="175">
        <f t="shared" si="18"/>
        <v>0</v>
      </c>
      <c r="P105" s="175">
        <f t="shared" si="18"/>
        <v>0</v>
      </c>
      <c r="Q105" s="175">
        <f t="shared" si="18"/>
        <v>0</v>
      </c>
      <c r="R105" s="175">
        <f t="shared" si="18"/>
        <v>0</v>
      </c>
      <c r="S105" s="175">
        <f t="shared" si="18"/>
        <v>0</v>
      </c>
      <c r="T105" s="175">
        <f t="shared" si="18"/>
        <v>0</v>
      </c>
      <c r="U105" s="175">
        <f t="shared" si="18"/>
        <v>0</v>
      </c>
      <c r="V105" s="175">
        <f t="shared" si="18"/>
        <v>0</v>
      </c>
      <c r="W105" s="175">
        <f t="shared" si="18"/>
        <v>0</v>
      </c>
      <c r="X105" s="175">
        <f t="shared" si="18"/>
        <v>0</v>
      </c>
      <c r="Y105" s="175">
        <f t="shared" si="18"/>
        <v>0</v>
      </c>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row>
    <row r="106" spans="3:78">
      <c r="C106" s="25" t="s">
        <v>95</v>
      </c>
      <c r="E106" s="175">
        <f t="shared" si="18"/>
        <v>0</v>
      </c>
      <c r="F106" s="175">
        <f t="shared" si="18"/>
        <v>0</v>
      </c>
      <c r="G106" s="175">
        <f t="shared" si="18"/>
        <v>0</v>
      </c>
      <c r="H106" s="175">
        <f t="shared" ref="H106:Y106" si="19">H69-H68</f>
        <v>0</v>
      </c>
      <c r="I106" s="175">
        <f t="shared" si="19"/>
        <v>0</v>
      </c>
      <c r="J106" s="175">
        <f t="shared" si="19"/>
        <v>0</v>
      </c>
      <c r="K106" s="175">
        <f t="shared" si="19"/>
        <v>0</v>
      </c>
      <c r="L106" s="175">
        <f t="shared" si="19"/>
        <v>0</v>
      </c>
      <c r="M106" s="175">
        <f t="shared" si="19"/>
        <v>0</v>
      </c>
      <c r="N106" s="175">
        <f t="shared" si="19"/>
        <v>0</v>
      </c>
      <c r="O106" s="175">
        <f t="shared" si="19"/>
        <v>0</v>
      </c>
      <c r="P106" s="175">
        <f t="shared" si="19"/>
        <v>0</v>
      </c>
      <c r="Q106" s="175">
        <f t="shared" si="19"/>
        <v>0</v>
      </c>
      <c r="R106" s="175">
        <f t="shared" si="19"/>
        <v>0</v>
      </c>
      <c r="S106" s="175">
        <f t="shared" si="19"/>
        <v>0</v>
      </c>
      <c r="T106" s="175">
        <f t="shared" si="19"/>
        <v>0</v>
      </c>
      <c r="U106" s="175">
        <f t="shared" si="19"/>
        <v>0</v>
      </c>
      <c r="V106" s="175">
        <f t="shared" si="19"/>
        <v>0</v>
      </c>
      <c r="W106" s="175">
        <f t="shared" si="19"/>
        <v>0</v>
      </c>
      <c r="X106" s="175">
        <f t="shared" si="19"/>
        <v>0</v>
      </c>
      <c r="Y106" s="175">
        <f t="shared" si="19"/>
        <v>0</v>
      </c>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row>
    <row r="107" spans="3:78">
      <c r="C107" s="25" t="s">
        <v>96</v>
      </c>
      <c r="E107" s="175">
        <f t="shared" ref="E107:Y119" si="20">E70-E69</f>
        <v>0</v>
      </c>
      <c r="F107" s="175">
        <f t="shared" si="20"/>
        <v>0</v>
      </c>
      <c r="G107" s="175">
        <f t="shared" si="20"/>
        <v>0</v>
      </c>
      <c r="H107" s="175">
        <f t="shared" si="20"/>
        <v>0</v>
      </c>
      <c r="I107" s="175">
        <f t="shared" si="20"/>
        <v>0</v>
      </c>
      <c r="J107" s="175">
        <f t="shared" si="20"/>
        <v>0</v>
      </c>
      <c r="K107" s="175">
        <f t="shared" si="20"/>
        <v>0</v>
      </c>
      <c r="L107" s="175">
        <f t="shared" si="20"/>
        <v>0</v>
      </c>
      <c r="M107" s="175">
        <f t="shared" si="20"/>
        <v>0</v>
      </c>
      <c r="N107" s="175">
        <f t="shared" si="20"/>
        <v>0</v>
      </c>
      <c r="O107" s="175">
        <f t="shared" si="20"/>
        <v>0</v>
      </c>
      <c r="P107" s="175">
        <f t="shared" si="20"/>
        <v>0</v>
      </c>
      <c r="Q107" s="175">
        <f t="shared" si="20"/>
        <v>0</v>
      </c>
      <c r="R107" s="175">
        <f t="shared" si="20"/>
        <v>0</v>
      </c>
      <c r="S107" s="175">
        <f t="shared" si="20"/>
        <v>0</v>
      </c>
      <c r="T107" s="175">
        <f t="shared" si="20"/>
        <v>0</v>
      </c>
      <c r="U107" s="175">
        <f t="shared" si="20"/>
        <v>0</v>
      </c>
      <c r="V107" s="175">
        <f t="shared" si="20"/>
        <v>0</v>
      </c>
      <c r="W107" s="175">
        <f t="shared" si="20"/>
        <v>0</v>
      </c>
      <c r="X107" s="175">
        <f t="shared" si="20"/>
        <v>0</v>
      </c>
      <c r="Y107" s="175">
        <f t="shared" si="20"/>
        <v>0</v>
      </c>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row>
    <row r="108" spans="3:78">
      <c r="C108" s="25" t="s">
        <v>97</v>
      </c>
      <c r="E108" s="175">
        <f t="shared" si="20"/>
        <v>0</v>
      </c>
      <c r="F108" s="175">
        <f t="shared" si="20"/>
        <v>0</v>
      </c>
      <c r="G108" s="175">
        <f t="shared" si="20"/>
        <v>0</v>
      </c>
      <c r="H108" s="175">
        <f t="shared" si="20"/>
        <v>0</v>
      </c>
      <c r="I108" s="175">
        <f t="shared" si="20"/>
        <v>0</v>
      </c>
      <c r="J108" s="175">
        <f t="shared" si="20"/>
        <v>0</v>
      </c>
      <c r="K108" s="175">
        <f t="shared" si="20"/>
        <v>0</v>
      </c>
      <c r="L108" s="175">
        <f t="shared" si="20"/>
        <v>0</v>
      </c>
      <c r="M108" s="175">
        <f t="shared" si="20"/>
        <v>0</v>
      </c>
      <c r="N108" s="175">
        <f t="shared" si="20"/>
        <v>0</v>
      </c>
      <c r="O108" s="175">
        <f t="shared" si="20"/>
        <v>0</v>
      </c>
      <c r="P108" s="175">
        <f t="shared" si="20"/>
        <v>0</v>
      </c>
      <c r="Q108" s="175">
        <f t="shared" si="20"/>
        <v>0</v>
      </c>
      <c r="R108" s="175">
        <f t="shared" si="20"/>
        <v>0</v>
      </c>
      <c r="S108" s="175">
        <f t="shared" si="20"/>
        <v>0</v>
      </c>
      <c r="T108" s="175">
        <f t="shared" si="20"/>
        <v>0</v>
      </c>
      <c r="U108" s="175">
        <f t="shared" si="20"/>
        <v>0</v>
      </c>
      <c r="V108" s="175">
        <f t="shared" si="20"/>
        <v>0</v>
      </c>
      <c r="W108" s="175">
        <f t="shared" si="20"/>
        <v>0</v>
      </c>
      <c r="X108" s="175">
        <f t="shared" si="20"/>
        <v>0</v>
      </c>
      <c r="Y108" s="175">
        <f t="shared" si="20"/>
        <v>0</v>
      </c>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row>
    <row r="109" spans="3:78">
      <c r="C109" s="25" t="s">
        <v>98</v>
      </c>
      <c r="E109" s="175">
        <f t="shared" si="20"/>
        <v>0</v>
      </c>
      <c r="F109" s="175">
        <f t="shared" si="20"/>
        <v>0</v>
      </c>
      <c r="G109" s="175">
        <f t="shared" si="20"/>
        <v>0</v>
      </c>
      <c r="H109" s="175">
        <f t="shared" si="20"/>
        <v>0</v>
      </c>
      <c r="I109" s="175">
        <f t="shared" si="20"/>
        <v>0</v>
      </c>
      <c r="J109" s="175">
        <f t="shared" si="20"/>
        <v>0</v>
      </c>
      <c r="K109" s="175">
        <f t="shared" si="20"/>
        <v>0</v>
      </c>
      <c r="L109" s="175">
        <f t="shared" si="20"/>
        <v>0</v>
      </c>
      <c r="M109" s="175">
        <f t="shared" si="20"/>
        <v>0</v>
      </c>
      <c r="N109" s="175">
        <f t="shared" si="20"/>
        <v>0</v>
      </c>
      <c r="O109" s="175">
        <f t="shared" si="20"/>
        <v>0</v>
      </c>
      <c r="P109" s="175">
        <f t="shared" si="20"/>
        <v>0</v>
      </c>
      <c r="Q109" s="175">
        <f t="shared" si="20"/>
        <v>0</v>
      </c>
      <c r="R109" s="175">
        <f t="shared" si="20"/>
        <v>0</v>
      </c>
      <c r="S109" s="175">
        <f t="shared" si="20"/>
        <v>0</v>
      </c>
      <c r="T109" s="175">
        <f t="shared" si="20"/>
        <v>0</v>
      </c>
      <c r="U109" s="175">
        <f t="shared" si="20"/>
        <v>0</v>
      </c>
      <c r="V109" s="175">
        <f t="shared" si="20"/>
        <v>0</v>
      </c>
      <c r="W109" s="175">
        <f t="shared" si="20"/>
        <v>0</v>
      </c>
      <c r="X109" s="175">
        <f t="shared" si="20"/>
        <v>0</v>
      </c>
      <c r="Y109" s="175">
        <f t="shared" si="20"/>
        <v>0</v>
      </c>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row>
    <row r="110" spans="3:78">
      <c r="C110" s="25" t="s">
        <v>99</v>
      </c>
      <c r="E110" s="175">
        <f t="shared" si="20"/>
        <v>0</v>
      </c>
      <c r="F110" s="175">
        <f t="shared" si="20"/>
        <v>0</v>
      </c>
      <c r="G110" s="175">
        <f t="shared" si="20"/>
        <v>0</v>
      </c>
      <c r="H110" s="175">
        <f t="shared" si="20"/>
        <v>0</v>
      </c>
      <c r="I110" s="175">
        <f t="shared" si="20"/>
        <v>0</v>
      </c>
      <c r="J110" s="175">
        <f t="shared" si="20"/>
        <v>0</v>
      </c>
      <c r="K110" s="175">
        <f t="shared" si="20"/>
        <v>0</v>
      </c>
      <c r="L110" s="175">
        <f t="shared" si="20"/>
        <v>0</v>
      </c>
      <c r="M110" s="175">
        <f t="shared" si="20"/>
        <v>0</v>
      </c>
      <c r="N110" s="175">
        <f t="shared" si="20"/>
        <v>0</v>
      </c>
      <c r="O110" s="175">
        <f t="shared" si="20"/>
        <v>0</v>
      </c>
      <c r="P110" s="175">
        <f t="shared" si="20"/>
        <v>0</v>
      </c>
      <c r="Q110" s="175">
        <f t="shared" si="20"/>
        <v>0</v>
      </c>
      <c r="R110" s="175">
        <f t="shared" si="20"/>
        <v>0</v>
      </c>
      <c r="S110" s="175">
        <f t="shared" si="20"/>
        <v>0</v>
      </c>
      <c r="T110" s="175">
        <f t="shared" si="20"/>
        <v>0</v>
      </c>
      <c r="U110" s="175">
        <f t="shared" si="20"/>
        <v>0</v>
      </c>
      <c r="V110" s="175">
        <f t="shared" si="20"/>
        <v>0</v>
      </c>
      <c r="W110" s="175">
        <f t="shared" si="20"/>
        <v>0</v>
      </c>
      <c r="X110" s="175">
        <f t="shared" si="20"/>
        <v>0</v>
      </c>
      <c r="Y110" s="175">
        <f t="shared" si="20"/>
        <v>0</v>
      </c>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row>
    <row r="111" spans="3:78">
      <c r="C111" s="25" t="s">
        <v>100</v>
      </c>
      <c r="E111" s="175">
        <f t="shared" si="20"/>
        <v>0</v>
      </c>
      <c r="F111" s="175">
        <f t="shared" si="20"/>
        <v>0</v>
      </c>
      <c r="G111" s="175">
        <f t="shared" si="20"/>
        <v>0</v>
      </c>
      <c r="H111" s="175">
        <f t="shared" si="20"/>
        <v>0</v>
      </c>
      <c r="I111" s="175">
        <f t="shared" si="20"/>
        <v>0</v>
      </c>
      <c r="J111" s="175">
        <f t="shared" si="20"/>
        <v>0</v>
      </c>
      <c r="K111" s="175">
        <f t="shared" si="20"/>
        <v>0</v>
      </c>
      <c r="L111" s="175">
        <f t="shared" si="20"/>
        <v>0</v>
      </c>
      <c r="M111" s="175">
        <f t="shared" si="20"/>
        <v>0</v>
      </c>
      <c r="N111" s="175">
        <f t="shared" si="20"/>
        <v>0</v>
      </c>
      <c r="O111" s="175">
        <f t="shared" si="20"/>
        <v>0</v>
      </c>
      <c r="P111" s="175">
        <f t="shared" si="20"/>
        <v>0</v>
      </c>
      <c r="Q111" s="175">
        <f t="shared" si="20"/>
        <v>0</v>
      </c>
      <c r="R111" s="175">
        <f t="shared" si="20"/>
        <v>0</v>
      </c>
      <c r="S111" s="175">
        <f t="shared" si="20"/>
        <v>0</v>
      </c>
      <c r="T111" s="175">
        <f t="shared" si="20"/>
        <v>0</v>
      </c>
      <c r="U111" s="175">
        <f t="shared" si="20"/>
        <v>0</v>
      </c>
      <c r="V111" s="175">
        <f t="shared" si="20"/>
        <v>0</v>
      </c>
      <c r="W111" s="175">
        <f t="shared" si="20"/>
        <v>0</v>
      </c>
      <c r="X111" s="175">
        <f t="shared" si="20"/>
        <v>0</v>
      </c>
      <c r="Y111" s="175">
        <f t="shared" si="20"/>
        <v>0</v>
      </c>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row>
    <row r="112" spans="3:78">
      <c r="C112" s="25" t="s">
        <v>101</v>
      </c>
      <c r="E112" s="175">
        <f t="shared" si="20"/>
        <v>0</v>
      </c>
      <c r="F112" s="175">
        <f t="shared" si="20"/>
        <v>0</v>
      </c>
      <c r="G112" s="175">
        <f t="shared" si="20"/>
        <v>0</v>
      </c>
      <c r="H112" s="175">
        <f t="shared" si="20"/>
        <v>0</v>
      </c>
      <c r="I112" s="175">
        <f t="shared" si="20"/>
        <v>0</v>
      </c>
      <c r="J112" s="175">
        <f t="shared" si="20"/>
        <v>0</v>
      </c>
      <c r="K112" s="175">
        <f t="shared" si="20"/>
        <v>0</v>
      </c>
      <c r="L112" s="175">
        <f t="shared" si="20"/>
        <v>0</v>
      </c>
      <c r="M112" s="175">
        <f t="shared" si="20"/>
        <v>0</v>
      </c>
      <c r="N112" s="175">
        <f t="shared" si="20"/>
        <v>0</v>
      </c>
      <c r="O112" s="175">
        <f t="shared" si="20"/>
        <v>0</v>
      </c>
      <c r="P112" s="175">
        <f t="shared" si="20"/>
        <v>0</v>
      </c>
      <c r="Q112" s="175">
        <f t="shared" si="20"/>
        <v>0</v>
      </c>
      <c r="R112" s="175">
        <f t="shared" si="20"/>
        <v>0</v>
      </c>
      <c r="S112" s="175">
        <f t="shared" si="20"/>
        <v>0</v>
      </c>
      <c r="T112" s="175">
        <f t="shared" si="20"/>
        <v>0</v>
      </c>
      <c r="U112" s="175">
        <f t="shared" si="20"/>
        <v>0</v>
      </c>
      <c r="V112" s="175">
        <f t="shared" si="20"/>
        <v>0</v>
      </c>
      <c r="W112" s="175">
        <f t="shared" si="20"/>
        <v>0</v>
      </c>
      <c r="X112" s="175">
        <f t="shared" si="20"/>
        <v>0</v>
      </c>
      <c r="Y112" s="175">
        <f t="shared" si="20"/>
        <v>0</v>
      </c>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row>
    <row r="113" spans="3:78">
      <c r="C113" s="25" t="s">
        <v>102</v>
      </c>
      <c r="E113" s="175">
        <f t="shared" si="20"/>
        <v>0</v>
      </c>
      <c r="F113" s="175">
        <f t="shared" si="20"/>
        <v>0</v>
      </c>
      <c r="G113" s="175">
        <f t="shared" si="20"/>
        <v>0</v>
      </c>
      <c r="H113" s="175">
        <f t="shared" si="20"/>
        <v>0</v>
      </c>
      <c r="I113" s="175">
        <f t="shared" si="20"/>
        <v>0</v>
      </c>
      <c r="J113" s="175">
        <f t="shared" si="20"/>
        <v>0</v>
      </c>
      <c r="K113" s="175">
        <f t="shared" si="20"/>
        <v>0</v>
      </c>
      <c r="L113" s="175">
        <f t="shared" si="20"/>
        <v>0</v>
      </c>
      <c r="M113" s="175">
        <f t="shared" si="20"/>
        <v>0</v>
      </c>
      <c r="N113" s="175">
        <f t="shared" si="20"/>
        <v>0</v>
      </c>
      <c r="O113" s="175">
        <f t="shared" si="20"/>
        <v>0</v>
      </c>
      <c r="P113" s="175">
        <f t="shared" si="20"/>
        <v>0</v>
      </c>
      <c r="Q113" s="175">
        <f t="shared" si="20"/>
        <v>0</v>
      </c>
      <c r="R113" s="175">
        <f t="shared" si="20"/>
        <v>0</v>
      </c>
      <c r="S113" s="175">
        <f t="shared" si="20"/>
        <v>0</v>
      </c>
      <c r="T113" s="175">
        <f t="shared" si="20"/>
        <v>0</v>
      </c>
      <c r="U113" s="175">
        <f t="shared" si="20"/>
        <v>0</v>
      </c>
      <c r="V113" s="175">
        <f t="shared" si="20"/>
        <v>0</v>
      </c>
      <c r="W113" s="175">
        <f t="shared" si="20"/>
        <v>0</v>
      </c>
      <c r="X113" s="175">
        <f t="shared" si="20"/>
        <v>0</v>
      </c>
      <c r="Y113" s="175">
        <f t="shared" si="20"/>
        <v>0</v>
      </c>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row>
    <row r="114" spans="3:78">
      <c r="C114" s="25" t="s">
        <v>368</v>
      </c>
      <c r="E114" s="175">
        <f t="shared" si="20"/>
        <v>0</v>
      </c>
      <c r="F114" s="175">
        <f t="shared" si="20"/>
        <v>0</v>
      </c>
      <c r="G114" s="175">
        <f t="shared" si="20"/>
        <v>0</v>
      </c>
      <c r="H114" s="175">
        <f t="shared" si="20"/>
        <v>0</v>
      </c>
      <c r="I114" s="175">
        <f t="shared" si="20"/>
        <v>0</v>
      </c>
      <c r="J114" s="175">
        <f t="shared" si="20"/>
        <v>0</v>
      </c>
      <c r="K114" s="175">
        <f t="shared" si="20"/>
        <v>0</v>
      </c>
      <c r="L114" s="175">
        <f t="shared" si="20"/>
        <v>0</v>
      </c>
      <c r="M114" s="175">
        <f t="shared" si="20"/>
        <v>0</v>
      </c>
      <c r="N114" s="175">
        <f t="shared" si="20"/>
        <v>0</v>
      </c>
      <c r="O114" s="175">
        <f t="shared" si="20"/>
        <v>0</v>
      </c>
      <c r="P114" s="175">
        <f t="shared" si="20"/>
        <v>0</v>
      </c>
      <c r="Q114" s="175">
        <f t="shared" si="20"/>
        <v>0</v>
      </c>
      <c r="R114" s="175">
        <f t="shared" si="20"/>
        <v>0</v>
      </c>
      <c r="S114" s="175">
        <f t="shared" si="20"/>
        <v>0</v>
      </c>
      <c r="T114" s="175">
        <f t="shared" si="20"/>
        <v>0</v>
      </c>
      <c r="U114" s="175">
        <f t="shared" si="20"/>
        <v>0</v>
      </c>
      <c r="V114" s="175">
        <f t="shared" si="20"/>
        <v>0</v>
      </c>
      <c r="W114" s="175">
        <f t="shared" si="20"/>
        <v>0</v>
      </c>
      <c r="X114" s="175">
        <f t="shared" si="20"/>
        <v>0</v>
      </c>
      <c r="Y114" s="175">
        <f t="shared" si="20"/>
        <v>0</v>
      </c>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row>
    <row r="115" spans="3:78">
      <c r="C115" s="25" t="s">
        <v>370</v>
      </c>
      <c r="E115" s="175">
        <f t="shared" si="20"/>
        <v>0</v>
      </c>
      <c r="F115" s="175">
        <f t="shared" si="20"/>
        <v>0</v>
      </c>
      <c r="G115" s="175">
        <f t="shared" si="20"/>
        <v>0</v>
      </c>
      <c r="H115" s="175">
        <f t="shared" si="20"/>
        <v>0</v>
      </c>
      <c r="I115" s="175">
        <f t="shared" si="20"/>
        <v>0</v>
      </c>
      <c r="J115" s="175">
        <f t="shared" si="20"/>
        <v>0</v>
      </c>
      <c r="K115" s="175">
        <f t="shared" si="20"/>
        <v>0</v>
      </c>
      <c r="L115" s="175">
        <f t="shared" si="20"/>
        <v>0</v>
      </c>
      <c r="M115" s="175">
        <f t="shared" si="20"/>
        <v>0</v>
      </c>
      <c r="N115" s="175">
        <f t="shared" si="20"/>
        <v>0</v>
      </c>
      <c r="O115" s="175">
        <f t="shared" si="20"/>
        <v>0</v>
      </c>
      <c r="P115" s="175">
        <f t="shared" si="20"/>
        <v>0</v>
      </c>
      <c r="Q115" s="175">
        <f t="shared" si="20"/>
        <v>0</v>
      </c>
      <c r="R115" s="175">
        <f t="shared" si="20"/>
        <v>0</v>
      </c>
      <c r="S115" s="175">
        <f t="shared" si="20"/>
        <v>0</v>
      </c>
      <c r="T115" s="175">
        <f t="shared" si="20"/>
        <v>0</v>
      </c>
      <c r="U115" s="175">
        <f t="shared" si="20"/>
        <v>0</v>
      </c>
      <c r="V115" s="175">
        <f t="shared" si="20"/>
        <v>0</v>
      </c>
      <c r="W115" s="175">
        <f t="shared" si="20"/>
        <v>0</v>
      </c>
      <c r="X115" s="175">
        <f t="shared" si="20"/>
        <v>0</v>
      </c>
      <c r="Y115" s="175">
        <f t="shared" si="20"/>
        <v>0</v>
      </c>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row>
    <row r="116" spans="3:78">
      <c r="C116" s="25" t="s">
        <v>373</v>
      </c>
      <c r="E116" s="175">
        <f t="shared" si="20"/>
        <v>0</v>
      </c>
      <c r="F116" s="175">
        <f t="shared" si="20"/>
        <v>0</v>
      </c>
      <c r="G116" s="175">
        <f t="shared" si="20"/>
        <v>0</v>
      </c>
      <c r="H116" s="175">
        <f t="shared" si="20"/>
        <v>0</v>
      </c>
      <c r="I116" s="175">
        <f t="shared" si="20"/>
        <v>0</v>
      </c>
      <c r="J116" s="175">
        <f t="shared" si="20"/>
        <v>0</v>
      </c>
      <c r="K116" s="175">
        <f t="shared" si="20"/>
        <v>0</v>
      </c>
      <c r="L116" s="175">
        <f t="shared" si="20"/>
        <v>0</v>
      </c>
      <c r="M116" s="175">
        <f t="shared" si="20"/>
        <v>0</v>
      </c>
      <c r="N116" s="175">
        <f t="shared" si="20"/>
        <v>0</v>
      </c>
      <c r="O116" s="175">
        <f t="shared" si="20"/>
        <v>0</v>
      </c>
      <c r="P116" s="175">
        <f t="shared" si="20"/>
        <v>0</v>
      </c>
      <c r="Q116" s="175">
        <f t="shared" si="20"/>
        <v>0</v>
      </c>
      <c r="R116" s="175">
        <f t="shared" si="20"/>
        <v>0</v>
      </c>
      <c r="S116" s="175">
        <f t="shared" si="20"/>
        <v>0</v>
      </c>
      <c r="T116" s="175">
        <f t="shared" si="20"/>
        <v>0</v>
      </c>
      <c r="U116" s="175">
        <f t="shared" si="20"/>
        <v>0</v>
      </c>
      <c r="V116" s="175">
        <f t="shared" si="20"/>
        <v>0</v>
      </c>
      <c r="W116" s="175">
        <f t="shared" si="20"/>
        <v>0</v>
      </c>
      <c r="X116" s="175">
        <f t="shared" si="20"/>
        <v>0</v>
      </c>
      <c r="Y116" s="175">
        <f t="shared" si="20"/>
        <v>0</v>
      </c>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row>
    <row r="117" spans="3:78">
      <c r="C117" s="25" t="s">
        <v>376</v>
      </c>
      <c r="E117" s="175">
        <f t="shared" si="20"/>
        <v>0</v>
      </c>
      <c r="F117" s="175">
        <f t="shared" si="20"/>
        <v>0</v>
      </c>
      <c r="G117" s="175">
        <f t="shared" si="20"/>
        <v>0</v>
      </c>
      <c r="H117" s="175">
        <f t="shared" si="20"/>
        <v>0</v>
      </c>
      <c r="I117" s="175">
        <f t="shared" si="20"/>
        <v>0</v>
      </c>
      <c r="J117" s="175">
        <f t="shared" si="20"/>
        <v>0</v>
      </c>
      <c r="K117" s="175">
        <f t="shared" si="20"/>
        <v>0</v>
      </c>
      <c r="L117" s="175">
        <f t="shared" si="20"/>
        <v>0</v>
      </c>
      <c r="M117" s="175">
        <f t="shared" si="20"/>
        <v>0</v>
      </c>
      <c r="N117" s="175">
        <f t="shared" si="20"/>
        <v>0</v>
      </c>
      <c r="O117" s="175">
        <f t="shared" si="20"/>
        <v>0</v>
      </c>
      <c r="P117" s="175">
        <f t="shared" si="20"/>
        <v>0</v>
      </c>
      <c r="Q117" s="175">
        <f t="shared" si="20"/>
        <v>0</v>
      </c>
      <c r="R117" s="175">
        <f t="shared" si="20"/>
        <v>0</v>
      </c>
      <c r="S117" s="175">
        <f t="shared" si="20"/>
        <v>0</v>
      </c>
      <c r="T117" s="175">
        <f t="shared" si="20"/>
        <v>0</v>
      </c>
      <c r="U117" s="175">
        <f t="shared" si="20"/>
        <v>0</v>
      </c>
      <c r="V117" s="175">
        <f t="shared" si="20"/>
        <v>0</v>
      </c>
      <c r="W117" s="175">
        <f t="shared" si="20"/>
        <v>0</v>
      </c>
      <c r="X117" s="175">
        <f t="shared" si="20"/>
        <v>0</v>
      </c>
      <c r="Y117" s="175">
        <f t="shared" si="20"/>
        <v>0</v>
      </c>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row>
    <row r="118" spans="3:78">
      <c r="C118" s="25" t="s">
        <v>379</v>
      </c>
      <c r="E118" s="175">
        <f t="shared" si="20"/>
        <v>0</v>
      </c>
      <c r="F118" s="175">
        <f t="shared" si="20"/>
        <v>0</v>
      </c>
      <c r="G118" s="175">
        <f t="shared" si="20"/>
        <v>0</v>
      </c>
      <c r="H118" s="175">
        <f t="shared" si="20"/>
        <v>0</v>
      </c>
      <c r="I118" s="175">
        <f t="shared" si="20"/>
        <v>0</v>
      </c>
      <c r="J118" s="175">
        <f t="shared" si="20"/>
        <v>0</v>
      </c>
      <c r="K118" s="175">
        <f t="shared" si="20"/>
        <v>0</v>
      </c>
      <c r="L118" s="175">
        <f t="shared" si="20"/>
        <v>0</v>
      </c>
      <c r="M118" s="175">
        <f t="shared" si="20"/>
        <v>0</v>
      </c>
      <c r="N118" s="175">
        <f t="shared" si="20"/>
        <v>0</v>
      </c>
      <c r="O118" s="175">
        <f t="shared" si="20"/>
        <v>0</v>
      </c>
      <c r="P118" s="175">
        <f t="shared" si="20"/>
        <v>0</v>
      </c>
      <c r="Q118" s="175">
        <f t="shared" si="20"/>
        <v>0</v>
      </c>
      <c r="R118" s="175">
        <f t="shared" si="20"/>
        <v>0</v>
      </c>
      <c r="S118" s="175">
        <f t="shared" si="20"/>
        <v>0</v>
      </c>
      <c r="T118" s="175">
        <f t="shared" si="20"/>
        <v>0</v>
      </c>
      <c r="U118" s="175">
        <f t="shared" si="20"/>
        <v>0</v>
      </c>
      <c r="V118" s="175">
        <f t="shared" si="20"/>
        <v>0</v>
      </c>
      <c r="W118" s="175">
        <f t="shared" si="20"/>
        <v>0</v>
      </c>
      <c r="X118" s="175">
        <f t="shared" si="20"/>
        <v>0</v>
      </c>
      <c r="Y118" s="175">
        <f t="shared" si="20"/>
        <v>0</v>
      </c>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row>
    <row r="119" spans="3:78">
      <c r="C119" s="25" t="s">
        <v>382</v>
      </c>
      <c r="E119" s="175">
        <f t="shared" si="20"/>
        <v>0</v>
      </c>
      <c r="F119" s="175">
        <f t="shared" si="20"/>
        <v>0</v>
      </c>
      <c r="G119" s="175">
        <f t="shared" si="20"/>
        <v>0</v>
      </c>
      <c r="H119" s="175">
        <f t="shared" ref="H119:Y119" si="21">H82-H81</f>
        <v>0</v>
      </c>
      <c r="I119" s="175">
        <f t="shared" si="21"/>
        <v>0</v>
      </c>
      <c r="J119" s="175">
        <f t="shared" si="21"/>
        <v>0</v>
      </c>
      <c r="K119" s="175">
        <f t="shared" si="21"/>
        <v>0</v>
      </c>
      <c r="L119" s="175">
        <f t="shared" si="21"/>
        <v>0</v>
      </c>
      <c r="M119" s="175">
        <f t="shared" si="21"/>
        <v>0</v>
      </c>
      <c r="N119" s="175">
        <f t="shared" si="21"/>
        <v>0</v>
      </c>
      <c r="O119" s="175">
        <f t="shared" si="21"/>
        <v>0</v>
      </c>
      <c r="P119" s="175">
        <f t="shared" si="21"/>
        <v>0</v>
      </c>
      <c r="Q119" s="175">
        <f t="shared" si="21"/>
        <v>0</v>
      </c>
      <c r="R119" s="175">
        <f t="shared" si="21"/>
        <v>0</v>
      </c>
      <c r="S119" s="175">
        <f t="shared" si="21"/>
        <v>0</v>
      </c>
      <c r="T119" s="175">
        <f t="shared" si="21"/>
        <v>0</v>
      </c>
      <c r="U119" s="175">
        <f t="shared" si="21"/>
        <v>0</v>
      </c>
      <c r="V119" s="175">
        <f t="shared" si="21"/>
        <v>0</v>
      </c>
      <c r="W119" s="175">
        <f t="shared" si="21"/>
        <v>0</v>
      </c>
      <c r="X119" s="175">
        <f t="shared" si="21"/>
        <v>0</v>
      </c>
      <c r="Y119" s="175">
        <f t="shared" si="21"/>
        <v>0</v>
      </c>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row>
    <row r="120" spans="3:78">
      <c r="C120" s="25" t="s">
        <v>385</v>
      </c>
      <c r="E120" s="175">
        <f t="shared" ref="E120:Y124" si="22">E83-E82</f>
        <v>0</v>
      </c>
      <c r="F120" s="175">
        <f t="shared" si="22"/>
        <v>0</v>
      </c>
      <c r="G120" s="175">
        <f t="shared" si="22"/>
        <v>0</v>
      </c>
      <c r="H120" s="175">
        <f t="shared" si="22"/>
        <v>0</v>
      </c>
      <c r="I120" s="175">
        <f t="shared" si="22"/>
        <v>0</v>
      </c>
      <c r="J120" s="175">
        <f t="shared" si="22"/>
        <v>0</v>
      </c>
      <c r="K120" s="175">
        <f t="shared" si="22"/>
        <v>0</v>
      </c>
      <c r="L120" s="175">
        <f t="shared" si="22"/>
        <v>0</v>
      </c>
      <c r="M120" s="175">
        <f t="shared" si="22"/>
        <v>0</v>
      </c>
      <c r="N120" s="175">
        <f t="shared" si="22"/>
        <v>0</v>
      </c>
      <c r="O120" s="175">
        <f t="shared" si="22"/>
        <v>0</v>
      </c>
      <c r="P120" s="175">
        <f t="shared" si="22"/>
        <v>0</v>
      </c>
      <c r="Q120" s="175">
        <f t="shared" si="22"/>
        <v>0</v>
      </c>
      <c r="R120" s="175">
        <f t="shared" si="22"/>
        <v>0</v>
      </c>
      <c r="S120" s="175">
        <f t="shared" si="22"/>
        <v>0</v>
      </c>
      <c r="T120" s="175">
        <f t="shared" si="22"/>
        <v>0</v>
      </c>
      <c r="U120" s="175">
        <f t="shared" si="22"/>
        <v>0</v>
      </c>
      <c r="V120" s="175">
        <f t="shared" si="22"/>
        <v>0</v>
      </c>
      <c r="W120" s="175">
        <f t="shared" si="22"/>
        <v>0</v>
      </c>
      <c r="X120" s="175">
        <f t="shared" si="22"/>
        <v>0</v>
      </c>
      <c r="Y120" s="175">
        <f t="shared" si="22"/>
        <v>0</v>
      </c>
    </row>
    <row r="121" spans="3:78">
      <c r="C121" s="25" t="s">
        <v>388</v>
      </c>
      <c r="E121" s="175">
        <f t="shared" si="22"/>
        <v>0</v>
      </c>
      <c r="F121" s="175">
        <f t="shared" si="22"/>
        <v>0</v>
      </c>
      <c r="G121" s="175">
        <f t="shared" si="22"/>
        <v>0</v>
      </c>
      <c r="H121" s="175">
        <f t="shared" si="22"/>
        <v>0</v>
      </c>
      <c r="I121" s="175">
        <f t="shared" si="22"/>
        <v>0</v>
      </c>
      <c r="J121" s="175">
        <f t="shared" si="22"/>
        <v>0</v>
      </c>
      <c r="K121" s="175">
        <f t="shared" si="22"/>
        <v>0</v>
      </c>
      <c r="L121" s="175">
        <f t="shared" si="22"/>
        <v>0</v>
      </c>
      <c r="M121" s="175">
        <f t="shared" si="22"/>
        <v>0</v>
      </c>
      <c r="N121" s="175">
        <f t="shared" si="22"/>
        <v>0</v>
      </c>
      <c r="O121" s="175">
        <f t="shared" si="22"/>
        <v>0</v>
      </c>
      <c r="P121" s="175">
        <f t="shared" si="22"/>
        <v>0</v>
      </c>
      <c r="Q121" s="175">
        <f t="shared" si="22"/>
        <v>0</v>
      </c>
      <c r="R121" s="175">
        <f t="shared" si="22"/>
        <v>0</v>
      </c>
      <c r="S121" s="175">
        <f t="shared" si="22"/>
        <v>0</v>
      </c>
      <c r="T121" s="175">
        <f t="shared" si="22"/>
        <v>0</v>
      </c>
      <c r="U121" s="175">
        <f t="shared" si="22"/>
        <v>0</v>
      </c>
      <c r="V121" s="175">
        <f t="shared" si="22"/>
        <v>0</v>
      </c>
      <c r="W121" s="175">
        <f t="shared" si="22"/>
        <v>0</v>
      </c>
      <c r="X121" s="175">
        <f t="shared" si="22"/>
        <v>0</v>
      </c>
      <c r="Y121" s="175">
        <f t="shared" si="22"/>
        <v>0</v>
      </c>
    </row>
    <row r="122" spans="3:78">
      <c r="C122" s="25" t="s">
        <v>391</v>
      </c>
      <c r="E122" s="175">
        <f t="shared" si="22"/>
        <v>0</v>
      </c>
      <c r="F122" s="175">
        <f t="shared" si="22"/>
        <v>0</v>
      </c>
      <c r="G122" s="175">
        <f t="shared" si="22"/>
        <v>0</v>
      </c>
      <c r="H122" s="175">
        <f t="shared" si="22"/>
        <v>0</v>
      </c>
      <c r="I122" s="175">
        <f t="shared" si="22"/>
        <v>0</v>
      </c>
      <c r="J122" s="175">
        <f t="shared" si="22"/>
        <v>0</v>
      </c>
      <c r="K122" s="175">
        <f t="shared" si="22"/>
        <v>0</v>
      </c>
      <c r="L122" s="175">
        <f t="shared" si="22"/>
        <v>0</v>
      </c>
      <c r="M122" s="175">
        <f t="shared" si="22"/>
        <v>0</v>
      </c>
      <c r="N122" s="175">
        <f t="shared" si="22"/>
        <v>0</v>
      </c>
      <c r="O122" s="175">
        <f t="shared" si="22"/>
        <v>0</v>
      </c>
      <c r="P122" s="175">
        <f t="shared" si="22"/>
        <v>0</v>
      </c>
      <c r="Q122" s="175">
        <f t="shared" si="22"/>
        <v>0</v>
      </c>
      <c r="R122" s="175">
        <f t="shared" si="22"/>
        <v>0</v>
      </c>
      <c r="S122" s="175">
        <f t="shared" si="22"/>
        <v>0</v>
      </c>
      <c r="T122" s="175">
        <f t="shared" si="22"/>
        <v>0</v>
      </c>
      <c r="U122" s="175">
        <f t="shared" si="22"/>
        <v>0</v>
      </c>
      <c r="V122" s="175">
        <f t="shared" si="22"/>
        <v>0</v>
      </c>
      <c r="W122" s="175">
        <f t="shared" si="22"/>
        <v>0</v>
      </c>
      <c r="X122" s="175">
        <f t="shared" si="22"/>
        <v>0</v>
      </c>
      <c r="Y122" s="175">
        <f t="shared" si="22"/>
        <v>0</v>
      </c>
    </row>
    <row r="123" spans="3:78">
      <c r="C123" s="25" t="s">
        <v>394</v>
      </c>
      <c r="E123" s="175">
        <f t="shared" si="22"/>
        <v>0</v>
      </c>
      <c r="F123" s="175">
        <f t="shared" si="22"/>
        <v>0</v>
      </c>
      <c r="G123" s="175">
        <f t="shared" si="22"/>
        <v>0</v>
      </c>
      <c r="H123" s="175">
        <f t="shared" si="22"/>
        <v>0</v>
      </c>
      <c r="I123" s="175">
        <f t="shared" si="22"/>
        <v>0</v>
      </c>
      <c r="J123" s="175">
        <f t="shared" si="22"/>
        <v>0</v>
      </c>
      <c r="K123" s="175">
        <f t="shared" si="22"/>
        <v>0</v>
      </c>
      <c r="L123" s="175">
        <f t="shared" si="22"/>
        <v>0</v>
      </c>
      <c r="M123" s="175">
        <f t="shared" si="22"/>
        <v>0</v>
      </c>
      <c r="N123" s="175">
        <f t="shared" si="22"/>
        <v>0</v>
      </c>
      <c r="O123" s="175">
        <f t="shared" si="22"/>
        <v>0</v>
      </c>
      <c r="P123" s="175">
        <f t="shared" si="22"/>
        <v>0</v>
      </c>
      <c r="Q123" s="175">
        <f t="shared" si="22"/>
        <v>0</v>
      </c>
      <c r="R123" s="175">
        <f t="shared" si="22"/>
        <v>0</v>
      </c>
      <c r="S123" s="175">
        <f t="shared" si="22"/>
        <v>0</v>
      </c>
      <c r="T123" s="175">
        <f t="shared" si="22"/>
        <v>0</v>
      </c>
      <c r="U123" s="175">
        <f t="shared" si="22"/>
        <v>0</v>
      </c>
      <c r="V123" s="175">
        <f t="shared" si="22"/>
        <v>0</v>
      </c>
      <c r="W123" s="175">
        <f t="shared" si="22"/>
        <v>0</v>
      </c>
      <c r="X123" s="175">
        <f t="shared" si="22"/>
        <v>0</v>
      </c>
      <c r="Y123" s="175">
        <f t="shared" si="22"/>
        <v>0</v>
      </c>
    </row>
    <row r="124" spans="3:78">
      <c r="C124" s="25" t="s">
        <v>397</v>
      </c>
      <c r="E124" s="175">
        <f t="shared" si="22"/>
        <v>0</v>
      </c>
      <c r="F124" s="175">
        <f t="shared" si="22"/>
        <v>0</v>
      </c>
      <c r="G124" s="175">
        <f t="shared" si="22"/>
        <v>0</v>
      </c>
      <c r="H124" s="175">
        <f t="shared" si="22"/>
        <v>0</v>
      </c>
      <c r="I124" s="175">
        <f t="shared" si="22"/>
        <v>0</v>
      </c>
      <c r="J124" s="175">
        <f t="shared" si="22"/>
        <v>0</v>
      </c>
      <c r="K124" s="175">
        <f t="shared" si="22"/>
        <v>0</v>
      </c>
      <c r="L124" s="175">
        <f t="shared" si="22"/>
        <v>0</v>
      </c>
      <c r="M124" s="175">
        <f t="shared" si="22"/>
        <v>0</v>
      </c>
      <c r="N124" s="175">
        <f t="shared" si="22"/>
        <v>0</v>
      </c>
      <c r="O124" s="175">
        <f t="shared" si="22"/>
        <v>0</v>
      </c>
      <c r="P124" s="175">
        <f t="shared" si="22"/>
        <v>0</v>
      </c>
      <c r="Q124" s="175">
        <f t="shared" si="22"/>
        <v>0</v>
      </c>
      <c r="R124" s="175">
        <f t="shared" si="22"/>
        <v>0</v>
      </c>
      <c r="S124" s="175">
        <f t="shared" si="22"/>
        <v>0</v>
      </c>
      <c r="T124" s="175">
        <f t="shared" si="22"/>
        <v>0</v>
      </c>
      <c r="U124" s="175">
        <f t="shared" si="22"/>
        <v>0</v>
      </c>
      <c r="V124" s="175">
        <f t="shared" si="22"/>
        <v>0</v>
      </c>
      <c r="W124" s="175">
        <f t="shared" si="22"/>
        <v>0</v>
      </c>
      <c r="X124" s="175">
        <f t="shared" si="22"/>
        <v>0</v>
      </c>
      <c r="Y124" s="175">
        <f t="shared" si="22"/>
        <v>0</v>
      </c>
    </row>
    <row r="125" spans="3:78">
      <c r="E125" s="65"/>
    </row>
    <row r="126" spans="3:78" ht="15">
      <c r="C126" s="122" t="s">
        <v>104</v>
      </c>
      <c r="D126" s="176">
        <f t="shared" ref="D126:X126" si="23">SUM(D93:D124)</f>
        <v>0</v>
      </c>
      <c r="E126" s="176">
        <f t="shared" si="23"/>
        <v>0.53263699513192331</v>
      </c>
      <c r="F126" s="176">
        <f t="shared" si="23"/>
        <v>0.78935685332996619</v>
      </c>
      <c r="G126" s="176">
        <f t="shared" si="23"/>
        <v>0.96673061831241525</v>
      </c>
      <c r="H126" s="176">
        <f t="shared" si="23"/>
        <v>1.0864412224800231</v>
      </c>
      <c r="I126" s="176">
        <f t="shared" si="23"/>
        <v>1.1706382954593437</v>
      </c>
      <c r="J126" s="176">
        <f t="shared" si="23"/>
        <v>1.2189925231149898</v>
      </c>
      <c r="K126" s="176">
        <f t="shared" si="23"/>
        <v>1.2470360096062489</v>
      </c>
      <c r="L126" s="176">
        <f t="shared" si="23"/>
        <v>1.2650867248718412</v>
      </c>
      <c r="M126" s="176">
        <f t="shared" si="23"/>
        <v>1.2787280468869389</v>
      </c>
      <c r="N126" s="176">
        <f t="shared" si="23"/>
        <v>1.2905680599533771</v>
      </c>
      <c r="O126" s="176">
        <f t="shared" si="23"/>
        <v>1.3016910233150047</v>
      </c>
      <c r="P126" s="176">
        <f t="shared" si="23"/>
        <v>1.3125179919023513</v>
      </c>
      <c r="Q126" s="176">
        <f t="shared" si="23"/>
        <v>1.3231920036551525</v>
      </c>
      <c r="R126" s="176">
        <f t="shared" si="23"/>
        <v>1.3337524878871154</v>
      </c>
      <c r="S126" s="176">
        <f t="shared" si="23"/>
        <v>1.3442158694756468</v>
      </c>
      <c r="T126" s="176">
        <f t="shared" si="23"/>
        <v>1.3545938023869724</v>
      </c>
      <c r="U126" s="176">
        <f t="shared" si="23"/>
        <v>1.3648957757991504</v>
      </c>
      <c r="V126" s="176">
        <f t="shared" si="23"/>
        <v>1.3751294846881206</v>
      </c>
      <c r="W126" s="176">
        <f t="shared" si="23"/>
        <v>1.3853015583808108</v>
      </c>
      <c r="X126" s="176">
        <f t="shared" si="23"/>
        <v>1.3954307895400395</v>
      </c>
      <c r="Y126" s="176"/>
    </row>
    <row r="127" spans="3:78" ht="15">
      <c r="C127" s="122" t="s">
        <v>105</v>
      </c>
      <c r="D127" s="176">
        <f>D126</f>
        <v>0</v>
      </c>
      <c r="E127" s="176">
        <f t="shared" ref="E127:X127" si="24">D127+E126</f>
        <v>0.53263699513192331</v>
      </c>
      <c r="F127" s="176">
        <f t="shared" si="24"/>
        <v>1.3219938484618896</v>
      </c>
      <c r="G127" s="176">
        <f t="shared" si="24"/>
        <v>2.2887244667743047</v>
      </c>
      <c r="H127" s="176">
        <f t="shared" si="24"/>
        <v>3.3751656892543278</v>
      </c>
      <c r="I127" s="176">
        <f t="shared" si="24"/>
        <v>4.5458039847136718</v>
      </c>
      <c r="J127" s="176">
        <f t="shared" si="24"/>
        <v>5.7647965078286614</v>
      </c>
      <c r="K127" s="176">
        <f t="shared" si="24"/>
        <v>7.0118325174349101</v>
      </c>
      <c r="L127" s="176">
        <f t="shared" si="24"/>
        <v>8.2769192423067519</v>
      </c>
      <c r="M127" s="176">
        <f t="shared" si="24"/>
        <v>9.5556472891936899</v>
      </c>
      <c r="N127" s="176">
        <f t="shared" si="24"/>
        <v>10.846215349147068</v>
      </c>
      <c r="O127" s="176">
        <f t="shared" si="24"/>
        <v>12.147906372462073</v>
      </c>
      <c r="P127" s="176">
        <f t="shared" si="24"/>
        <v>13.460424364364425</v>
      </c>
      <c r="Q127" s="176">
        <f t="shared" si="24"/>
        <v>14.783616368019578</v>
      </c>
      <c r="R127" s="176">
        <f t="shared" si="24"/>
        <v>16.117368855906694</v>
      </c>
      <c r="S127" s="176">
        <f t="shared" si="24"/>
        <v>17.461584725382341</v>
      </c>
      <c r="T127" s="176">
        <f t="shared" si="24"/>
        <v>18.816178527769313</v>
      </c>
      <c r="U127" s="176">
        <f t="shared" si="24"/>
        <v>20.181074303568465</v>
      </c>
      <c r="V127" s="176">
        <f t="shared" si="24"/>
        <v>21.556203788256585</v>
      </c>
      <c r="W127" s="176">
        <f t="shared" si="24"/>
        <v>22.941505346637395</v>
      </c>
      <c r="X127" s="176">
        <f t="shared" si="24"/>
        <v>24.336936136177435</v>
      </c>
      <c r="Y127" s="176">
        <f>SUM(Y93:Y124)</f>
        <v>25.861455431752674</v>
      </c>
    </row>
  </sheetData>
  <mergeCells count="1">
    <mergeCell ref="B1:S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10"/>
  <dimension ref="A1:CB127"/>
  <sheetViews>
    <sheetView topLeftCell="D1" workbookViewId="0">
      <selection activeCell="D8" sqref="D8"/>
    </sheetView>
  </sheetViews>
  <sheetFormatPr defaultRowHeight="12.75"/>
  <cols>
    <col min="1" max="1" width="45.5703125" style="25" customWidth="1"/>
    <col min="2" max="2" width="25.7109375" style="25" customWidth="1"/>
    <col min="3" max="3" width="26" style="25" customWidth="1"/>
    <col min="4" max="4" width="29.5703125" style="25" customWidth="1"/>
    <col min="5" max="5" width="11" style="25" customWidth="1"/>
    <col min="6" max="6" width="10.7109375" style="25" customWidth="1"/>
    <col min="7" max="12" width="9.42578125" style="25" bestFit="1" customWidth="1"/>
    <col min="13" max="13" width="9.7109375" style="25" bestFit="1" customWidth="1"/>
    <col min="14" max="24" width="10.28515625" style="25" bestFit="1" customWidth="1"/>
    <col min="25" max="25" width="14.42578125" style="25" customWidth="1"/>
    <col min="26" max="26" width="9.140625" style="25"/>
    <col min="27" max="27" width="10.42578125" style="25" customWidth="1"/>
    <col min="28" max="28" width="14" style="25" bestFit="1" customWidth="1"/>
    <col min="29" max="255" width="9.140625" style="25"/>
    <col min="256" max="256" width="35" style="25" customWidth="1"/>
    <col min="257" max="257" width="16" style="25" customWidth="1"/>
    <col min="258" max="258" width="29.140625" style="25" customWidth="1"/>
    <col min="259" max="259" width="12.85546875" style="25" bestFit="1" customWidth="1"/>
    <col min="260" max="260" width="9.42578125" style="25" customWidth="1"/>
    <col min="261" max="511" width="9.140625" style="25"/>
    <col min="512" max="512" width="35" style="25" customWidth="1"/>
    <col min="513" max="513" width="16" style="25" customWidth="1"/>
    <col min="514" max="514" width="29.140625" style="25" customWidth="1"/>
    <col min="515" max="515" width="12.85546875" style="25" bestFit="1" customWidth="1"/>
    <col min="516" max="516" width="9.42578125" style="25" customWidth="1"/>
    <col min="517" max="767" width="9.140625" style="25"/>
    <col min="768" max="768" width="35" style="25" customWidth="1"/>
    <col min="769" max="769" width="16" style="25" customWidth="1"/>
    <col min="770" max="770" width="29.140625" style="25" customWidth="1"/>
    <col min="771" max="771" width="12.85546875" style="25" bestFit="1" customWidth="1"/>
    <col min="772" max="772" width="9.42578125" style="25" customWidth="1"/>
    <col min="773" max="1023" width="9.140625" style="25"/>
    <col min="1024" max="1024" width="35" style="25" customWidth="1"/>
    <col min="1025" max="1025" width="16" style="25" customWidth="1"/>
    <col min="1026" max="1026" width="29.140625" style="25" customWidth="1"/>
    <col min="1027" max="1027" width="12.85546875" style="25" bestFit="1" customWidth="1"/>
    <col min="1028" max="1028" width="9.42578125" style="25" customWidth="1"/>
    <col min="1029" max="1279" width="9.140625" style="25"/>
    <col min="1280" max="1280" width="35" style="25" customWidth="1"/>
    <col min="1281" max="1281" width="16" style="25" customWidth="1"/>
    <col min="1282" max="1282" width="29.140625" style="25" customWidth="1"/>
    <col min="1283" max="1283" width="12.85546875" style="25" bestFit="1" customWidth="1"/>
    <col min="1284" max="1284" width="9.42578125" style="25" customWidth="1"/>
    <col min="1285" max="1535" width="9.140625" style="25"/>
    <col min="1536" max="1536" width="35" style="25" customWidth="1"/>
    <col min="1537" max="1537" width="16" style="25" customWidth="1"/>
    <col min="1538" max="1538" width="29.140625" style="25" customWidth="1"/>
    <col min="1539" max="1539" width="12.85546875" style="25" bestFit="1" customWidth="1"/>
    <col min="1540" max="1540" width="9.42578125" style="25" customWidth="1"/>
    <col min="1541" max="1791" width="9.140625" style="25"/>
    <col min="1792" max="1792" width="35" style="25" customWidth="1"/>
    <col min="1793" max="1793" width="16" style="25" customWidth="1"/>
    <col min="1794" max="1794" width="29.140625" style="25" customWidth="1"/>
    <col min="1795" max="1795" width="12.85546875" style="25" bestFit="1" customWidth="1"/>
    <col min="1796" max="1796" width="9.42578125" style="25" customWidth="1"/>
    <col min="1797" max="2047" width="9.140625" style="25"/>
    <col min="2048" max="2048" width="35" style="25" customWidth="1"/>
    <col min="2049" max="2049" width="16" style="25" customWidth="1"/>
    <col min="2050" max="2050" width="29.140625" style="25" customWidth="1"/>
    <col min="2051" max="2051" width="12.85546875" style="25" bestFit="1" customWidth="1"/>
    <col min="2052" max="2052" width="9.42578125" style="25" customWidth="1"/>
    <col min="2053" max="2303" width="9.140625" style="25"/>
    <col min="2304" max="2304" width="35" style="25" customWidth="1"/>
    <col min="2305" max="2305" width="16" style="25" customWidth="1"/>
    <col min="2306" max="2306" width="29.140625" style="25" customWidth="1"/>
    <col min="2307" max="2307" width="12.85546875" style="25" bestFit="1" customWidth="1"/>
    <col min="2308" max="2308" width="9.42578125" style="25" customWidth="1"/>
    <col min="2309" max="2559" width="9.140625" style="25"/>
    <col min="2560" max="2560" width="35" style="25" customWidth="1"/>
    <col min="2561" max="2561" width="16" style="25" customWidth="1"/>
    <col min="2562" max="2562" width="29.140625" style="25" customWidth="1"/>
    <col min="2563" max="2563" width="12.85546875" style="25" bestFit="1" customWidth="1"/>
    <col min="2564" max="2564" width="9.42578125" style="25" customWidth="1"/>
    <col min="2565" max="2815" width="9.140625" style="25"/>
    <col min="2816" max="2816" width="35" style="25" customWidth="1"/>
    <col min="2817" max="2817" width="16" style="25" customWidth="1"/>
    <col min="2818" max="2818" width="29.140625" style="25" customWidth="1"/>
    <col min="2819" max="2819" width="12.85546875" style="25" bestFit="1" customWidth="1"/>
    <col min="2820" max="2820" width="9.42578125" style="25" customWidth="1"/>
    <col min="2821" max="3071" width="9.140625" style="25"/>
    <col min="3072" max="3072" width="35" style="25" customWidth="1"/>
    <col min="3073" max="3073" width="16" style="25" customWidth="1"/>
    <col min="3074" max="3074" width="29.140625" style="25" customWidth="1"/>
    <col min="3075" max="3075" width="12.85546875" style="25" bestFit="1" customWidth="1"/>
    <col min="3076" max="3076" width="9.42578125" style="25" customWidth="1"/>
    <col min="3077" max="3327" width="9.140625" style="25"/>
    <col min="3328" max="3328" width="35" style="25" customWidth="1"/>
    <col min="3329" max="3329" width="16" style="25" customWidth="1"/>
    <col min="3330" max="3330" width="29.140625" style="25" customWidth="1"/>
    <col min="3331" max="3331" width="12.85546875" style="25" bestFit="1" customWidth="1"/>
    <col min="3332" max="3332" width="9.42578125" style="25" customWidth="1"/>
    <col min="3333" max="3583" width="9.140625" style="25"/>
    <col min="3584" max="3584" width="35" style="25" customWidth="1"/>
    <col min="3585" max="3585" width="16" style="25" customWidth="1"/>
    <col min="3586" max="3586" width="29.140625" style="25" customWidth="1"/>
    <col min="3587" max="3587" width="12.85546875" style="25" bestFit="1" customWidth="1"/>
    <col min="3588" max="3588" width="9.42578125" style="25" customWidth="1"/>
    <col min="3589" max="3839" width="9.140625" style="25"/>
    <col min="3840" max="3840" width="35" style="25" customWidth="1"/>
    <col min="3841" max="3841" width="16" style="25" customWidth="1"/>
    <col min="3842" max="3842" width="29.140625" style="25" customWidth="1"/>
    <col min="3843" max="3843" width="12.85546875" style="25" bestFit="1" customWidth="1"/>
    <col min="3844" max="3844" width="9.42578125" style="25" customWidth="1"/>
    <col min="3845" max="4095" width="9.140625" style="25"/>
    <col min="4096" max="4096" width="35" style="25" customWidth="1"/>
    <col min="4097" max="4097" width="16" style="25" customWidth="1"/>
    <col min="4098" max="4098" width="29.140625" style="25" customWidth="1"/>
    <col min="4099" max="4099" width="12.85546875" style="25" bestFit="1" customWidth="1"/>
    <col min="4100" max="4100" width="9.42578125" style="25" customWidth="1"/>
    <col min="4101" max="4351" width="9.140625" style="25"/>
    <col min="4352" max="4352" width="35" style="25" customWidth="1"/>
    <col min="4353" max="4353" width="16" style="25" customWidth="1"/>
    <col min="4354" max="4354" width="29.140625" style="25" customWidth="1"/>
    <col min="4355" max="4355" width="12.85546875" style="25" bestFit="1" customWidth="1"/>
    <col min="4356" max="4356" width="9.42578125" style="25" customWidth="1"/>
    <col min="4357" max="4607" width="9.140625" style="25"/>
    <col min="4608" max="4608" width="35" style="25" customWidth="1"/>
    <col min="4609" max="4609" width="16" style="25" customWidth="1"/>
    <col min="4610" max="4610" width="29.140625" style="25" customWidth="1"/>
    <col min="4611" max="4611" width="12.85546875" style="25" bestFit="1" customWidth="1"/>
    <col min="4612" max="4612" width="9.42578125" style="25" customWidth="1"/>
    <col min="4613" max="4863" width="9.140625" style="25"/>
    <col min="4864" max="4864" width="35" style="25" customWidth="1"/>
    <col min="4865" max="4865" width="16" style="25" customWidth="1"/>
    <col min="4866" max="4866" width="29.140625" style="25" customWidth="1"/>
    <col min="4867" max="4867" width="12.85546875" style="25" bestFit="1" customWidth="1"/>
    <col min="4868" max="4868" width="9.42578125" style="25" customWidth="1"/>
    <col min="4869" max="5119" width="9.140625" style="25"/>
    <col min="5120" max="5120" width="35" style="25" customWidth="1"/>
    <col min="5121" max="5121" width="16" style="25" customWidth="1"/>
    <col min="5122" max="5122" width="29.140625" style="25" customWidth="1"/>
    <col min="5123" max="5123" width="12.85546875" style="25" bestFit="1" customWidth="1"/>
    <col min="5124" max="5124" width="9.42578125" style="25" customWidth="1"/>
    <col min="5125" max="5375" width="9.140625" style="25"/>
    <col min="5376" max="5376" width="35" style="25" customWidth="1"/>
    <col min="5377" max="5377" width="16" style="25" customWidth="1"/>
    <col min="5378" max="5378" width="29.140625" style="25" customWidth="1"/>
    <col min="5379" max="5379" width="12.85546875" style="25" bestFit="1" customWidth="1"/>
    <col min="5380" max="5380" width="9.42578125" style="25" customWidth="1"/>
    <col min="5381" max="5631" width="9.140625" style="25"/>
    <col min="5632" max="5632" width="35" style="25" customWidth="1"/>
    <col min="5633" max="5633" width="16" style="25" customWidth="1"/>
    <col min="5634" max="5634" width="29.140625" style="25" customWidth="1"/>
    <col min="5635" max="5635" width="12.85546875" style="25" bestFit="1" customWidth="1"/>
    <col min="5636" max="5636" width="9.42578125" style="25" customWidth="1"/>
    <col min="5637" max="5887" width="9.140625" style="25"/>
    <col min="5888" max="5888" width="35" style="25" customWidth="1"/>
    <col min="5889" max="5889" width="16" style="25" customWidth="1"/>
    <col min="5890" max="5890" width="29.140625" style="25" customWidth="1"/>
    <col min="5891" max="5891" width="12.85546875" style="25" bestFit="1" customWidth="1"/>
    <col min="5892" max="5892" width="9.42578125" style="25" customWidth="1"/>
    <col min="5893" max="6143" width="9.140625" style="25"/>
    <col min="6144" max="6144" width="35" style="25" customWidth="1"/>
    <col min="6145" max="6145" width="16" style="25" customWidth="1"/>
    <col min="6146" max="6146" width="29.140625" style="25" customWidth="1"/>
    <col min="6147" max="6147" width="12.85546875" style="25" bestFit="1" customWidth="1"/>
    <col min="6148" max="6148" width="9.42578125" style="25" customWidth="1"/>
    <col min="6149" max="6399" width="9.140625" style="25"/>
    <col min="6400" max="6400" width="35" style="25" customWidth="1"/>
    <col min="6401" max="6401" width="16" style="25" customWidth="1"/>
    <col min="6402" max="6402" width="29.140625" style="25" customWidth="1"/>
    <col min="6403" max="6403" width="12.85546875" style="25" bestFit="1" customWidth="1"/>
    <col min="6404" max="6404" width="9.42578125" style="25" customWidth="1"/>
    <col min="6405" max="6655" width="9.140625" style="25"/>
    <col min="6656" max="6656" width="35" style="25" customWidth="1"/>
    <col min="6657" max="6657" width="16" style="25" customWidth="1"/>
    <col min="6658" max="6658" width="29.140625" style="25" customWidth="1"/>
    <col min="6659" max="6659" width="12.85546875" style="25" bestFit="1" customWidth="1"/>
    <col min="6660" max="6660" width="9.42578125" style="25" customWidth="1"/>
    <col min="6661" max="6911" width="9.140625" style="25"/>
    <col min="6912" max="6912" width="35" style="25" customWidth="1"/>
    <col min="6913" max="6913" width="16" style="25" customWidth="1"/>
    <col min="6914" max="6914" width="29.140625" style="25" customWidth="1"/>
    <col min="6915" max="6915" width="12.85546875" style="25" bestFit="1" customWidth="1"/>
    <col min="6916" max="6916" width="9.42578125" style="25" customWidth="1"/>
    <col min="6917" max="7167" width="9.140625" style="25"/>
    <col min="7168" max="7168" width="35" style="25" customWidth="1"/>
    <col min="7169" max="7169" width="16" style="25" customWidth="1"/>
    <col min="7170" max="7170" width="29.140625" style="25" customWidth="1"/>
    <col min="7171" max="7171" width="12.85546875" style="25" bestFit="1" customWidth="1"/>
    <col min="7172" max="7172" width="9.42578125" style="25" customWidth="1"/>
    <col min="7173" max="7423" width="9.140625" style="25"/>
    <col min="7424" max="7424" width="35" style="25" customWidth="1"/>
    <col min="7425" max="7425" width="16" style="25" customWidth="1"/>
    <col min="7426" max="7426" width="29.140625" style="25" customWidth="1"/>
    <col min="7427" max="7427" width="12.85546875" style="25" bestFit="1" customWidth="1"/>
    <col min="7428" max="7428" width="9.42578125" style="25" customWidth="1"/>
    <col min="7429" max="7679" width="9.140625" style="25"/>
    <col min="7680" max="7680" width="35" style="25" customWidth="1"/>
    <col min="7681" max="7681" width="16" style="25" customWidth="1"/>
    <col min="7682" max="7682" width="29.140625" style="25" customWidth="1"/>
    <col min="7683" max="7683" width="12.85546875" style="25" bestFit="1" customWidth="1"/>
    <col min="7684" max="7684" width="9.42578125" style="25" customWidth="1"/>
    <col min="7685" max="7935" width="9.140625" style="25"/>
    <col min="7936" max="7936" width="35" style="25" customWidth="1"/>
    <col min="7937" max="7937" width="16" style="25" customWidth="1"/>
    <col min="7938" max="7938" width="29.140625" style="25" customWidth="1"/>
    <col min="7939" max="7939" width="12.85546875" style="25" bestFit="1" customWidth="1"/>
    <col min="7940" max="7940" width="9.42578125" style="25" customWidth="1"/>
    <col min="7941" max="8191" width="9.140625" style="25"/>
    <col min="8192" max="8192" width="35" style="25" customWidth="1"/>
    <col min="8193" max="8193" width="16" style="25" customWidth="1"/>
    <col min="8194" max="8194" width="29.140625" style="25" customWidth="1"/>
    <col min="8195" max="8195" width="12.85546875" style="25" bestFit="1" customWidth="1"/>
    <col min="8196" max="8196" width="9.42578125" style="25" customWidth="1"/>
    <col min="8197" max="8447" width="9.140625" style="25"/>
    <col min="8448" max="8448" width="35" style="25" customWidth="1"/>
    <col min="8449" max="8449" width="16" style="25" customWidth="1"/>
    <col min="8450" max="8450" width="29.140625" style="25" customWidth="1"/>
    <col min="8451" max="8451" width="12.85546875" style="25" bestFit="1" customWidth="1"/>
    <col min="8452" max="8452" width="9.42578125" style="25" customWidth="1"/>
    <col min="8453" max="8703" width="9.140625" style="25"/>
    <col min="8704" max="8704" width="35" style="25" customWidth="1"/>
    <col min="8705" max="8705" width="16" style="25" customWidth="1"/>
    <col min="8706" max="8706" width="29.140625" style="25" customWidth="1"/>
    <col min="8707" max="8707" width="12.85546875" style="25" bestFit="1" customWidth="1"/>
    <col min="8708" max="8708" width="9.42578125" style="25" customWidth="1"/>
    <col min="8709" max="8959" width="9.140625" style="25"/>
    <col min="8960" max="8960" width="35" style="25" customWidth="1"/>
    <col min="8961" max="8961" width="16" style="25" customWidth="1"/>
    <col min="8962" max="8962" width="29.140625" style="25" customWidth="1"/>
    <col min="8963" max="8963" width="12.85546875" style="25" bestFit="1" customWidth="1"/>
    <col min="8964" max="8964" width="9.42578125" style="25" customWidth="1"/>
    <col min="8965" max="9215" width="9.140625" style="25"/>
    <col min="9216" max="9216" width="35" style="25" customWidth="1"/>
    <col min="9217" max="9217" width="16" style="25" customWidth="1"/>
    <col min="9218" max="9218" width="29.140625" style="25" customWidth="1"/>
    <col min="9219" max="9219" width="12.85546875" style="25" bestFit="1" customWidth="1"/>
    <col min="9220" max="9220" width="9.42578125" style="25" customWidth="1"/>
    <col min="9221" max="9471" width="9.140625" style="25"/>
    <col min="9472" max="9472" width="35" style="25" customWidth="1"/>
    <col min="9473" max="9473" width="16" style="25" customWidth="1"/>
    <col min="9474" max="9474" width="29.140625" style="25" customWidth="1"/>
    <col min="9475" max="9475" width="12.85546875" style="25" bestFit="1" customWidth="1"/>
    <col min="9476" max="9476" width="9.42578125" style="25" customWidth="1"/>
    <col min="9477" max="9727" width="9.140625" style="25"/>
    <col min="9728" max="9728" width="35" style="25" customWidth="1"/>
    <col min="9729" max="9729" width="16" style="25" customWidth="1"/>
    <col min="9730" max="9730" width="29.140625" style="25" customWidth="1"/>
    <col min="9731" max="9731" width="12.85546875" style="25" bestFit="1" customWidth="1"/>
    <col min="9732" max="9732" width="9.42578125" style="25" customWidth="1"/>
    <col min="9733" max="9983" width="9.140625" style="25"/>
    <col min="9984" max="9984" width="35" style="25" customWidth="1"/>
    <col min="9985" max="9985" width="16" style="25" customWidth="1"/>
    <col min="9986" max="9986" width="29.140625" style="25" customWidth="1"/>
    <col min="9987" max="9987" width="12.85546875" style="25" bestFit="1" customWidth="1"/>
    <col min="9988" max="9988" width="9.42578125" style="25" customWidth="1"/>
    <col min="9989" max="10239" width="9.140625" style="25"/>
    <col min="10240" max="10240" width="35" style="25" customWidth="1"/>
    <col min="10241" max="10241" width="16" style="25" customWidth="1"/>
    <col min="10242" max="10242" width="29.140625" style="25" customWidth="1"/>
    <col min="10243" max="10243" width="12.85546875" style="25" bestFit="1" customWidth="1"/>
    <col min="10244" max="10244" width="9.42578125" style="25" customWidth="1"/>
    <col min="10245" max="10495" width="9.140625" style="25"/>
    <col min="10496" max="10496" width="35" style="25" customWidth="1"/>
    <col min="10497" max="10497" width="16" style="25" customWidth="1"/>
    <col min="10498" max="10498" width="29.140625" style="25" customWidth="1"/>
    <col min="10499" max="10499" width="12.85546875" style="25" bestFit="1" customWidth="1"/>
    <col min="10500" max="10500" width="9.42578125" style="25" customWidth="1"/>
    <col min="10501" max="10751" width="9.140625" style="25"/>
    <col min="10752" max="10752" width="35" style="25" customWidth="1"/>
    <col min="10753" max="10753" width="16" style="25" customWidth="1"/>
    <col min="10754" max="10754" width="29.140625" style="25" customWidth="1"/>
    <col min="10755" max="10755" width="12.85546875" style="25" bestFit="1" customWidth="1"/>
    <col min="10756" max="10756" width="9.42578125" style="25" customWidth="1"/>
    <col min="10757" max="11007" width="9.140625" style="25"/>
    <col min="11008" max="11008" width="35" style="25" customWidth="1"/>
    <col min="11009" max="11009" width="16" style="25" customWidth="1"/>
    <col min="11010" max="11010" width="29.140625" style="25" customWidth="1"/>
    <col min="11011" max="11011" width="12.85546875" style="25" bestFit="1" customWidth="1"/>
    <col min="11012" max="11012" width="9.42578125" style="25" customWidth="1"/>
    <col min="11013" max="11263" width="9.140625" style="25"/>
    <col min="11264" max="11264" width="35" style="25" customWidth="1"/>
    <col min="11265" max="11265" width="16" style="25" customWidth="1"/>
    <col min="11266" max="11266" width="29.140625" style="25" customWidth="1"/>
    <col min="11267" max="11267" width="12.85546875" style="25" bestFit="1" customWidth="1"/>
    <col min="11268" max="11268" width="9.42578125" style="25" customWidth="1"/>
    <col min="11269" max="11519" width="9.140625" style="25"/>
    <col min="11520" max="11520" width="35" style="25" customWidth="1"/>
    <col min="11521" max="11521" width="16" style="25" customWidth="1"/>
    <col min="11522" max="11522" width="29.140625" style="25" customWidth="1"/>
    <col min="11523" max="11523" width="12.85546875" style="25" bestFit="1" customWidth="1"/>
    <col min="11524" max="11524" width="9.42578125" style="25" customWidth="1"/>
    <col min="11525" max="11775" width="9.140625" style="25"/>
    <col min="11776" max="11776" width="35" style="25" customWidth="1"/>
    <col min="11777" max="11777" width="16" style="25" customWidth="1"/>
    <col min="11778" max="11778" width="29.140625" style="25" customWidth="1"/>
    <col min="11779" max="11779" width="12.85546875" style="25" bestFit="1" customWidth="1"/>
    <col min="11780" max="11780" width="9.42578125" style="25" customWidth="1"/>
    <col min="11781" max="12031" width="9.140625" style="25"/>
    <col min="12032" max="12032" width="35" style="25" customWidth="1"/>
    <col min="12033" max="12033" width="16" style="25" customWidth="1"/>
    <col min="12034" max="12034" width="29.140625" style="25" customWidth="1"/>
    <col min="12035" max="12035" width="12.85546875" style="25" bestFit="1" customWidth="1"/>
    <col min="12036" max="12036" width="9.42578125" style="25" customWidth="1"/>
    <col min="12037" max="12287" width="9.140625" style="25"/>
    <col min="12288" max="12288" width="35" style="25" customWidth="1"/>
    <col min="12289" max="12289" width="16" style="25" customWidth="1"/>
    <col min="12290" max="12290" width="29.140625" style="25" customWidth="1"/>
    <col min="12291" max="12291" width="12.85546875" style="25" bestFit="1" customWidth="1"/>
    <col min="12292" max="12292" width="9.42578125" style="25" customWidth="1"/>
    <col min="12293" max="12543" width="9.140625" style="25"/>
    <col min="12544" max="12544" width="35" style="25" customWidth="1"/>
    <col min="12545" max="12545" width="16" style="25" customWidth="1"/>
    <col min="12546" max="12546" width="29.140625" style="25" customWidth="1"/>
    <col min="12547" max="12547" width="12.85546875" style="25" bestFit="1" customWidth="1"/>
    <col min="12548" max="12548" width="9.42578125" style="25" customWidth="1"/>
    <col min="12549" max="12799" width="9.140625" style="25"/>
    <col min="12800" max="12800" width="35" style="25" customWidth="1"/>
    <col min="12801" max="12801" width="16" style="25" customWidth="1"/>
    <col min="12802" max="12802" width="29.140625" style="25" customWidth="1"/>
    <col min="12803" max="12803" width="12.85546875" style="25" bestFit="1" customWidth="1"/>
    <col min="12804" max="12804" width="9.42578125" style="25" customWidth="1"/>
    <col min="12805" max="13055" width="9.140625" style="25"/>
    <col min="13056" max="13056" width="35" style="25" customWidth="1"/>
    <col min="13057" max="13057" width="16" style="25" customWidth="1"/>
    <col min="13058" max="13058" width="29.140625" style="25" customWidth="1"/>
    <col min="13059" max="13059" width="12.85546875" style="25" bestFit="1" customWidth="1"/>
    <col min="13060" max="13060" width="9.42578125" style="25" customWidth="1"/>
    <col min="13061" max="13311" width="9.140625" style="25"/>
    <col min="13312" max="13312" width="35" style="25" customWidth="1"/>
    <col min="13313" max="13313" width="16" style="25" customWidth="1"/>
    <col min="13314" max="13314" width="29.140625" style="25" customWidth="1"/>
    <col min="13315" max="13315" width="12.85546875" style="25" bestFit="1" customWidth="1"/>
    <col min="13316" max="13316" width="9.42578125" style="25" customWidth="1"/>
    <col min="13317" max="13567" width="9.140625" style="25"/>
    <col min="13568" max="13568" width="35" style="25" customWidth="1"/>
    <col min="13569" max="13569" width="16" style="25" customWidth="1"/>
    <col min="13570" max="13570" width="29.140625" style="25" customWidth="1"/>
    <col min="13571" max="13571" width="12.85546875" style="25" bestFit="1" customWidth="1"/>
    <col min="13572" max="13572" width="9.42578125" style="25" customWidth="1"/>
    <col min="13573" max="13823" width="9.140625" style="25"/>
    <col min="13824" max="13824" width="35" style="25" customWidth="1"/>
    <col min="13825" max="13825" width="16" style="25" customWidth="1"/>
    <col min="13826" max="13826" width="29.140625" style="25" customWidth="1"/>
    <col min="13827" max="13827" width="12.85546875" style="25" bestFit="1" customWidth="1"/>
    <col min="13828" max="13828" width="9.42578125" style="25" customWidth="1"/>
    <col min="13829" max="14079" width="9.140625" style="25"/>
    <col min="14080" max="14080" width="35" style="25" customWidth="1"/>
    <col min="14081" max="14081" width="16" style="25" customWidth="1"/>
    <col min="14082" max="14082" width="29.140625" style="25" customWidth="1"/>
    <col min="14083" max="14083" width="12.85546875" style="25" bestFit="1" customWidth="1"/>
    <col min="14084" max="14084" width="9.42578125" style="25" customWidth="1"/>
    <col min="14085" max="14335" width="9.140625" style="25"/>
    <col min="14336" max="14336" width="35" style="25" customWidth="1"/>
    <col min="14337" max="14337" width="16" style="25" customWidth="1"/>
    <col min="14338" max="14338" width="29.140625" style="25" customWidth="1"/>
    <col min="14339" max="14339" width="12.85546875" style="25" bestFit="1" customWidth="1"/>
    <col min="14340" max="14340" width="9.42578125" style="25" customWidth="1"/>
    <col min="14341" max="14591" width="9.140625" style="25"/>
    <col min="14592" max="14592" width="35" style="25" customWidth="1"/>
    <col min="14593" max="14593" width="16" style="25" customWidth="1"/>
    <col min="14594" max="14594" width="29.140625" style="25" customWidth="1"/>
    <col min="14595" max="14595" width="12.85546875" style="25" bestFit="1" customWidth="1"/>
    <col min="14596" max="14596" width="9.42578125" style="25" customWidth="1"/>
    <col min="14597" max="14847" width="9.140625" style="25"/>
    <col min="14848" max="14848" width="35" style="25" customWidth="1"/>
    <col min="14849" max="14849" width="16" style="25" customWidth="1"/>
    <col min="14850" max="14850" width="29.140625" style="25" customWidth="1"/>
    <col min="14851" max="14851" width="12.85546875" style="25" bestFit="1" customWidth="1"/>
    <col min="14852" max="14852" width="9.42578125" style="25" customWidth="1"/>
    <col min="14853" max="15103" width="9.140625" style="25"/>
    <col min="15104" max="15104" width="35" style="25" customWidth="1"/>
    <col min="15105" max="15105" width="16" style="25" customWidth="1"/>
    <col min="15106" max="15106" width="29.140625" style="25" customWidth="1"/>
    <col min="15107" max="15107" width="12.85546875" style="25" bestFit="1" customWidth="1"/>
    <col min="15108" max="15108" width="9.42578125" style="25" customWidth="1"/>
    <col min="15109" max="15359" width="9.140625" style="25"/>
    <col min="15360" max="15360" width="35" style="25" customWidth="1"/>
    <col min="15361" max="15361" width="16" style="25" customWidth="1"/>
    <col min="15362" max="15362" width="29.140625" style="25" customWidth="1"/>
    <col min="15363" max="15363" width="12.85546875" style="25" bestFit="1" customWidth="1"/>
    <col min="15364" max="15364" width="9.42578125" style="25" customWidth="1"/>
    <col min="15365" max="15615" width="9.140625" style="25"/>
    <col min="15616" max="15616" width="35" style="25" customWidth="1"/>
    <col min="15617" max="15617" width="16" style="25" customWidth="1"/>
    <col min="15618" max="15618" width="29.140625" style="25" customWidth="1"/>
    <col min="15619" max="15619" width="12.85546875" style="25" bestFit="1" customWidth="1"/>
    <col min="15620" max="15620" width="9.42578125" style="25" customWidth="1"/>
    <col min="15621" max="15871" width="9.140625" style="25"/>
    <col min="15872" max="15872" width="35" style="25" customWidth="1"/>
    <col min="15873" max="15873" width="16" style="25" customWidth="1"/>
    <col min="15874" max="15874" width="29.140625" style="25" customWidth="1"/>
    <col min="15875" max="15875" width="12.85546875" style="25" bestFit="1" customWidth="1"/>
    <col min="15876" max="15876" width="9.42578125" style="25" customWidth="1"/>
    <col min="15877" max="16127" width="9.140625" style="25"/>
    <col min="16128" max="16128" width="35" style="25" customWidth="1"/>
    <col min="16129" max="16129" width="16" style="25" customWidth="1"/>
    <col min="16130" max="16130" width="29.140625" style="25" customWidth="1"/>
    <col min="16131" max="16131" width="12.85546875" style="25" bestFit="1" customWidth="1"/>
    <col min="16132" max="16132" width="9.42578125" style="25" customWidth="1"/>
    <col min="16133" max="16384" width="9.140625" style="25"/>
  </cols>
  <sheetData>
    <row r="1" spans="1:29" ht="12.75" customHeight="1">
      <c r="A1" s="129" t="s">
        <v>70</v>
      </c>
      <c r="B1" s="224" t="s">
        <v>362</v>
      </c>
      <c r="C1" s="225"/>
      <c r="D1" s="225"/>
      <c r="E1" s="225"/>
      <c r="F1" s="225"/>
      <c r="G1" s="225"/>
      <c r="H1" s="225"/>
      <c r="I1" s="225"/>
      <c r="J1" s="225"/>
      <c r="K1" s="225"/>
      <c r="L1" s="225"/>
      <c r="M1" s="225"/>
      <c r="N1" s="225"/>
      <c r="O1" s="225"/>
      <c r="P1" s="225"/>
      <c r="Q1" s="225"/>
      <c r="R1" s="225"/>
      <c r="S1" s="226"/>
      <c r="T1" s="60"/>
      <c r="U1" s="60"/>
      <c r="V1" s="60"/>
      <c r="W1" s="60"/>
    </row>
    <row r="2" spans="1:29" ht="12.75" customHeight="1">
      <c r="A2" s="130"/>
      <c r="B2" s="227"/>
      <c r="C2" s="228"/>
      <c r="D2" s="228"/>
      <c r="E2" s="228"/>
      <c r="F2" s="228"/>
      <c r="G2" s="228"/>
      <c r="H2" s="228"/>
      <c r="I2" s="228"/>
      <c r="J2" s="228"/>
      <c r="K2" s="228"/>
      <c r="L2" s="228"/>
      <c r="M2" s="228"/>
      <c r="N2" s="228"/>
      <c r="O2" s="228"/>
      <c r="P2" s="228"/>
      <c r="Q2" s="228"/>
      <c r="R2" s="228"/>
      <c r="S2" s="229"/>
      <c r="T2" s="61"/>
      <c r="U2" s="61"/>
      <c r="V2" s="61"/>
      <c r="W2" s="61"/>
    </row>
    <row r="3" spans="1:29">
      <c r="A3" s="131"/>
      <c r="B3" s="227"/>
      <c r="C3" s="228"/>
      <c r="D3" s="228"/>
      <c r="E3" s="228"/>
      <c r="F3" s="228"/>
      <c r="G3" s="228"/>
      <c r="H3" s="228"/>
      <c r="I3" s="228"/>
      <c r="J3" s="228"/>
      <c r="K3" s="228"/>
      <c r="L3" s="228"/>
      <c r="M3" s="228"/>
      <c r="N3" s="228"/>
      <c r="O3" s="228"/>
      <c r="P3" s="228"/>
      <c r="Q3" s="228"/>
      <c r="R3" s="228"/>
      <c r="S3" s="229"/>
      <c r="T3" s="61"/>
      <c r="U3" s="61"/>
      <c r="V3" s="61"/>
      <c r="W3" s="61"/>
    </row>
    <row r="4" spans="1:29">
      <c r="A4" s="132"/>
      <c r="B4" s="227"/>
      <c r="C4" s="228"/>
      <c r="D4" s="228"/>
      <c r="E4" s="228"/>
      <c r="F4" s="228"/>
      <c r="G4" s="228"/>
      <c r="H4" s="228"/>
      <c r="I4" s="228"/>
      <c r="J4" s="228"/>
      <c r="K4" s="228"/>
      <c r="L4" s="228"/>
      <c r="M4" s="228"/>
      <c r="N4" s="228"/>
      <c r="O4" s="228"/>
      <c r="P4" s="228"/>
      <c r="Q4" s="228"/>
      <c r="R4" s="228"/>
      <c r="S4" s="229"/>
      <c r="T4" s="61"/>
      <c r="U4" s="61"/>
      <c r="V4" s="61"/>
      <c r="W4" s="61"/>
    </row>
    <row r="5" spans="1:29">
      <c r="A5" s="130"/>
      <c r="B5" s="227"/>
      <c r="C5" s="228"/>
      <c r="D5" s="228"/>
      <c r="E5" s="228"/>
      <c r="F5" s="228"/>
      <c r="G5" s="228"/>
      <c r="H5" s="228"/>
      <c r="I5" s="228"/>
      <c r="J5" s="228"/>
      <c r="K5" s="228"/>
      <c r="L5" s="228"/>
      <c r="M5" s="228"/>
      <c r="N5" s="228"/>
      <c r="O5" s="228"/>
      <c r="P5" s="228"/>
      <c r="Q5" s="228"/>
      <c r="R5" s="228"/>
      <c r="S5" s="229"/>
      <c r="T5" s="61"/>
      <c r="U5" s="61"/>
      <c r="V5" s="61"/>
      <c r="W5" s="61"/>
    </row>
    <row r="6" spans="1:29">
      <c r="A6" s="133"/>
      <c r="B6" s="230"/>
      <c r="C6" s="231"/>
      <c r="D6" s="231"/>
      <c r="E6" s="231"/>
      <c r="F6" s="231"/>
      <c r="G6" s="231"/>
      <c r="H6" s="231"/>
      <c r="I6" s="231"/>
      <c r="J6" s="231"/>
      <c r="K6" s="231"/>
      <c r="L6" s="231"/>
      <c r="M6" s="231"/>
      <c r="N6" s="231"/>
      <c r="O6" s="231"/>
      <c r="P6" s="231"/>
      <c r="Q6" s="231"/>
      <c r="R6" s="231"/>
      <c r="S6" s="232"/>
      <c r="T6" s="61"/>
      <c r="U6" s="61"/>
      <c r="V6" s="61"/>
      <c r="W6" s="61"/>
    </row>
    <row r="7" spans="1:29">
      <c r="A7" s="147"/>
      <c r="B7" s="215" t="s">
        <v>484</v>
      </c>
      <c r="C7" s="216" t="s">
        <v>485</v>
      </c>
      <c r="D7" s="217" t="s">
        <v>503</v>
      </c>
    </row>
    <row r="8" spans="1:29">
      <c r="A8" s="218" t="s">
        <v>487</v>
      </c>
      <c r="B8" s="66" t="s">
        <v>71</v>
      </c>
      <c r="C8" s="134" t="str">
        <f>[1]MLIST!$D$19</f>
        <v>Desktop-NR</v>
      </c>
      <c r="D8" s="134" t="str">
        <f>[2]!switch_ForecastState</f>
        <v>Region</v>
      </c>
    </row>
    <row r="9" spans="1:29">
      <c r="A9" s="218" t="str">
        <f>INDEX([1]ACHIEV!$A$19:$B$100,MATCH(C8,[1]ACHIEV!$B$19:$B$100,0),1)</f>
        <v>Electronics</v>
      </c>
      <c r="B9" s="67" t="s">
        <v>72</v>
      </c>
      <c r="C9" s="134">
        <f>[1]FILES!$H$4</f>
        <v>2035</v>
      </c>
      <c r="D9" s="134" t="str">
        <f>[2]!switch_ForecastScenario</f>
        <v>Base</v>
      </c>
    </row>
    <row r="10" spans="1:29">
      <c r="A10" s="219"/>
      <c r="B10" s="25" t="s">
        <v>367</v>
      </c>
      <c r="C10" s="128">
        <f>X127</f>
        <v>55.8193241357245</v>
      </c>
      <c r="D10" s="25" t="s">
        <v>287</v>
      </c>
      <c r="E10" s="25">
        <v>1</v>
      </c>
      <c r="F10" s="25">
        <f>E10+1</f>
        <v>2</v>
      </c>
      <c r="G10" s="25">
        <f t="shared" ref="G10:V11" si="0">F10+1</f>
        <v>3</v>
      </c>
      <c r="H10" s="25">
        <f t="shared" si="0"/>
        <v>4</v>
      </c>
      <c r="I10" s="25">
        <f t="shared" si="0"/>
        <v>5</v>
      </c>
      <c r="J10" s="25">
        <f t="shared" si="0"/>
        <v>6</v>
      </c>
      <c r="K10" s="25">
        <f t="shared" si="0"/>
        <v>7</v>
      </c>
      <c r="L10" s="25">
        <f t="shared" si="0"/>
        <v>8</v>
      </c>
      <c r="M10" s="25">
        <f t="shared" si="0"/>
        <v>9</v>
      </c>
      <c r="N10" s="25">
        <f t="shared" si="0"/>
        <v>10</v>
      </c>
      <c r="O10" s="25">
        <f t="shared" si="0"/>
        <v>11</v>
      </c>
      <c r="P10" s="25">
        <f t="shared" si="0"/>
        <v>12</v>
      </c>
      <c r="Q10" s="25">
        <f t="shared" si="0"/>
        <v>13</v>
      </c>
      <c r="R10" s="25">
        <f t="shared" si="0"/>
        <v>14</v>
      </c>
      <c r="S10" s="25">
        <f t="shared" si="0"/>
        <v>15</v>
      </c>
      <c r="T10" s="25">
        <f t="shared" si="0"/>
        <v>16</v>
      </c>
      <c r="U10" s="25">
        <f t="shared" si="0"/>
        <v>17</v>
      </c>
      <c r="V10" s="25">
        <f t="shared" si="0"/>
        <v>18</v>
      </c>
      <c r="W10" s="25">
        <f t="shared" ref="W10:X11" si="1">V10+1</f>
        <v>19</v>
      </c>
      <c r="X10" s="25">
        <f t="shared" si="1"/>
        <v>20</v>
      </c>
    </row>
    <row r="11" spans="1:29">
      <c r="A11" s="66" t="s">
        <v>73</v>
      </c>
      <c r="B11" s="66"/>
      <c r="C11" s="66"/>
      <c r="D11" s="66"/>
      <c r="E11" s="66">
        <f>C9-20+1</f>
        <v>2016</v>
      </c>
      <c r="F11" s="66">
        <f>E11+1</f>
        <v>2017</v>
      </c>
      <c r="G11" s="66">
        <f t="shared" si="0"/>
        <v>2018</v>
      </c>
      <c r="H11" s="66">
        <f t="shared" si="0"/>
        <v>2019</v>
      </c>
      <c r="I11" s="66">
        <f t="shared" si="0"/>
        <v>2020</v>
      </c>
      <c r="J11" s="66">
        <f t="shared" si="0"/>
        <v>2021</v>
      </c>
      <c r="K11" s="66">
        <f t="shared" si="0"/>
        <v>2022</v>
      </c>
      <c r="L11" s="66">
        <f t="shared" si="0"/>
        <v>2023</v>
      </c>
      <c r="M11" s="66">
        <f t="shared" si="0"/>
        <v>2024</v>
      </c>
      <c r="N11" s="66">
        <f t="shared" si="0"/>
        <v>2025</v>
      </c>
      <c r="O11" s="66">
        <f t="shared" si="0"/>
        <v>2026</v>
      </c>
      <c r="P11" s="66">
        <f t="shared" si="0"/>
        <v>2027</v>
      </c>
      <c r="Q11" s="66">
        <f t="shared" si="0"/>
        <v>2028</v>
      </c>
      <c r="R11" s="66">
        <f t="shared" si="0"/>
        <v>2029</v>
      </c>
      <c r="S11" s="66">
        <f t="shared" si="0"/>
        <v>2030</v>
      </c>
      <c r="T11" s="66">
        <f t="shared" si="0"/>
        <v>2031</v>
      </c>
      <c r="U11" s="66">
        <f t="shared" si="0"/>
        <v>2032</v>
      </c>
      <c r="V11" s="66">
        <f t="shared" si="0"/>
        <v>2033</v>
      </c>
      <c r="W11" s="66">
        <f t="shared" si="1"/>
        <v>2034</v>
      </c>
      <c r="X11" s="66">
        <f t="shared" si="1"/>
        <v>2035</v>
      </c>
    </row>
    <row r="12" spans="1:29">
      <c r="A12" s="136"/>
      <c r="B12" s="136"/>
      <c r="C12" s="136"/>
      <c r="D12" s="136"/>
      <c r="E12" s="66" t="str">
        <f>CONCATENATE("POP_",E11)</f>
        <v>POP_2016</v>
      </c>
      <c r="F12" s="66" t="str">
        <f t="shared" ref="F12:X12" si="2">CONCATENATE("POP_",F11)</f>
        <v>POP_2017</v>
      </c>
      <c r="G12" s="66" t="str">
        <f t="shared" si="2"/>
        <v>POP_2018</v>
      </c>
      <c r="H12" s="66" t="str">
        <f t="shared" si="2"/>
        <v>POP_2019</v>
      </c>
      <c r="I12" s="66" t="str">
        <f t="shared" si="2"/>
        <v>POP_2020</v>
      </c>
      <c r="J12" s="66" t="str">
        <f t="shared" si="2"/>
        <v>POP_2021</v>
      </c>
      <c r="K12" s="66" t="str">
        <f t="shared" si="2"/>
        <v>POP_2022</v>
      </c>
      <c r="L12" s="66" t="str">
        <f t="shared" si="2"/>
        <v>POP_2023</v>
      </c>
      <c r="M12" s="66" t="str">
        <f t="shared" si="2"/>
        <v>POP_2024</v>
      </c>
      <c r="N12" s="66" t="str">
        <f t="shared" si="2"/>
        <v>POP_2025</v>
      </c>
      <c r="O12" s="66" t="str">
        <f t="shared" si="2"/>
        <v>POP_2026</v>
      </c>
      <c r="P12" s="66" t="str">
        <f t="shared" si="2"/>
        <v>POP_2027</v>
      </c>
      <c r="Q12" s="66" t="str">
        <f t="shared" si="2"/>
        <v>POP_2028</v>
      </c>
      <c r="R12" s="66" t="str">
        <f t="shared" si="2"/>
        <v>POP_2029</v>
      </c>
      <c r="S12" s="66" t="str">
        <f t="shared" si="2"/>
        <v>POP_2030</v>
      </c>
      <c r="T12" s="66" t="str">
        <f t="shared" si="2"/>
        <v>POP_2031</v>
      </c>
      <c r="U12" s="66" t="str">
        <f t="shared" si="2"/>
        <v>POP_2032</v>
      </c>
      <c r="V12" s="66" t="str">
        <f t="shared" si="2"/>
        <v>POP_2033</v>
      </c>
      <c r="W12" s="66" t="str">
        <f t="shared" si="2"/>
        <v>POP_2034</v>
      </c>
      <c r="X12" s="66" t="str">
        <f t="shared" si="2"/>
        <v>POP_2035</v>
      </c>
      <c r="AB12" s="25" t="s">
        <v>407</v>
      </c>
    </row>
    <row r="13" spans="1:29">
      <c r="A13" s="135" t="s">
        <v>363</v>
      </c>
      <c r="B13" s="165" t="s">
        <v>406</v>
      </c>
      <c r="C13" s="163" t="s">
        <v>504</v>
      </c>
      <c r="D13" s="137" t="s">
        <v>364</v>
      </c>
      <c r="E13" s="221">
        <f>INDEX([2]!tbl_Forecast,MATCH($D$8&amp;$C13&amp;$D$7,[2]!rng_ForecastRowLookup,0),MATCH(E$11,[2]!rng_ForecastColumnLookup,0))</f>
        <v>13520.68111</v>
      </c>
      <c r="F13" s="221">
        <f>INDEX([2]!tbl_Forecast,MATCH($D$8&amp;$C13&amp;$D$7,[2]!rng_ForecastRowLookup,0),MATCH(F$11,[2]!rng_ForecastColumnLookup,0))</f>
        <v>13661.840299999998</v>
      </c>
      <c r="G13" s="221">
        <f>INDEX([2]!tbl_Forecast,MATCH($D$8&amp;$C13&amp;$D$7,[2]!rng_ForecastRowLookup,0),MATCH(G$11,[2]!rng_ForecastColumnLookup,0))</f>
        <v>13803.691440000001</v>
      </c>
      <c r="H13" s="221">
        <f>INDEX([2]!tbl_Forecast,MATCH($D$8&amp;$C13&amp;$D$7,[2]!rng_ForecastRowLookup,0),MATCH(H$11,[2]!rng_ForecastColumnLookup,0))</f>
        <v>13944.276469999999</v>
      </c>
      <c r="I13" s="221">
        <f>INDEX([2]!tbl_Forecast,MATCH($D$8&amp;$C13&amp;$D$7,[2]!rng_ForecastRowLookup,0),MATCH(I$11,[2]!rng_ForecastColumnLookup,0))</f>
        <v>14082.801340000002</v>
      </c>
      <c r="J13" s="221">
        <f>INDEX([2]!tbl_Forecast,MATCH($D$8&amp;$C13&amp;$D$7,[2]!rng_ForecastRowLookup,0),MATCH(J$11,[2]!rng_ForecastColumnLookup,0))</f>
        <v>14218.715590000002</v>
      </c>
      <c r="K13" s="221">
        <f>INDEX([2]!tbl_Forecast,MATCH($D$8&amp;$C13&amp;$D$7,[2]!rng_ForecastRowLookup,0),MATCH(K$11,[2]!rng_ForecastColumnLookup,0))</f>
        <v>14351.918940000001</v>
      </c>
      <c r="L13" s="221">
        <f>INDEX([2]!tbl_Forecast,MATCH($D$8&amp;$C13&amp;$D$7,[2]!rng_ForecastRowLookup,0),MATCH(L$11,[2]!rng_ForecastColumnLookup,0))</f>
        <v>14482.437540000003</v>
      </c>
      <c r="M13" s="221">
        <f>INDEX([2]!tbl_Forecast,MATCH($D$8&amp;$C13&amp;$D$7,[2]!rng_ForecastRowLookup,0),MATCH(M$11,[2]!rng_ForecastColumnLookup,0))</f>
        <v>14610.4211</v>
      </c>
      <c r="N13" s="221">
        <f>INDEX([2]!tbl_Forecast,MATCH($D$8&amp;$C13&amp;$D$7,[2]!rng_ForecastRowLookup,0),MATCH(N$11,[2]!rng_ForecastColumnLookup,0))</f>
        <v>14736.24631</v>
      </c>
      <c r="O13" s="221">
        <f>INDEX([2]!tbl_Forecast,MATCH($D$8&amp;$C13&amp;$D$7,[2]!rng_ForecastRowLookup,0),MATCH(O$11,[2]!rng_ForecastColumnLookup,0))</f>
        <v>14860.320880000001</v>
      </c>
      <c r="P13" s="221">
        <f>INDEX([2]!tbl_Forecast,MATCH($D$8&amp;$C13&amp;$D$7,[2]!rng_ForecastRowLookup,0),MATCH(P$11,[2]!rng_ForecastColumnLookup,0))</f>
        <v>14983.078860000001</v>
      </c>
      <c r="Q13" s="221">
        <f>INDEX([2]!tbl_Forecast,MATCH($D$8&amp;$C13&amp;$D$7,[2]!rng_ForecastRowLookup,0),MATCH(Q$11,[2]!rng_ForecastColumnLookup,0))</f>
        <v>15104.70127</v>
      </c>
      <c r="R13" s="221">
        <f>INDEX([2]!tbl_Forecast,MATCH($D$8&amp;$C13&amp;$D$7,[2]!rng_ForecastRowLookup,0),MATCH(R$11,[2]!rng_ForecastColumnLookup,0))</f>
        <v>15225.195700000002</v>
      </c>
      <c r="S13" s="221">
        <f>INDEX([2]!tbl_Forecast,MATCH($D$8&amp;$C13&amp;$D$7,[2]!rng_ForecastRowLookup,0),MATCH(S$11,[2]!rng_ForecastColumnLookup,0))</f>
        <v>15344.62486</v>
      </c>
      <c r="T13" s="221">
        <f>INDEX([2]!tbl_Forecast,MATCH($D$8&amp;$C13&amp;$D$7,[2]!rng_ForecastRowLookup,0),MATCH(T$11,[2]!rng_ForecastColumnLookup,0))</f>
        <v>15463.089019999998</v>
      </c>
      <c r="U13" s="221">
        <f>INDEX([2]!tbl_Forecast,MATCH($D$8&amp;$C13&amp;$D$7,[2]!rng_ForecastRowLookup,0),MATCH(U$11,[2]!rng_ForecastColumnLookup,0))</f>
        <v>15580.68845</v>
      </c>
      <c r="V13" s="221">
        <f>INDEX([2]!tbl_Forecast,MATCH($D$8&amp;$C13&amp;$D$7,[2]!rng_ForecastRowLookup,0),MATCH(V$11,[2]!rng_ForecastColumnLookup,0))</f>
        <v>15697.50913</v>
      </c>
      <c r="W13" s="221">
        <f>INDEX([2]!tbl_Forecast,MATCH($D$8&amp;$C13&amp;$D$7,[2]!rng_ForecastRowLookup,0),MATCH(W$11,[2]!rng_ForecastColumnLookup,0))</f>
        <v>15813.626329999999</v>
      </c>
      <c r="X13" s="221">
        <f>INDEX([2]!tbl_Forecast,MATCH($D$8&amp;$C13&amp;$D$7,[2]!rng_ForecastRowLookup,0),MATCH(X$11,[2]!rng_ForecastColumnLookup,0))</f>
        <v>15929.254489999999</v>
      </c>
      <c r="Y13" s="153"/>
      <c r="AB13" s="160"/>
    </row>
    <row r="14" spans="1:29">
      <c r="A14" s="128">
        <f>B14/$E$13</f>
        <v>249.41422496133413</v>
      </c>
      <c r="B14" s="166">
        <f>RegionalStock!B4</f>
        <v>3372250.2000000007</v>
      </c>
      <c r="C14" s="25" t="s">
        <v>463</v>
      </c>
      <c r="E14" s="63">
        <f>E$13*$A14</f>
        <v>3372250.2000000007</v>
      </c>
      <c r="F14" s="63">
        <f t="shared" ref="F14:X14" si="3">F$13*$A14</f>
        <v>3407457.3099700199</v>
      </c>
      <c r="G14" s="63">
        <f t="shared" si="3"/>
        <v>3442837.0021130024</v>
      </c>
      <c r="H14" s="63">
        <f t="shared" si="3"/>
        <v>3477900.9084116179</v>
      </c>
      <c r="I14" s="63">
        <f t="shared" si="3"/>
        <v>3512450.9815005381</v>
      </c>
      <c r="J14" s="63">
        <f t="shared" si="3"/>
        <v>3546349.9288254892</v>
      </c>
      <c r="K14" s="63">
        <f t="shared" si="3"/>
        <v>3579572.7391279922</v>
      </c>
      <c r="L14" s="63">
        <f t="shared" si="3"/>
        <v>3612125.9345900309</v>
      </c>
      <c r="M14" s="63">
        <f t="shared" si="3"/>
        <v>3644046.8550152229</v>
      </c>
      <c r="N14" s="63">
        <f t="shared" si="3"/>
        <v>3675429.4522479703</v>
      </c>
      <c r="O14" s="63">
        <f t="shared" si="3"/>
        <v>3706375.4149619308</v>
      </c>
      <c r="P14" s="63">
        <f t="shared" si="3"/>
        <v>3736993.00140145</v>
      </c>
      <c r="Q14" s="63">
        <f t="shared" si="3"/>
        <v>3767327.3605295294</v>
      </c>
      <c r="R14" s="63">
        <f t="shared" si="3"/>
        <v>3797380.3854001374</v>
      </c>
      <c r="S14" s="63">
        <f t="shared" si="3"/>
        <v>3827167.71677932</v>
      </c>
      <c r="T14" s="63">
        <f t="shared" si="3"/>
        <v>3856714.3634314151</v>
      </c>
      <c r="U14" s="63">
        <f t="shared" si="3"/>
        <v>3886045.3341207602</v>
      </c>
      <c r="V14" s="63">
        <f t="shared" si="3"/>
        <v>3915182.0734824166</v>
      </c>
      <c r="W14" s="63">
        <f t="shared" si="3"/>
        <v>3944143.3549250965</v>
      </c>
      <c r="X14" s="63">
        <f t="shared" si="3"/>
        <v>3972982.6628352017</v>
      </c>
      <c r="Y14" s="63"/>
      <c r="AB14" s="169">
        <f>$B14*$A23*INDEX($A$44:$D$48,MATCH($C14,$D$44:$D$48,0),1)/8760000</f>
        <v>12.775518960591025</v>
      </c>
      <c r="AC14" s="169">
        <f>$X14*$A23*INDEX($A$44:$D$48,MATCH($C14,$D$44:$D$48,0),1)/8760000</f>
        <v>15.051349196791662</v>
      </c>
    </row>
    <row r="15" spans="1:29">
      <c r="A15" s="128"/>
      <c r="B15" s="166"/>
      <c r="C15" s="63"/>
      <c r="E15" s="63"/>
      <c r="F15" s="63"/>
      <c r="G15" s="63"/>
      <c r="H15" s="63"/>
      <c r="I15" s="63"/>
      <c r="J15" s="63"/>
      <c r="K15" s="63"/>
      <c r="L15" s="63"/>
      <c r="M15" s="63"/>
      <c r="N15" s="63"/>
      <c r="O15" s="63"/>
      <c r="P15" s="63"/>
      <c r="Q15" s="63"/>
      <c r="R15" s="63"/>
      <c r="S15" s="63"/>
      <c r="T15" s="63"/>
      <c r="U15" s="63"/>
      <c r="V15" s="63"/>
      <c r="W15" s="63"/>
      <c r="X15" s="63"/>
      <c r="Y15" s="63"/>
      <c r="AB15" s="169"/>
      <c r="AC15" s="169"/>
    </row>
    <row r="16" spans="1:29">
      <c r="A16" s="128"/>
      <c r="B16" s="166"/>
      <c r="E16" s="63"/>
      <c r="F16" s="63"/>
      <c r="G16" s="63"/>
      <c r="H16" s="63"/>
      <c r="I16" s="63"/>
      <c r="J16" s="63"/>
      <c r="K16" s="63"/>
      <c r="L16" s="63"/>
      <c r="M16" s="63"/>
      <c r="N16" s="63"/>
      <c r="O16" s="63"/>
      <c r="P16" s="63"/>
      <c r="Q16" s="63"/>
      <c r="R16" s="63"/>
      <c r="S16" s="63"/>
      <c r="T16" s="63"/>
      <c r="U16" s="63"/>
      <c r="V16" s="63"/>
      <c r="W16" s="63"/>
      <c r="X16" s="63"/>
      <c r="Y16" s="115"/>
      <c r="AB16" s="169"/>
      <c r="AC16" s="169"/>
    </row>
    <row r="17" spans="1:29">
      <c r="A17" s="128"/>
      <c r="B17" s="166"/>
      <c r="E17" s="63"/>
      <c r="F17" s="63"/>
      <c r="G17" s="63"/>
      <c r="H17" s="63"/>
      <c r="I17" s="63"/>
      <c r="J17" s="63"/>
      <c r="K17" s="63"/>
      <c r="L17" s="63"/>
      <c r="M17" s="63"/>
      <c r="N17" s="63"/>
      <c r="O17" s="63"/>
      <c r="P17" s="63"/>
      <c r="Q17" s="63"/>
      <c r="R17" s="63"/>
      <c r="S17" s="63"/>
      <c r="T17" s="63"/>
      <c r="U17" s="63"/>
      <c r="V17" s="63"/>
      <c r="W17" s="63"/>
      <c r="X17" s="63"/>
      <c r="Y17" s="63"/>
      <c r="AB17" s="169"/>
      <c r="AC17" s="169"/>
    </row>
    <row r="18" spans="1:29">
      <c r="A18" s="128"/>
      <c r="B18" s="166"/>
      <c r="E18" s="63"/>
      <c r="F18" s="63"/>
      <c r="G18" s="63"/>
      <c r="H18" s="63"/>
      <c r="I18" s="63"/>
      <c r="J18" s="63"/>
      <c r="K18" s="63"/>
      <c r="L18" s="63"/>
      <c r="M18" s="63"/>
      <c r="N18" s="63"/>
      <c r="O18" s="63"/>
      <c r="P18" s="63"/>
      <c r="Q18" s="63"/>
      <c r="R18" s="63"/>
      <c r="S18" s="63"/>
      <c r="T18" s="63"/>
      <c r="U18" s="63"/>
      <c r="V18" s="63"/>
      <c r="W18" s="63"/>
      <c r="X18" s="63"/>
      <c r="AB18" s="169"/>
      <c r="AC18" s="169"/>
    </row>
    <row r="19" spans="1:29">
      <c r="A19" s="128"/>
      <c r="B19" s="162">
        <f>SUM(B14:B18)</f>
        <v>3372250.2000000007</v>
      </c>
      <c r="E19" s="63"/>
      <c r="F19" s="63"/>
      <c r="G19" s="63"/>
      <c r="H19" s="63"/>
      <c r="I19" s="63"/>
      <c r="J19" s="63"/>
      <c r="K19" s="63"/>
      <c r="L19" s="63"/>
      <c r="M19" s="63"/>
      <c r="N19" s="63"/>
      <c r="O19" s="63"/>
      <c r="P19" s="63"/>
      <c r="Q19" s="63"/>
      <c r="R19" s="63"/>
      <c r="S19" s="63"/>
      <c r="T19" s="63"/>
      <c r="U19" s="63"/>
      <c r="V19" s="63"/>
      <c r="W19" s="63"/>
      <c r="X19" s="63"/>
      <c r="AB19" s="128">
        <f>SUM(AB14:AB18)</f>
        <v>12.775518960591025</v>
      </c>
      <c r="AC19" s="128">
        <f>SUM(AC14:AC18)</f>
        <v>15.051349196791662</v>
      </c>
    </row>
    <row r="20" spans="1:29">
      <c r="C20" s="25" t="s">
        <v>77</v>
      </c>
      <c r="E20" s="63"/>
      <c r="F20" s="63"/>
      <c r="G20" s="63"/>
      <c r="H20" s="63"/>
      <c r="I20" s="63"/>
      <c r="J20" s="63"/>
      <c r="K20" s="63"/>
      <c r="L20" s="63"/>
      <c r="M20" s="63"/>
      <c r="N20" s="63"/>
      <c r="O20" s="63"/>
      <c r="P20" s="63"/>
      <c r="Q20" s="63"/>
      <c r="R20" s="63"/>
      <c r="S20" s="63"/>
      <c r="T20" s="63"/>
      <c r="U20" s="63"/>
      <c r="V20" s="63"/>
      <c r="W20" s="63"/>
      <c r="X20" s="63"/>
    </row>
    <row r="21" spans="1:29">
      <c r="A21" s="66" t="s">
        <v>74</v>
      </c>
      <c r="B21" s="66"/>
      <c r="C21" s="66"/>
      <c r="D21" s="66"/>
      <c r="E21" s="68">
        <f>E11</f>
        <v>2016</v>
      </c>
      <c r="F21" s="68">
        <f t="shared" ref="F21:X21" si="4">F11</f>
        <v>2017</v>
      </c>
      <c r="G21" s="68">
        <f t="shared" si="4"/>
        <v>2018</v>
      </c>
      <c r="H21" s="68">
        <f t="shared" si="4"/>
        <v>2019</v>
      </c>
      <c r="I21" s="68">
        <f t="shared" si="4"/>
        <v>2020</v>
      </c>
      <c r="J21" s="68">
        <f t="shared" si="4"/>
        <v>2021</v>
      </c>
      <c r="K21" s="68">
        <f t="shared" si="4"/>
        <v>2022</v>
      </c>
      <c r="L21" s="68">
        <f t="shared" si="4"/>
        <v>2023</v>
      </c>
      <c r="M21" s="68">
        <f t="shared" si="4"/>
        <v>2024</v>
      </c>
      <c r="N21" s="68">
        <f t="shared" si="4"/>
        <v>2025</v>
      </c>
      <c r="O21" s="68">
        <f t="shared" si="4"/>
        <v>2026</v>
      </c>
      <c r="P21" s="68">
        <f t="shared" si="4"/>
        <v>2027</v>
      </c>
      <c r="Q21" s="68">
        <f t="shared" si="4"/>
        <v>2028</v>
      </c>
      <c r="R21" s="68">
        <f t="shared" si="4"/>
        <v>2029</v>
      </c>
      <c r="S21" s="68">
        <f t="shared" si="4"/>
        <v>2030</v>
      </c>
      <c r="T21" s="68">
        <f t="shared" si="4"/>
        <v>2031</v>
      </c>
      <c r="U21" s="68">
        <f t="shared" si="4"/>
        <v>2032</v>
      </c>
      <c r="V21" s="68">
        <f t="shared" si="4"/>
        <v>2033</v>
      </c>
      <c r="W21" s="68">
        <f t="shared" si="4"/>
        <v>2034</v>
      </c>
      <c r="X21" s="68">
        <f t="shared" si="4"/>
        <v>2035</v>
      </c>
      <c r="Y21" s="62"/>
    </row>
    <row r="22" spans="1:29">
      <c r="A22" s="66" t="s">
        <v>75</v>
      </c>
      <c r="B22" s="66" t="s">
        <v>76</v>
      </c>
      <c r="C22" s="66" t="str">
        <f>C8</f>
        <v>Desktop-NR</v>
      </c>
      <c r="D22" s="66"/>
      <c r="E22" s="69"/>
      <c r="F22" s="69"/>
      <c r="G22" s="69"/>
      <c r="H22" s="69"/>
      <c r="I22" s="69"/>
      <c r="J22" s="69"/>
      <c r="K22" s="69"/>
      <c r="L22" s="69"/>
      <c r="M22" s="69"/>
      <c r="N22" s="69"/>
      <c r="O22" s="69"/>
      <c r="P22" s="69"/>
      <c r="Q22" s="69"/>
      <c r="R22" s="69"/>
      <c r="S22" s="69"/>
      <c r="T22" s="69"/>
      <c r="U22" s="69"/>
      <c r="V22" s="69"/>
      <c r="W22" s="69"/>
      <c r="X22" s="69"/>
    </row>
    <row r="23" spans="1:29" s="60" customFormat="1">
      <c r="A23" s="70">
        <f>VLOOKUP($C$22,[1]!APPLIC,MATCH($C$20,Bldgtyp,0)+1,FALSE)</f>
        <v>0.25</v>
      </c>
      <c r="B23" s="71">
        <f>VLOOKUP($C$22,[1]TURN!TURN,MATCH($C$20,Bldgtyp,0)+1,FALSE)</f>
        <v>0.25</v>
      </c>
      <c r="C23" s="138" t="str">
        <f>C14</f>
        <v>ENERGY STAR Desktop</v>
      </c>
      <c r="D23" s="138"/>
      <c r="E23" s="138">
        <f>E14*$A23*$B23</f>
        <v>210765.63750000004</v>
      </c>
      <c r="F23" s="138">
        <f t="shared" ref="F23:X23" si="5">F14*$A23*$B23</f>
        <v>212966.08187312624</v>
      </c>
      <c r="G23" s="138">
        <f t="shared" si="5"/>
        <v>215177.31263206265</v>
      </c>
      <c r="H23" s="138">
        <f t="shared" si="5"/>
        <v>217368.80677572612</v>
      </c>
      <c r="I23" s="138">
        <f t="shared" si="5"/>
        <v>219528.18634378363</v>
      </c>
      <c r="J23" s="138">
        <f t="shared" si="5"/>
        <v>221646.87055159308</v>
      </c>
      <c r="K23" s="138">
        <f t="shared" si="5"/>
        <v>223723.29619549951</v>
      </c>
      <c r="L23" s="138">
        <f t="shared" si="5"/>
        <v>225757.87091187693</v>
      </c>
      <c r="M23" s="138">
        <f t="shared" si="5"/>
        <v>227752.92843845143</v>
      </c>
      <c r="N23" s="138">
        <f t="shared" si="5"/>
        <v>229714.34076549814</v>
      </c>
      <c r="O23" s="138">
        <f t="shared" si="5"/>
        <v>231648.46343512068</v>
      </c>
      <c r="P23" s="138">
        <f t="shared" si="5"/>
        <v>233562.06258759063</v>
      </c>
      <c r="Q23" s="138">
        <f t="shared" si="5"/>
        <v>235457.96003309559</v>
      </c>
      <c r="R23" s="138">
        <f t="shared" si="5"/>
        <v>237336.27408750859</v>
      </c>
      <c r="S23" s="138">
        <f t="shared" si="5"/>
        <v>239197.9822987075</v>
      </c>
      <c r="T23" s="138">
        <f t="shared" si="5"/>
        <v>241044.64771446344</v>
      </c>
      <c r="U23" s="138">
        <f t="shared" si="5"/>
        <v>242877.83338254751</v>
      </c>
      <c r="V23" s="138">
        <f t="shared" si="5"/>
        <v>244698.87959265104</v>
      </c>
      <c r="W23" s="138">
        <f t="shared" si="5"/>
        <v>246508.95968281853</v>
      </c>
      <c r="X23" s="138">
        <f t="shared" si="5"/>
        <v>248311.41642720011</v>
      </c>
      <c r="Y23" s="140"/>
    </row>
    <row r="24" spans="1:29">
      <c r="A24" s="70"/>
      <c r="B24" s="71"/>
      <c r="E24" s="64"/>
      <c r="F24" s="64"/>
      <c r="G24" s="64"/>
      <c r="H24" s="64"/>
      <c r="I24" s="64"/>
      <c r="J24" s="64"/>
      <c r="K24" s="64"/>
      <c r="L24" s="64"/>
      <c r="M24" s="64"/>
      <c r="N24" s="64"/>
      <c r="O24" s="64"/>
      <c r="P24" s="64"/>
      <c r="Q24" s="64"/>
      <c r="R24" s="64"/>
      <c r="S24" s="64"/>
      <c r="T24" s="64"/>
      <c r="U24" s="64"/>
      <c r="V24" s="64"/>
      <c r="W24" s="64"/>
      <c r="X24" s="64"/>
      <c r="Y24" s="167">
        <f>85%</f>
        <v>0.85</v>
      </c>
      <c r="Z24" s="25" t="s">
        <v>411</v>
      </c>
    </row>
    <row r="25" spans="1:29">
      <c r="A25" s="141" t="s">
        <v>365</v>
      </c>
      <c r="B25" s="71"/>
      <c r="C25" s="63" t="str">
        <f>C23</f>
        <v>ENERGY STAR Desktop</v>
      </c>
      <c r="E25" s="63">
        <f>E23</f>
        <v>210765.63750000004</v>
      </c>
      <c r="F25" s="63">
        <f t="shared" ref="F25:X25" si="6">E25+F23</f>
        <v>423731.71937312628</v>
      </c>
      <c r="G25" s="63">
        <f t="shared" si="6"/>
        <v>638909.03200518899</v>
      </c>
      <c r="H25" s="63">
        <f t="shared" si="6"/>
        <v>856277.83878091513</v>
      </c>
      <c r="I25" s="63">
        <f t="shared" si="6"/>
        <v>1075806.0251246989</v>
      </c>
      <c r="J25" s="63">
        <f t="shared" si="6"/>
        <v>1297452.895676292</v>
      </c>
      <c r="K25" s="63">
        <f t="shared" si="6"/>
        <v>1521176.1918717916</v>
      </c>
      <c r="L25" s="63">
        <f t="shared" si="6"/>
        <v>1746934.0627836685</v>
      </c>
      <c r="M25" s="63">
        <f t="shared" si="6"/>
        <v>1974686.9912221199</v>
      </c>
      <c r="N25" s="63">
        <f t="shared" si="6"/>
        <v>2204401.331987618</v>
      </c>
      <c r="O25" s="63">
        <f t="shared" si="6"/>
        <v>2436049.7954227389</v>
      </c>
      <c r="P25" s="63">
        <f t="shared" si="6"/>
        <v>2669611.8580103293</v>
      </c>
      <c r="Q25" s="63">
        <f t="shared" si="6"/>
        <v>2905069.8180434247</v>
      </c>
      <c r="R25" s="63">
        <f t="shared" si="6"/>
        <v>3142406.0921309334</v>
      </c>
      <c r="S25" s="63">
        <f t="shared" si="6"/>
        <v>3381604.074429641</v>
      </c>
      <c r="T25" s="63">
        <f t="shared" si="6"/>
        <v>3622648.7221441045</v>
      </c>
      <c r="U25" s="63">
        <f t="shared" si="6"/>
        <v>3865526.5555266519</v>
      </c>
      <c r="V25" s="63">
        <f t="shared" si="6"/>
        <v>4110225.4351193029</v>
      </c>
      <c r="W25" s="63">
        <f t="shared" si="6"/>
        <v>4356734.3948021214</v>
      </c>
      <c r="X25" s="63">
        <f t="shared" si="6"/>
        <v>4605045.8112293212</v>
      </c>
      <c r="Y25" s="168">
        <f>X25*$Y$24</f>
        <v>3914288.9395449227</v>
      </c>
    </row>
    <row r="26" spans="1:29">
      <c r="A26" s="70"/>
      <c r="B26" s="71"/>
      <c r="E26" s="64"/>
      <c r="F26" s="64"/>
      <c r="G26" s="64"/>
      <c r="H26" s="64"/>
      <c r="I26" s="64"/>
      <c r="J26" s="64"/>
      <c r="K26" s="64"/>
      <c r="L26" s="64"/>
      <c r="M26" s="64"/>
      <c r="N26" s="64"/>
      <c r="O26" s="64"/>
      <c r="P26" s="64"/>
      <c r="Q26" s="64"/>
      <c r="R26" s="64"/>
      <c r="S26" s="64"/>
      <c r="T26" s="64"/>
      <c r="U26" s="64"/>
      <c r="V26" s="64"/>
      <c r="W26" s="64"/>
      <c r="X26" s="64"/>
      <c r="Y26" s="115"/>
    </row>
    <row r="27" spans="1:29" s="60" customFormat="1">
      <c r="A27" s="66" t="s">
        <v>78</v>
      </c>
      <c r="B27" s="66"/>
      <c r="C27" s="66" t="str">
        <f>C22</f>
        <v>Desktop-NR</v>
      </c>
      <c r="D27" s="66"/>
      <c r="E27" s="69">
        <f>VLOOKUP($C$27,[1]!ACHIEV,MATCH(E$11,$E$11:$X$11,0)+2,FALSE)</f>
        <v>0.45</v>
      </c>
      <c r="F27" s="69">
        <f>VLOOKUP($C$27,[1]!ACHIEV,MATCH(F$11,$E$11:$X$11,0)+2,FALSE)</f>
        <v>0.66</v>
      </c>
      <c r="G27" s="69">
        <f>VLOOKUP($C$27,[1]!ACHIEV,MATCH(G$11,$E$11:$X$11,0)+2,FALSE)</f>
        <v>0.8</v>
      </c>
      <c r="H27" s="69">
        <f>VLOOKUP($C$27,[1]!ACHIEV,MATCH(H$11,$E$11:$X$11,0)+2,FALSE)</f>
        <v>0.89</v>
      </c>
      <c r="I27" s="69">
        <f>VLOOKUP($C$27,[1]!ACHIEV,MATCH(I$11,$E$11:$X$11,0)+2,FALSE)</f>
        <v>0.94954036260972652</v>
      </c>
      <c r="J27" s="69">
        <f>VLOOKUP($C$27,[1]!ACHIEV,MATCH(J$11,$E$11:$X$11,0)+2,FALSE)</f>
        <v>0.97931054391458994</v>
      </c>
      <c r="K27" s="69">
        <f>VLOOKUP($C$27,[1]!ACHIEV,MATCH(K$11,$E$11:$X$11,0)+2,FALSE)</f>
        <v>0.99254173560564019</v>
      </c>
      <c r="L27" s="69">
        <f>VLOOKUP($C$27,[1]!ACHIEV,MATCH(L$11,$E$11:$X$11,0)+2,FALSE)</f>
        <v>0.99783421228206048</v>
      </c>
      <c r="M27" s="69">
        <f>VLOOKUP($C$27,[1]!ACHIEV,MATCH(M$11,$E$11:$X$11,0)+2,FALSE)</f>
        <v>0.99975874925530417</v>
      </c>
      <c r="N27" s="69">
        <f>VLOOKUP($C$27,[1]!ACHIEV,MATCH(N$11,$E$11:$X$11,0)+2,FALSE)</f>
        <v>1.0004002615797187</v>
      </c>
      <c r="O27" s="69">
        <f>VLOOKUP($C$27,[1]!ACHIEV,MATCH(O$11,$E$11:$X$11,0)+2,FALSE)</f>
        <v>1.0005976499872309</v>
      </c>
      <c r="P27" s="69">
        <f>VLOOKUP($C$27,[1]!ACHIEV,MATCH(P$11,$E$11:$X$11,0)+2,FALSE)</f>
        <v>1.0006540466750915</v>
      </c>
      <c r="Q27" s="69">
        <f>VLOOKUP($C$27,[1]!ACHIEV,MATCH(Q$11,$E$11:$X$11,0)+2,FALSE)</f>
        <v>1.0006690857918545</v>
      </c>
      <c r="R27" s="69">
        <f>VLOOKUP($C$27,[1]!ACHIEV,MATCH(R$11,$E$11:$X$11,0)+2,FALSE)</f>
        <v>1.000672845571045</v>
      </c>
      <c r="S27" s="69">
        <f>VLOOKUP($C$27,[1]!ACHIEV,MATCH(S$11,$E$11:$X$11,0)+2,FALSE)</f>
        <v>1.0006737302249724</v>
      </c>
      <c r="T27" s="69">
        <f>VLOOKUP($C$27,[1]!ACHIEV,MATCH(T$11,$E$11:$X$11,0)+2,FALSE)</f>
        <v>1.0006739268147338</v>
      </c>
      <c r="U27" s="69">
        <f>VLOOKUP($C$27,[1]!ACHIEV,MATCH(U$11,$E$11:$X$11,0)+2,FALSE)</f>
        <v>1.0006739682020522</v>
      </c>
      <c r="V27" s="69">
        <f>VLOOKUP($C$27,[1]!ACHIEV,MATCH(V$11,$E$11:$X$11,0)+2,FALSE)</f>
        <v>1.0006739764795158</v>
      </c>
      <c r="W27" s="69">
        <f>VLOOKUP($C$27,[1]!ACHIEV,MATCH(W$11,$E$11:$X$11,0)+2,FALSE)</f>
        <v>1.0006739780561755</v>
      </c>
      <c r="X27" s="69">
        <f>VLOOKUP($C$27,[1]!ACHIEV,MATCH(X$11,$E$11:$X$11,0)+2,FALSE)</f>
        <v>1.0006739783428409</v>
      </c>
      <c r="Y27" s="139"/>
    </row>
    <row r="28" spans="1:29" s="60" customFormat="1">
      <c r="C28" s="60" t="str">
        <f>C14</f>
        <v>ENERGY STAR Desktop</v>
      </c>
      <c r="E28" s="138">
        <f t="shared" ref="E28:X28" si="7">E23*E$27*$Y$24</f>
        <v>80617.856343750012</v>
      </c>
      <c r="F28" s="138">
        <f t="shared" si="7"/>
        <v>119473.97193082381</v>
      </c>
      <c r="G28" s="138">
        <f t="shared" si="7"/>
        <v>146320.57258980261</v>
      </c>
      <c r="H28" s="138">
        <f t="shared" si="7"/>
        <v>164439.5023258368</v>
      </c>
      <c r="I28" s="138">
        <f t="shared" si="7"/>
        <v>177183.24261434213</v>
      </c>
      <c r="J28" s="138">
        <f t="shared" si="7"/>
        <v>184501.94975332022</v>
      </c>
      <c r="K28" s="138">
        <f t="shared" si="7"/>
        <v>188746.50239610142</v>
      </c>
      <c r="L28" s="138">
        <f t="shared" si="7"/>
        <v>191478.58819465365</v>
      </c>
      <c r="M28" s="138">
        <f t="shared" si="7"/>
        <v>193543.28544363016</v>
      </c>
      <c r="N28" s="138">
        <f t="shared" si="7"/>
        <v>195335.34360185443</v>
      </c>
      <c r="O28" s="138">
        <f t="shared" si="7"/>
        <v>197018.87191588452</v>
      </c>
      <c r="P28" s="138">
        <f t="shared" si="7"/>
        <v>198657.59961634551</v>
      </c>
      <c r="Q28" s="138">
        <f t="shared" si="7"/>
        <v>200273.17636742289</v>
      </c>
      <c r="R28" s="138">
        <f t="shared" si="7"/>
        <v>201871.57003612019</v>
      </c>
      <c r="S28" s="138">
        <f t="shared" si="7"/>
        <v>203455.26662776436</v>
      </c>
      <c r="T28" s="138">
        <f t="shared" si="7"/>
        <v>205026.03004119033</v>
      </c>
      <c r="U28" s="138">
        <f t="shared" si="7"/>
        <v>206585.29652134608</v>
      </c>
      <c r="V28" s="138">
        <f t="shared" si="7"/>
        <v>208134.23074975132</v>
      </c>
      <c r="W28" s="138">
        <f t="shared" si="7"/>
        <v>209673.83611545109</v>
      </c>
      <c r="X28" s="138">
        <f t="shared" si="7"/>
        <v>211206.95700252935</v>
      </c>
      <c r="Y28" s="139"/>
    </row>
    <row r="29" spans="1:29" s="60" customFormat="1">
      <c r="A29" s="60" t="s">
        <v>410</v>
      </c>
      <c r="E29" s="138"/>
      <c r="F29" s="138"/>
      <c r="G29" s="138"/>
      <c r="H29" s="138"/>
      <c r="I29" s="138"/>
      <c r="J29" s="138"/>
      <c r="K29" s="138"/>
      <c r="L29" s="138"/>
      <c r="M29" s="138"/>
      <c r="N29" s="138"/>
      <c r="O29" s="138"/>
      <c r="P29" s="138"/>
      <c r="Q29" s="138"/>
      <c r="R29" s="138"/>
      <c r="S29" s="138"/>
      <c r="T29" s="138"/>
      <c r="U29" s="138"/>
      <c r="V29" s="138"/>
      <c r="W29" s="138"/>
      <c r="X29" s="138"/>
      <c r="Y29" s="138"/>
    </row>
    <row r="30" spans="1:29" s="60" customFormat="1">
      <c r="A30" s="142"/>
      <c r="E30" s="138"/>
      <c r="F30" s="138"/>
      <c r="G30" s="138"/>
      <c r="H30" s="138"/>
      <c r="I30" s="138"/>
      <c r="J30" s="138"/>
      <c r="K30" s="138"/>
      <c r="L30" s="138"/>
      <c r="M30" s="138"/>
      <c r="N30" s="138"/>
      <c r="O30" s="138"/>
      <c r="P30" s="138"/>
      <c r="Q30" s="138"/>
      <c r="R30" s="138"/>
      <c r="S30" s="138"/>
      <c r="T30" s="138"/>
      <c r="U30" s="138"/>
      <c r="V30" s="138"/>
      <c r="W30" s="138"/>
      <c r="X30" s="138"/>
      <c r="Y30" s="138"/>
    </row>
    <row r="31" spans="1:29" s="60" customFormat="1">
      <c r="A31" s="164"/>
      <c r="E31" s="138"/>
      <c r="F31" s="138"/>
      <c r="G31" s="138"/>
      <c r="H31" s="138"/>
      <c r="I31" s="138"/>
      <c r="J31" s="138"/>
      <c r="K31" s="138"/>
      <c r="L31" s="138"/>
      <c r="M31" s="138"/>
      <c r="N31" s="138"/>
      <c r="O31" s="138"/>
      <c r="P31" s="138"/>
      <c r="Q31" s="138"/>
      <c r="R31" s="138"/>
      <c r="S31" s="138"/>
      <c r="T31" s="138"/>
      <c r="U31" s="138"/>
      <c r="V31" s="138"/>
      <c r="W31" s="138"/>
      <c r="X31" s="138"/>
      <c r="Y31" s="138"/>
    </row>
    <row r="32" spans="1:29" s="60" customFormat="1">
      <c r="A32" s="164"/>
      <c r="E32" s="138"/>
      <c r="F32" s="138"/>
      <c r="G32" s="138"/>
      <c r="H32" s="138"/>
      <c r="I32" s="138"/>
      <c r="J32" s="138"/>
      <c r="K32" s="138"/>
      <c r="L32" s="138"/>
      <c r="M32" s="138"/>
      <c r="N32" s="138"/>
      <c r="O32" s="138"/>
      <c r="P32" s="138"/>
      <c r="Q32" s="138"/>
      <c r="R32" s="138"/>
      <c r="S32" s="138"/>
      <c r="T32" s="138"/>
      <c r="U32" s="138"/>
      <c r="V32" s="138"/>
      <c r="W32" s="138"/>
      <c r="X32" s="138"/>
      <c r="Y32" s="138"/>
    </row>
    <row r="33" spans="1:80" s="60" customFormat="1">
      <c r="A33" s="164"/>
      <c r="C33" s="138"/>
      <c r="D33" s="138"/>
      <c r="E33" s="138"/>
      <c r="F33" s="138"/>
      <c r="G33" s="138"/>
      <c r="H33" s="138"/>
      <c r="I33" s="138"/>
      <c r="J33" s="138"/>
      <c r="K33" s="138"/>
      <c r="L33" s="138"/>
      <c r="M33" s="138"/>
      <c r="N33" s="138"/>
      <c r="O33" s="138"/>
      <c r="P33" s="138"/>
      <c r="Q33" s="138"/>
      <c r="R33" s="138"/>
      <c r="S33" s="138"/>
      <c r="T33" s="138"/>
      <c r="U33" s="138"/>
      <c r="V33" s="138"/>
      <c r="W33" s="138"/>
      <c r="X33" s="138"/>
      <c r="Y33" s="138"/>
    </row>
    <row r="34" spans="1:80" s="60" customFormat="1">
      <c r="A34" s="164"/>
      <c r="C34" s="138" t="str">
        <f>C14</f>
        <v>ENERGY STAR Desktop</v>
      </c>
      <c r="D34" s="138"/>
      <c r="E34" s="138">
        <f>E28</f>
        <v>80617.856343750012</v>
      </c>
      <c r="F34" s="138">
        <f>E34+F28</f>
        <v>200091.82827457384</v>
      </c>
      <c r="G34" s="138">
        <f t="shared" ref="G34:X34" si="8">F34+G28</f>
        <v>346412.40086437645</v>
      </c>
      <c r="H34" s="138">
        <f t="shared" si="8"/>
        <v>510851.90319021326</v>
      </c>
      <c r="I34" s="138">
        <f t="shared" si="8"/>
        <v>688035.14580455539</v>
      </c>
      <c r="J34" s="138">
        <f t="shared" si="8"/>
        <v>872537.09555787558</v>
      </c>
      <c r="K34" s="138">
        <f t="shared" si="8"/>
        <v>1061283.5979539771</v>
      </c>
      <c r="L34" s="138">
        <f t="shared" si="8"/>
        <v>1252762.1861486307</v>
      </c>
      <c r="M34" s="138">
        <f t="shared" si="8"/>
        <v>1446305.4715922608</v>
      </c>
      <c r="N34" s="138">
        <f t="shared" si="8"/>
        <v>1641640.8151941153</v>
      </c>
      <c r="O34" s="138">
        <f t="shared" si="8"/>
        <v>1838659.6871099998</v>
      </c>
      <c r="P34" s="138">
        <f t="shared" si="8"/>
        <v>2037317.2867263453</v>
      </c>
      <c r="Q34" s="138">
        <f t="shared" si="8"/>
        <v>2237590.4630937683</v>
      </c>
      <c r="R34" s="138">
        <f t="shared" si="8"/>
        <v>2439462.0331298886</v>
      </c>
      <c r="S34" s="138">
        <f t="shared" si="8"/>
        <v>2642917.2997576529</v>
      </c>
      <c r="T34" s="138">
        <f t="shared" si="8"/>
        <v>2847943.3297988432</v>
      </c>
      <c r="U34" s="138">
        <f t="shared" si="8"/>
        <v>3054528.6263201893</v>
      </c>
      <c r="V34" s="138">
        <f t="shared" si="8"/>
        <v>3262662.8570699408</v>
      </c>
      <c r="W34" s="138">
        <f t="shared" si="8"/>
        <v>3472336.6931853918</v>
      </c>
      <c r="X34" s="138">
        <f t="shared" si="8"/>
        <v>3683543.6501879212</v>
      </c>
      <c r="Y34" s="138"/>
    </row>
    <row r="35" spans="1:80" s="60" customFormat="1">
      <c r="A35" s="164"/>
      <c r="C35" s="138"/>
      <c r="D35" s="138"/>
      <c r="E35" s="138"/>
      <c r="F35" s="138"/>
      <c r="G35" s="138"/>
      <c r="H35" s="138"/>
      <c r="I35" s="138"/>
      <c r="J35" s="138"/>
      <c r="K35" s="138"/>
      <c r="L35" s="138"/>
      <c r="M35" s="138"/>
      <c r="N35" s="138"/>
      <c r="O35" s="138"/>
      <c r="P35" s="138"/>
      <c r="Q35" s="138"/>
      <c r="R35" s="138"/>
      <c r="S35" s="138"/>
      <c r="T35" s="138"/>
      <c r="U35" s="138"/>
      <c r="V35" s="138"/>
      <c r="W35" s="138"/>
      <c r="X35" s="138"/>
      <c r="Y35" s="138"/>
    </row>
    <row r="36" spans="1:80" s="60" customFormat="1">
      <c r="C36" s="138"/>
      <c r="D36" s="138"/>
      <c r="E36" s="138"/>
      <c r="F36" s="138"/>
      <c r="G36" s="138"/>
      <c r="H36" s="138"/>
      <c r="I36" s="138"/>
      <c r="J36" s="138"/>
      <c r="K36" s="138"/>
      <c r="L36" s="138"/>
      <c r="M36" s="138"/>
      <c r="N36" s="138"/>
      <c r="O36" s="138"/>
      <c r="P36" s="138"/>
      <c r="Q36" s="138"/>
      <c r="R36" s="138"/>
      <c r="S36" s="138"/>
      <c r="T36" s="138"/>
      <c r="U36" s="138"/>
      <c r="V36" s="138"/>
      <c r="W36" s="138"/>
      <c r="X36" s="138"/>
      <c r="Y36" s="138"/>
    </row>
    <row r="37" spans="1:80" s="60" customFormat="1">
      <c r="C37" s="138"/>
      <c r="D37" s="138"/>
      <c r="E37" s="138"/>
      <c r="F37" s="138"/>
      <c r="G37" s="138"/>
      <c r="H37" s="138"/>
      <c r="I37" s="138"/>
      <c r="J37" s="138"/>
      <c r="K37" s="138"/>
      <c r="L37" s="138"/>
      <c r="M37" s="138"/>
      <c r="N37" s="138"/>
      <c r="O37" s="138"/>
      <c r="P37" s="138"/>
      <c r="Q37" s="138"/>
      <c r="R37" s="138"/>
      <c r="S37" s="138"/>
      <c r="T37" s="138"/>
      <c r="U37" s="138"/>
      <c r="V37" s="138"/>
      <c r="W37" s="138"/>
      <c r="X37" s="138"/>
      <c r="Y37" s="138"/>
    </row>
    <row r="38" spans="1:80" s="60" customFormat="1">
      <c r="C38" s="138"/>
      <c r="D38" s="138"/>
      <c r="E38" s="138"/>
      <c r="F38" s="138"/>
      <c r="G38" s="138"/>
      <c r="H38" s="138"/>
      <c r="I38" s="138"/>
      <c r="J38" s="138"/>
      <c r="K38" s="138"/>
      <c r="L38" s="138"/>
      <c r="M38" s="138"/>
      <c r="N38" s="138"/>
      <c r="O38" s="138"/>
      <c r="P38" s="138"/>
      <c r="Q38" s="138"/>
      <c r="R38" s="138"/>
      <c r="S38" s="138"/>
      <c r="T38" s="138"/>
      <c r="U38" s="138"/>
      <c r="V38" s="138"/>
      <c r="W38" s="138"/>
      <c r="X38" s="138"/>
      <c r="Y38" s="138"/>
    </row>
    <row r="39" spans="1:80" s="60" customFormat="1">
      <c r="D39" s="138"/>
      <c r="X39" s="138">
        <f>SUM(X34:X38)</f>
        <v>3683543.6501879212</v>
      </c>
    </row>
    <row r="40" spans="1:8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row>
    <row r="41" spans="1:80" ht="15">
      <c r="A41" s="116" t="s">
        <v>79</v>
      </c>
      <c r="C41" s="117" t="str">
        <f>C8</f>
        <v>Desktop-NR</v>
      </c>
      <c r="D41" s="117"/>
      <c r="E41" s="25" t="s">
        <v>287</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ht="15">
      <c r="A42" s="117"/>
      <c r="B42" s="117"/>
      <c r="C42" s="117">
        <v>1</v>
      </c>
      <c r="D42" s="117"/>
      <c r="E42" s="118">
        <f>E11</f>
        <v>2016</v>
      </c>
      <c r="F42" s="118">
        <f t="shared" ref="F42:X42" si="9">F11</f>
        <v>2017</v>
      </c>
      <c r="G42" s="118">
        <f t="shared" si="9"/>
        <v>2018</v>
      </c>
      <c r="H42" s="118">
        <f t="shared" si="9"/>
        <v>2019</v>
      </c>
      <c r="I42" s="118">
        <f t="shared" si="9"/>
        <v>2020</v>
      </c>
      <c r="J42" s="118">
        <f t="shared" si="9"/>
        <v>2021</v>
      </c>
      <c r="K42" s="118">
        <f t="shared" si="9"/>
        <v>2022</v>
      </c>
      <c r="L42" s="118">
        <f t="shared" si="9"/>
        <v>2023</v>
      </c>
      <c r="M42" s="118">
        <f t="shared" si="9"/>
        <v>2024</v>
      </c>
      <c r="N42" s="118">
        <f t="shared" si="9"/>
        <v>2025</v>
      </c>
      <c r="O42" s="118">
        <f t="shared" si="9"/>
        <v>2026</v>
      </c>
      <c r="P42" s="118">
        <f t="shared" si="9"/>
        <v>2027</v>
      </c>
      <c r="Q42" s="118">
        <f t="shared" si="9"/>
        <v>2028</v>
      </c>
      <c r="R42" s="118">
        <f t="shared" si="9"/>
        <v>2029</v>
      </c>
      <c r="S42" s="118">
        <f t="shared" si="9"/>
        <v>2030</v>
      </c>
      <c r="T42" s="118">
        <f t="shared" si="9"/>
        <v>2031</v>
      </c>
      <c r="U42" s="118">
        <f t="shared" si="9"/>
        <v>2032</v>
      </c>
      <c r="V42" s="118">
        <f t="shared" si="9"/>
        <v>2033</v>
      </c>
      <c r="W42" s="118">
        <f t="shared" si="9"/>
        <v>2034</v>
      </c>
      <c r="X42" s="118">
        <f t="shared" si="9"/>
        <v>2035</v>
      </c>
      <c r="Y42" s="170" t="s">
        <v>409</v>
      </c>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ht="15">
      <c r="A43" s="117" t="s">
        <v>338</v>
      </c>
      <c r="B43" s="117" t="s">
        <v>289</v>
      </c>
      <c r="C43" s="117" t="s">
        <v>290</v>
      </c>
      <c r="D43" s="117" t="s">
        <v>291</v>
      </c>
      <c r="E43" s="119" t="str">
        <f>CONCATENATE("aMW_",E$11)</f>
        <v>aMW_2016</v>
      </c>
      <c r="F43" s="119" t="str">
        <f t="shared" ref="F43:X43" si="10">CONCATENATE("aMW_",F$11)</f>
        <v>aMW_2017</v>
      </c>
      <c r="G43" s="119" t="str">
        <f t="shared" si="10"/>
        <v>aMW_2018</v>
      </c>
      <c r="H43" s="119" t="str">
        <f t="shared" si="10"/>
        <v>aMW_2019</v>
      </c>
      <c r="I43" s="119" t="str">
        <f t="shared" si="10"/>
        <v>aMW_2020</v>
      </c>
      <c r="J43" s="119" t="str">
        <f t="shared" si="10"/>
        <v>aMW_2021</v>
      </c>
      <c r="K43" s="119" t="str">
        <f t="shared" si="10"/>
        <v>aMW_2022</v>
      </c>
      <c r="L43" s="119" t="str">
        <f t="shared" si="10"/>
        <v>aMW_2023</v>
      </c>
      <c r="M43" s="119" t="str">
        <f t="shared" si="10"/>
        <v>aMW_2024</v>
      </c>
      <c r="N43" s="119" t="str">
        <f t="shared" si="10"/>
        <v>aMW_2025</v>
      </c>
      <c r="O43" s="119" t="str">
        <f t="shared" si="10"/>
        <v>aMW_2026</v>
      </c>
      <c r="P43" s="119" t="str">
        <f t="shared" si="10"/>
        <v>aMW_2027</v>
      </c>
      <c r="Q43" s="119" t="str">
        <f t="shared" si="10"/>
        <v>aMW_2028</v>
      </c>
      <c r="R43" s="119" t="str">
        <f t="shared" si="10"/>
        <v>aMW_2029</v>
      </c>
      <c r="S43" s="119" t="str">
        <f t="shared" si="10"/>
        <v>aMW_2030</v>
      </c>
      <c r="T43" s="119" t="str">
        <f t="shared" si="10"/>
        <v>aMW_2031</v>
      </c>
      <c r="U43" s="119" t="str">
        <f t="shared" si="10"/>
        <v>aMW_2032</v>
      </c>
      <c r="V43" s="119" t="str">
        <f t="shared" si="10"/>
        <v>aMW_2033</v>
      </c>
      <c r="W43" s="119" t="str">
        <f t="shared" si="10"/>
        <v>aMW_2034</v>
      </c>
      <c r="X43" s="119" t="str">
        <f t="shared" si="10"/>
        <v>aMW_2035</v>
      </c>
      <c r="Y43" s="170" t="s">
        <v>409</v>
      </c>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120">
        <f>VLOOKUP($D44,MeasureOutput,3,FALSE)</f>
        <v>132.74643274662995</v>
      </c>
      <c r="B44" s="120">
        <f>VLOOKUP($D44,MeasureOutput,11,FALSE)</f>
        <v>-8.1439300271206765</v>
      </c>
      <c r="C44" s="25" t="s">
        <v>337</v>
      </c>
      <c r="D44" s="25" t="str">
        <f>C28</f>
        <v>ENERGY STAR Desktop</v>
      </c>
      <c r="E44" s="159">
        <f>E28*$A44/8760000</f>
        <v>1.2216590006065167</v>
      </c>
      <c r="F44" s="159">
        <f t="shared" ref="F44:X44" si="11">F28*$A44/8760000</f>
        <v>1.8104730114027234</v>
      </c>
      <c r="G44" s="159">
        <f t="shared" si="11"/>
        <v>2.2172984073904813</v>
      </c>
      <c r="H44" s="159">
        <f t="shared" si="11"/>
        <v>2.4918672758431502</v>
      </c>
      <c r="I44" s="159">
        <f t="shared" si="11"/>
        <v>2.6849821232345419</v>
      </c>
      <c r="J44" s="159">
        <f t="shared" si="11"/>
        <v>2.7958876329396372</v>
      </c>
      <c r="K44" s="159">
        <f t="shared" si="11"/>
        <v>2.8602083203750808</v>
      </c>
      <c r="L44" s="159">
        <f t="shared" si="11"/>
        <v>2.9016095354111004</v>
      </c>
      <c r="M44" s="159">
        <f t="shared" si="11"/>
        <v>2.9328973430028142</v>
      </c>
      <c r="N44" s="159">
        <f t="shared" si="11"/>
        <v>2.9600536589592945</v>
      </c>
      <c r="O44" s="159">
        <f t="shared" si="11"/>
        <v>2.9855653459587748</v>
      </c>
      <c r="P44" s="159">
        <f t="shared" si="11"/>
        <v>3.0103981377943092</v>
      </c>
      <c r="Q44" s="159">
        <f t="shared" si="11"/>
        <v>3.0348801070333402</v>
      </c>
      <c r="R44" s="159">
        <f t="shared" si="11"/>
        <v>3.059101688956213</v>
      </c>
      <c r="S44" s="159">
        <f t="shared" si="11"/>
        <v>3.083100555747738</v>
      </c>
      <c r="T44" s="159">
        <f t="shared" si="11"/>
        <v>3.1069034370058679</v>
      </c>
      <c r="U44" s="159">
        <f t="shared" si="11"/>
        <v>3.130532097159072</v>
      </c>
      <c r="V44" s="159">
        <f t="shared" si="11"/>
        <v>3.1540041854444545</v>
      </c>
      <c r="W44" s="159">
        <f t="shared" si="11"/>
        <v>3.1773349069209633</v>
      </c>
      <c r="X44" s="159">
        <f t="shared" si="11"/>
        <v>3.2005673645384278</v>
      </c>
      <c r="Y44" s="168">
        <f>VLOOKUP(D44,$C$25:$Y$25,23,FALSE)*A44/8760000</f>
        <v>59.31596957353625</v>
      </c>
      <c r="AA44" s="63">
        <f>SUM(E44:X44)</f>
        <v>55.8193241357245</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120"/>
      <c r="B45" s="120"/>
      <c r="E45" s="159"/>
      <c r="F45" s="159"/>
      <c r="G45" s="159"/>
      <c r="H45" s="159"/>
      <c r="I45" s="159"/>
      <c r="J45" s="159"/>
      <c r="K45" s="159"/>
      <c r="L45" s="159"/>
      <c r="M45" s="159"/>
      <c r="N45" s="159"/>
      <c r="O45" s="159"/>
      <c r="P45" s="159"/>
      <c r="Q45" s="159"/>
      <c r="R45" s="159"/>
      <c r="S45" s="159"/>
      <c r="T45" s="159"/>
      <c r="U45" s="159"/>
      <c r="V45" s="159"/>
      <c r="W45" s="159"/>
      <c r="X45" s="159"/>
      <c r="Y45" s="168"/>
      <c r="AA45" s="63"/>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120"/>
      <c r="B46" s="120"/>
      <c r="E46" s="159"/>
      <c r="F46" s="159"/>
      <c r="G46" s="159"/>
      <c r="H46" s="159"/>
      <c r="I46" s="159"/>
      <c r="J46" s="159"/>
      <c r="K46" s="159"/>
      <c r="L46" s="159"/>
      <c r="M46" s="159"/>
      <c r="N46" s="159"/>
      <c r="O46" s="159"/>
      <c r="P46" s="159"/>
      <c r="Q46" s="159"/>
      <c r="R46" s="159"/>
      <c r="S46" s="159"/>
      <c r="T46" s="159"/>
      <c r="U46" s="159"/>
      <c r="V46" s="159"/>
      <c r="W46" s="159"/>
      <c r="X46" s="159"/>
      <c r="Y46" s="168"/>
      <c r="AA46" s="63"/>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120"/>
      <c r="B47" s="120"/>
      <c r="E47" s="159"/>
      <c r="F47" s="159"/>
      <c r="G47" s="159"/>
      <c r="H47" s="159"/>
      <c r="I47" s="159"/>
      <c r="J47" s="159"/>
      <c r="K47" s="159"/>
      <c r="L47" s="159"/>
      <c r="M47" s="159"/>
      <c r="N47" s="159"/>
      <c r="O47" s="159"/>
      <c r="P47" s="159"/>
      <c r="Q47" s="159"/>
      <c r="R47" s="159"/>
      <c r="S47" s="159"/>
      <c r="T47" s="159"/>
      <c r="U47" s="159"/>
      <c r="V47" s="159"/>
      <c r="W47" s="159"/>
      <c r="X47" s="159"/>
      <c r="Y47" s="168"/>
      <c r="AA47" s="63"/>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A48" s="120"/>
      <c r="B48" s="120"/>
      <c r="E48" s="159"/>
      <c r="F48" s="159"/>
      <c r="G48" s="159"/>
      <c r="H48" s="159"/>
      <c r="I48" s="159"/>
      <c r="J48" s="159"/>
      <c r="K48" s="159"/>
      <c r="L48" s="159"/>
      <c r="M48" s="159"/>
      <c r="N48" s="159"/>
      <c r="O48" s="159"/>
      <c r="P48" s="159"/>
      <c r="Q48" s="159"/>
      <c r="R48" s="159"/>
      <c r="S48" s="159"/>
      <c r="T48" s="159"/>
      <c r="U48" s="159"/>
      <c r="V48" s="159"/>
      <c r="W48" s="159"/>
      <c r="X48" s="159"/>
      <c r="Y48" s="168"/>
      <c r="AA48" s="63"/>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A49" s="63"/>
      <c r="AA49" s="63"/>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B50" s="121">
        <f>SUMPRODUCT(B44:B48,AA44:AA48)/SUM(AA44:AA48)</f>
        <v>-8.1439300271206765</v>
      </c>
      <c r="E50" s="160">
        <f>SUM(E44:E48)</f>
        <v>1.2216590006065167</v>
      </c>
      <c r="F50" s="160">
        <f t="shared" ref="F50:X50" si="12">SUM(F44:F48)</f>
        <v>1.8104730114027234</v>
      </c>
      <c r="G50" s="160">
        <f t="shared" si="12"/>
        <v>2.2172984073904813</v>
      </c>
      <c r="H50" s="160">
        <f t="shared" si="12"/>
        <v>2.4918672758431502</v>
      </c>
      <c r="I50" s="160">
        <f t="shared" si="12"/>
        <v>2.6849821232345419</v>
      </c>
      <c r="J50" s="160">
        <f t="shared" si="12"/>
        <v>2.7958876329396372</v>
      </c>
      <c r="K50" s="160">
        <f t="shared" si="12"/>
        <v>2.8602083203750808</v>
      </c>
      <c r="L50" s="160">
        <f t="shared" si="12"/>
        <v>2.9016095354111004</v>
      </c>
      <c r="M50" s="160">
        <f t="shared" si="12"/>
        <v>2.9328973430028142</v>
      </c>
      <c r="N50" s="160">
        <f t="shared" si="12"/>
        <v>2.9600536589592945</v>
      </c>
      <c r="O50" s="160">
        <f t="shared" si="12"/>
        <v>2.9855653459587748</v>
      </c>
      <c r="P50" s="160">
        <f t="shared" si="12"/>
        <v>3.0103981377943092</v>
      </c>
      <c r="Q50" s="160">
        <f t="shared" si="12"/>
        <v>3.0348801070333402</v>
      </c>
      <c r="R50" s="160">
        <f t="shared" si="12"/>
        <v>3.059101688956213</v>
      </c>
      <c r="S50" s="160">
        <f t="shared" si="12"/>
        <v>3.083100555747738</v>
      </c>
      <c r="T50" s="160">
        <f t="shared" si="12"/>
        <v>3.1069034370058679</v>
      </c>
      <c r="U50" s="160">
        <f t="shared" si="12"/>
        <v>3.130532097159072</v>
      </c>
      <c r="V50" s="160">
        <f t="shared" si="12"/>
        <v>3.1540041854444545</v>
      </c>
      <c r="W50" s="160">
        <f t="shared" si="12"/>
        <v>3.1773349069209633</v>
      </c>
      <c r="X50" s="160">
        <f t="shared" si="12"/>
        <v>3.2005673645384278</v>
      </c>
      <c r="Y50" s="45">
        <f>SUM(Y44:Y48)</f>
        <v>59.31596957353625</v>
      </c>
      <c r="AA50" s="63"/>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A51" s="128"/>
      <c r="E51" s="160"/>
      <c r="F51" s="160"/>
      <c r="G51" s="160"/>
      <c r="H51" s="160"/>
      <c r="I51" s="160"/>
      <c r="J51" s="160"/>
      <c r="K51" s="160"/>
      <c r="L51" s="160"/>
      <c r="M51" s="160"/>
      <c r="N51" s="160"/>
      <c r="O51" s="160"/>
      <c r="P51" s="160"/>
      <c r="Q51" s="160"/>
      <c r="R51" s="160"/>
      <c r="S51" s="160"/>
      <c r="T51" s="160"/>
      <c r="U51" s="160"/>
      <c r="V51" s="160"/>
      <c r="W51" s="160"/>
      <c r="X51" s="160"/>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row>
    <row r="52" spans="1:80">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row>
    <row r="53" spans="1:80" ht="15">
      <c r="A53" s="124" t="s">
        <v>292</v>
      </c>
      <c r="B53" s="146"/>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row>
    <row r="54" spans="1:80" ht="15">
      <c r="B54" s="147"/>
      <c r="C54" s="150"/>
      <c r="D54" s="148"/>
      <c r="E54" s="118">
        <f>E42</f>
        <v>2016</v>
      </c>
      <c r="F54" s="118">
        <f t="shared" ref="F54:X55" si="13">F42</f>
        <v>2017</v>
      </c>
      <c r="G54" s="118">
        <f t="shared" si="13"/>
        <v>2018</v>
      </c>
      <c r="H54" s="118">
        <f t="shared" si="13"/>
        <v>2019</v>
      </c>
      <c r="I54" s="118">
        <f t="shared" si="13"/>
        <v>2020</v>
      </c>
      <c r="J54" s="118">
        <f t="shared" si="13"/>
        <v>2021</v>
      </c>
      <c r="K54" s="118">
        <f t="shared" si="13"/>
        <v>2022</v>
      </c>
      <c r="L54" s="118">
        <f t="shared" si="13"/>
        <v>2023</v>
      </c>
      <c r="M54" s="118">
        <f t="shared" si="13"/>
        <v>2024</v>
      </c>
      <c r="N54" s="118">
        <f t="shared" si="13"/>
        <v>2025</v>
      </c>
      <c r="O54" s="118">
        <f t="shared" si="13"/>
        <v>2026</v>
      </c>
      <c r="P54" s="118">
        <f t="shared" si="13"/>
        <v>2027</v>
      </c>
      <c r="Q54" s="118">
        <f t="shared" si="13"/>
        <v>2028</v>
      </c>
      <c r="R54" s="118">
        <f t="shared" si="13"/>
        <v>2029</v>
      </c>
      <c r="S54" s="118">
        <f t="shared" si="13"/>
        <v>2030</v>
      </c>
      <c r="T54" s="118">
        <f t="shared" si="13"/>
        <v>2031</v>
      </c>
      <c r="U54" s="118">
        <f t="shared" si="13"/>
        <v>2032</v>
      </c>
      <c r="V54" s="118">
        <f t="shared" si="13"/>
        <v>2033</v>
      </c>
      <c r="W54" s="118">
        <f t="shared" si="13"/>
        <v>2034</v>
      </c>
      <c r="X54" s="118">
        <f t="shared" si="13"/>
        <v>2035</v>
      </c>
      <c r="Y54" s="171" t="s">
        <v>408</v>
      </c>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row>
    <row r="55" spans="1:80" ht="15">
      <c r="B55" s="152" t="s">
        <v>366</v>
      </c>
      <c r="C55" s="151" t="s">
        <v>289</v>
      </c>
      <c r="D55" s="149" t="s">
        <v>289</v>
      </c>
      <c r="E55" s="119" t="str">
        <f>E43</f>
        <v>aMW_2016</v>
      </c>
      <c r="F55" s="119" t="str">
        <f t="shared" si="13"/>
        <v>aMW_2017</v>
      </c>
      <c r="G55" s="119" t="str">
        <f t="shared" si="13"/>
        <v>aMW_2018</v>
      </c>
      <c r="H55" s="119" t="str">
        <f t="shared" si="13"/>
        <v>aMW_2019</v>
      </c>
      <c r="I55" s="119" t="str">
        <f t="shared" si="13"/>
        <v>aMW_2020</v>
      </c>
      <c r="J55" s="119" t="str">
        <f t="shared" si="13"/>
        <v>aMW_2021</v>
      </c>
      <c r="K55" s="119" t="str">
        <f t="shared" si="13"/>
        <v>aMW_2022</v>
      </c>
      <c r="L55" s="119" t="str">
        <f t="shared" si="13"/>
        <v>aMW_2023</v>
      </c>
      <c r="M55" s="119" t="str">
        <f t="shared" si="13"/>
        <v>aMW_2024</v>
      </c>
      <c r="N55" s="119" t="str">
        <f t="shared" si="13"/>
        <v>aMW_2025</v>
      </c>
      <c r="O55" s="119" t="str">
        <f t="shared" si="13"/>
        <v>aMW_2026</v>
      </c>
      <c r="P55" s="119" t="str">
        <f t="shared" si="13"/>
        <v>aMW_2027</v>
      </c>
      <c r="Q55" s="119" t="str">
        <f t="shared" si="13"/>
        <v>aMW_2028</v>
      </c>
      <c r="R55" s="119" t="str">
        <f t="shared" si="13"/>
        <v>aMW_2029</v>
      </c>
      <c r="S55" s="119" t="str">
        <f t="shared" si="13"/>
        <v>aMW_2030</v>
      </c>
      <c r="T55" s="119" t="str">
        <f t="shared" si="13"/>
        <v>aMW_2031</v>
      </c>
      <c r="U55" s="119" t="str">
        <f t="shared" si="13"/>
        <v>aMW_2032</v>
      </c>
      <c r="V55" s="119" t="str">
        <f t="shared" si="13"/>
        <v>aMW_2033</v>
      </c>
      <c r="W55" s="119" t="str">
        <f t="shared" si="13"/>
        <v>aMW_2034</v>
      </c>
      <c r="X55" s="119" t="str">
        <f t="shared" si="13"/>
        <v>aMW_2035</v>
      </c>
      <c r="Y55" s="172" t="s">
        <v>408</v>
      </c>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row>
    <row r="56" spans="1:80">
      <c r="B56" s="25" t="s">
        <v>82</v>
      </c>
      <c r="C56" s="163" t="s">
        <v>293</v>
      </c>
      <c r="D56" s="163" t="s">
        <v>294</v>
      </c>
      <c r="E56" s="160">
        <f>DSUM($B$43:$Y$48,E$43,$C$55:$D56)</f>
        <v>1.2216590006065167</v>
      </c>
      <c r="F56" s="160">
        <f>DSUM($B$43:$Y$48,F$43,$C$55:$D56)</f>
        <v>1.8104730114027234</v>
      </c>
      <c r="G56" s="160">
        <f>DSUM($B$43:$Y$48,G$43,$C$55:$D56)</f>
        <v>2.2172984073904813</v>
      </c>
      <c r="H56" s="160">
        <f>DSUM($B$43:$Y$48,H$43,$C$55:$D56)</f>
        <v>2.4918672758431502</v>
      </c>
      <c r="I56" s="160">
        <f>DSUM($B$43:$Y$48,I$43,$C$55:$D56)</f>
        <v>2.6849821232345419</v>
      </c>
      <c r="J56" s="160">
        <f>DSUM($B$43:$Y$48,J$43,$C$55:$D56)</f>
        <v>2.7958876329396372</v>
      </c>
      <c r="K56" s="160">
        <f>DSUM($B$43:$Y$48,K$43,$C$55:$D56)</f>
        <v>2.8602083203750808</v>
      </c>
      <c r="L56" s="160">
        <f>DSUM($B$43:$Y$48,L$43,$C$55:$D56)</f>
        <v>2.9016095354111004</v>
      </c>
      <c r="M56" s="160">
        <f>DSUM($B$43:$Y$48,M$43,$C$55:$D56)</f>
        <v>2.9328973430028142</v>
      </c>
      <c r="N56" s="160">
        <f>DSUM($B$43:$Y$48,N$43,$C$55:$D56)</f>
        <v>2.9600536589592945</v>
      </c>
      <c r="O56" s="160">
        <f>DSUM($B$43:$Y$48,O$43,$C$55:$D56)</f>
        <v>2.9855653459587748</v>
      </c>
      <c r="P56" s="160">
        <f>DSUM($B$43:$Y$48,P$43,$C$55:$D56)</f>
        <v>3.0103981377943092</v>
      </c>
      <c r="Q56" s="160">
        <f>DSUM($B$43:$Y$48,Q$43,$C$55:$D56)</f>
        <v>3.0348801070333402</v>
      </c>
      <c r="R56" s="160">
        <f>DSUM($B$43:$Y$48,R$43,$C$55:$D56)</f>
        <v>3.059101688956213</v>
      </c>
      <c r="S56" s="160">
        <f>DSUM($B$43:$Y$48,S$43,$C$55:$D56)</f>
        <v>3.083100555747738</v>
      </c>
      <c r="T56" s="160">
        <f>DSUM($B$43:$Y$48,T$43,$C$55:$D56)</f>
        <v>3.1069034370058679</v>
      </c>
      <c r="U56" s="160">
        <f>DSUM($B$43:$Y$48,U$43,$C$55:$D56)</f>
        <v>3.130532097159072</v>
      </c>
      <c r="V56" s="160">
        <f>DSUM($B$43:$Y$48,V$43,$C$55:$D56)</f>
        <v>3.1540041854444545</v>
      </c>
      <c r="W56" s="160">
        <f>DSUM($B$43:$Y$48,W$43,$C$55:$D56)</f>
        <v>3.1773349069209633</v>
      </c>
      <c r="X56" s="160">
        <f>DSUM($B$43:$Y$48,X$43,$C$55:$D56)</f>
        <v>3.2005673645384278</v>
      </c>
      <c r="Y56" s="160">
        <f>DSUM($B$43:$Y$48,Y$43,$C$55:$D56)</f>
        <v>59.31596957353625</v>
      </c>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row>
    <row r="57" spans="1:80">
      <c r="B57" s="25" t="s">
        <v>83</v>
      </c>
      <c r="C57" s="163" t="s">
        <v>295</v>
      </c>
      <c r="D57" s="163" t="s">
        <v>296</v>
      </c>
      <c r="E57" s="160">
        <f>DSUM($B$43:$Y$48,E$43,$C$55:$D57)</f>
        <v>1.2216590006065167</v>
      </c>
      <c r="F57" s="160">
        <f>DSUM($B$43:$Y$48,F$43,$C$55:$D57)</f>
        <v>1.8104730114027234</v>
      </c>
      <c r="G57" s="160">
        <f>DSUM($B$43:$Y$48,G$43,$C$55:$D57)</f>
        <v>2.2172984073904813</v>
      </c>
      <c r="H57" s="160">
        <f>DSUM($B$43:$Y$48,H$43,$C$55:$D57)</f>
        <v>2.4918672758431502</v>
      </c>
      <c r="I57" s="160">
        <f>DSUM($B$43:$Y$48,I$43,$C$55:$D57)</f>
        <v>2.6849821232345419</v>
      </c>
      <c r="J57" s="160">
        <f>DSUM($B$43:$Y$48,J$43,$C$55:$D57)</f>
        <v>2.7958876329396372</v>
      </c>
      <c r="K57" s="160">
        <f>DSUM($B$43:$Y$48,K$43,$C$55:$D57)</f>
        <v>2.8602083203750808</v>
      </c>
      <c r="L57" s="160">
        <f>DSUM($B$43:$Y$48,L$43,$C$55:$D57)</f>
        <v>2.9016095354111004</v>
      </c>
      <c r="M57" s="160">
        <f>DSUM($B$43:$Y$48,M$43,$C$55:$D57)</f>
        <v>2.9328973430028142</v>
      </c>
      <c r="N57" s="160">
        <f>DSUM($B$43:$Y$48,N$43,$C$55:$D57)</f>
        <v>2.9600536589592945</v>
      </c>
      <c r="O57" s="160">
        <f>DSUM($B$43:$Y$48,O$43,$C$55:$D57)</f>
        <v>2.9855653459587748</v>
      </c>
      <c r="P57" s="160">
        <f>DSUM($B$43:$Y$48,P$43,$C$55:$D57)</f>
        <v>3.0103981377943092</v>
      </c>
      <c r="Q57" s="160">
        <f>DSUM($B$43:$Y$48,Q$43,$C$55:$D57)</f>
        <v>3.0348801070333402</v>
      </c>
      <c r="R57" s="160">
        <f>DSUM($B$43:$Y$48,R$43,$C$55:$D57)</f>
        <v>3.059101688956213</v>
      </c>
      <c r="S57" s="160">
        <f>DSUM($B$43:$Y$48,S$43,$C$55:$D57)</f>
        <v>3.083100555747738</v>
      </c>
      <c r="T57" s="160">
        <f>DSUM($B$43:$Y$48,T$43,$C$55:$D57)</f>
        <v>3.1069034370058679</v>
      </c>
      <c r="U57" s="160">
        <f>DSUM($B$43:$Y$48,U$43,$C$55:$D57)</f>
        <v>3.130532097159072</v>
      </c>
      <c r="V57" s="160">
        <f>DSUM($B$43:$Y$48,V$43,$C$55:$D57)</f>
        <v>3.1540041854444545</v>
      </c>
      <c r="W57" s="160">
        <f>DSUM($B$43:$Y$48,W$43,$C$55:$D57)</f>
        <v>3.1773349069209633</v>
      </c>
      <c r="X57" s="160">
        <f>DSUM($B$43:$Y$48,X$43,$C$55:$D57)</f>
        <v>3.2005673645384278</v>
      </c>
      <c r="Y57" s="160">
        <f>DSUM($B$43:$Y$48,Y$43,$C$55:$D57)</f>
        <v>59.31596957353625</v>
      </c>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row>
    <row r="58" spans="1:80">
      <c r="B58" s="25" t="s">
        <v>84</v>
      </c>
      <c r="C58" s="163" t="s">
        <v>297</v>
      </c>
      <c r="D58" s="163" t="s">
        <v>298</v>
      </c>
      <c r="E58" s="160">
        <f>DSUM($B$43:$Y$48,E$43,$C$55:$D58)</f>
        <v>1.2216590006065167</v>
      </c>
      <c r="F58" s="160">
        <f>DSUM($B$43:$Y$48,F$43,$C$55:$D58)</f>
        <v>1.8104730114027234</v>
      </c>
      <c r="G58" s="160">
        <f>DSUM($B$43:$Y$48,G$43,$C$55:$D58)</f>
        <v>2.2172984073904813</v>
      </c>
      <c r="H58" s="160">
        <f>DSUM($B$43:$Y$48,H$43,$C$55:$D58)</f>
        <v>2.4918672758431502</v>
      </c>
      <c r="I58" s="160">
        <f>DSUM($B$43:$Y$48,I$43,$C$55:$D58)</f>
        <v>2.6849821232345419</v>
      </c>
      <c r="J58" s="160">
        <f>DSUM($B$43:$Y$48,J$43,$C$55:$D58)</f>
        <v>2.7958876329396372</v>
      </c>
      <c r="K58" s="160">
        <f>DSUM($B$43:$Y$48,K$43,$C$55:$D58)</f>
        <v>2.8602083203750808</v>
      </c>
      <c r="L58" s="160">
        <f>DSUM($B$43:$Y$48,L$43,$C$55:$D58)</f>
        <v>2.9016095354111004</v>
      </c>
      <c r="M58" s="160">
        <f>DSUM($B$43:$Y$48,M$43,$C$55:$D58)</f>
        <v>2.9328973430028142</v>
      </c>
      <c r="N58" s="160">
        <f>DSUM($B$43:$Y$48,N$43,$C$55:$D58)</f>
        <v>2.9600536589592945</v>
      </c>
      <c r="O58" s="160">
        <f>DSUM($B$43:$Y$48,O$43,$C$55:$D58)</f>
        <v>2.9855653459587748</v>
      </c>
      <c r="P58" s="160">
        <f>DSUM($B$43:$Y$48,P$43,$C$55:$D58)</f>
        <v>3.0103981377943092</v>
      </c>
      <c r="Q58" s="160">
        <f>DSUM($B$43:$Y$48,Q$43,$C$55:$D58)</f>
        <v>3.0348801070333402</v>
      </c>
      <c r="R58" s="160">
        <f>DSUM($B$43:$Y$48,R$43,$C$55:$D58)</f>
        <v>3.059101688956213</v>
      </c>
      <c r="S58" s="160">
        <f>DSUM($B$43:$Y$48,S$43,$C$55:$D58)</f>
        <v>3.083100555747738</v>
      </c>
      <c r="T58" s="160">
        <f>DSUM($B$43:$Y$48,T$43,$C$55:$D58)</f>
        <v>3.1069034370058679</v>
      </c>
      <c r="U58" s="160">
        <f>DSUM($B$43:$Y$48,U$43,$C$55:$D58)</f>
        <v>3.130532097159072</v>
      </c>
      <c r="V58" s="160">
        <f>DSUM($B$43:$Y$48,V$43,$C$55:$D58)</f>
        <v>3.1540041854444545</v>
      </c>
      <c r="W58" s="160">
        <f>DSUM($B$43:$Y$48,W$43,$C$55:$D58)</f>
        <v>3.1773349069209633</v>
      </c>
      <c r="X58" s="160">
        <f>DSUM($B$43:$Y$48,X$43,$C$55:$D58)</f>
        <v>3.2005673645384278</v>
      </c>
      <c r="Y58" s="160">
        <f>DSUM($B$43:$Y$48,Y$43,$C$55:$D58)</f>
        <v>59.31596957353625</v>
      </c>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row>
    <row r="59" spans="1:80">
      <c r="B59" s="25" t="s">
        <v>85</v>
      </c>
      <c r="C59" s="163" t="s">
        <v>299</v>
      </c>
      <c r="D59" s="163" t="s">
        <v>300</v>
      </c>
      <c r="E59" s="160">
        <f>DSUM($B$43:$Y$48,E$43,$C$55:$D59)</f>
        <v>1.2216590006065167</v>
      </c>
      <c r="F59" s="160">
        <f>DSUM($B$43:$Y$48,F$43,$C$55:$D59)</f>
        <v>1.8104730114027234</v>
      </c>
      <c r="G59" s="160">
        <f>DSUM($B$43:$Y$48,G$43,$C$55:$D59)</f>
        <v>2.2172984073904813</v>
      </c>
      <c r="H59" s="160">
        <f>DSUM($B$43:$Y$48,H$43,$C$55:$D59)</f>
        <v>2.4918672758431502</v>
      </c>
      <c r="I59" s="160">
        <f>DSUM($B$43:$Y$48,I$43,$C$55:$D59)</f>
        <v>2.6849821232345419</v>
      </c>
      <c r="J59" s="160">
        <f>DSUM($B$43:$Y$48,J$43,$C$55:$D59)</f>
        <v>2.7958876329396372</v>
      </c>
      <c r="K59" s="160">
        <f>DSUM($B$43:$Y$48,K$43,$C$55:$D59)</f>
        <v>2.8602083203750808</v>
      </c>
      <c r="L59" s="160">
        <f>DSUM($B$43:$Y$48,L$43,$C$55:$D59)</f>
        <v>2.9016095354111004</v>
      </c>
      <c r="M59" s="160">
        <f>DSUM($B$43:$Y$48,M$43,$C$55:$D59)</f>
        <v>2.9328973430028142</v>
      </c>
      <c r="N59" s="160">
        <f>DSUM($B$43:$Y$48,N$43,$C$55:$D59)</f>
        <v>2.9600536589592945</v>
      </c>
      <c r="O59" s="160">
        <f>DSUM($B$43:$Y$48,O$43,$C$55:$D59)</f>
        <v>2.9855653459587748</v>
      </c>
      <c r="P59" s="160">
        <f>DSUM($B$43:$Y$48,P$43,$C$55:$D59)</f>
        <v>3.0103981377943092</v>
      </c>
      <c r="Q59" s="160">
        <f>DSUM($B$43:$Y$48,Q$43,$C$55:$D59)</f>
        <v>3.0348801070333402</v>
      </c>
      <c r="R59" s="160">
        <f>DSUM($B$43:$Y$48,R$43,$C$55:$D59)</f>
        <v>3.059101688956213</v>
      </c>
      <c r="S59" s="160">
        <f>DSUM($B$43:$Y$48,S$43,$C$55:$D59)</f>
        <v>3.083100555747738</v>
      </c>
      <c r="T59" s="160">
        <f>DSUM($B$43:$Y$48,T$43,$C$55:$D59)</f>
        <v>3.1069034370058679</v>
      </c>
      <c r="U59" s="160">
        <f>DSUM($B$43:$Y$48,U$43,$C$55:$D59)</f>
        <v>3.130532097159072</v>
      </c>
      <c r="V59" s="160">
        <f>DSUM($B$43:$Y$48,V$43,$C$55:$D59)</f>
        <v>3.1540041854444545</v>
      </c>
      <c r="W59" s="160">
        <f>DSUM($B$43:$Y$48,W$43,$C$55:$D59)</f>
        <v>3.1773349069209633</v>
      </c>
      <c r="X59" s="160">
        <f>DSUM($B$43:$Y$48,X$43,$C$55:$D59)</f>
        <v>3.2005673645384278</v>
      </c>
      <c r="Y59" s="160">
        <f>DSUM($B$43:$Y$48,Y$43,$C$55:$D59)</f>
        <v>59.31596957353625</v>
      </c>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row>
    <row r="60" spans="1:80">
      <c r="B60" s="25" t="s">
        <v>86</v>
      </c>
      <c r="C60" s="163" t="s">
        <v>301</v>
      </c>
      <c r="D60" s="163" t="s">
        <v>302</v>
      </c>
      <c r="E60" s="160">
        <f>DSUM($B$43:$Y$48,E$43,$C$55:$D60)</f>
        <v>1.2216590006065167</v>
      </c>
      <c r="F60" s="160">
        <f>DSUM($B$43:$Y$48,F$43,$C$55:$D60)</f>
        <v>1.8104730114027234</v>
      </c>
      <c r="G60" s="160">
        <f>DSUM($B$43:$Y$48,G$43,$C$55:$D60)</f>
        <v>2.2172984073904813</v>
      </c>
      <c r="H60" s="160">
        <f>DSUM($B$43:$Y$48,H$43,$C$55:$D60)</f>
        <v>2.4918672758431502</v>
      </c>
      <c r="I60" s="160">
        <f>DSUM($B$43:$Y$48,I$43,$C$55:$D60)</f>
        <v>2.6849821232345419</v>
      </c>
      <c r="J60" s="160">
        <f>DSUM($B$43:$Y$48,J$43,$C$55:$D60)</f>
        <v>2.7958876329396372</v>
      </c>
      <c r="K60" s="160">
        <f>DSUM($B$43:$Y$48,K$43,$C$55:$D60)</f>
        <v>2.8602083203750808</v>
      </c>
      <c r="L60" s="160">
        <f>DSUM($B$43:$Y$48,L$43,$C$55:$D60)</f>
        <v>2.9016095354111004</v>
      </c>
      <c r="M60" s="160">
        <f>DSUM($B$43:$Y$48,M$43,$C$55:$D60)</f>
        <v>2.9328973430028142</v>
      </c>
      <c r="N60" s="160">
        <f>DSUM($B$43:$Y$48,N$43,$C$55:$D60)</f>
        <v>2.9600536589592945</v>
      </c>
      <c r="O60" s="160">
        <f>DSUM($B$43:$Y$48,O$43,$C$55:$D60)</f>
        <v>2.9855653459587748</v>
      </c>
      <c r="P60" s="160">
        <f>DSUM($B$43:$Y$48,P$43,$C$55:$D60)</f>
        <v>3.0103981377943092</v>
      </c>
      <c r="Q60" s="160">
        <f>DSUM($B$43:$Y$48,Q$43,$C$55:$D60)</f>
        <v>3.0348801070333402</v>
      </c>
      <c r="R60" s="160">
        <f>DSUM($B$43:$Y$48,R$43,$C$55:$D60)</f>
        <v>3.059101688956213</v>
      </c>
      <c r="S60" s="160">
        <f>DSUM($B$43:$Y$48,S$43,$C$55:$D60)</f>
        <v>3.083100555747738</v>
      </c>
      <c r="T60" s="160">
        <f>DSUM($B$43:$Y$48,T$43,$C$55:$D60)</f>
        <v>3.1069034370058679</v>
      </c>
      <c r="U60" s="160">
        <f>DSUM($B$43:$Y$48,U$43,$C$55:$D60)</f>
        <v>3.130532097159072</v>
      </c>
      <c r="V60" s="160">
        <f>DSUM($B$43:$Y$48,V$43,$C$55:$D60)</f>
        <v>3.1540041854444545</v>
      </c>
      <c r="W60" s="160">
        <f>DSUM($B$43:$Y$48,W$43,$C$55:$D60)</f>
        <v>3.1773349069209633</v>
      </c>
      <c r="X60" s="160">
        <f>DSUM($B$43:$Y$48,X$43,$C$55:$D60)</f>
        <v>3.2005673645384278</v>
      </c>
      <c r="Y60" s="160">
        <f>DSUM($B$43:$Y$48,Y$43,$C$55:$D60)</f>
        <v>59.31596957353625</v>
      </c>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row>
    <row r="61" spans="1:80">
      <c r="B61" s="25" t="s">
        <v>87</v>
      </c>
      <c r="C61" s="163" t="s">
        <v>303</v>
      </c>
      <c r="D61" s="163" t="s">
        <v>304</v>
      </c>
      <c r="E61" s="160">
        <f>DSUM($B$43:$Y$48,E$43,$C$55:$D61)</f>
        <v>1.2216590006065167</v>
      </c>
      <c r="F61" s="160">
        <f>DSUM($B$43:$Y$48,F$43,$C$55:$D61)</f>
        <v>1.8104730114027234</v>
      </c>
      <c r="G61" s="160">
        <f>DSUM($B$43:$Y$48,G$43,$C$55:$D61)</f>
        <v>2.2172984073904813</v>
      </c>
      <c r="H61" s="160">
        <f>DSUM($B$43:$Y$48,H$43,$C$55:$D61)</f>
        <v>2.4918672758431502</v>
      </c>
      <c r="I61" s="160">
        <f>DSUM($B$43:$Y$48,I$43,$C$55:$D61)</f>
        <v>2.6849821232345419</v>
      </c>
      <c r="J61" s="160">
        <f>DSUM($B$43:$Y$48,J$43,$C$55:$D61)</f>
        <v>2.7958876329396372</v>
      </c>
      <c r="K61" s="160">
        <f>DSUM($B$43:$Y$48,K$43,$C$55:$D61)</f>
        <v>2.8602083203750808</v>
      </c>
      <c r="L61" s="160">
        <f>DSUM($B$43:$Y$48,L$43,$C$55:$D61)</f>
        <v>2.9016095354111004</v>
      </c>
      <c r="M61" s="160">
        <f>DSUM($B$43:$Y$48,M$43,$C$55:$D61)</f>
        <v>2.9328973430028142</v>
      </c>
      <c r="N61" s="160">
        <f>DSUM($B$43:$Y$48,N$43,$C$55:$D61)</f>
        <v>2.9600536589592945</v>
      </c>
      <c r="O61" s="160">
        <f>DSUM($B$43:$Y$48,O$43,$C$55:$D61)</f>
        <v>2.9855653459587748</v>
      </c>
      <c r="P61" s="160">
        <f>DSUM($B$43:$Y$48,P$43,$C$55:$D61)</f>
        <v>3.0103981377943092</v>
      </c>
      <c r="Q61" s="160">
        <f>DSUM($B$43:$Y$48,Q$43,$C$55:$D61)</f>
        <v>3.0348801070333402</v>
      </c>
      <c r="R61" s="160">
        <f>DSUM($B$43:$Y$48,R$43,$C$55:$D61)</f>
        <v>3.059101688956213</v>
      </c>
      <c r="S61" s="160">
        <f>DSUM($B$43:$Y$48,S$43,$C$55:$D61)</f>
        <v>3.083100555747738</v>
      </c>
      <c r="T61" s="160">
        <f>DSUM($B$43:$Y$48,T$43,$C$55:$D61)</f>
        <v>3.1069034370058679</v>
      </c>
      <c r="U61" s="160">
        <f>DSUM($B$43:$Y$48,U$43,$C$55:$D61)</f>
        <v>3.130532097159072</v>
      </c>
      <c r="V61" s="160">
        <f>DSUM($B$43:$Y$48,V$43,$C$55:$D61)</f>
        <v>3.1540041854444545</v>
      </c>
      <c r="W61" s="160">
        <f>DSUM($B$43:$Y$48,W$43,$C$55:$D61)</f>
        <v>3.1773349069209633</v>
      </c>
      <c r="X61" s="160">
        <f>DSUM($B$43:$Y$48,X$43,$C$55:$D61)</f>
        <v>3.2005673645384278</v>
      </c>
      <c r="Y61" s="160">
        <f>DSUM($B$43:$Y$48,Y$43,$C$55:$D61)</f>
        <v>59.31596957353625</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row>
    <row r="62" spans="1:80">
      <c r="B62" s="25" t="s">
        <v>88</v>
      </c>
      <c r="C62" s="163" t="s">
        <v>305</v>
      </c>
      <c r="D62" s="163" t="s">
        <v>306</v>
      </c>
      <c r="E62" s="160">
        <f>DSUM($B$43:$Y$48,E$43,$C$55:$D62)</f>
        <v>1.2216590006065167</v>
      </c>
      <c r="F62" s="160">
        <f>DSUM($B$43:$Y$48,F$43,$C$55:$D62)</f>
        <v>1.8104730114027234</v>
      </c>
      <c r="G62" s="160">
        <f>DSUM($B$43:$Y$48,G$43,$C$55:$D62)</f>
        <v>2.2172984073904813</v>
      </c>
      <c r="H62" s="160">
        <f>DSUM($B$43:$Y$48,H$43,$C$55:$D62)</f>
        <v>2.4918672758431502</v>
      </c>
      <c r="I62" s="160">
        <f>DSUM($B$43:$Y$48,I$43,$C$55:$D62)</f>
        <v>2.6849821232345419</v>
      </c>
      <c r="J62" s="160">
        <f>DSUM($B$43:$Y$48,J$43,$C$55:$D62)</f>
        <v>2.7958876329396372</v>
      </c>
      <c r="K62" s="160">
        <f>DSUM($B$43:$Y$48,K$43,$C$55:$D62)</f>
        <v>2.8602083203750808</v>
      </c>
      <c r="L62" s="160">
        <f>DSUM($B$43:$Y$48,L$43,$C$55:$D62)</f>
        <v>2.9016095354111004</v>
      </c>
      <c r="M62" s="160">
        <f>DSUM($B$43:$Y$48,M$43,$C$55:$D62)</f>
        <v>2.9328973430028142</v>
      </c>
      <c r="N62" s="160">
        <f>DSUM($B$43:$Y$48,N$43,$C$55:$D62)</f>
        <v>2.9600536589592945</v>
      </c>
      <c r="O62" s="160">
        <f>DSUM($B$43:$Y$48,O$43,$C$55:$D62)</f>
        <v>2.9855653459587748</v>
      </c>
      <c r="P62" s="160">
        <f>DSUM($B$43:$Y$48,P$43,$C$55:$D62)</f>
        <v>3.0103981377943092</v>
      </c>
      <c r="Q62" s="160">
        <f>DSUM($B$43:$Y$48,Q$43,$C$55:$D62)</f>
        <v>3.0348801070333402</v>
      </c>
      <c r="R62" s="160">
        <f>DSUM($B$43:$Y$48,R$43,$C$55:$D62)</f>
        <v>3.059101688956213</v>
      </c>
      <c r="S62" s="160">
        <f>DSUM($B$43:$Y$48,S$43,$C$55:$D62)</f>
        <v>3.083100555747738</v>
      </c>
      <c r="T62" s="160">
        <f>DSUM($B$43:$Y$48,T$43,$C$55:$D62)</f>
        <v>3.1069034370058679</v>
      </c>
      <c r="U62" s="160">
        <f>DSUM($B$43:$Y$48,U$43,$C$55:$D62)</f>
        <v>3.130532097159072</v>
      </c>
      <c r="V62" s="160">
        <f>DSUM($B$43:$Y$48,V$43,$C$55:$D62)</f>
        <v>3.1540041854444545</v>
      </c>
      <c r="W62" s="160">
        <f>DSUM($B$43:$Y$48,W$43,$C$55:$D62)</f>
        <v>3.1773349069209633</v>
      </c>
      <c r="X62" s="160">
        <f>DSUM($B$43:$Y$48,X$43,$C$55:$D62)</f>
        <v>3.2005673645384278</v>
      </c>
      <c r="Y62" s="160">
        <f>DSUM($B$43:$Y$48,Y$43,$C$55:$D62)</f>
        <v>59.31596957353625</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row>
    <row r="63" spans="1:80">
      <c r="B63" s="25" t="s">
        <v>89</v>
      </c>
      <c r="C63" s="163" t="s">
        <v>307</v>
      </c>
      <c r="D63" s="163" t="s">
        <v>308</v>
      </c>
      <c r="E63" s="160">
        <f>DSUM($B$43:$Y$48,E$43,$C$55:$D63)</f>
        <v>1.2216590006065167</v>
      </c>
      <c r="F63" s="160">
        <f>DSUM($B$43:$Y$48,F$43,$C$55:$D63)</f>
        <v>1.8104730114027234</v>
      </c>
      <c r="G63" s="160">
        <f>DSUM($B$43:$Y$48,G$43,$C$55:$D63)</f>
        <v>2.2172984073904813</v>
      </c>
      <c r="H63" s="160">
        <f>DSUM($B$43:$Y$48,H$43,$C$55:$D63)</f>
        <v>2.4918672758431502</v>
      </c>
      <c r="I63" s="160">
        <f>DSUM($B$43:$Y$48,I$43,$C$55:$D63)</f>
        <v>2.6849821232345419</v>
      </c>
      <c r="J63" s="160">
        <f>DSUM($B$43:$Y$48,J$43,$C$55:$D63)</f>
        <v>2.7958876329396372</v>
      </c>
      <c r="K63" s="160">
        <f>DSUM($B$43:$Y$48,K$43,$C$55:$D63)</f>
        <v>2.8602083203750808</v>
      </c>
      <c r="L63" s="160">
        <f>DSUM($B$43:$Y$48,L$43,$C$55:$D63)</f>
        <v>2.9016095354111004</v>
      </c>
      <c r="M63" s="160">
        <f>DSUM($B$43:$Y$48,M$43,$C$55:$D63)</f>
        <v>2.9328973430028142</v>
      </c>
      <c r="N63" s="160">
        <f>DSUM($B$43:$Y$48,N$43,$C$55:$D63)</f>
        <v>2.9600536589592945</v>
      </c>
      <c r="O63" s="160">
        <f>DSUM($B$43:$Y$48,O$43,$C$55:$D63)</f>
        <v>2.9855653459587748</v>
      </c>
      <c r="P63" s="160">
        <f>DSUM($B$43:$Y$48,P$43,$C$55:$D63)</f>
        <v>3.0103981377943092</v>
      </c>
      <c r="Q63" s="160">
        <f>DSUM($B$43:$Y$48,Q$43,$C$55:$D63)</f>
        <v>3.0348801070333402</v>
      </c>
      <c r="R63" s="160">
        <f>DSUM($B$43:$Y$48,R$43,$C$55:$D63)</f>
        <v>3.059101688956213</v>
      </c>
      <c r="S63" s="160">
        <f>DSUM($B$43:$Y$48,S$43,$C$55:$D63)</f>
        <v>3.083100555747738</v>
      </c>
      <c r="T63" s="160">
        <f>DSUM($B$43:$Y$48,T$43,$C$55:$D63)</f>
        <v>3.1069034370058679</v>
      </c>
      <c r="U63" s="160">
        <f>DSUM($B$43:$Y$48,U$43,$C$55:$D63)</f>
        <v>3.130532097159072</v>
      </c>
      <c r="V63" s="160">
        <f>DSUM($B$43:$Y$48,V$43,$C$55:$D63)</f>
        <v>3.1540041854444545</v>
      </c>
      <c r="W63" s="160">
        <f>DSUM($B$43:$Y$48,W$43,$C$55:$D63)</f>
        <v>3.1773349069209633</v>
      </c>
      <c r="X63" s="160">
        <f>DSUM($B$43:$Y$48,X$43,$C$55:$D63)</f>
        <v>3.2005673645384278</v>
      </c>
      <c r="Y63" s="160">
        <f>DSUM($B$43:$Y$48,Y$43,$C$55:$D63)</f>
        <v>59.31596957353625</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row>
    <row r="64" spans="1:80">
      <c r="B64" s="25" t="s">
        <v>90</v>
      </c>
      <c r="C64" s="163" t="s">
        <v>309</v>
      </c>
      <c r="D64" s="163" t="s">
        <v>310</v>
      </c>
      <c r="E64" s="160">
        <f>DSUM($B$43:$Y$48,E$43,$C$55:$D64)</f>
        <v>1.2216590006065167</v>
      </c>
      <c r="F64" s="160">
        <f>DSUM($B$43:$Y$48,F$43,$C$55:$D64)</f>
        <v>1.8104730114027234</v>
      </c>
      <c r="G64" s="160">
        <f>DSUM($B$43:$Y$48,G$43,$C$55:$D64)</f>
        <v>2.2172984073904813</v>
      </c>
      <c r="H64" s="160">
        <f>DSUM($B$43:$Y$48,H$43,$C$55:$D64)</f>
        <v>2.4918672758431502</v>
      </c>
      <c r="I64" s="160">
        <f>DSUM($B$43:$Y$48,I$43,$C$55:$D64)</f>
        <v>2.6849821232345419</v>
      </c>
      <c r="J64" s="160">
        <f>DSUM($B$43:$Y$48,J$43,$C$55:$D64)</f>
        <v>2.7958876329396372</v>
      </c>
      <c r="K64" s="160">
        <f>DSUM($B$43:$Y$48,K$43,$C$55:$D64)</f>
        <v>2.8602083203750808</v>
      </c>
      <c r="L64" s="160">
        <f>DSUM($B$43:$Y$48,L$43,$C$55:$D64)</f>
        <v>2.9016095354111004</v>
      </c>
      <c r="M64" s="160">
        <f>DSUM($B$43:$Y$48,M$43,$C$55:$D64)</f>
        <v>2.9328973430028142</v>
      </c>
      <c r="N64" s="160">
        <f>DSUM($B$43:$Y$48,N$43,$C$55:$D64)</f>
        <v>2.9600536589592945</v>
      </c>
      <c r="O64" s="160">
        <f>DSUM($B$43:$Y$48,O$43,$C$55:$D64)</f>
        <v>2.9855653459587748</v>
      </c>
      <c r="P64" s="160">
        <f>DSUM($B$43:$Y$48,P$43,$C$55:$D64)</f>
        <v>3.0103981377943092</v>
      </c>
      <c r="Q64" s="160">
        <f>DSUM($B$43:$Y$48,Q$43,$C$55:$D64)</f>
        <v>3.0348801070333402</v>
      </c>
      <c r="R64" s="160">
        <f>DSUM($B$43:$Y$48,R$43,$C$55:$D64)</f>
        <v>3.059101688956213</v>
      </c>
      <c r="S64" s="160">
        <f>DSUM($B$43:$Y$48,S$43,$C$55:$D64)</f>
        <v>3.083100555747738</v>
      </c>
      <c r="T64" s="160">
        <f>DSUM($B$43:$Y$48,T$43,$C$55:$D64)</f>
        <v>3.1069034370058679</v>
      </c>
      <c r="U64" s="160">
        <f>DSUM($B$43:$Y$48,U$43,$C$55:$D64)</f>
        <v>3.130532097159072</v>
      </c>
      <c r="V64" s="160">
        <f>DSUM($B$43:$Y$48,V$43,$C$55:$D64)</f>
        <v>3.1540041854444545</v>
      </c>
      <c r="W64" s="160">
        <f>DSUM($B$43:$Y$48,W$43,$C$55:$D64)</f>
        <v>3.1773349069209633</v>
      </c>
      <c r="X64" s="160">
        <f>DSUM($B$43:$Y$48,X$43,$C$55:$D64)</f>
        <v>3.2005673645384278</v>
      </c>
      <c r="Y64" s="160">
        <f>DSUM($B$43:$Y$48,Y$43,$C$55:$D64)</f>
        <v>59.31596957353625</v>
      </c>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row>
    <row r="65" spans="2:78">
      <c r="B65" s="25" t="s">
        <v>91</v>
      </c>
      <c r="C65" s="163" t="s">
        <v>311</v>
      </c>
      <c r="D65" s="163" t="s">
        <v>312</v>
      </c>
      <c r="E65" s="160">
        <f>DSUM($B$43:$Y$48,E$43,$C$55:$D65)</f>
        <v>1.2216590006065167</v>
      </c>
      <c r="F65" s="160">
        <f>DSUM($B$43:$Y$48,F$43,$C$55:$D65)</f>
        <v>1.8104730114027234</v>
      </c>
      <c r="G65" s="160">
        <f>DSUM($B$43:$Y$48,G$43,$C$55:$D65)</f>
        <v>2.2172984073904813</v>
      </c>
      <c r="H65" s="160">
        <f>DSUM($B$43:$Y$48,H$43,$C$55:$D65)</f>
        <v>2.4918672758431502</v>
      </c>
      <c r="I65" s="160">
        <f>DSUM($B$43:$Y$48,I$43,$C$55:$D65)</f>
        <v>2.6849821232345419</v>
      </c>
      <c r="J65" s="160">
        <f>DSUM($B$43:$Y$48,J$43,$C$55:$D65)</f>
        <v>2.7958876329396372</v>
      </c>
      <c r="K65" s="160">
        <f>DSUM($B$43:$Y$48,K$43,$C$55:$D65)</f>
        <v>2.8602083203750808</v>
      </c>
      <c r="L65" s="160">
        <f>DSUM($B$43:$Y$48,L$43,$C$55:$D65)</f>
        <v>2.9016095354111004</v>
      </c>
      <c r="M65" s="160">
        <f>DSUM($B$43:$Y$48,M$43,$C$55:$D65)</f>
        <v>2.9328973430028142</v>
      </c>
      <c r="N65" s="160">
        <f>DSUM($B$43:$Y$48,N$43,$C$55:$D65)</f>
        <v>2.9600536589592945</v>
      </c>
      <c r="O65" s="160">
        <f>DSUM($B$43:$Y$48,O$43,$C$55:$D65)</f>
        <v>2.9855653459587748</v>
      </c>
      <c r="P65" s="160">
        <f>DSUM($B$43:$Y$48,P$43,$C$55:$D65)</f>
        <v>3.0103981377943092</v>
      </c>
      <c r="Q65" s="160">
        <f>DSUM($B$43:$Y$48,Q$43,$C$55:$D65)</f>
        <v>3.0348801070333402</v>
      </c>
      <c r="R65" s="160">
        <f>DSUM($B$43:$Y$48,R$43,$C$55:$D65)</f>
        <v>3.059101688956213</v>
      </c>
      <c r="S65" s="160">
        <f>DSUM($B$43:$Y$48,S$43,$C$55:$D65)</f>
        <v>3.083100555747738</v>
      </c>
      <c r="T65" s="160">
        <f>DSUM($B$43:$Y$48,T$43,$C$55:$D65)</f>
        <v>3.1069034370058679</v>
      </c>
      <c r="U65" s="160">
        <f>DSUM($B$43:$Y$48,U$43,$C$55:$D65)</f>
        <v>3.130532097159072</v>
      </c>
      <c r="V65" s="160">
        <f>DSUM($B$43:$Y$48,V$43,$C$55:$D65)</f>
        <v>3.1540041854444545</v>
      </c>
      <c r="W65" s="160">
        <f>DSUM($B$43:$Y$48,W$43,$C$55:$D65)</f>
        <v>3.1773349069209633</v>
      </c>
      <c r="X65" s="160">
        <f>DSUM($B$43:$Y$48,X$43,$C$55:$D65)</f>
        <v>3.2005673645384278</v>
      </c>
      <c r="Y65" s="160">
        <f>DSUM($B$43:$Y$48,Y$43,$C$55:$D65)</f>
        <v>59.31596957353625</v>
      </c>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row>
    <row r="66" spans="2:78">
      <c r="B66" s="25" t="s">
        <v>92</v>
      </c>
      <c r="C66" s="163" t="s">
        <v>313</v>
      </c>
      <c r="D66" s="163" t="s">
        <v>314</v>
      </c>
      <c r="E66" s="160">
        <f>DSUM($B$43:$Y$48,E$43,$C$55:$D66)</f>
        <v>1.2216590006065167</v>
      </c>
      <c r="F66" s="160">
        <f>DSUM($B$43:$Y$48,F$43,$C$55:$D66)</f>
        <v>1.8104730114027234</v>
      </c>
      <c r="G66" s="160">
        <f>DSUM($B$43:$Y$48,G$43,$C$55:$D66)</f>
        <v>2.2172984073904813</v>
      </c>
      <c r="H66" s="160">
        <f>DSUM($B$43:$Y$48,H$43,$C$55:$D66)</f>
        <v>2.4918672758431502</v>
      </c>
      <c r="I66" s="160">
        <f>DSUM($B$43:$Y$48,I$43,$C$55:$D66)</f>
        <v>2.6849821232345419</v>
      </c>
      <c r="J66" s="160">
        <f>DSUM($B$43:$Y$48,J$43,$C$55:$D66)</f>
        <v>2.7958876329396372</v>
      </c>
      <c r="K66" s="160">
        <f>DSUM($B$43:$Y$48,K$43,$C$55:$D66)</f>
        <v>2.8602083203750808</v>
      </c>
      <c r="L66" s="160">
        <f>DSUM($B$43:$Y$48,L$43,$C$55:$D66)</f>
        <v>2.9016095354111004</v>
      </c>
      <c r="M66" s="160">
        <f>DSUM($B$43:$Y$48,M$43,$C$55:$D66)</f>
        <v>2.9328973430028142</v>
      </c>
      <c r="N66" s="160">
        <f>DSUM($B$43:$Y$48,N$43,$C$55:$D66)</f>
        <v>2.9600536589592945</v>
      </c>
      <c r="O66" s="160">
        <f>DSUM($B$43:$Y$48,O$43,$C$55:$D66)</f>
        <v>2.9855653459587748</v>
      </c>
      <c r="P66" s="160">
        <f>DSUM($B$43:$Y$48,P$43,$C$55:$D66)</f>
        <v>3.0103981377943092</v>
      </c>
      <c r="Q66" s="160">
        <f>DSUM($B$43:$Y$48,Q$43,$C$55:$D66)</f>
        <v>3.0348801070333402</v>
      </c>
      <c r="R66" s="160">
        <f>DSUM($B$43:$Y$48,R$43,$C$55:$D66)</f>
        <v>3.059101688956213</v>
      </c>
      <c r="S66" s="160">
        <f>DSUM($B$43:$Y$48,S$43,$C$55:$D66)</f>
        <v>3.083100555747738</v>
      </c>
      <c r="T66" s="160">
        <f>DSUM($B$43:$Y$48,T$43,$C$55:$D66)</f>
        <v>3.1069034370058679</v>
      </c>
      <c r="U66" s="160">
        <f>DSUM($B$43:$Y$48,U$43,$C$55:$D66)</f>
        <v>3.130532097159072</v>
      </c>
      <c r="V66" s="160">
        <f>DSUM($B$43:$Y$48,V$43,$C$55:$D66)</f>
        <v>3.1540041854444545</v>
      </c>
      <c r="W66" s="160">
        <f>DSUM($B$43:$Y$48,W$43,$C$55:$D66)</f>
        <v>3.1773349069209633</v>
      </c>
      <c r="X66" s="160">
        <f>DSUM($B$43:$Y$48,X$43,$C$55:$D66)</f>
        <v>3.2005673645384278</v>
      </c>
      <c r="Y66" s="160">
        <f>DSUM($B$43:$Y$48,Y$43,$C$55:$D66)</f>
        <v>59.31596957353625</v>
      </c>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row>
    <row r="67" spans="2:78">
      <c r="B67" s="25" t="s">
        <v>93</v>
      </c>
      <c r="C67" s="163" t="s">
        <v>315</v>
      </c>
      <c r="D67" s="163" t="s">
        <v>316</v>
      </c>
      <c r="E67" s="160">
        <f>DSUM($B$43:$Y$48,E$43,$C$55:$D67)</f>
        <v>1.2216590006065167</v>
      </c>
      <c r="F67" s="160">
        <f>DSUM($B$43:$Y$48,F$43,$C$55:$D67)</f>
        <v>1.8104730114027234</v>
      </c>
      <c r="G67" s="160">
        <f>DSUM($B$43:$Y$48,G$43,$C$55:$D67)</f>
        <v>2.2172984073904813</v>
      </c>
      <c r="H67" s="160">
        <f>DSUM($B$43:$Y$48,H$43,$C$55:$D67)</f>
        <v>2.4918672758431502</v>
      </c>
      <c r="I67" s="160">
        <f>DSUM($B$43:$Y$48,I$43,$C$55:$D67)</f>
        <v>2.6849821232345419</v>
      </c>
      <c r="J67" s="160">
        <f>DSUM($B$43:$Y$48,J$43,$C$55:$D67)</f>
        <v>2.7958876329396372</v>
      </c>
      <c r="K67" s="160">
        <f>DSUM($B$43:$Y$48,K$43,$C$55:$D67)</f>
        <v>2.8602083203750808</v>
      </c>
      <c r="L67" s="160">
        <f>DSUM($B$43:$Y$48,L$43,$C$55:$D67)</f>
        <v>2.9016095354111004</v>
      </c>
      <c r="M67" s="160">
        <f>DSUM($B$43:$Y$48,M$43,$C$55:$D67)</f>
        <v>2.9328973430028142</v>
      </c>
      <c r="N67" s="160">
        <f>DSUM($B$43:$Y$48,N$43,$C$55:$D67)</f>
        <v>2.9600536589592945</v>
      </c>
      <c r="O67" s="160">
        <f>DSUM($B$43:$Y$48,O$43,$C$55:$D67)</f>
        <v>2.9855653459587748</v>
      </c>
      <c r="P67" s="160">
        <f>DSUM($B$43:$Y$48,P$43,$C$55:$D67)</f>
        <v>3.0103981377943092</v>
      </c>
      <c r="Q67" s="160">
        <f>DSUM($B$43:$Y$48,Q$43,$C$55:$D67)</f>
        <v>3.0348801070333402</v>
      </c>
      <c r="R67" s="160">
        <f>DSUM($B$43:$Y$48,R$43,$C$55:$D67)</f>
        <v>3.059101688956213</v>
      </c>
      <c r="S67" s="160">
        <f>DSUM($B$43:$Y$48,S$43,$C$55:$D67)</f>
        <v>3.083100555747738</v>
      </c>
      <c r="T67" s="160">
        <f>DSUM($B$43:$Y$48,T$43,$C$55:$D67)</f>
        <v>3.1069034370058679</v>
      </c>
      <c r="U67" s="160">
        <f>DSUM($B$43:$Y$48,U$43,$C$55:$D67)</f>
        <v>3.130532097159072</v>
      </c>
      <c r="V67" s="160">
        <f>DSUM($B$43:$Y$48,V$43,$C$55:$D67)</f>
        <v>3.1540041854444545</v>
      </c>
      <c r="W67" s="160">
        <f>DSUM($B$43:$Y$48,W$43,$C$55:$D67)</f>
        <v>3.1773349069209633</v>
      </c>
      <c r="X67" s="160">
        <f>DSUM($B$43:$Y$48,X$43,$C$55:$D67)</f>
        <v>3.2005673645384278</v>
      </c>
      <c r="Y67" s="160">
        <f>DSUM($B$43:$Y$48,Y$43,$C$55:$D67)</f>
        <v>59.31596957353625</v>
      </c>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row>
    <row r="68" spans="2:78">
      <c r="B68" s="25" t="s">
        <v>94</v>
      </c>
      <c r="C68" s="163" t="s">
        <v>317</v>
      </c>
      <c r="D68" s="163" t="s">
        <v>318</v>
      </c>
      <c r="E68" s="160">
        <f>DSUM($B$43:$Y$48,E$43,$C$55:$D68)</f>
        <v>1.2216590006065167</v>
      </c>
      <c r="F68" s="160">
        <f>DSUM($B$43:$Y$48,F$43,$C$55:$D68)</f>
        <v>1.8104730114027234</v>
      </c>
      <c r="G68" s="160">
        <f>DSUM($B$43:$Y$48,G$43,$C$55:$D68)</f>
        <v>2.2172984073904813</v>
      </c>
      <c r="H68" s="160">
        <f>DSUM($B$43:$Y$48,H$43,$C$55:$D68)</f>
        <v>2.4918672758431502</v>
      </c>
      <c r="I68" s="160">
        <f>DSUM($B$43:$Y$48,I$43,$C$55:$D68)</f>
        <v>2.6849821232345419</v>
      </c>
      <c r="J68" s="160">
        <f>DSUM($B$43:$Y$48,J$43,$C$55:$D68)</f>
        <v>2.7958876329396372</v>
      </c>
      <c r="K68" s="160">
        <f>DSUM($B$43:$Y$48,K$43,$C$55:$D68)</f>
        <v>2.8602083203750808</v>
      </c>
      <c r="L68" s="160">
        <f>DSUM($B$43:$Y$48,L$43,$C$55:$D68)</f>
        <v>2.9016095354111004</v>
      </c>
      <c r="M68" s="160">
        <f>DSUM($B$43:$Y$48,M$43,$C$55:$D68)</f>
        <v>2.9328973430028142</v>
      </c>
      <c r="N68" s="160">
        <f>DSUM($B$43:$Y$48,N$43,$C$55:$D68)</f>
        <v>2.9600536589592945</v>
      </c>
      <c r="O68" s="160">
        <f>DSUM($B$43:$Y$48,O$43,$C$55:$D68)</f>
        <v>2.9855653459587748</v>
      </c>
      <c r="P68" s="160">
        <f>DSUM($B$43:$Y$48,P$43,$C$55:$D68)</f>
        <v>3.0103981377943092</v>
      </c>
      <c r="Q68" s="160">
        <f>DSUM($B$43:$Y$48,Q$43,$C$55:$D68)</f>
        <v>3.0348801070333402</v>
      </c>
      <c r="R68" s="160">
        <f>DSUM($B$43:$Y$48,R$43,$C$55:$D68)</f>
        <v>3.059101688956213</v>
      </c>
      <c r="S68" s="160">
        <f>DSUM($B$43:$Y$48,S$43,$C$55:$D68)</f>
        <v>3.083100555747738</v>
      </c>
      <c r="T68" s="160">
        <f>DSUM($B$43:$Y$48,T$43,$C$55:$D68)</f>
        <v>3.1069034370058679</v>
      </c>
      <c r="U68" s="160">
        <f>DSUM($B$43:$Y$48,U$43,$C$55:$D68)</f>
        <v>3.130532097159072</v>
      </c>
      <c r="V68" s="160">
        <f>DSUM($B$43:$Y$48,V$43,$C$55:$D68)</f>
        <v>3.1540041854444545</v>
      </c>
      <c r="W68" s="160">
        <f>DSUM($B$43:$Y$48,W$43,$C$55:$D68)</f>
        <v>3.1773349069209633</v>
      </c>
      <c r="X68" s="160">
        <f>DSUM($B$43:$Y$48,X$43,$C$55:$D68)</f>
        <v>3.2005673645384278</v>
      </c>
      <c r="Y68" s="160">
        <f>DSUM($B$43:$Y$48,Y$43,$C$55:$D68)</f>
        <v>59.31596957353625</v>
      </c>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row>
    <row r="69" spans="2:78">
      <c r="B69" s="25" t="s">
        <v>95</v>
      </c>
      <c r="C69" s="163" t="s">
        <v>319</v>
      </c>
      <c r="D69" s="163" t="s">
        <v>320</v>
      </c>
      <c r="E69" s="160">
        <f>DSUM($B$43:$Y$48,E$43,$C$55:$D69)</f>
        <v>1.2216590006065167</v>
      </c>
      <c r="F69" s="160">
        <f>DSUM($B$43:$Y$48,F$43,$C$55:$D69)</f>
        <v>1.8104730114027234</v>
      </c>
      <c r="G69" s="160">
        <f>DSUM($B$43:$Y$48,G$43,$C$55:$D69)</f>
        <v>2.2172984073904813</v>
      </c>
      <c r="H69" s="160">
        <f>DSUM($B$43:$Y$48,H$43,$C$55:$D69)</f>
        <v>2.4918672758431502</v>
      </c>
      <c r="I69" s="160">
        <f>DSUM($B$43:$Y$48,I$43,$C$55:$D69)</f>
        <v>2.6849821232345419</v>
      </c>
      <c r="J69" s="160">
        <f>DSUM($B$43:$Y$48,J$43,$C$55:$D69)</f>
        <v>2.7958876329396372</v>
      </c>
      <c r="K69" s="160">
        <f>DSUM($B$43:$Y$48,K$43,$C$55:$D69)</f>
        <v>2.8602083203750808</v>
      </c>
      <c r="L69" s="160">
        <f>DSUM($B$43:$Y$48,L$43,$C$55:$D69)</f>
        <v>2.9016095354111004</v>
      </c>
      <c r="M69" s="160">
        <f>DSUM($B$43:$Y$48,M$43,$C$55:$D69)</f>
        <v>2.9328973430028142</v>
      </c>
      <c r="N69" s="160">
        <f>DSUM($B$43:$Y$48,N$43,$C$55:$D69)</f>
        <v>2.9600536589592945</v>
      </c>
      <c r="O69" s="160">
        <f>DSUM($B$43:$Y$48,O$43,$C$55:$D69)</f>
        <v>2.9855653459587748</v>
      </c>
      <c r="P69" s="160">
        <f>DSUM($B$43:$Y$48,P$43,$C$55:$D69)</f>
        <v>3.0103981377943092</v>
      </c>
      <c r="Q69" s="160">
        <f>DSUM($B$43:$Y$48,Q$43,$C$55:$D69)</f>
        <v>3.0348801070333402</v>
      </c>
      <c r="R69" s="160">
        <f>DSUM($B$43:$Y$48,R$43,$C$55:$D69)</f>
        <v>3.059101688956213</v>
      </c>
      <c r="S69" s="160">
        <f>DSUM($B$43:$Y$48,S$43,$C$55:$D69)</f>
        <v>3.083100555747738</v>
      </c>
      <c r="T69" s="160">
        <f>DSUM($B$43:$Y$48,T$43,$C$55:$D69)</f>
        <v>3.1069034370058679</v>
      </c>
      <c r="U69" s="160">
        <f>DSUM($B$43:$Y$48,U$43,$C$55:$D69)</f>
        <v>3.130532097159072</v>
      </c>
      <c r="V69" s="160">
        <f>DSUM($B$43:$Y$48,V$43,$C$55:$D69)</f>
        <v>3.1540041854444545</v>
      </c>
      <c r="W69" s="160">
        <f>DSUM($B$43:$Y$48,W$43,$C$55:$D69)</f>
        <v>3.1773349069209633</v>
      </c>
      <c r="X69" s="160">
        <f>DSUM($B$43:$Y$48,X$43,$C$55:$D69)</f>
        <v>3.2005673645384278</v>
      </c>
      <c r="Y69" s="160">
        <f>DSUM($B$43:$Y$48,Y$43,$C$55:$D69)</f>
        <v>59.31596957353625</v>
      </c>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row>
    <row r="70" spans="2:78">
      <c r="B70" s="25" t="s">
        <v>96</v>
      </c>
      <c r="C70" s="163" t="s">
        <v>321</v>
      </c>
      <c r="D70" s="163" t="s">
        <v>322</v>
      </c>
      <c r="E70" s="160">
        <f>DSUM($B$43:$Y$48,E$43,$C$55:$D70)</f>
        <v>1.2216590006065167</v>
      </c>
      <c r="F70" s="160">
        <f>DSUM($B$43:$Y$48,F$43,$C$55:$D70)</f>
        <v>1.8104730114027234</v>
      </c>
      <c r="G70" s="160">
        <f>DSUM($B$43:$Y$48,G$43,$C$55:$D70)</f>
        <v>2.2172984073904813</v>
      </c>
      <c r="H70" s="160">
        <f>DSUM($B$43:$Y$48,H$43,$C$55:$D70)</f>
        <v>2.4918672758431502</v>
      </c>
      <c r="I70" s="160">
        <f>DSUM($B$43:$Y$48,I$43,$C$55:$D70)</f>
        <v>2.6849821232345419</v>
      </c>
      <c r="J70" s="160">
        <f>DSUM($B$43:$Y$48,J$43,$C$55:$D70)</f>
        <v>2.7958876329396372</v>
      </c>
      <c r="K70" s="160">
        <f>DSUM($B$43:$Y$48,K$43,$C$55:$D70)</f>
        <v>2.8602083203750808</v>
      </c>
      <c r="L70" s="160">
        <f>DSUM($B$43:$Y$48,L$43,$C$55:$D70)</f>
        <v>2.9016095354111004</v>
      </c>
      <c r="M70" s="160">
        <f>DSUM($B$43:$Y$48,M$43,$C$55:$D70)</f>
        <v>2.9328973430028142</v>
      </c>
      <c r="N70" s="160">
        <f>DSUM($B$43:$Y$48,N$43,$C$55:$D70)</f>
        <v>2.9600536589592945</v>
      </c>
      <c r="O70" s="160">
        <f>DSUM($B$43:$Y$48,O$43,$C$55:$D70)</f>
        <v>2.9855653459587748</v>
      </c>
      <c r="P70" s="160">
        <f>DSUM($B$43:$Y$48,P$43,$C$55:$D70)</f>
        <v>3.0103981377943092</v>
      </c>
      <c r="Q70" s="160">
        <f>DSUM($B$43:$Y$48,Q$43,$C$55:$D70)</f>
        <v>3.0348801070333402</v>
      </c>
      <c r="R70" s="160">
        <f>DSUM($B$43:$Y$48,R$43,$C$55:$D70)</f>
        <v>3.059101688956213</v>
      </c>
      <c r="S70" s="160">
        <f>DSUM($B$43:$Y$48,S$43,$C$55:$D70)</f>
        <v>3.083100555747738</v>
      </c>
      <c r="T70" s="160">
        <f>DSUM($B$43:$Y$48,T$43,$C$55:$D70)</f>
        <v>3.1069034370058679</v>
      </c>
      <c r="U70" s="160">
        <f>DSUM($B$43:$Y$48,U$43,$C$55:$D70)</f>
        <v>3.130532097159072</v>
      </c>
      <c r="V70" s="160">
        <f>DSUM($B$43:$Y$48,V$43,$C$55:$D70)</f>
        <v>3.1540041854444545</v>
      </c>
      <c r="W70" s="160">
        <f>DSUM($B$43:$Y$48,W$43,$C$55:$D70)</f>
        <v>3.1773349069209633</v>
      </c>
      <c r="X70" s="160">
        <f>DSUM($B$43:$Y$48,X$43,$C$55:$D70)</f>
        <v>3.2005673645384278</v>
      </c>
      <c r="Y70" s="160">
        <f>DSUM($B$43:$Y$48,Y$43,$C$55:$D70)</f>
        <v>59.31596957353625</v>
      </c>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row>
    <row r="71" spans="2:78">
      <c r="B71" s="25" t="s">
        <v>97</v>
      </c>
      <c r="C71" s="163" t="s">
        <v>323</v>
      </c>
      <c r="D71" s="163" t="s">
        <v>324</v>
      </c>
      <c r="E71" s="160">
        <f>DSUM($B$43:$Y$48,E$43,$C$55:$D71)</f>
        <v>1.2216590006065167</v>
      </c>
      <c r="F71" s="160">
        <f>DSUM($B$43:$Y$48,F$43,$C$55:$D71)</f>
        <v>1.8104730114027234</v>
      </c>
      <c r="G71" s="160">
        <f>DSUM($B$43:$Y$48,G$43,$C$55:$D71)</f>
        <v>2.2172984073904813</v>
      </c>
      <c r="H71" s="160">
        <f>DSUM($B$43:$Y$48,H$43,$C$55:$D71)</f>
        <v>2.4918672758431502</v>
      </c>
      <c r="I71" s="160">
        <f>DSUM($B$43:$Y$48,I$43,$C$55:$D71)</f>
        <v>2.6849821232345419</v>
      </c>
      <c r="J71" s="160">
        <f>DSUM($B$43:$Y$48,J$43,$C$55:$D71)</f>
        <v>2.7958876329396372</v>
      </c>
      <c r="K71" s="160">
        <f>DSUM($B$43:$Y$48,K$43,$C$55:$D71)</f>
        <v>2.8602083203750808</v>
      </c>
      <c r="L71" s="160">
        <f>DSUM($B$43:$Y$48,L$43,$C$55:$D71)</f>
        <v>2.9016095354111004</v>
      </c>
      <c r="M71" s="160">
        <f>DSUM($B$43:$Y$48,M$43,$C$55:$D71)</f>
        <v>2.9328973430028142</v>
      </c>
      <c r="N71" s="160">
        <f>DSUM($B$43:$Y$48,N$43,$C$55:$D71)</f>
        <v>2.9600536589592945</v>
      </c>
      <c r="O71" s="160">
        <f>DSUM($B$43:$Y$48,O$43,$C$55:$D71)</f>
        <v>2.9855653459587748</v>
      </c>
      <c r="P71" s="160">
        <f>DSUM($B$43:$Y$48,P$43,$C$55:$D71)</f>
        <v>3.0103981377943092</v>
      </c>
      <c r="Q71" s="160">
        <f>DSUM($B$43:$Y$48,Q$43,$C$55:$D71)</f>
        <v>3.0348801070333402</v>
      </c>
      <c r="R71" s="160">
        <f>DSUM($B$43:$Y$48,R$43,$C$55:$D71)</f>
        <v>3.059101688956213</v>
      </c>
      <c r="S71" s="160">
        <f>DSUM($B$43:$Y$48,S$43,$C$55:$D71)</f>
        <v>3.083100555747738</v>
      </c>
      <c r="T71" s="160">
        <f>DSUM($B$43:$Y$48,T$43,$C$55:$D71)</f>
        <v>3.1069034370058679</v>
      </c>
      <c r="U71" s="160">
        <f>DSUM($B$43:$Y$48,U$43,$C$55:$D71)</f>
        <v>3.130532097159072</v>
      </c>
      <c r="V71" s="160">
        <f>DSUM($B$43:$Y$48,V$43,$C$55:$D71)</f>
        <v>3.1540041854444545</v>
      </c>
      <c r="W71" s="160">
        <f>DSUM($B$43:$Y$48,W$43,$C$55:$D71)</f>
        <v>3.1773349069209633</v>
      </c>
      <c r="X71" s="160">
        <f>DSUM($B$43:$Y$48,X$43,$C$55:$D71)</f>
        <v>3.2005673645384278</v>
      </c>
      <c r="Y71" s="160">
        <f>DSUM($B$43:$Y$48,Y$43,$C$55:$D71)</f>
        <v>59.31596957353625</v>
      </c>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row>
    <row r="72" spans="2:78">
      <c r="B72" s="25" t="s">
        <v>98</v>
      </c>
      <c r="C72" s="163" t="s">
        <v>325</v>
      </c>
      <c r="D72" s="163" t="s">
        <v>326</v>
      </c>
      <c r="E72" s="160">
        <f>DSUM($B$43:$Y$48,E$43,$C$55:$D72)</f>
        <v>1.2216590006065167</v>
      </c>
      <c r="F72" s="160">
        <f>DSUM($B$43:$Y$48,F$43,$C$55:$D72)</f>
        <v>1.8104730114027234</v>
      </c>
      <c r="G72" s="160">
        <f>DSUM($B$43:$Y$48,G$43,$C$55:$D72)</f>
        <v>2.2172984073904813</v>
      </c>
      <c r="H72" s="160">
        <f>DSUM($B$43:$Y$48,H$43,$C$55:$D72)</f>
        <v>2.4918672758431502</v>
      </c>
      <c r="I72" s="160">
        <f>DSUM($B$43:$Y$48,I$43,$C$55:$D72)</f>
        <v>2.6849821232345419</v>
      </c>
      <c r="J72" s="160">
        <f>DSUM($B$43:$Y$48,J$43,$C$55:$D72)</f>
        <v>2.7958876329396372</v>
      </c>
      <c r="K72" s="160">
        <f>DSUM($B$43:$Y$48,K$43,$C$55:$D72)</f>
        <v>2.8602083203750808</v>
      </c>
      <c r="L72" s="160">
        <f>DSUM($B$43:$Y$48,L$43,$C$55:$D72)</f>
        <v>2.9016095354111004</v>
      </c>
      <c r="M72" s="160">
        <f>DSUM($B$43:$Y$48,M$43,$C$55:$D72)</f>
        <v>2.9328973430028142</v>
      </c>
      <c r="N72" s="160">
        <f>DSUM($B$43:$Y$48,N$43,$C$55:$D72)</f>
        <v>2.9600536589592945</v>
      </c>
      <c r="O72" s="160">
        <f>DSUM($B$43:$Y$48,O$43,$C$55:$D72)</f>
        <v>2.9855653459587748</v>
      </c>
      <c r="P72" s="160">
        <f>DSUM($B$43:$Y$48,P$43,$C$55:$D72)</f>
        <v>3.0103981377943092</v>
      </c>
      <c r="Q72" s="160">
        <f>DSUM($B$43:$Y$48,Q$43,$C$55:$D72)</f>
        <v>3.0348801070333402</v>
      </c>
      <c r="R72" s="160">
        <f>DSUM($B$43:$Y$48,R$43,$C$55:$D72)</f>
        <v>3.059101688956213</v>
      </c>
      <c r="S72" s="160">
        <f>DSUM($B$43:$Y$48,S$43,$C$55:$D72)</f>
        <v>3.083100555747738</v>
      </c>
      <c r="T72" s="160">
        <f>DSUM($B$43:$Y$48,T$43,$C$55:$D72)</f>
        <v>3.1069034370058679</v>
      </c>
      <c r="U72" s="160">
        <f>DSUM($B$43:$Y$48,U$43,$C$55:$D72)</f>
        <v>3.130532097159072</v>
      </c>
      <c r="V72" s="160">
        <f>DSUM($B$43:$Y$48,V$43,$C$55:$D72)</f>
        <v>3.1540041854444545</v>
      </c>
      <c r="W72" s="160">
        <f>DSUM($B$43:$Y$48,W$43,$C$55:$D72)</f>
        <v>3.1773349069209633</v>
      </c>
      <c r="X72" s="160">
        <f>DSUM($B$43:$Y$48,X$43,$C$55:$D72)</f>
        <v>3.2005673645384278</v>
      </c>
      <c r="Y72" s="160">
        <f>DSUM($B$43:$Y$48,Y$43,$C$55:$D72)</f>
        <v>59.31596957353625</v>
      </c>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row>
    <row r="73" spans="2:78">
      <c r="B73" s="25" t="s">
        <v>99</v>
      </c>
      <c r="C73" s="163" t="s">
        <v>327</v>
      </c>
      <c r="D73" s="163" t="s">
        <v>328</v>
      </c>
      <c r="E73" s="160">
        <f>DSUM($B$43:$Y$48,E$43,$C$55:$D73)</f>
        <v>1.2216590006065167</v>
      </c>
      <c r="F73" s="160">
        <f>DSUM($B$43:$Y$48,F$43,$C$55:$D73)</f>
        <v>1.8104730114027234</v>
      </c>
      <c r="G73" s="160">
        <f>DSUM($B$43:$Y$48,G$43,$C$55:$D73)</f>
        <v>2.2172984073904813</v>
      </c>
      <c r="H73" s="160">
        <f>DSUM($B$43:$Y$48,H$43,$C$55:$D73)</f>
        <v>2.4918672758431502</v>
      </c>
      <c r="I73" s="160">
        <f>DSUM($B$43:$Y$48,I$43,$C$55:$D73)</f>
        <v>2.6849821232345419</v>
      </c>
      <c r="J73" s="160">
        <f>DSUM($B$43:$Y$48,J$43,$C$55:$D73)</f>
        <v>2.7958876329396372</v>
      </c>
      <c r="K73" s="160">
        <f>DSUM($B$43:$Y$48,K$43,$C$55:$D73)</f>
        <v>2.8602083203750808</v>
      </c>
      <c r="L73" s="160">
        <f>DSUM($B$43:$Y$48,L$43,$C$55:$D73)</f>
        <v>2.9016095354111004</v>
      </c>
      <c r="M73" s="160">
        <f>DSUM($B$43:$Y$48,M$43,$C$55:$D73)</f>
        <v>2.9328973430028142</v>
      </c>
      <c r="N73" s="160">
        <f>DSUM($B$43:$Y$48,N$43,$C$55:$D73)</f>
        <v>2.9600536589592945</v>
      </c>
      <c r="O73" s="160">
        <f>DSUM($B$43:$Y$48,O$43,$C$55:$D73)</f>
        <v>2.9855653459587748</v>
      </c>
      <c r="P73" s="160">
        <f>DSUM($B$43:$Y$48,P$43,$C$55:$D73)</f>
        <v>3.0103981377943092</v>
      </c>
      <c r="Q73" s="160">
        <f>DSUM($B$43:$Y$48,Q$43,$C$55:$D73)</f>
        <v>3.0348801070333402</v>
      </c>
      <c r="R73" s="160">
        <f>DSUM($B$43:$Y$48,R$43,$C$55:$D73)</f>
        <v>3.059101688956213</v>
      </c>
      <c r="S73" s="160">
        <f>DSUM($B$43:$Y$48,S$43,$C$55:$D73)</f>
        <v>3.083100555747738</v>
      </c>
      <c r="T73" s="160">
        <f>DSUM($B$43:$Y$48,T$43,$C$55:$D73)</f>
        <v>3.1069034370058679</v>
      </c>
      <c r="U73" s="160">
        <f>DSUM($B$43:$Y$48,U$43,$C$55:$D73)</f>
        <v>3.130532097159072</v>
      </c>
      <c r="V73" s="160">
        <f>DSUM($B$43:$Y$48,V$43,$C$55:$D73)</f>
        <v>3.1540041854444545</v>
      </c>
      <c r="W73" s="160">
        <f>DSUM($B$43:$Y$48,W$43,$C$55:$D73)</f>
        <v>3.1773349069209633</v>
      </c>
      <c r="X73" s="160">
        <f>DSUM($B$43:$Y$48,X$43,$C$55:$D73)</f>
        <v>3.2005673645384278</v>
      </c>
      <c r="Y73" s="160">
        <f>DSUM($B$43:$Y$48,Y$43,$C$55:$D73)</f>
        <v>59.31596957353625</v>
      </c>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row>
    <row r="74" spans="2:78">
      <c r="B74" s="25" t="s">
        <v>100</v>
      </c>
      <c r="C74" s="163" t="s">
        <v>329</v>
      </c>
      <c r="D74" s="163" t="s">
        <v>330</v>
      </c>
      <c r="E74" s="160">
        <f>DSUM($B$43:$Y$48,E$43,$C$55:$D74)</f>
        <v>1.2216590006065167</v>
      </c>
      <c r="F74" s="160">
        <f>DSUM($B$43:$Y$48,F$43,$C$55:$D74)</f>
        <v>1.8104730114027234</v>
      </c>
      <c r="G74" s="160">
        <f>DSUM($B$43:$Y$48,G$43,$C$55:$D74)</f>
        <v>2.2172984073904813</v>
      </c>
      <c r="H74" s="160">
        <f>DSUM($B$43:$Y$48,H$43,$C$55:$D74)</f>
        <v>2.4918672758431502</v>
      </c>
      <c r="I74" s="160">
        <f>DSUM($B$43:$Y$48,I$43,$C$55:$D74)</f>
        <v>2.6849821232345419</v>
      </c>
      <c r="J74" s="160">
        <f>DSUM($B$43:$Y$48,J$43,$C$55:$D74)</f>
        <v>2.7958876329396372</v>
      </c>
      <c r="K74" s="160">
        <f>DSUM($B$43:$Y$48,K$43,$C$55:$D74)</f>
        <v>2.8602083203750808</v>
      </c>
      <c r="L74" s="160">
        <f>DSUM($B$43:$Y$48,L$43,$C$55:$D74)</f>
        <v>2.9016095354111004</v>
      </c>
      <c r="M74" s="160">
        <f>DSUM($B$43:$Y$48,M$43,$C$55:$D74)</f>
        <v>2.9328973430028142</v>
      </c>
      <c r="N74" s="160">
        <f>DSUM($B$43:$Y$48,N$43,$C$55:$D74)</f>
        <v>2.9600536589592945</v>
      </c>
      <c r="O74" s="160">
        <f>DSUM($B$43:$Y$48,O$43,$C$55:$D74)</f>
        <v>2.9855653459587748</v>
      </c>
      <c r="P74" s="160">
        <f>DSUM($B$43:$Y$48,P$43,$C$55:$D74)</f>
        <v>3.0103981377943092</v>
      </c>
      <c r="Q74" s="160">
        <f>DSUM($B$43:$Y$48,Q$43,$C$55:$D74)</f>
        <v>3.0348801070333402</v>
      </c>
      <c r="R74" s="160">
        <f>DSUM($B$43:$Y$48,R$43,$C$55:$D74)</f>
        <v>3.059101688956213</v>
      </c>
      <c r="S74" s="160">
        <f>DSUM($B$43:$Y$48,S$43,$C$55:$D74)</f>
        <v>3.083100555747738</v>
      </c>
      <c r="T74" s="160">
        <f>DSUM($B$43:$Y$48,T$43,$C$55:$D74)</f>
        <v>3.1069034370058679</v>
      </c>
      <c r="U74" s="160">
        <f>DSUM($B$43:$Y$48,U$43,$C$55:$D74)</f>
        <v>3.130532097159072</v>
      </c>
      <c r="V74" s="160">
        <f>DSUM($B$43:$Y$48,V$43,$C$55:$D74)</f>
        <v>3.1540041854444545</v>
      </c>
      <c r="W74" s="160">
        <f>DSUM($B$43:$Y$48,W$43,$C$55:$D74)</f>
        <v>3.1773349069209633</v>
      </c>
      <c r="X74" s="160">
        <f>DSUM($B$43:$Y$48,X$43,$C$55:$D74)</f>
        <v>3.2005673645384278</v>
      </c>
      <c r="Y74" s="160">
        <f>DSUM($B$43:$Y$48,Y$43,$C$55:$D74)</f>
        <v>59.31596957353625</v>
      </c>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row>
    <row r="75" spans="2:78">
      <c r="B75" s="25" t="s">
        <v>101</v>
      </c>
      <c r="C75" s="163" t="s">
        <v>331</v>
      </c>
      <c r="D75" s="163" t="s">
        <v>332</v>
      </c>
      <c r="E75" s="160">
        <f>DSUM($B$43:$Y$48,E$43,$C$55:$D75)</f>
        <v>1.2216590006065167</v>
      </c>
      <c r="F75" s="160">
        <f>DSUM($B$43:$Y$48,F$43,$C$55:$D75)</f>
        <v>1.8104730114027234</v>
      </c>
      <c r="G75" s="160">
        <f>DSUM($B$43:$Y$48,G$43,$C$55:$D75)</f>
        <v>2.2172984073904813</v>
      </c>
      <c r="H75" s="160">
        <f>DSUM($B$43:$Y$48,H$43,$C$55:$D75)</f>
        <v>2.4918672758431502</v>
      </c>
      <c r="I75" s="160">
        <f>DSUM($B$43:$Y$48,I$43,$C$55:$D75)</f>
        <v>2.6849821232345419</v>
      </c>
      <c r="J75" s="160">
        <f>DSUM($B$43:$Y$48,J$43,$C$55:$D75)</f>
        <v>2.7958876329396372</v>
      </c>
      <c r="K75" s="160">
        <f>DSUM($B$43:$Y$48,K$43,$C$55:$D75)</f>
        <v>2.8602083203750808</v>
      </c>
      <c r="L75" s="160">
        <f>DSUM($B$43:$Y$48,L$43,$C$55:$D75)</f>
        <v>2.9016095354111004</v>
      </c>
      <c r="M75" s="160">
        <f>DSUM($B$43:$Y$48,M$43,$C$55:$D75)</f>
        <v>2.9328973430028142</v>
      </c>
      <c r="N75" s="160">
        <f>DSUM($B$43:$Y$48,N$43,$C$55:$D75)</f>
        <v>2.9600536589592945</v>
      </c>
      <c r="O75" s="160">
        <f>DSUM($B$43:$Y$48,O$43,$C$55:$D75)</f>
        <v>2.9855653459587748</v>
      </c>
      <c r="P75" s="160">
        <f>DSUM($B$43:$Y$48,P$43,$C$55:$D75)</f>
        <v>3.0103981377943092</v>
      </c>
      <c r="Q75" s="160">
        <f>DSUM($B$43:$Y$48,Q$43,$C$55:$D75)</f>
        <v>3.0348801070333402</v>
      </c>
      <c r="R75" s="160">
        <f>DSUM($B$43:$Y$48,R$43,$C$55:$D75)</f>
        <v>3.059101688956213</v>
      </c>
      <c r="S75" s="160">
        <f>DSUM($B$43:$Y$48,S$43,$C$55:$D75)</f>
        <v>3.083100555747738</v>
      </c>
      <c r="T75" s="160">
        <f>DSUM($B$43:$Y$48,T$43,$C$55:$D75)</f>
        <v>3.1069034370058679</v>
      </c>
      <c r="U75" s="160">
        <f>DSUM($B$43:$Y$48,U$43,$C$55:$D75)</f>
        <v>3.130532097159072</v>
      </c>
      <c r="V75" s="160">
        <f>DSUM($B$43:$Y$48,V$43,$C$55:$D75)</f>
        <v>3.1540041854444545</v>
      </c>
      <c r="W75" s="160">
        <f>DSUM($B$43:$Y$48,W$43,$C$55:$D75)</f>
        <v>3.1773349069209633</v>
      </c>
      <c r="X75" s="160">
        <f>DSUM($B$43:$Y$48,X$43,$C$55:$D75)</f>
        <v>3.2005673645384278</v>
      </c>
      <c r="Y75" s="160">
        <f>DSUM($B$43:$Y$48,Y$43,$C$55:$D75)</f>
        <v>59.31596957353625</v>
      </c>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row>
    <row r="76" spans="2:78">
      <c r="B76" s="25" t="s">
        <v>102</v>
      </c>
      <c r="C76" s="163" t="s">
        <v>333</v>
      </c>
      <c r="D76" s="163" t="s">
        <v>334</v>
      </c>
      <c r="E76" s="160">
        <f>DSUM($B$43:$Y$48,E$43,$C$55:$D76)</f>
        <v>1.2216590006065167</v>
      </c>
      <c r="F76" s="160">
        <f>DSUM($B$43:$Y$48,F$43,$C$55:$D76)</f>
        <v>1.8104730114027234</v>
      </c>
      <c r="G76" s="160">
        <f>DSUM($B$43:$Y$48,G$43,$C$55:$D76)</f>
        <v>2.2172984073904813</v>
      </c>
      <c r="H76" s="160">
        <f>DSUM($B$43:$Y$48,H$43,$C$55:$D76)</f>
        <v>2.4918672758431502</v>
      </c>
      <c r="I76" s="160">
        <f>DSUM($B$43:$Y$48,I$43,$C$55:$D76)</f>
        <v>2.6849821232345419</v>
      </c>
      <c r="J76" s="160">
        <f>DSUM($B$43:$Y$48,J$43,$C$55:$D76)</f>
        <v>2.7958876329396372</v>
      </c>
      <c r="K76" s="160">
        <f>DSUM($B$43:$Y$48,K$43,$C$55:$D76)</f>
        <v>2.8602083203750808</v>
      </c>
      <c r="L76" s="160">
        <f>DSUM($B$43:$Y$48,L$43,$C$55:$D76)</f>
        <v>2.9016095354111004</v>
      </c>
      <c r="M76" s="160">
        <f>DSUM($B$43:$Y$48,M$43,$C$55:$D76)</f>
        <v>2.9328973430028142</v>
      </c>
      <c r="N76" s="160">
        <f>DSUM($B$43:$Y$48,N$43,$C$55:$D76)</f>
        <v>2.9600536589592945</v>
      </c>
      <c r="O76" s="160">
        <f>DSUM($B$43:$Y$48,O$43,$C$55:$D76)</f>
        <v>2.9855653459587748</v>
      </c>
      <c r="P76" s="160">
        <f>DSUM($B$43:$Y$48,P$43,$C$55:$D76)</f>
        <v>3.0103981377943092</v>
      </c>
      <c r="Q76" s="160">
        <f>DSUM($B$43:$Y$48,Q$43,$C$55:$D76)</f>
        <v>3.0348801070333402</v>
      </c>
      <c r="R76" s="160">
        <f>DSUM($B$43:$Y$48,R$43,$C$55:$D76)</f>
        <v>3.059101688956213</v>
      </c>
      <c r="S76" s="160">
        <f>DSUM($B$43:$Y$48,S$43,$C$55:$D76)</f>
        <v>3.083100555747738</v>
      </c>
      <c r="T76" s="160">
        <f>DSUM($B$43:$Y$48,T$43,$C$55:$D76)</f>
        <v>3.1069034370058679</v>
      </c>
      <c r="U76" s="160">
        <f>DSUM($B$43:$Y$48,U$43,$C$55:$D76)</f>
        <v>3.130532097159072</v>
      </c>
      <c r="V76" s="160">
        <f>DSUM($B$43:$Y$48,V$43,$C$55:$D76)</f>
        <v>3.1540041854444545</v>
      </c>
      <c r="W76" s="160">
        <f>DSUM($B$43:$Y$48,W$43,$C$55:$D76)</f>
        <v>3.1773349069209633</v>
      </c>
      <c r="X76" s="160">
        <f>DSUM($B$43:$Y$48,X$43,$C$55:$D76)</f>
        <v>3.2005673645384278</v>
      </c>
      <c r="Y76" s="160">
        <f>DSUM($B$43:$Y$48,Y$43,$C$55:$D76)</f>
        <v>59.31596957353625</v>
      </c>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row>
    <row r="77" spans="2:78">
      <c r="B77" s="25" t="s">
        <v>368</v>
      </c>
      <c r="C77" s="163" t="s">
        <v>335</v>
      </c>
      <c r="D77" s="163" t="s">
        <v>369</v>
      </c>
      <c r="E77" s="160">
        <f>DSUM($B$43:$Y$48,E$43,$C$55:$D77)</f>
        <v>1.2216590006065167</v>
      </c>
      <c r="F77" s="160">
        <f>DSUM($B$43:$Y$48,F$43,$C$55:$D77)</f>
        <v>1.8104730114027234</v>
      </c>
      <c r="G77" s="160">
        <f>DSUM($B$43:$Y$48,G$43,$C$55:$D77)</f>
        <v>2.2172984073904813</v>
      </c>
      <c r="H77" s="160">
        <f>DSUM($B$43:$Y$48,H$43,$C$55:$D77)</f>
        <v>2.4918672758431502</v>
      </c>
      <c r="I77" s="160">
        <f>DSUM($B$43:$Y$48,I$43,$C$55:$D77)</f>
        <v>2.6849821232345419</v>
      </c>
      <c r="J77" s="160">
        <f>DSUM($B$43:$Y$48,J$43,$C$55:$D77)</f>
        <v>2.7958876329396372</v>
      </c>
      <c r="K77" s="160">
        <f>DSUM($B$43:$Y$48,K$43,$C$55:$D77)</f>
        <v>2.8602083203750808</v>
      </c>
      <c r="L77" s="160">
        <f>DSUM($B$43:$Y$48,L$43,$C$55:$D77)</f>
        <v>2.9016095354111004</v>
      </c>
      <c r="M77" s="160">
        <f>DSUM($B$43:$Y$48,M$43,$C$55:$D77)</f>
        <v>2.9328973430028142</v>
      </c>
      <c r="N77" s="160">
        <f>DSUM($B$43:$Y$48,N$43,$C$55:$D77)</f>
        <v>2.9600536589592945</v>
      </c>
      <c r="O77" s="160">
        <f>DSUM($B$43:$Y$48,O$43,$C$55:$D77)</f>
        <v>2.9855653459587748</v>
      </c>
      <c r="P77" s="160">
        <f>DSUM($B$43:$Y$48,P$43,$C$55:$D77)</f>
        <v>3.0103981377943092</v>
      </c>
      <c r="Q77" s="160">
        <f>DSUM($B$43:$Y$48,Q$43,$C$55:$D77)</f>
        <v>3.0348801070333402</v>
      </c>
      <c r="R77" s="160">
        <f>DSUM($B$43:$Y$48,R$43,$C$55:$D77)</f>
        <v>3.059101688956213</v>
      </c>
      <c r="S77" s="160">
        <f>DSUM($B$43:$Y$48,S$43,$C$55:$D77)</f>
        <v>3.083100555747738</v>
      </c>
      <c r="T77" s="160">
        <f>DSUM($B$43:$Y$48,T$43,$C$55:$D77)</f>
        <v>3.1069034370058679</v>
      </c>
      <c r="U77" s="160">
        <f>DSUM($B$43:$Y$48,U$43,$C$55:$D77)</f>
        <v>3.130532097159072</v>
      </c>
      <c r="V77" s="160">
        <f>DSUM($B$43:$Y$48,V$43,$C$55:$D77)</f>
        <v>3.1540041854444545</v>
      </c>
      <c r="W77" s="160">
        <f>DSUM($B$43:$Y$48,W$43,$C$55:$D77)</f>
        <v>3.1773349069209633</v>
      </c>
      <c r="X77" s="160">
        <f>DSUM($B$43:$Y$48,X$43,$C$55:$D77)</f>
        <v>3.2005673645384278</v>
      </c>
      <c r="Y77" s="160">
        <f>DSUM($B$43:$Y$48,Y$43,$C$55:$D77)</f>
        <v>59.31596957353625</v>
      </c>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row>
    <row r="78" spans="2:78">
      <c r="B78" s="25" t="s">
        <v>370</v>
      </c>
      <c r="C78" s="163" t="s">
        <v>371</v>
      </c>
      <c r="D78" s="163" t="s">
        <v>372</v>
      </c>
      <c r="E78" s="160">
        <f>DSUM($B$43:$Y$48,E$43,$C$55:$D78)</f>
        <v>1.2216590006065167</v>
      </c>
      <c r="F78" s="160">
        <f>DSUM($B$43:$Y$48,F$43,$C$55:$D78)</f>
        <v>1.8104730114027234</v>
      </c>
      <c r="G78" s="160">
        <f>DSUM($B$43:$Y$48,G$43,$C$55:$D78)</f>
        <v>2.2172984073904813</v>
      </c>
      <c r="H78" s="160">
        <f>DSUM($B$43:$Y$48,H$43,$C$55:$D78)</f>
        <v>2.4918672758431502</v>
      </c>
      <c r="I78" s="160">
        <f>DSUM($B$43:$Y$48,I$43,$C$55:$D78)</f>
        <v>2.6849821232345419</v>
      </c>
      <c r="J78" s="160">
        <f>DSUM($B$43:$Y$48,J$43,$C$55:$D78)</f>
        <v>2.7958876329396372</v>
      </c>
      <c r="K78" s="160">
        <f>DSUM($B$43:$Y$48,K$43,$C$55:$D78)</f>
        <v>2.8602083203750808</v>
      </c>
      <c r="L78" s="160">
        <f>DSUM($B$43:$Y$48,L$43,$C$55:$D78)</f>
        <v>2.9016095354111004</v>
      </c>
      <c r="M78" s="160">
        <f>DSUM($B$43:$Y$48,M$43,$C$55:$D78)</f>
        <v>2.9328973430028142</v>
      </c>
      <c r="N78" s="160">
        <f>DSUM($B$43:$Y$48,N$43,$C$55:$D78)</f>
        <v>2.9600536589592945</v>
      </c>
      <c r="O78" s="160">
        <f>DSUM($B$43:$Y$48,O$43,$C$55:$D78)</f>
        <v>2.9855653459587748</v>
      </c>
      <c r="P78" s="160">
        <f>DSUM($B$43:$Y$48,P$43,$C$55:$D78)</f>
        <v>3.0103981377943092</v>
      </c>
      <c r="Q78" s="160">
        <f>DSUM($B$43:$Y$48,Q$43,$C$55:$D78)</f>
        <v>3.0348801070333402</v>
      </c>
      <c r="R78" s="160">
        <f>DSUM($B$43:$Y$48,R$43,$C$55:$D78)</f>
        <v>3.059101688956213</v>
      </c>
      <c r="S78" s="160">
        <f>DSUM($B$43:$Y$48,S$43,$C$55:$D78)</f>
        <v>3.083100555747738</v>
      </c>
      <c r="T78" s="160">
        <f>DSUM($B$43:$Y$48,T$43,$C$55:$D78)</f>
        <v>3.1069034370058679</v>
      </c>
      <c r="U78" s="160">
        <f>DSUM($B$43:$Y$48,U$43,$C$55:$D78)</f>
        <v>3.130532097159072</v>
      </c>
      <c r="V78" s="160">
        <f>DSUM($B$43:$Y$48,V$43,$C$55:$D78)</f>
        <v>3.1540041854444545</v>
      </c>
      <c r="W78" s="160">
        <f>DSUM($B$43:$Y$48,W$43,$C$55:$D78)</f>
        <v>3.1773349069209633</v>
      </c>
      <c r="X78" s="160">
        <f>DSUM($B$43:$Y$48,X$43,$C$55:$D78)</f>
        <v>3.2005673645384278</v>
      </c>
      <c r="Y78" s="160">
        <f>DSUM($B$43:$Y$48,Y$43,$C$55:$D78)</f>
        <v>59.31596957353625</v>
      </c>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row>
    <row r="79" spans="2:78">
      <c r="B79" s="25" t="s">
        <v>373</v>
      </c>
      <c r="C79" s="163" t="s">
        <v>374</v>
      </c>
      <c r="D79" s="163" t="s">
        <v>375</v>
      </c>
      <c r="E79" s="160">
        <f>DSUM($B$43:$Y$48,E$43,$C$55:$D79)</f>
        <v>1.2216590006065167</v>
      </c>
      <c r="F79" s="160">
        <f>DSUM($B$43:$Y$48,F$43,$C$55:$D79)</f>
        <v>1.8104730114027234</v>
      </c>
      <c r="G79" s="160">
        <f>DSUM($B$43:$Y$48,G$43,$C$55:$D79)</f>
        <v>2.2172984073904813</v>
      </c>
      <c r="H79" s="160">
        <f>DSUM($B$43:$Y$48,H$43,$C$55:$D79)</f>
        <v>2.4918672758431502</v>
      </c>
      <c r="I79" s="160">
        <f>DSUM($B$43:$Y$48,I$43,$C$55:$D79)</f>
        <v>2.6849821232345419</v>
      </c>
      <c r="J79" s="160">
        <f>DSUM($B$43:$Y$48,J$43,$C$55:$D79)</f>
        <v>2.7958876329396372</v>
      </c>
      <c r="K79" s="160">
        <f>DSUM($B$43:$Y$48,K$43,$C$55:$D79)</f>
        <v>2.8602083203750808</v>
      </c>
      <c r="L79" s="160">
        <f>DSUM($B$43:$Y$48,L$43,$C$55:$D79)</f>
        <v>2.9016095354111004</v>
      </c>
      <c r="M79" s="160">
        <f>DSUM($B$43:$Y$48,M$43,$C$55:$D79)</f>
        <v>2.9328973430028142</v>
      </c>
      <c r="N79" s="160">
        <f>DSUM($B$43:$Y$48,N$43,$C$55:$D79)</f>
        <v>2.9600536589592945</v>
      </c>
      <c r="O79" s="160">
        <f>DSUM($B$43:$Y$48,O$43,$C$55:$D79)</f>
        <v>2.9855653459587748</v>
      </c>
      <c r="P79" s="160">
        <f>DSUM($B$43:$Y$48,P$43,$C$55:$D79)</f>
        <v>3.0103981377943092</v>
      </c>
      <c r="Q79" s="160">
        <f>DSUM($B$43:$Y$48,Q$43,$C$55:$D79)</f>
        <v>3.0348801070333402</v>
      </c>
      <c r="R79" s="160">
        <f>DSUM($B$43:$Y$48,R$43,$C$55:$D79)</f>
        <v>3.059101688956213</v>
      </c>
      <c r="S79" s="160">
        <f>DSUM($B$43:$Y$48,S$43,$C$55:$D79)</f>
        <v>3.083100555747738</v>
      </c>
      <c r="T79" s="160">
        <f>DSUM($B$43:$Y$48,T$43,$C$55:$D79)</f>
        <v>3.1069034370058679</v>
      </c>
      <c r="U79" s="160">
        <f>DSUM($B$43:$Y$48,U$43,$C$55:$D79)</f>
        <v>3.130532097159072</v>
      </c>
      <c r="V79" s="160">
        <f>DSUM($B$43:$Y$48,V$43,$C$55:$D79)</f>
        <v>3.1540041854444545</v>
      </c>
      <c r="W79" s="160">
        <f>DSUM($B$43:$Y$48,W$43,$C$55:$D79)</f>
        <v>3.1773349069209633</v>
      </c>
      <c r="X79" s="160">
        <f>DSUM($B$43:$Y$48,X$43,$C$55:$D79)</f>
        <v>3.2005673645384278</v>
      </c>
      <c r="Y79" s="160">
        <f>DSUM($B$43:$Y$48,Y$43,$C$55:$D79)</f>
        <v>59.31596957353625</v>
      </c>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row>
    <row r="80" spans="2:78">
      <c r="B80" s="25" t="s">
        <v>376</v>
      </c>
      <c r="C80" s="163" t="s">
        <v>377</v>
      </c>
      <c r="D80" s="163" t="s">
        <v>378</v>
      </c>
      <c r="E80" s="160">
        <f>DSUM($B$43:$Y$48,E$43,$C$55:$D80)</f>
        <v>1.2216590006065167</v>
      </c>
      <c r="F80" s="160">
        <f>DSUM($B$43:$Y$48,F$43,$C$55:$D80)</f>
        <v>1.8104730114027234</v>
      </c>
      <c r="G80" s="160">
        <f>DSUM($B$43:$Y$48,G$43,$C$55:$D80)</f>
        <v>2.2172984073904813</v>
      </c>
      <c r="H80" s="160">
        <f>DSUM($B$43:$Y$48,H$43,$C$55:$D80)</f>
        <v>2.4918672758431502</v>
      </c>
      <c r="I80" s="160">
        <f>DSUM($B$43:$Y$48,I$43,$C$55:$D80)</f>
        <v>2.6849821232345419</v>
      </c>
      <c r="J80" s="160">
        <f>DSUM($B$43:$Y$48,J$43,$C$55:$D80)</f>
        <v>2.7958876329396372</v>
      </c>
      <c r="K80" s="160">
        <f>DSUM($B$43:$Y$48,K$43,$C$55:$D80)</f>
        <v>2.8602083203750808</v>
      </c>
      <c r="L80" s="160">
        <f>DSUM($B$43:$Y$48,L$43,$C$55:$D80)</f>
        <v>2.9016095354111004</v>
      </c>
      <c r="M80" s="160">
        <f>DSUM($B$43:$Y$48,M$43,$C$55:$D80)</f>
        <v>2.9328973430028142</v>
      </c>
      <c r="N80" s="160">
        <f>DSUM($B$43:$Y$48,N$43,$C$55:$D80)</f>
        <v>2.9600536589592945</v>
      </c>
      <c r="O80" s="160">
        <f>DSUM($B$43:$Y$48,O$43,$C$55:$D80)</f>
        <v>2.9855653459587748</v>
      </c>
      <c r="P80" s="160">
        <f>DSUM($B$43:$Y$48,P$43,$C$55:$D80)</f>
        <v>3.0103981377943092</v>
      </c>
      <c r="Q80" s="160">
        <f>DSUM($B$43:$Y$48,Q$43,$C$55:$D80)</f>
        <v>3.0348801070333402</v>
      </c>
      <c r="R80" s="160">
        <f>DSUM($B$43:$Y$48,R$43,$C$55:$D80)</f>
        <v>3.059101688956213</v>
      </c>
      <c r="S80" s="160">
        <f>DSUM($B$43:$Y$48,S$43,$C$55:$D80)</f>
        <v>3.083100555747738</v>
      </c>
      <c r="T80" s="160">
        <f>DSUM($B$43:$Y$48,T$43,$C$55:$D80)</f>
        <v>3.1069034370058679</v>
      </c>
      <c r="U80" s="160">
        <f>DSUM($B$43:$Y$48,U$43,$C$55:$D80)</f>
        <v>3.130532097159072</v>
      </c>
      <c r="V80" s="160">
        <f>DSUM($B$43:$Y$48,V$43,$C$55:$D80)</f>
        <v>3.1540041854444545</v>
      </c>
      <c r="W80" s="160">
        <f>DSUM($B$43:$Y$48,W$43,$C$55:$D80)</f>
        <v>3.1773349069209633</v>
      </c>
      <c r="X80" s="160">
        <f>DSUM($B$43:$Y$48,X$43,$C$55:$D80)</f>
        <v>3.2005673645384278</v>
      </c>
      <c r="Y80" s="160">
        <f>DSUM($B$43:$Y$48,Y$43,$C$55:$D80)</f>
        <v>59.31596957353625</v>
      </c>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row>
    <row r="81" spans="1:78">
      <c r="B81" s="25" t="s">
        <v>379</v>
      </c>
      <c r="C81" s="163" t="s">
        <v>380</v>
      </c>
      <c r="D81" s="163" t="s">
        <v>381</v>
      </c>
      <c r="E81" s="160">
        <f>DSUM($B$43:$Y$48,E$43,$C$55:$D81)</f>
        <v>1.2216590006065167</v>
      </c>
      <c r="F81" s="160">
        <f>DSUM($B$43:$Y$48,F$43,$C$55:$D81)</f>
        <v>1.8104730114027234</v>
      </c>
      <c r="G81" s="160">
        <f>DSUM($B$43:$Y$48,G$43,$C$55:$D81)</f>
        <v>2.2172984073904813</v>
      </c>
      <c r="H81" s="160">
        <f>DSUM($B$43:$Y$48,H$43,$C$55:$D81)</f>
        <v>2.4918672758431502</v>
      </c>
      <c r="I81" s="160">
        <f>DSUM($B$43:$Y$48,I$43,$C$55:$D81)</f>
        <v>2.6849821232345419</v>
      </c>
      <c r="J81" s="160">
        <f>DSUM($B$43:$Y$48,J$43,$C$55:$D81)</f>
        <v>2.7958876329396372</v>
      </c>
      <c r="K81" s="160">
        <f>DSUM($B$43:$Y$48,K$43,$C$55:$D81)</f>
        <v>2.8602083203750808</v>
      </c>
      <c r="L81" s="160">
        <f>DSUM($B$43:$Y$48,L$43,$C$55:$D81)</f>
        <v>2.9016095354111004</v>
      </c>
      <c r="M81" s="160">
        <f>DSUM($B$43:$Y$48,M$43,$C$55:$D81)</f>
        <v>2.9328973430028142</v>
      </c>
      <c r="N81" s="160">
        <f>DSUM($B$43:$Y$48,N$43,$C$55:$D81)</f>
        <v>2.9600536589592945</v>
      </c>
      <c r="O81" s="160">
        <f>DSUM($B$43:$Y$48,O$43,$C$55:$D81)</f>
        <v>2.9855653459587748</v>
      </c>
      <c r="P81" s="160">
        <f>DSUM($B$43:$Y$48,P$43,$C$55:$D81)</f>
        <v>3.0103981377943092</v>
      </c>
      <c r="Q81" s="160">
        <f>DSUM($B$43:$Y$48,Q$43,$C$55:$D81)</f>
        <v>3.0348801070333402</v>
      </c>
      <c r="R81" s="160">
        <f>DSUM($B$43:$Y$48,R$43,$C$55:$D81)</f>
        <v>3.059101688956213</v>
      </c>
      <c r="S81" s="160">
        <f>DSUM($B$43:$Y$48,S$43,$C$55:$D81)</f>
        <v>3.083100555747738</v>
      </c>
      <c r="T81" s="160">
        <f>DSUM($B$43:$Y$48,T$43,$C$55:$D81)</f>
        <v>3.1069034370058679</v>
      </c>
      <c r="U81" s="160">
        <f>DSUM($B$43:$Y$48,U$43,$C$55:$D81)</f>
        <v>3.130532097159072</v>
      </c>
      <c r="V81" s="160">
        <f>DSUM($B$43:$Y$48,V$43,$C$55:$D81)</f>
        <v>3.1540041854444545</v>
      </c>
      <c r="W81" s="160">
        <f>DSUM($B$43:$Y$48,W$43,$C$55:$D81)</f>
        <v>3.1773349069209633</v>
      </c>
      <c r="X81" s="160">
        <f>DSUM($B$43:$Y$48,X$43,$C$55:$D81)</f>
        <v>3.2005673645384278</v>
      </c>
      <c r="Y81" s="160">
        <f>DSUM($B$43:$Y$48,Y$43,$C$55:$D81)</f>
        <v>59.31596957353625</v>
      </c>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row>
    <row r="82" spans="1:78">
      <c r="B82" s="25" t="s">
        <v>382</v>
      </c>
      <c r="C82" s="163" t="s">
        <v>383</v>
      </c>
      <c r="D82" s="163" t="s">
        <v>384</v>
      </c>
      <c r="E82" s="160">
        <f>DSUM($B$43:$Y$48,E$43,$C$55:$D82)</f>
        <v>1.2216590006065167</v>
      </c>
      <c r="F82" s="160">
        <f>DSUM($B$43:$Y$48,F$43,$C$55:$D82)</f>
        <v>1.8104730114027234</v>
      </c>
      <c r="G82" s="160">
        <f>DSUM($B$43:$Y$48,G$43,$C$55:$D82)</f>
        <v>2.2172984073904813</v>
      </c>
      <c r="H82" s="160">
        <f>DSUM($B$43:$Y$48,H$43,$C$55:$D82)</f>
        <v>2.4918672758431502</v>
      </c>
      <c r="I82" s="160">
        <f>DSUM($B$43:$Y$48,I$43,$C$55:$D82)</f>
        <v>2.6849821232345419</v>
      </c>
      <c r="J82" s="160">
        <f>DSUM($B$43:$Y$48,J$43,$C$55:$D82)</f>
        <v>2.7958876329396372</v>
      </c>
      <c r="K82" s="160">
        <f>DSUM($B$43:$Y$48,K$43,$C$55:$D82)</f>
        <v>2.8602083203750808</v>
      </c>
      <c r="L82" s="160">
        <f>DSUM($B$43:$Y$48,L$43,$C$55:$D82)</f>
        <v>2.9016095354111004</v>
      </c>
      <c r="M82" s="160">
        <f>DSUM($B$43:$Y$48,M$43,$C$55:$D82)</f>
        <v>2.9328973430028142</v>
      </c>
      <c r="N82" s="160">
        <f>DSUM($B$43:$Y$48,N$43,$C$55:$D82)</f>
        <v>2.9600536589592945</v>
      </c>
      <c r="O82" s="160">
        <f>DSUM($B$43:$Y$48,O$43,$C$55:$D82)</f>
        <v>2.9855653459587748</v>
      </c>
      <c r="P82" s="160">
        <f>DSUM($B$43:$Y$48,P$43,$C$55:$D82)</f>
        <v>3.0103981377943092</v>
      </c>
      <c r="Q82" s="160">
        <f>DSUM($B$43:$Y$48,Q$43,$C$55:$D82)</f>
        <v>3.0348801070333402</v>
      </c>
      <c r="R82" s="160">
        <f>DSUM($B$43:$Y$48,R$43,$C$55:$D82)</f>
        <v>3.059101688956213</v>
      </c>
      <c r="S82" s="160">
        <f>DSUM($B$43:$Y$48,S$43,$C$55:$D82)</f>
        <v>3.083100555747738</v>
      </c>
      <c r="T82" s="160">
        <f>DSUM($B$43:$Y$48,T$43,$C$55:$D82)</f>
        <v>3.1069034370058679</v>
      </c>
      <c r="U82" s="160">
        <f>DSUM($B$43:$Y$48,U$43,$C$55:$D82)</f>
        <v>3.130532097159072</v>
      </c>
      <c r="V82" s="160">
        <f>DSUM($B$43:$Y$48,V$43,$C$55:$D82)</f>
        <v>3.1540041854444545</v>
      </c>
      <c r="W82" s="160">
        <f>DSUM($B$43:$Y$48,W$43,$C$55:$D82)</f>
        <v>3.1773349069209633</v>
      </c>
      <c r="X82" s="160">
        <f>DSUM($B$43:$Y$48,X$43,$C$55:$D82)</f>
        <v>3.2005673645384278</v>
      </c>
      <c r="Y82" s="160">
        <f>DSUM($B$43:$Y$48,Y$43,$C$55:$D82)</f>
        <v>59.31596957353625</v>
      </c>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row>
    <row r="83" spans="1:78">
      <c r="B83" s="25" t="s">
        <v>385</v>
      </c>
      <c r="C83" s="163" t="s">
        <v>386</v>
      </c>
      <c r="D83" s="163" t="s">
        <v>387</v>
      </c>
      <c r="E83" s="160">
        <f>DSUM($B$43:$Y$48,E$43,$C$55:$D83)</f>
        <v>1.2216590006065167</v>
      </c>
      <c r="F83" s="160">
        <f>DSUM($B$43:$Y$48,F$43,$C$55:$D83)</f>
        <v>1.8104730114027234</v>
      </c>
      <c r="G83" s="160">
        <f>DSUM($B$43:$Y$48,G$43,$C$55:$D83)</f>
        <v>2.2172984073904813</v>
      </c>
      <c r="H83" s="160">
        <f>DSUM($B$43:$Y$48,H$43,$C$55:$D83)</f>
        <v>2.4918672758431502</v>
      </c>
      <c r="I83" s="160">
        <f>DSUM($B$43:$Y$48,I$43,$C$55:$D83)</f>
        <v>2.6849821232345419</v>
      </c>
      <c r="J83" s="160">
        <f>DSUM($B$43:$Y$48,J$43,$C$55:$D83)</f>
        <v>2.7958876329396372</v>
      </c>
      <c r="K83" s="160">
        <f>DSUM($B$43:$Y$48,K$43,$C$55:$D83)</f>
        <v>2.8602083203750808</v>
      </c>
      <c r="L83" s="160">
        <f>DSUM($B$43:$Y$48,L$43,$C$55:$D83)</f>
        <v>2.9016095354111004</v>
      </c>
      <c r="M83" s="160">
        <f>DSUM($B$43:$Y$48,M$43,$C$55:$D83)</f>
        <v>2.9328973430028142</v>
      </c>
      <c r="N83" s="160">
        <f>DSUM($B$43:$Y$48,N$43,$C$55:$D83)</f>
        <v>2.9600536589592945</v>
      </c>
      <c r="O83" s="160">
        <f>DSUM($B$43:$Y$48,O$43,$C$55:$D83)</f>
        <v>2.9855653459587748</v>
      </c>
      <c r="P83" s="160">
        <f>DSUM($B$43:$Y$48,P$43,$C$55:$D83)</f>
        <v>3.0103981377943092</v>
      </c>
      <c r="Q83" s="160">
        <f>DSUM($B$43:$Y$48,Q$43,$C$55:$D83)</f>
        <v>3.0348801070333402</v>
      </c>
      <c r="R83" s="160">
        <f>DSUM($B$43:$Y$48,R$43,$C$55:$D83)</f>
        <v>3.059101688956213</v>
      </c>
      <c r="S83" s="160">
        <f>DSUM($B$43:$Y$48,S$43,$C$55:$D83)</f>
        <v>3.083100555747738</v>
      </c>
      <c r="T83" s="160">
        <f>DSUM($B$43:$Y$48,T$43,$C$55:$D83)</f>
        <v>3.1069034370058679</v>
      </c>
      <c r="U83" s="160">
        <f>DSUM($B$43:$Y$48,U$43,$C$55:$D83)</f>
        <v>3.130532097159072</v>
      </c>
      <c r="V83" s="160">
        <f>DSUM($B$43:$Y$48,V$43,$C$55:$D83)</f>
        <v>3.1540041854444545</v>
      </c>
      <c r="W83" s="160">
        <f>DSUM($B$43:$Y$48,W$43,$C$55:$D83)</f>
        <v>3.1773349069209633</v>
      </c>
      <c r="X83" s="160">
        <f>DSUM($B$43:$Y$48,X$43,$C$55:$D83)</f>
        <v>3.2005673645384278</v>
      </c>
      <c r="Y83" s="160">
        <f>DSUM($B$43:$Y$48,Y$43,$C$55:$D83)</f>
        <v>59.31596957353625</v>
      </c>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row>
    <row r="84" spans="1:78">
      <c r="B84" s="25" t="s">
        <v>388</v>
      </c>
      <c r="C84" s="163" t="s">
        <v>389</v>
      </c>
      <c r="D84" s="163" t="s">
        <v>390</v>
      </c>
      <c r="E84" s="160">
        <f>DSUM($B$43:$Y$48,E$43,$C$55:$D84)</f>
        <v>1.2216590006065167</v>
      </c>
      <c r="F84" s="160">
        <f>DSUM($B$43:$Y$48,F$43,$C$55:$D84)</f>
        <v>1.8104730114027234</v>
      </c>
      <c r="G84" s="160">
        <f>DSUM($B$43:$Y$48,G$43,$C$55:$D84)</f>
        <v>2.2172984073904813</v>
      </c>
      <c r="H84" s="160">
        <f>DSUM($B$43:$Y$48,H$43,$C$55:$D84)</f>
        <v>2.4918672758431502</v>
      </c>
      <c r="I84" s="160">
        <f>DSUM($B$43:$Y$48,I$43,$C$55:$D84)</f>
        <v>2.6849821232345419</v>
      </c>
      <c r="J84" s="160">
        <f>DSUM($B$43:$Y$48,J$43,$C$55:$D84)</f>
        <v>2.7958876329396372</v>
      </c>
      <c r="K84" s="160">
        <f>DSUM($B$43:$Y$48,K$43,$C$55:$D84)</f>
        <v>2.8602083203750808</v>
      </c>
      <c r="L84" s="160">
        <f>DSUM($B$43:$Y$48,L$43,$C$55:$D84)</f>
        <v>2.9016095354111004</v>
      </c>
      <c r="M84" s="160">
        <f>DSUM($B$43:$Y$48,M$43,$C$55:$D84)</f>
        <v>2.9328973430028142</v>
      </c>
      <c r="N84" s="160">
        <f>DSUM($B$43:$Y$48,N$43,$C$55:$D84)</f>
        <v>2.9600536589592945</v>
      </c>
      <c r="O84" s="160">
        <f>DSUM($B$43:$Y$48,O$43,$C$55:$D84)</f>
        <v>2.9855653459587748</v>
      </c>
      <c r="P84" s="160">
        <f>DSUM($B$43:$Y$48,P$43,$C$55:$D84)</f>
        <v>3.0103981377943092</v>
      </c>
      <c r="Q84" s="160">
        <f>DSUM($B$43:$Y$48,Q$43,$C$55:$D84)</f>
        <v>3.0348801070333402</v>
      </c>
      <c r="R84" s="160">
        <f>DSUM($B$43:$Y$48,R$43,$C$55:$D84)</f>
        <v>3.059101688956213</v>
      </c>
      <c r="S84" s="160">
        <f>DSUM($B$43:$Y$48,S$43,$C$55:$D84)</f>
        <v>3.083100555747738</v>
      </c>
      <c r="T84" s="160">
        <f>DSUM($B$43:$Y$48,T$43,$C$55:$D84)</f>
        <v>3.1069034370058679</v>
      </c>
      <c r="U84" s="160">
        <f>DSUM($B$43:$Y$48,U$43,$C$55:$D84)</f>
        <v>3.130532097159072</v>
      </c>
      <c r="V84" s="160">
        <f>DSUM($B$43:$Y$48,V$43,$C$55:$D84)</f>
        <v>3.1540041854444545</v>
      </c>
      <c r="W84" s="160">
        <f>DSUM($B$43:$Y$48,W$43,$C$55:$D84)</f>
        <v>3.1773349069209633</v>
      </c>
      <c r="X84" s="160">
        <f>DSUM($B$43:$Y$48,X$43,$C$55:$D84)</f>
        <v>3.2005673645384278</v>
      </c>
      <c r="Y84" s="160">
        <f>DSUM($B$43:$Y$48,Y$43,$C$55:$D84)</f>
        <v>59.31596957353625</v>
      </c>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row>
    <row r="85" spans="1:78">
      <c r="B85" s="25" t="s">
        <v>391</v>
      </c>
      <c r="C85" s="163" t="s">
        <v>392</v>
      </c>
      <c r="D85" s="163" t="s">
        <v>393</v>
      </c>
      <c r="E85" s="160">
        <f>DSUM($B$43:$Y$48,E$43,$C$55:$D85)</f>
        <v>1.2216590006065167</v>
      </c>
      <c r="F85" s="160">
        <f>DSUM($B$43:$Y$48,F$43,$C$55:$D85)</f>
        <v>1.8104730114027234</v>
      </c>
      <c r="G85" s="160">
        <f>DSUM($B$43:$Y$48,G$43,$C$55:$D85)</f>
        <v>2.2172984073904813</v>
      </c>
      <c r="H85" s="160">
        <f>DSUM($B$43:$Y$48,H$43,$C$55:$D85)</f>
        <v>2.4918672758431502</v>
      </c>
      <c r="I85" s="160">
        <f>DSUM($B$43:$Y$48,I$43,$C$55:$D85)</f>
        <v>2.6849821232345419</v>
      </c>
      <c r="J85" s="160">
        <f>DSUM($B$43:$Y$48,J$43,$C$55:$D85)</f>
        <v>2.7958876329396372</v>
      </c>
      <c r="K85" s="160">
        <f>DSUM($B$43:$Y$48,K$43,$C$55:$D85)</f>
        <v>2.8602083203750808</v>
      </c>
      <c r="L85" s="160">
        <f>DSUM($B$43:$Y$48,L$43,$C$55:$D85)</f>
        <v>2.9016095354111004</v>
      </c>
      <c r="M85" s="160">
        <f>DSUM($B$43:$Y$48,M$43,$C$55:$D85)</f>
        <v>2.9328973430028142</v>
      </c>
      <c r="N85" s="160">
        <f>DSUM($B$43:$Y$48,N$43,$C$55:$D85)</f>
        <v>2.9600536589592945</v>
      </c>
      <c r="O85" s="160">
        <f>DSUM($B$43:$Y$48,O$43,$C$55:$D85)</f>
        <v>2.9855653459587748</v>
      </c>
      <c r="P85" s="160">
        <f>DSUM($B$43:$Y$48,P$43,$C$55:$D85)</f>
        <v>3.0103981377943092</v>
      </c>
      <c r="Q85" s="160">
        <f>DSUM($B$43:$Y$48,Q$43,$C$55:$D85)</f>
        <v>3.0348801070333402</v>
      </c>
      <c r="R85" s="160">
        <f>DSUM($B$43:$Y$48,R$43,$C$55:$D85)</f>
        <v>3.059101688956213</v>
      </c>
      <c r="S85" s="160">
        <f>DSUM($B$43:$Y$48,S$43,$C$55:$D85)</f>
        <v>3.083100555747738</v>
      </c>
      <c r="T85" s="160">
        <f>DSUM($B$43:$Y$48,T$43,$C$55:$D85)</f>
        <v>3.1069034370058679</v>
      </c>
      <c r="U85" s="160">
        <f>DSUM($B$43:$Y$48,U$43,$C$55:$D85)</f>
        <v>3.130532097159072</v>
      </c>
      <c r="V85" s="160">
        <f>DSUM($B$43:$Y$48,V$43,$C$55:$D85)</f>
        <v>3.1540041854444545</v>
      </c>
      <c r="W85" s="160">
        <f>DSUM($B$43:$Y$48,W$43,$C$55:$D85)</f>
        <v>3.1773349069209633</v>
      </c>
      <c r="X85" s="160">
        <f>DSUM($B$43:$Y$48,X$43,$C$55:$D85)</f>
        <v>3.2005673645384278</v>
      </c>
      <c r="Y85" s="160">
        <f>DSUM($B$43:$Y$48,Y$43,$C$55:$D85)</f>
        <v>59.31596957353625</v>
      </c>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row>
    <row r="86" spans="1:78">
      <c r="B86" s="25" t="s">
        <v>394</v>
      </c>
      <c r="C86" s="163" t="s">
        <v>395</v>
      </c>
      <c r="D86" s="163" t="s">
        <v>396</v>
      </c>
      <c r="E86" s="160">
        <f>DSUM($B$43:$Y$48,E$43,$C$55:$D86)</f>
        <v>1.2216590006065167</v>
      </c>
      <c r="F86" s="160">
        <f>DSUM($B$43:$Y$48,F$43,$C$55:$D86)</f>
        <v>1.8104730114027234</v>
      </c>
      <c r="G86" s="160">
        <f>DSUM($B$43:$Y$48,G$43,$C$55:$D86)</f>
        <v>2.2172984073904813</v>
      </c>
      <c r="H86" s="160">
        <f>DSUM($B$43:$Y$48,H$43,$C$55:$D86)</f>
        <v>2.4918672758431502</v>
      </c>
      <c r="I86" s="160">
        <f>DSUM($B$43:$Y$48,I$43,$C$55:$D86)</f>
        <v>2.6849821232345419</v>
      </c>
      <c r="J86" s="160">
        <f>DSUM($B$43:$Y$48,J$43,$C$55:$D86)</f>
        <v>2.7958876329396372</v>
      </c>
      <c r="K86" s="160">
        <f>DSUM($B$43:$Y$48,K$43,$C$55:$D86)</f>
        <v>2.8602083203750808</v>
      </c>
      <c r="L86" s="160">
        <f>DSUM($B$43:$Y$48,L$43,$C$55:$D86)</f>
        <v>2.9016095354111004</v>
      </c>
      <c r="M86" s="160">
        <f>DSUM($B$43:$Y$48,M$43,$C$55:$D86)</f>
        <v>2.9328973430028142</v>
      </c>
      <c r="N86" s="160">
        <f>DSUM($B$43:$Y$48,N$43,$C$55:$D86)</f>
        <v>2.9600536589592945</v>
      </c>
      <c r="O86" s="160">
        <f>DSUM($B$43:$Y$48,O$43,$C$55:$D86)</f>
        <v>2.9855653459587748</v>
      </c>
      <c r="P86" s="160">
        <f>DSUM($B$43:$Y$48,P$43,$C$55:$D86)</f>
        <v>3.0103981377943092</v>
      </c>
      <c r="Q86" s="160">
        <f>DSUM($B$43:$Y$48,Q$43,$C$55:$D86)</f>
        <v>3.0348801070333402</v>
      </c>
      <c r="R86" s="160">
        <f>DSUM($B$43:$Y$48,R$43,$C$55:$D86)</f>
        <v>3.059101688956213</v>
      </c>
      <c r="S86" s="160">
        <f>DSUM($B$43:$Y$48,S$43,$C$55:$D86)</f>
        <v>3.083100555747738</v>
      </c>
      <c r="T86" s="160">
        <f>DSUM($B$43:$Y$48,T$43,$C$55:$D86)</f>
        <v>3.1069034370058679</v>
      </c>
      <c r="U86" s="160">
        <f>DSUM($B$43:$Y$48,U$43,$C$55:$D86)</f>
        <v>3.130532097159072</v>
      </c>
      <c r="V86" s="160">
        <f>DSUM($B$43:$Y$48,V$43,$C$55:$D86)</f>
        <v>3.1540041854444545</v>
      </c>
      <c r="W86" s="160">
        <f>DSUM($B$43:$Y$48,W$43,$C$55:$D86)</f>
        <v>3.1773349069209633</v>
      </c>
      <c r="X86" s="160">
        <f>DSUM($B$43:$Y$48,X$43,$C$55:$D86)</f>
        <v>3.2005673645384278</v>
      </c>
      <c r="Y86" s="160">
        <f>DSUM($B$43:$Y$48,Y$43,$C$55:$D86)</f>
        <v>59.31596957353625</v>
      </c>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row>
    <row r="87" spans="1:78">
      <c r="B87" s="25" t="s">
        <v>397</v>
      </c>
      <c r="C87" s="163" t="s">
        <v>398</v>
      </c>
      <c r="D87" s="163" t="s">
        <v>399</v>
      </c>
      <c r="E87" s="160">
        <f>DSUM($B$43:$Y$48,E$43,$C$55:$D87)</f>
        <v>1.2216590006065167</v>
      </c>
      <c r="F87" s="160">
        <f>DSUM($B$43:$Y$48,F$43,$C$55:$D87)</f>
        <v>1.8104730114027234</v>
      </c>
      <c r="G87" s="160">
        <f>DSUM($B$43:$Y$48,G$43,$C$55:$D87)</f>
        <v>2.2172984073904813</v>
      </c>
      <c r="H87" s="160">
        <f>DSUM($B$43:$Y$48,H$43,$C$55:$D87)</f>
        <v>2.4918672758431502</v>
      </c>
      <c r="I87" s="160">
        <f>DSUM($B$43:$Y$48,I$43,$C$55:$D87)</f>
        <v>2.6849821232345419</v>
      </c>
      <c r="J87" s="160">
        <f>DSUM($B$43:$Y$48,J$43,$C$55:$D87)</f>
        <v>2.7958876329396372</v>
      </c>
      <c r="K87" s="160">
        <f>DSUM($B$43:$Y$48,K$43,$C$55:$D87)</f>
        <v>2.8602083203750808</v>
      </c>
      <c r="L87" s="160">
        <f>DSUM($B$43:$Y$48,L$43,$C$55:$D87)</f>
        <v>2.9016095354111004</v>
      </c>
      <c r="M87" s="160">
        <f>DSUM($B$43:$Y$48,M$43,$C$55:$D87)</f>
        <v>2.9328973430028142</v>
      </c>
      <c r="N87" s="160">
        <f>DSUM($B$43:$Y$48,N$43,$C$55:$D87)</f>
        <v>2.9600536589592945</v>
      </c>
      <c r="O87" s="160">
        <f>DSUM($B$43:$Y$48,O$43,$C$55:$D87)</f>
        <v>2.9855653459587748</v>
      </c>
      <c r="P87" s="160">
        <f>DSUM($B$43:$Y$48,P$43,$C$55:$D87)</f>
        <v>3.0103981377943092</v>
      </c>
      <c r="Q87" s="160">
        <f>DSUM($B$43:$Y$48,Q$43,$C$55:$D87)</f>
        <v>3.0348801070333402</v>
      </c>
      <c r="R87" s="160">
        <f>DSUM($B$43:$Y$48,R$43,$C$55:$D87)</f>
        <v>3.059101688956213</v>
      </c>
      <c r="S87" s="160">
        <f>DSUM($B$43:$Y$48,S$43,$C$55:$D87)</f>
        <v>3.083100555747738</v>
      </c>
      <c r="T87" s="160">
        <f>DSUM($B$43:$Y$48,T$43,$C$55:$D87)</f>
        <v>3.1069034370058679</v>
      </c>
      <c r="U87" s="160">
        <f>DSUM($B$43:$Y$48,U$43,$C$55:$D87)</f>
        <v>3.130532097159072</v>
      </c>
      <c r="V87" s="160">
        <f>DSUM($B$43:$Y$48,V$43,$C$55:$D87)</f>
        <v>3.1540041854444545</v>
      </c>
      <c r="W87" s="160">
        <f>DSUM($B$43:$Y$48,W$43,$C$55:$D87)</f>
        <v>3.1773349069209633</v>
      </c>
      <c r="X87" s="160">
        <f>DSUM($B$43:$Y$48,X$43,$C$55:$D87)</f>
        <v>3.2005673645384278</v>
      </c>
      <c r="Y87" s="160">
        <f>DSUM($B$43:$Y$48,Y$43,$C$55:$D87)</f>
        <v>59.31596957353625</v>
      </c>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row>
    <row r="88" spans="1:7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row>
    <row r="89" spans="1:78">
      <c r="E89" s="45">
        <f>E87</f>
        <v>1.2216590006065167</v>
      </c>
      <c r="F89" s="45">
        <f>F87+E89</f>
        <v>3.0321320120092401</v>
      </c>
      <c r="G89" s="45">
        <f t="shared" ref="G89:X89" si="14">G87+F89</f>
        <v>5.2494304193997214</v>
      </c>
      <c r="H89" s="45">
        <f t="shared" si="14"/>
        <v>7.7412976952428716</v>
      </c>
      <c r="I89" s="45">
        <f t="shared" si="14"/>
        <v>10.426279818477413</v>
      </c>
      <c r="J89" s="45">
        <f t="shared" si="14"/>
        <v>13.22216745141705</v>
      </c>
      <c r="K89" s="45">
        <f t="shared" si="14"/>
        <v>16.08237577179213</v>
      </c>
      <c r="L89" s="45">
        <f t="shared" si="14"/>
        <v>18.983985307203231</v>
      </c>
      <c r="M89" s="45">
        <f t="shared" si="14"/>
        <v>21.916882650206045</v>
      </c>
      <c r="N89" s="45">
        <f t="shared" si="14"/>
        <v>24.876936309165337</v>
      </c>
      <c r="O89" s="45">
        <f t="shared" si="14"/>
        <v>27.862501655124113</v>
      </c>
      <c r="P89" s="45">
        <f t="shared" si="14"/>
        <v>30.872899792918421</v>
      </c>
      <c r="Q89" s="45">
        <f t="shared" si="14"/>
        <v>33.907779899951763</v>
      </c>
      <c r="R89" s="45">
        <f t="shared" si="14"/>
        <v>36.966881588907974</v>
      </c>
      <c r="S89" s="45">
        <f t="shared" si="14"/>
        <v>40.049982144655715</v>
      </c>
      <c r="T89" s="45">
        <f t="shared" si="14"/>
        <v>43.156885581661584</v>
      </c>
      <c r="U89" s="45">
        <f t="shared" si="14"/>
        <v>46.287417678820653</v>
      </c>
      <c r="V89" s="45">
        <f t="shared" si="14"/>
        <v>49.441421864265109</v>
      </c>
      <c r="W89" s="45">
        <f t="shared" si="14"/>
        <v>52.618756771186071</v>
      </c>
      <c r="X89" s="45">
        <f t="shared" si="14"/>
        <v>55.8193241357245</v>
      </c>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row>
    <row r="90" spans="1:78" ht="15">
      <c r="A90" s="116" t="s">
        <v>336</v>
      </c>
      <c r="B90" s="125"/>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row>
    <row r="91" spans="1:78" ht="15">
      <c r="D91" s="117" t="str">
        <f>C8</f>
        <v>Desktop-NR</v>
      </c>
      <c r="E91" s="118">
        <f>E54</f>
        <v>2016</v>
      </c>
      <c r="F91" s="118">
        <f t="shared" ref="F91:X92" si="15">F54</f>
        <v>2017</v>
      </c>
      <c r="G91" s="118">
        <f t="shared" si="15"/>
        <v>2018</v>
      </c>
      <c r="H91" s="118">
        <f t="shared" si="15"/>
        <v>2019</v>
      </c>
      <c r="I91" s="118">
        <f t="shared" si="15"/>
        <v>2020</v>
      </c>
      <c r="J91" s="118">
        <f t="shared" si="15"/>
        <v>2021</v>
      </c>
      <c r="K91" s="118">
        <f t="shared" si="15"/>
        <v>2022</v>
      </c>
      <c r="L91" s="118">
        <f t="shared" si="15"/>
        <v>2023</v>
      </c>
      <c r="M91" s="118">
        <f t="shared" si="15"/>
        <v>2024</v>
      </c>
      <c r="N91" s="118">
        <f t="shared" si="15"/>
        <v>2025</v>
      </c>
      <c r="O91" s="118">
        <f t="shared" si="15"/>
        <v>2026</v>
      </c>
      <c r="P91" s="118">
        <f t="shared" si="15"/>
        <v>2027</v>
      </c>
      <c r="Q91" s="118">
        <f t="shared" si="15"/>
        <v>2028</v>
      </c>
      <c r="R91" s="118">
        <f t="shared" si="15"/>
        <v>2029</v>
      </c>
      <c r="S91" s="118">
        <f t="shared" si="15"/>
        <v>2030</v>
      </c>
      <c r="T91" s="118">
        <f t="shared" si="15"/>
        <v>2031</v>
      </c>
      <c r="U91" s="118">
        <f t="shared" si="15"/>
        <v>2032</v>
      </c>
      <c r="V91" s="118">
        <f t="shared" si="15"/>
        <v>2033</v>
      </c>
      <c r="W91" s="118">
        <f t="shared" si="15"/>
        <v>2034</v>
      </c>
      <c r="X91" s="118">
        <f t="shared" si="15"/>
        <v>2035</v>
      </c>
      <c r="Y91" s="171" t="s">
        <v>408</v>
      </c>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row>
    <row r="92" spans="1:78" ht="15">
      <c r="E92" s="119" t="str">
        <f>E55</f>
        <v>aMW_2016</v>
      </c>
      <c r="F92" s="119" t="str">
        <f t="shared" si="15"/>
        <v>aMW_2017</v>
      </c>
      <c r="G92" s="119" t="str">
        <f t="shared" si="15"/>
        <v>aMW_2018</v>
      </c>
      <c r="H92" s="119" t="str">
        <f t="shared" si="15"/>
        <v>aMW_2019</v>
      </c>
      <c r="I92" s="119" t="str">
        <f t="shared" si="15"/>
        <v>aMW_2020</v>
      </c>
      <c r="J92" s="119" t="str">
        <f t="shared" si="15"/>
        <v>aMW_2021</v>
      </c>
      <c r="K92" s="119" t="str">
        <f t="shared" si="15"/>
        <v>aMW_2022</v>
      </c>
      <c r="L92" s="119" t="str">
        <f t="shared" si="15"/>
        <v>aMW_2023</v>
      </c>
      <c r="M92" s="119" t="str">
        <f t="shared" si="15"/>
        <v>aMW_2024</v>
      </c>
      <c r="N92" s="119" t="str">
        <f t="shared" si="15"/>
        <v>aMW_2025</v>
      </c>
      <c r="O92" s="119" t="str">
        <f t="shared" si="15"/>
        <v>aMW_2026</v>
      </c>
      <c r="P92" s="119" t="str">
        <f t="shared" si="15"/>
        <v>aMW_2027</v>
      </c>
      <c r="Q92" s="119" t="str">
        <f t="shared" si="15"/>
        <v>aMW_2028</v>
      </c>
      <c r="R92" s="119" t="str">
        <f t="shared" si="15"/>
        <v>aMW_2029</v>
      </c>
      <c r="S92" s="119" t="str">
        <f t="shared" si="15"/>
        <v>aMW_2030</v>
      </c>
      <c r="T92" s="119" t="str">
        <f t="shared" si="15"/>
        <v>aMW_2031</v>
      </c>
      <c r="U92" s="119" t="str">
        <f t="shared" si="15"/>
        <v>aMW_2032</v>
      </c>
      <c r="V92" s="119" t="str">
        <f t="shared" si="15"/>
        <v>aMW_2033</v>
      </c>
      <c r="W92" s="119" t="str">
        <f t="shared" si="15"/>
        <v>aMW_2034</v>
      </c>
      <c r="X92" s="119" t="str">
        <f t="shared" si="15"/>
        <v>aMW_2035</v>
      </c>
      <c r="Y92" s="172" t="s">
        <v>408</v>
      </c>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row>
    <row r="93" spans="1:78">
      <c r="C93" s="25" t="s">
        <v>82</v>
      </c>
      <c r="E93" s="175">
        <f t="shared" ref="E93:Y93" si="16">E56</f>
        <v>1.2216590006065167</v>
      </c>
      <c r="F93" s="175">
        <f t="shared" si="16"/>
        <v>1.8104730114027234</v>
      </c>
      <c r="G93" s="175">
        <f t="shared" si="16"/>
        <v>2.2172984073904813</v>
      </c>
      <c r="H93" s="175">
        <f t="shared" si="16"/>
        <v>2.4918672758431502</v>
      </c>
      <c r="I93" s="175">
        <f t="shared" si="16"/>
        <v>2.6849821232345419</v>
      </c>
      <c r="J93" s="175">
        <f t="shared" si="16"/>
        <v>2.7958876329396372</v>
      </c>
      <c r="K93" s="175">
        <f t="shared" si="16"/>
        <v>2.8602083203750808</v>
      </c>
      <c r="L93" s="175">
        <f t="shared" si="16"/>
        <v>2.9016095354111004</v>
      </c>
      <c r="M93" s="175">
        <f t="shared" si="16"/>
        <v>2.9328973430028142</v>
      </c>
      <c r="N93" s="175">
        <f t="shared" si="16"/>
        <v>2.9600536589592945</v>
      </c>
      <c r="O93" s="175">
        <f t="shared" si="16"/>
        <v>2.9855653459587748</v>
      </c>
      <c r="P93" s="175">
        <f t="shared" si="16"/>
        <v>3.0103981377943092</v>
      </c>
      <c r="Q93" s="175">
        <f t="shared" si="16"/>
        <v>3.0348801070333402</v>
      </c>
      <c r="R93" s="175">
        <f t="shared" si="16"/>
        <v>3.059101688956213</v>
      </c>
      <c r="S93" s="175">
        <f t="shared" si="16"/>
        <v>3.083100555747738</v>
      </c>
      <c r="T93" s="175">
        <f t="shared" si="16"/>
        <v>3.1069034370058679</v>
      </c>
      <c r="U93" s="175">
        <f t="shared" si="16"/>
        <v>3.130532097159072</v>
      </c>
      <c r="V93" s="175">
        <f t="shared" si="16"/>
        <v>3.1540041854444545</v>
      </c>
      <c r="W93" s="175">
        <f t="shared" si="16"/>
        <v>3.1773349069209633</v>
      </c>
      <c r="X93" s="175">
        <f t="shared" si="16"/>
        <v>3.2005673645384278</v>
      </c>
      <c r="Y93" s="175">
        <f t="shared" si="16"/>
        <v>59.31596957353625</v>
      </c>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row>
    <row r="94" spans="1:78">
      <c r="C94" s="25" t="s">
        <v>83</v>
      </c>
      <c r="E94" s="175">
        <f t="shared" ref="E94:Y106" si="17">E57-E56</f>
        <v>0</v>
      </c>
      <c r="F94" s="175">
        <f t="shared" si="17"/>
        <v>0</v>
      </c>
      <c r="G94" s="175">
        <f t="shared" si="17"/>
        <v>0</v>
      </c>
      <c r="H94" s="175">
        <f t="shared" si="17"/>
        <v>0</v>
      </c>
      <c r="I94" s="175">
        <f t="shared" si="17"/>
        <v>0</v>
      </c>
      <c r="J94" s="175">
        <f t="shared" si="17"/>
        <v>0</v>
      </c>
      <c r="K94" s="175">
        <f t="shared" si="17"/>
        <v>0</v>
      </c>
      <c r="L94" s="175">
        <f t="shared" si="17"/>
        <v>0</v>
      </c>
      <c r="M94" s="175">
        <f t="shared" si="17"/>
        <v>0</v>
      </c>
      <c r="N94" s="175">
        <f t="shared" si="17"/>
        <v>0</v>
      </c>
      <c r="O94" s="175">
        <f t="shared" si="17"/>
        <v>0</v>
      </c>
      <c r="P94" s="175">
        <f t="shared" si="17"/>
        <v>0</v>
      </c>
      <c r="Q94" s="175">
        <f t="shared" si="17"/>
        <v>0</v>
      </c>
      <c r="R94" s="175">
        <f t="shared" si="17"/>
        <v>0</v>
      </c>
      <c r="S94" s="175">
        <f t="shared" si="17"/>
        <v>0</v>
      </c>
      <c r="T94" s="175">
        <f t="shared" si="17"/>
        <v>0</v>
      </c>
      <c r="U94" s="175">
        <f t="shared" si="17"/>
        <v>0</v>
      </c>
      <c r="V94" s="175">
        <f t="shared" si="17"/>
        <v>0</v>
      </c>
      <c r="W94" s="175">
        <f t="shared" si="17"/>
        <v>0</v>
      </c>
      <c r="X94" s="175">
        <f t="shared" si="17"/>
        <v>0</v>
      </c>
      <c r="Y94" s="175">
        <f t="shared" si="17"/>
        <v>0</v>
      </c>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row>
    <row r="95" spans="1:78">
      <c r="C95" s="25" t="s">
        <v>84</v>
      </c>
      <c r="E95" s="175">
        <f t="shared" si="17"/>
        <v>0</v>
      </c>
      <c r="F95" s="175">
        <f t="shared" si="17"/>
        <v>0</v>
      </c>
      <c r="G95" s="175">
        <f t="shared" si="17"/>
        <v>0</v>
      </c>
      <c r="H95" s="175">
        <f t="shared" si="17"/>
        <v>0</v>
      </c>
      <c r="I95" s="175">
        <f t="shared" si="17"/>
        <v>0</v>
      </c>
      <c r="J95" s="175">
        <f t="shared" si="17"/>
        <v>0</v>
      </c>
      <c r="K95" s="175">
        <f t="shared" si="17"/>
        <v>0</v>
      </c>
      <c r="L95" s="175">
        <f t="shared" si="17"/>
        <v>0</v>
      </c>
      <c r="M95" s="175">
        <f t="shared" si="17"/>
        <v>0</v>
      </c>
      <c r="N95" s="175">
        <f t="shared" si="17"/>
        <v>0</v>
      </c>
      <c r="O95" s="175">
        <f t="shared" si="17"/>
        <v>0</v>
      </c>
      <c r="P95" s="175">
        <f t="shared" si="17"/>
        <v>0</v>
      </c>
      <c r="Q95" s="175">
        <f t="shared" si="17"/>
        <v>0</v>
      </c>
      <c r="R95" s="175">
        <f t="shared" si="17"/>
        <v>0</v>
      </c>
      <c r="S95" s="175">
        <f t="shared" si="17"/>
        <v>0</v>
      </c>
      <c r="T95" s="175">
        <f t="shared" si="17"/>
        <v>0</v>
      </c>
      <c r="U95" s="175">
        <f t="shared" si="17"/>
        <v>0</v>
      </c>
      <c r="V95" s="175">
        <f t="shared" si="17"/>
        <v>0</v>
      </c>
      <c r="W95" s="175">
        <f t="shared" si="17"/>
        <v>0</v>
      </c>
      <c r="X95" s="175">
        <f t="shared" si="17"/>
        <v>0</v>
      </c>
      <c r="Y95" s="175">
        <f t="shared" si="17"/>
        <v>0</v>
      </c>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row>
    <row r="96" spans="1:78">
      <c r="C96" s="25" t="s">
        <v>85</v>
      </c>
      <c r="E96" s="175">
        <f t="shared" si="17"/>
        <v>0</v>
      </c>
      <c r="F96" s="175">
        <f t="shared" si="17"/>
        <v>0</v>
      </c>
      <c r="G96" s="175">
        <f t="shared" si="17"/>
        <v>0</v>
      </c>
      <c r="H96" s="175">
        <f t="shared" si="17"/>
        <v>0</v>
      </c>
      <c r="I96" s="175">
        <f t="shared" si="17"/>
        <v>0</v>
      </c>
      <c r="J96" s="175">
        <f t="shared" si="17"/>
        <v>0</v>
      </c>
      <c r="K96" s="175">
        <f t="shared" si="17"/>
        <v>0</v>
      </c>
      <c r="L96" s="175">
        <f t="shared" si="17"/>
        <v>0</v>
      </c>
      <c r="M96" s="175">
        <f t="shared" si="17"/>
        <v>0</v>
      </c>
      <c r="N96" s="175">
        <f t="shared" si="17"/>
        <v>0</v>
      </c>
      <c r="O96" s="175">
        <f t="shared" si="17"/>
        <v>0</v>
      </c>
      <c r="P96" s="175">
        <f t="shared" si="17"/>
        <v>0</v>
      </c>
      <c r="Q96" s="175">
        <f t="shared" si="17"/>
        <v>0</v>
      </c>
      <c r="R96" s="175">
        <f t="shared" si="17"/>
        <v>0</v>
      </c>
      <c r="S96" s="175">
        <f t="shared" si="17"/>
        <v>0</v>
      </c>
      <c r="T96" s="175">
        <f t="shared" si="17"/>
        <v>0</v>
      </c>
      <c r="U96" s="175">
        <f t="shared" si="17"/>
        <v>0</v>
      </c>
      <c r="V96" s="175">
        <f t="shared" si="17"/>
        <v>0</v>
      </c>
      <c r="W96" s="175">
        <f t="shared" si="17"/>
        <v>0</v>
      </c>
      <c r="X96" s="175">
        <f t="shared" si="17"/>
        <v>0</v>
      </c>
      <c r="Y96" s="175">
        <f t="shared" si="17"/>
        <v>0</v>
      </c>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row>
    <row r="97" spans="3:78">
      <c r="C97" s="25" t="s">
        <v>86</v>
      </c>
      <c r="E97" s="175">
        <f t="shared" si="17"/>
        <v>0</v>
      </c>
      <c r="F97" s="175">
        <f t="shared" si="17"/>
        <v>0</v>
      </c>
      <c r="G97" s="175">
        <f t="shared" si="17"/>
        <v>0</v>
      </c>
      <c r="H97" s="175">
        <f t="shared" si="17"/>
        <v>0</v>
      </c>
      <c r="I97" s="175">
        <f t="shared" si="17"/>
        <v>0</v>
      </c>
      <c r="J97" s="175">
        <f t="shared" si="17"/>
        <v>0</v>
      </c>
      <c r="K97" s="175">
        <f t="shared" si="17"/>
        <v>0</v>
      </c>
      <c r="L97" s="175">
        <f t="shared" si="17"/>
        <v>0</v>
      </c>
      <c r="M97" s="175">
        <f t="shared" si="17"/>
        <v>0</v>
      </c>
      <c r="N97" s="175">
        <f t="shared" si="17"/>
        <v>0</v>
      </c>
      <c r="O97" s="175">
        <f t="shared" si="17"/>
        <v>0</v>
      </c>
      <c r="P97" s="175">
        <f t="shared" si="17"/>
        <v>0</v>
      </c>
      <c r="Q97" s="175">
        <f t="shared" si="17"/>
        <v>0</v>
      </c>
      <c r="R97" s="175">
        <f t="shared" si="17"/>
        <v>0</v>
      </c>
      <c r="S97" s="175">
        <f t="shared" si="17"/>
        <v>0</v>
      </c>
      <c r="T97" s="175">
        <f t="shared" si="17"/>
        <v>0</v>
      </c>
      <c r="U97" s="175">
        <f t="shared" si="17"/>
        <v>0</v>
      </c>
      <c r="V97" s="175">
        <f t="shared" si="17"/>
        <v>0</v>
      </c>
      <c r="W97" s="175">
        <f t="shared" si="17"/>
        <v>0</v>
      </c>
      <c r="X97" s="175">
        <f t="shared" si="17"/>
        <v>0</v>
      </c>
      <c r="Y97" s="175">
        <f t="shared" si="17"/>
        <v>0</v>
      </c>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row>
    <row r="98" spans="3:78">
      <c r="C98" s="25" t="s">
        <v>87</v>
      </c>
      <c r="E98" s="175">
        <f t="shared" si="17"/>
        <v>0</v>
      </c>
      <c r="F98" s="175">
        <f t="shared" si="17"/>
        <v>0</v>
      </c>
      <c r="G98" s="175">
        <f t="shared" si="17"/>
        <v>0</v>
      </c>
      <c r="H98" s="175">
        <f t="shared" si="17"/>
        <v>0</v>
      </c>
      <c r="I98" s="175">
        <f t="shared" si="17"/>
        <v>0</v>
      </c>
      <c r="J98" s="175">
        <f t="shared" si="17"/>
        <v>0</v>
      </c>
      <c r="K98" s="175">
        <f t="shared" si="17"/>
        <v>0</v>
      </c>
      <c r="L98" s="175">
        <f t="shared" si="17"/>
        <v>0</v>
      </c>
      <c r="M98" s="175">
        <f t="shared" si="17"/>
        <v>0</v>
      </c>
      <c r="N98" s="175">
        <f t="shared" si="17"/>
        <v>0</v>
      </c>
      <c r="O98" s="175">
        <f t="shared" si="17"/>
        <v>0</v>
      </c>
      <c r="P98" s="175">
        <f t="shared" si="17"/>
        <v>0</v>
      </c>
      <c r="Q98" s="175">
        <f t="shared" si="17"/>
        <v>0</v>
      </c>
      <c r="R98" s="175">
        <f t="shared" si="17"/>
        <v>0</v>
      </c>
      <c r="S98" s="175">
        <f t="shared" si="17"/>
        <v>0</v>
      </c>
      <c r="T98" s="175">
        <f t="shared" si="17"/>
        <v>0</v>
      </c>
      <c r="U98" s="175">
        <f t="shared" si="17"/>
        <v>0</v>
      </c>
      <c r="V98" s="175">
        <f t="shared" si="17"/>
        <v>0</v>
      </c>
      <c r="W98" s="175">
        <f t="shared" si="17"/>
        <v>0</v>
      </c>
      <c r="X98" s="175">
        <f t="shared" si="17"/>
        <v>0</v>
      </c>
      <c r="Y98" s="175">
        <f t="shared" si="17"/>
        <v>0</v>
      </c>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row>
    <row r="99" spans="3:78">
      <c r="C99" s="25" t="s">
        <v>88</v>
      </c>
      <c r="E99" s="175">
        <f t="shared" si="17"/>
        <v>0</v>
      </c>
      <c r="F99" s="175">
        <f t="shared" si="17"/>
        <v>0</v>
      </c>
      <c r="G99" s="175">
        <f t="shared" si="17"/>
        <v>0</v>
      </c>
      <c r="H99" s="175">
        <f t="shared" si="17"/>
        <v>0</v>
      </c>
      <c r="I99" s="175">
        <f t="shared" si="17"/>
        <v>0</v>
      </c>
      <c r="J99" s="175">
        <f t="shared" si="17"/>
        <v>0</v>
      </c>
      <c r="K99" s="175">
        <f t="shared" si="17"/>
        <v>0</v>
      </c>
      <c r="L99" s="175">
        <f t="shared" si="17"/>
        <v>0</v>
      </c>
      <c r="M99" s="175">
        <f t="shared" si="17"/>
        <v>0</v>
      </c>
      <c r="N99" s="175">
        <f t="shared" si="17"/>
        <v>0</v>
      </c>
      <c r="O99" s="175">
        <f t="shared" si="17"/>
        <v>0</v>
      </c>
      <c r="P99" s="175">
        <f t="shared" si="17"/>
        <v>0</v>
      </c>
      <c r="Q99" s="175">
        <f t="shared" si="17"/>
        <v>0</v>
      </c>
      <c r="R99" s="175">
        <f t="shared" si="17"/>
        <v>0</v>
      </c>
      <c r="S99" s="175">
        <f t="shared" si="17"/>
        <v>0</v>
      </c>
      <c r="T99" s="175">
        <f t="shared" si="17"/>
        <v>0</v>
      </c>
      <c r="U99" s="175">
        <f t="shared" si="17"/>
        <v>0</v>
      </c>
      <c r="V99" s="175">
        <f t="shared" si="17"/>
        <v>0</v>
      </c>
      <c r="W99" s="175">
        <f t="shared" si="17"/>
        <v>0</v>
      </c>
      <c r="X99" s="175">
        <f t="shared" si="17"/>
        <v>0</v>
      </c>
      <c r="Y99" s="175">
        <f t="shared" si="17"/>
        <v>0</v>
      </c>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row>
    <row r="100" spans="3:78">
      <c r="C100" s="25" t="s">
        <v>89</v>
      </c>
      <c r="E100" s="175">
        <f t="shared" si="17"/>
        <v>0</v>
      </c>
      <c r="F100" s="175">
        <f t="shared" si="17"/>
        <v>0</v>
      </c>
      <c r="G100" s="175">
        <f t="shared" si="17"/>
        <v>0</v>
      </c>
      <c r="H100" s="175">
        <f t="shared" si="17"/>
        <v>0</v>
      </c>
      <c r="I100" s="175">
        <f t="shared" si="17"/>
        <v>0</v>
      </c>
      <c r="J100" s="175">
        <f t="shared" si="17"/>
        <v>0</v>
      </c>
      <c r="K100" s="175">
        <f t="shared" si="17"/>
        <v>0</v>
      </c>
      <c r="L100" s="175">
        <f t="shared" si="17"/>
        <v>0</v>
      </c>
      <c r="M100" s="175">
        <f t="shared" si="17"/>
        <v>0</v>
      </c>
      <c r="N100" s="175">
        <f t="shared" si="17"/>
        <v>0</v>
      </c>
      <c r="O100" s="175">
        <f t="shared" si="17"/>
        <v>0</v>
      </c>
      <c r="P100" s="175">
        <f t="shared" si="17"/>
        <v>0</v>
      </c>
      <c r="Q100" s="175">
        <f t="shared" si="17"/>
        <v>0</v>
      </c>
      <c r="R100" s="175">
        <f t="shared" si="17"/>
        <v>0</v>
      </c>
      <c r="S100" s="175">
        <f t="shared" si="17"/>
        <v>0</v>
      </c>
      <c r="T100" s="175">
        <f t="shared" si="17"/>
        <v>0</v>
      </c>
      <c r="U100" s="175">
        <f t="shared" si="17"/>
        <v>0</v>
      </c>
      <c r="V100" s="175">
        <f t="shared" si="17"/>
        <v>0</v>
      </c>
      <c r="W100" s="175">
        <f t="shared" si="17"/>
        <v>0</v>
      </c>
      <c r="X100" s="175">
        <f t="shared" si="17"/>
        <v>0</v>
      </c>
      <c r="Y100" s="175">
        <f t="shared" si="17"/>
        <v>0</v>
      </c>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row>
    <row r="101" spans="3:78">
      <c r="C101" s="25" t="s">
        <v>90</v>
      </c>
      <c r="E101" s="175">
        <f t="shared" si="17"/>
        <v>0</v>
      </c>
      <c r="F101" s="175">
        <f t="shared" si="17"/>
        <v>0</v>
      </c>
      <c r="G101" s="175">
        <f t="shared" si="17"/>
        <v>0</v>
      </c>
      <c r="H101" s="175">
        <f t="shared" si="17"/>
        <v>0</v>
      </c>
      <c r="I101" s="175">
        <f t="shared" si="17"/>
        <v>0</v>
      </c>
      <c r="J101" s="175">
        <f t="shared" si="17"/>
        <v>0</v>
      </c>
      <c r="K101" s="175">
        <f t="shared" si="17"/>
        <v>0</v>
      </c>
      <c r="L101" s="175">
        <f t="shared" si="17"/>
        <v>0</v>
      </c>
      <c r="M101" s="175">
        <f t="shared" si="17"/>
        <v>0</v>
      </c>
      <c r="N101" s="175">
        <f t="shared" si="17"/>
        <v>0</v>
      </c>
      <c r="O101" s="175">
        <f t="shared" si="17"/>
        <v>0</v>
      </c>
      <c r="P101" s="175">
        <f t="shared" si="17"/>
        <v>0</v>
      </c>
      <c r="Q101" s="175">
        <f t="shared" si="17"/>
        <v>0</v>
      </c>
      <c r="R101" s="175">
        <f t="shared" si="17"/>
        <v>0</v>
      </c>
      <c r="S101" s="175">
        <f t="shared" si="17"/>
        <v>0</v>
      </c>
      <c r="T101" s="175">
        <f t="shared" si="17"/>
        <v>0</v>
      </c>
      <c r="U101" s="175">
        <f t="shared" si="17"/>
        <v>0</v>
      </c>
      <c r="V101" s="175">
        <f t="shared" si="17"/>
        <v>0</v>
      </c>
      <c r="W101" s="175">
        <f t="shared" si="17"/>
        <v>0</v>
      </c>
      <c r="X101" s="175">
        <f t="shared" si="17"/>
        <v>0</v>
      </c>
      <c r="Y101" s="175">
        <f t="shared" si="17"/>
        <v>0</v>
      </c>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row>
    <row r="102" spans="3:78">
      <c r="C102" s="25" t="s">
        <v>91</v>
      </c>
      <c r="E102" s="175">
        <f t="shared" si="17"/>
        <v>0</v>
      </c>
      <c r="F102" s="175">
        <f t="shared" si="17"/>
        <v>0</v>
      </c>
      <c r="G102" s="175">
        <f t="shared" si="17"/>
        <v>0</v>
      </c>
      <c r="H102" s="175">
        <f t="shared" si="17"/>
        <v>0</v>
      </c>
      <c r="I102" s="175">
        <f t="shared" si="17"/>
        <v>0</v>
      </c>
      <c r="J102" s="175">
        <f t="shared" si="17"/>
        <v>0</v>
      </c>
      <c r="K102" s="175">
        <f t="shared" si="17"/>
        <v>0</v>
      </c>
      <c r="L102" s="175">
        <f t="shared" si="17"/>
        <v>0</v>
      </c>
      <c r="M102" s="175">
        <f t="shared" si="17"/>
        <v>0</v>
      </c>
      <c r="N102" s="175">
        <f t="shared" si="17"/>
        <v>0</v>
      </c>
      <c r="O102" s="175">
        <f t="shared" si="17"/>
        <v>0</v>
      </c>
      <c r="P102" s="175">
        <f t="shared" si="17"/>
        <v>0</v>
      </c>
      <c r="Q102" s="175">
        <f t="shared" si="17"/>
        <v>0</v>
      </c>
      <c r="R102" s="175">
        <f t="shared" si="17"/>
        <v>0</v>
      </c>
      <c r="S102" s="175">
        <f t="shared" si="17"/>
        <v>0</v>
      </c>
      <c r="T102" s="175">
        <f t="shared" si="17"/>
        <v>0</v>
      </c>
      <c r="U102" s="175">
        <f t="shared" si="17"/>
        <v>0</v>
      </c>
      <c r="V102" s="175">
        <f t="shared" si="17"/>
        <v>0</v>
      </c>
      <c r="W102" s="175">
        <f t="shared" si="17"/>
        <v>0</v>
      </c>
      <c r="X102" s="175">
        <f t="shared" si="17"/>
        <v>0</v>
      </c>
      <c r="Y102" s="175">
        <f t="shared" si="17"/>
        <v>0</v>
      </c>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row>
    <row r="103" spans="3:78">
      <c r="C103" s="25" t="s">
        <v>92</v>
      </c>
      <c r="E103" s="175">
        <f t="shared" si="17"/>
        <v>0</v>
      </c>
      <c r="F103" s="175">
        <f t="shared" si="17"/>
        <v>0</v>
      </c>
      <c r="G103" s="175">
        <f t="shared" si="17"/>
        <v>0</v>
      </c>
      <c r="H103" s="175">
        <f t="shared" si="17"/>
        <v>0</v>
      </c>
      <c r="I103" s="175">
        <f t="shared" si="17"/>
        <v>0</v>
      </c>
      <c r="J103" s="175">
        <f t="shared" si="17"/>
        <v>0</v>
      </c>
      <c r="K103" s="175">
        <f t="shared" si="17"/>
        <v>0</v>
      </c>
      <c r="L103" s="175">
        <f t="shared" si="17"/>
        <v>0</v>
      </c>
      <c r="M103" s="175">
        <f t="shared" si="17"/>
        <v>0</v>
      </c>
      <c r="N103" s="175">
        <f t="shared" si="17"/>
        <v>0</v>
      </c>
      <c r="O103" s="175">
        <f t="shared" si="17"/>
        <v>0</v>
      </c>
      <c r="P103" s="175">
        <f t="shared" si="17"/>
        <v>0</v>
      </c>
      <c r="Q103" s="175">
        <f t="shared" si="17"/>
        <v>0</v>
      </c>
      <c r="R103" s="175">
        <f t="shared" si="17"/>
        <v>0</v>
      </c>
      <c r="S103" s="175">
        <f t="shared" si="17"/>
        <v>0</v>
      </c>
      <c r="T103" s="175">
        <f t="shared" si="17"/>
        <v>0</v>
      </c>
      <c r="U103" s="175">
        <f t="shared" si="17"/>
        <v>0</v>
      </c>
      <c r="V103" s="175">
        <f t="shared" si="17"/>
        <v>0</v>
      </c>
      <c r="W103" s="175">
        <f t="shared" si="17"/>
        <v>0</v>
      </c>
      <c r="X103" s="175">
        <f t="shared" si="17"/>
        <v>0</v>
      </c>
      <c r="Y103" s="175">
        <f t="shared" si="17"/>
        <v>0</v>
      </c>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row>
    <row r="104" spans="3:78">
      <c r="C104" s="25" t="s">
        <v>93</v>
      </c>
      <c r="E104" s="175">
        <f t="shared" si="17"/>
        <v>0</v>
      </c>
      <c r="F104" s="175">
        <f t="shared" si="17"/>
        <v>0</v>
      </c>
      <c r="G104" s="175">
        <f t="shared" si="17"/>
        <v>0</v>
      </c>
      <c r="H104" s="175">
        <f t="shared" si="17"/>
        <v>0</v>
      </c>
      <c r="I104" s="175">
        <f t="shared" si="17"/>
        <v>0</v>
      </c>
      <c r="J104" s="175">
        <f t="shared" si="17"/>
        <v>0</v>
      </c>
      <c r="K104" s="175">
        <f t="shared" si="17"/>
        <v>0</v>
      </c>
      <c r="L104" s="175">
        <f t="shared" si="17"/>
        <v>0</v>
      </c>
      <c r="M104" s="175">
        <f t="shared" si="17"/>
        <v>0</v>
      </c>
      <c r="N104" s="175">
        <f t="shared" si="17"/>
        <v>0</v>
      </c>
      <c r="O104" s="175">
        <f t="shared" si="17"/>
        <v>0</v>
      </c>
      <c r="P104" s="175">
        <f t="shared" si="17"/>
        <v>0</v>
      </c>
      <c r="Q104" s="175">
        <f t="shared" si="17"/>
        <v>0</v>
      </c>
      <c r="R104" s="175">
        <f t="shared" si="17"/>
        <v>0</v>
      </c>
      <c r="S104" s="175">
        <f t="shared" si="17"/>
        <v>0</v>
      </c>
      <c r="T104" s="175">
        <f t="shared" si="17"/>
        <v>0</v>
      </c>
      <c r="U104" s="175">
        <f t="shared" si="17"/>
        <v>0</v>
      </c>
      <c r="V104" s="175">
        <f t="shared" si="17"/>
        <v>0</v>
      </c>
      <c r="W104" s="175">
        <f t="shared" si="17"/>
        <v>0</v>
      </c>
      <c r="X104" s="175">
        <f t="shared" si="17"/>
        <v>0</v>
      </c>
      <c r="Y104" s="175">
        <f t="shared" si="17"/>
        <v>0</v>
      </c>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row>
    <row r="105" spans="3:78">
      <c r="C105" s="25" t="s">
        <v>94</v>
      </c>
      <c r="E105" s="175">
        <f t="shared" si="17"/>
        <v>0</v>
      </c>
      <c r="F105" s="175">
        <f t="shared" si="17"/>
        <v>0</v>
      </c>
      <c r="G105" s="175">
        <f t="shared" si="17"/>
        <v>0</v>
      </c>
      <c r="H105" s="175">
        <f t="shared" si="17"/>
        <v>0</v>
      </c>
      <c r="I105" s="175">
        <f t="shared" si="17"/>
        <v>0</v>
      </c>
      <c r="J105" s="175">
        <f t="shared" si="17"/>
        <v>0</v>
      </c>
      <c r="K105" s="175">
        <f t="shared" si="17"/>
        <v>0</v>
      </c>
      <c r="L105" s="175">
        <f t="shared" si="17"/>
        <v>0</v>
      </c>
      <c r="M105" s="175">
        <f t="shared" si="17"/>
        <v>0</v>
      </c>
      <c r="N105" s="175">
        <f t="shared" si="17"/>
        <v>0</v>
      </c>
      <c r="O105" s="175">
        <f t="shared" si="17"/>
        <v>0</v>
      </c>
      <c r="P105" s="175">
        <f t="shared" si="17"/>
        <v>0</v>
      </c>
      <c r="Q105" s="175">
        <f t="shared" si="17"/>
        <v>0</v>
      </c>
      <c r="R105" s="175">
        <f t="shared" si="17"/>
        <v>0</v>
      </c>
      <c r="S105" s="175">
        <f t="shared" si="17"/>
        <v>0</v>
      </c>
      <c r="T105" s="175">
        <f t="shared" si="17"/>
        <v>0</v>
      </c>
      <c r="U105" s="175">
        <f t="shared" si="17"/>
        <v>0</v>
      </c>
      <c r="V105" s="175">
        <f t="shared" si="17"/>
        <v>0</v>
      </c>
      <c r="W105" s="175">
        <f t="shared" si="17"/>
        <v>0</v>
      </c>
      <c r="X105" s="175">
        <f t="shared" si="17"/>
        <v>0</v>
      </c>
      <c r="Y105" s="175">
        <f t="shared" si="17"/>
        <v>0</v>
      </c>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row>
    <row r="106" spans="3:78">
      <c r="C106" s="25" t="s">
        <v>95</v>
      </c>
      <c r="E106" s="175">
        <f t="shared" si="17"/>
        <v>0</v>
      </c>
      <c r="F106" s="175">
        <f t="shared" si="17"/>
        <v>0</v>
      </c>
      <c r="G106" s="175">
        <f t="shared" si="17"/>
        <v>0</v>
      </c>
      <c r="H106" s="175">
        <f t="shared" ref="H106:Y106" si="18">H69-H68</f>
        <v>0</v>
      </c>
      <c r="I106" s="175">
        <f t="shared" si="18"/>
        <v>0</v>
      </c>
      <c r="J106" s="175">
        <f t="shared" si="18"/>
        <v>0</v>
      </c>
      <c r="K106" s="175">
        <f t="shared" si="18"/>
        <v>0</v>
      </c>
      <c r="L106" s="175">
        <f t="shared" si="18"/>
        <v>0</v>
      </c>
      <c r="M106" s="175">
        <f t="shared" si="18"/>
        <v>0</v>
      </c>
      <c r="N106" s="175">
        <f t="shared" si="18"/>
        <v>0</v>
      </c>
      <c r="O106" s="175">
        <f t="shared" si="18"/>
        <v>0</v>
      </c>
      <c r="P106" s="175">
        <f t="shared" si="18"/>
        <v>0</v>
      </c>
      <c r="Q106" s="175">
        <f t="shared" si="18"/>
        <v>0</v>
      </c>
      <c r="R106" s="175">
        <f t="shared" si="18"/>
        <v>0</v>
      </c>
      <c r="S106" s="175">
        <f t="shared" si="18"/>
        <v>0</v>
      </c>
      <c r="T106" s="175">
        <f t="shared" si="18"/>
        <v>0</v>
      </c>
      <c r="U106" s="175">
        <f t="shared" si="18"/>
        <v>0</v>
      </c>
      <c r="V106" s="175">
        <f t="shared" si="18"/>
        <v>0</v>
      </c>
      <c r="W106" s="175">
        <f t="shared" si="18"/>
        <v>0</v>
      </c>
      <c r="X106" s="175">
        <f t="shared" si="18"/>
        <v>0</v>
      </c>
      <c r="Y106" s="175">
        <f t="shared" si="18"/>
        <v>0</v>
      </c>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row>
    <row r="107" spans="3:78">
      <c r="C107" s="25" t="s">
        <v>96</v>
      </c>
      <c r="E107" s="175">
        <f t="shared" ref="E107:Y119" si="19">E70-E69</f>
        <v>0</v>
      </c>
      <c r="F107" s="175">
        <f t="shared" si="19"/>
        <v>0</v>
      </c>
      <c r="G107" s="175">
        <f t="shared" si="19"/>
        <v>0</v>
      </c>
      <c r="H107" s="175">
        <f t="shared" si="19"/>
        <v>0</v>
      </c>
      <c r="I107" s="175">
        <f t="shared" si="19"/>
        <v>0</v>
      </c>
      <c r="J107" s="175">
        <f t="shared" si="19"/>
        <v>0</v>
      </c>
      <c r="K107" s="175">
        <f t="shared" si="19"/>
        <v>0</v>
      </c>
      <c r="L107" s="175">
        <f t="shared" si="19"/>
        <v>0</v>
      </c>
      <c r="M107" s="175">
        <f t="shared" si="19"/>
        <v>0</v>
      </c>
      <c r="N107" s="175">
        <f t="shared" si="19"/>
        <v>0</v>
      </c>
      <c r="O107" s="175">
        <f t="shared" si="19"/>
        <v>0</v>
      </c>
      <c r="P107" s="175">
        <f t="shared" si="19"/>
        <v>0</v>
      </c>
      <c r="Q107" s="175">
        <f t="shared" si="19"/>
        <v>0</v>
      </c>
      <c r="R107" s="175">
        <f t="shared" si="19"/>
        <v>0</v>
      </c>
      <c r="S107" s="175">
        <f t="shared" si="19"/>
        <v>0</v>
      </c>
      <c r="T107" s="175">
        <f t="shared" si="19"/>
        <v>0</v>
      </c>
      <c r="U107" s="175">
        <f t="shared" si="19"/>
        <v>0</v>
      </c>
      <c r="V107" s="175">
        <f t="shared" si="19"/>
        <v>0</v>
      </c>
      <c r="W107" s="175">
        <f t="shared" si="19"/>
        <v>0</v>
      </c>
      <c r="X107" s="175">
        <f t="shared" si="19"/>
        <v>0</v>
      </c>
      <c r="Y107" s="175">
        <f t="shared" si="19"/>
        <v>0</v>
      </c>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row>
    <row r="108" spans="3:78">
      <c r="C108" s="25" t="s">
        <v>97</v>
      </c>
      <c r="E108" s="175">
        <f t="shared" si="19"/>
        <v>0</v>
      </c>
      <c r="F108" s="175">
        <f t="shared" si="19"/>
        <v>0</v>
      </c>
      <c r="G108" s="175">
        <f t="shared" si="19"/>
        <v>0</v>
      </c>
      <c r="H108" s="175">
        <f t="shared" si="19"/>
        <v>0</v>
      </c>
      <c r="I108" s="175">
        <f t="shared" si="19"/>
        <v>0</v>
      </c>
      <c r="J108" s="175">
        <f t="shared" si="19"/>
        <v>0</v>
      </c>
      <c r="K108" s="175">
        <f t="shared" si="19"/>
        <v>0</v>
      </c>
      <c r="L108" s="175">
        <f t="shared" si="19"/>
        <v>0</v>
      </c>
      <c r="M108" s="175">
        <f t="shared" si="19"/>
        <v>0</v>
      </c>
      <c r="N108" s="175">
        <f t="shared" si="19"/>
        <v>0</v>
      </c>
      <c r="O108" s="175">
        <f t="shared" si="19"/>
        <v>0</v>
      </c>
      <c r="P108" s="175">
        <f t="shared" si="19"/>
        <v>0</v>
      </c>
      <c r="Q108" s="175">
        <f t="shared" si="19"/>
        <v>0</v>
      </c>
      <c r="R108" s="175">
        <f t="shared" si="19"/>
        <v>0</v>
      </c>
      <c r="S108" s="175">
        <f t="shared" si="19"/>
        <v>0</v>
      </c>
      <c r="T108" s="175">
        <f t="shared" si="19"/>
        <v>0</v>
      </c>
      <c r="U108" s="175">
        <f t="shared" si="19"/>
        <v>0</v>
      </c>
      <c r="V108" s="175">
        <f t="shared" si="19"/>
        <v>0</v>
      </c>
      <c r="W108" s="175">
        <f t="shared" si="19"/>
        <v>0</v>
      </c>
      <c r="X108" s="175">
        <f t="shared" si="19"/>
        <v>0</v>
      </c>
      <c r="Y108" s="175">
        <f t="shared" si="19"/>
        <v>0</v>
      </c>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row>
    <row r="109" spans="3:78">
      <c r="C109" s="25" t="s">
        <v>98</v>
      </c>
      <c r="E109" s="175">
        <f t="shared" si="19"/>
        <v>0</v>
      </c>
      <c r="F109" s="175">
        <f t="shared" si="19"/>
        <v>0</v>
      </c>
      <c r="G109" s="175">
        <f t="shared" si="19"/>
        <v>0</v>
      </c>
      <c r="H109" s="175">
        <f t="shared" si="19"/>
        <v>0</v>
      </c>
      <c r="I109" s="175">
        <f t="shared" si="19"/>
        <v>0</v>
      </c>
      <c r="J109" s="175">
        <f t="shared" si="19"/>
        <v>0</v>
      </c>
      <c r="K109" s="175">
        <f t="shared" si="19"/>
        <v>0</v>
      </c>
      <c r="L109" s="175">
        <f t="shared" si="19"/>
        <v>0</v>
      </c>
      <c r="M109" s="175">
        <f t="shared" si="19"/>
        <v>0</v>
      </c>
      <c r="N109" s="175">
        <f t="shared" si="19"/>
        <v>0</v>
      </c>
      <c r="O109" s="175">
        <f t="shared" si="19"/>
        <v>0</v>
      </c>
      <c r="P109" s="175">
        <f t="shared" si="19"/>
        <v>0</v>
      </c>
      <c r="Q109" s="175">
        <f t="shared" si="19"/>
        <v>0</v>
      </c>
      <c r="R109" s="175">
        <f t="shared" si="19"/>
        <v>0</v>
      </c>
      <c r="S109" s="175">
        <f t="shared" si="19"/>
        <v>0</v>
      </c>
      <c r="T109" s="175">
        <f t="shared" si="19"/>
        <v>0</v>
      </c>
      <c r="U109" s="175">
        <f t="shared" si="19"/>
        <v>0</v>
      </c>
      <c r="V109" s="175">
        <f t="shared" si="19"/>
        <v>0</v>
      </c>
      <c r="W109" s="175">
        <f t="shared" si="19"/>
        <v>0</v>
      </c>
      <c r="X109" s="175">
        <f t="shared" si="19"/>
        <v>0</v>
      </c>
      <c r="Y109" s="175">
        <f t="shared" si="19"/>
        <v>0</v>
      </c>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row>
    <row r="110" spans="3:78">
      <c r="C110" s="25" t="s">
        <v>99</v>
      </c>
      <c r="E110" s="175">
        <f t="shared" si="19"/>
        <v>0</v>
      </c>
      <c r="F110" s="175">
        <f t="shared" si="19"/>
        <v>0</v>
      </c>
      <c r="G110" s="175">
        <f t="shared" si="19"/>
        <v>0</v>
      </c>
      <c r="H110" s="175">
        <f t="shared" si="19"/>
        <v>0</v>
      </c>
      <c r="I110" s="175">
        <f t="shared" si="19"/>
        <v>0</v>
      </c>
      <c r="J110" s="175">
        <f t="shared" si="19"/>
        <v>0</v>
      </c>
      <c r="K110" s="175">
        <f t="shared" si="19"/>
        <v>0</v>
      </c>
      <c r="L110" s="175">
        <f t="shared" si="19"/>
        <v>0</v>
      </c>
      <c r="M110" s="175">
        <f t="shared" si="19"/>
        <v>0</v>
      </c>
      <c r="N110" s="175">
        <f t="shared" si="19"/>
        <v>0</v>
      </c>
      <c r="O110" s="175">
        <f t="shared" si="19"/>
        <v>0</v>
      </c>
      <c r="P110" s="175">
        <f t="shared" si="19"/>
        <v>0</v>
      </c>
      <c r="Q110" s="175">
        <f t="shared" si="19"/>
        <v>0</v>
      </c>
      <c r="R110" s="175">
        <f t="shared" si="19"/>
        <v>0</v>
      </c>
      <c r="S110" s="175">
        <f t="shared" si="19"/>
        <v>0</v>
      </c>
      <c r="T110" s="175">
        <f t="shared" si="19"/>
        <v>0</v>
      </c>
      <c r="U110" s="175">
        <f t="shared" si="19"/>
        <v>0</v>
      </c>
      <c r="V110" s="175">
        <f t="shared" si="19"/>
        <v>0</v>
      </c>
      <c r="W110" s="175">
        <f t="shared" si="19"/>
        <v>0</v>
      </c>
      <c r="X110" s="175">
        <f t="shared" si="19"/>
        <v>0</v>
      </c>
      <c r="Y110" s="175">
        <f t="shared" si="19"/>
        <v>0</v>
      </c>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row>
    <row r="111" spans="3:78">
      <c r="C111" s="25" t="s">
        <v>100</v>
      </c>
      <c r="E111" s="175">
        <f t="shared" si="19"/>
        <v>0</v>
      </c>
      <c r="F111" s="175">
        <f t="shared" si="19"/>
        <v>0</v>
      </c>
      <c r="G111" s="175">
        <f t="shared" si="19"/>
        <v>0</v>
      </c>
      <c r="H111" s="175">
        <f t="shared" si="19"/>
        <v>0</v>
      </c>
      <c r="I111" s="175">
        <f t="shared" si="19"/>
        <v>0</v>
      </c>
      <c r="J111" s="175">
        <f t="shared" si="19"/>
        <v>0</v>
      </c>
      <c r="K111" s="175">
        <f t="shared" si="19"/>
        <v>0</v>
      </c>
      <c r="L111" s="175">
        <f t="shared" si="19"/>
        <v>0</v>
      </c>
      <c r="M111" s="175">
        <f t="shared" si="19"/>
        <v>0</v>
      </c>
      <c r="N111" s="175">
        <f t="shared" si="19"/>
        <v>0</v>
      </c>
      <c r="O111" s="175">
        <f t="shared" si="19"/>
        <v>0</v>
      </c>
      <c r="P111" s="175">
        <f t="shared" si="19"/>
        <v>0</v>
      </c>
      <c r="Q111" s="175">
        <f t="shared" si="19"/>
        <v>0</v>
      </c>
      <c r="R111" s="175">
        <f t="shared" si="19"/>
        <v>0</v>
      </c>
      <c r="S111" s="175">
        <f t="shared" si="19"/>
        <v>0</v>
      </c>
      <c r="T111" s="175">
        <f t="shared" si="19"/>
        <v>0</v>
      </c>
      <c r="U111" s="175">
        <f t="shared" si="19"/>
        <v>0</v>
      </c>
      <c r="V111" s="175">
        <f t="shared" si="19"/>
        <v>0</v>
      </c>
      <c r="W111" s="175">
        <f t="shared" si="19"/>
        <v>0</v>
      </c>
      <c r="X111" s="175">
        <f t="shared" si="19"/>
        <v>0</v>
      </c>
      <c r="Y111" s="175">
        <f t="shared" si="19"/>
        <v>0</v>
      </c>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row>
    <row r="112" spans="3:78">
      <c r="C112" s="25" t="s">
        <v>101</v>
      </c>
      <c r="E112" s="175">
        <f t="shared" si="19"/>
        <v>0</v>
      </c>
      <c r="F112" s="175">
        <f t="shared" si="19"/>
        <v>0</v>
      </c>
      <c r="G112" s="175">
        <f t="shared" si="19"/>
        <v>0</v>
      </c>
      <c r="H112" s="175">
        <f t="shared" si="19"/>
        <v>0</v>
      </c>
      <c r="I112" s="175">
        <f t="shared" si="19"/>
        <v>0</v>
      </c>
      <c r="J112" s="175">
        <f t="shared" si="19"/>
        <v>0</v>
      </c>
      <c r="K112" s="175">
        <f t="shared" si="19"/>
        <v>0</v>
      </c>
      <c r="L112" s="175">
        <f t="shared" si="19"/>
        <v>0</v>
      </c>
      <c r="M112" s="175">
        <f t="shared" si="19"/>
        <v>0</v>
      </c>
      <c r="N112" s="175">
        <f t="shared" si="19"/>
        <v>0</v>
      </c>
      <c r="O112" s="175">
        <f t="shared" si="19"/>
        <v>0</v>
      </c>
      <c r="P112" s="175">
        <f t="shared" si="19"/>
        <v>0</v>
      </c>
      <c r="Q112" s="175">
        <f t="shared" si="19"/>
        <v>0</v>
      </c>
      <c r="R112" s="175">
        <f t="shared" si="19"/>
        <v>0</v>
      </c>
      <c r="S112" s="175">
        <f t="shared" si="19"/>
        <v>0</v>
      </c>
      <c r="T112" s="175">
        <f t="shared" si="19"/>
        <v>0</v>
      </c>
      <c r="U112" s="175">
        <f t="shared" si="19"/>
        <v>0</v>
      </c>
      <c r="V112" s="175">
        <f t="shared" si="19"/>
        <v>0</v>
      </c>
      <c r="W112" s="175">
        <f t="shared" si="19"/>
        <v>0</v>
      </c>
      <c r="X112" s="175">
        <f t="shared" si="19"/>
        <v>0</v>
      </c>
      <c r="Y112" s="175">
        <f t="shared" si="19"/>
        <v>0</v>
      </c>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row>
    <row r="113" spans="3:78">
      <c r="C113" s="25" t="s">
        <v>102</v>
      </c>
      <c r="E113" s="175">
        <f t="shared" si="19"/>
        <v>0</v>
      </c>
      <c r="F113" s="175">
        <f t="shared" si="19"/>
        <v>0</v>
      </c>
      <c r="G113" s="175">
        <f t="shared" si="19"/>
        <v>0</v>
      </c>
      <c r="H113" s="175">
        <f t="shared" si="19"/>
        <v>0</v>
      </c>
      <c r="I113" s="175">
        <f t="shared" si="19"/>
        <v>0</v>
      </c>
      <c r="J113" s="175">
        <f t="shared" si="19"/>
        <v>0</v>
      </c>
      <c r="K113" s="175">
        <f t="shared" si="19"/>
        <v>0</v>
      </c>
      <c r="L113" s="175">
        <f t="shared" si="19"/>
        <v>0</v>
      </c>
      <c r="M113" s="175">
        <f t="shared" si="19"/>
        <v>0</v>
      </c>
      <c r="N113" s="175">
        <f t="shared" si="19"/>
        <v>0</v>
      </c>
      <c r="O113" s="175">
        <f t="shared" si="19"/>
        <v>0</v>
      </c>
      <c r="P113" s="175">
        <f t="shared" si="19"/>
        <v>0</v>
      </c>
      <c r="Q113" s="175">
        <f t="shared" si="19"/>
        <v>0</v>
      </c>
      <c r="R113" s="175">
        <f t="shared" si="19"/>
        <v>0</v>
      </c>
      <c r="S113" s="175">
        <f t="shared" si="19"/>
        <v>0</v>
      </c>
      <c r="T113" s="175">
        <f t="shared" si="19"/>
        <v>0</v>
      </c>
      <c r="U113" s="175">
        <f t="shared" si="19"/>
        <v>0</v>
      </c>
      <c r="V113" s="175">
        <f t="shared" si="19"/>
        <v>0</v>
      </c>
      <c r="W113" s="175">
        <f t="shared" si="19"/>
        <v>0</v>
      </c>
      <c r="X113" s="175">
        <f t="shared" si="19"/>
        <v>0</v>
      </c>
      <c r="Y113" s="175">
        <f t="shared" si="19"/>
        <v>0</v>
      </c>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row>
    <row r="114" spans="3:78">
      <c r="C114" s="25" t="s">
        <v>368</v>
      </c>
      <c r="E114" s="175">
        <f t="shared" si="19"/>
        <v>0</v>
      </c>
      <c r="F114" s="175">
        <f t="shared" si="19"/>
        <v>0</v>
      </c>
      <c r="G114" s="175">
        <f t="shared" si="19"/>
        <v>0</v>
      </c>
      <c r="H114" s="175">
        <f t="shared" si="19"/>
        <v>0</v>
      </c>
      <c r="I114" s="175">
        <f t="shared" si="19"/>
        <v>0</v>
      </c>
      <c r="J114" s="175">
        <f t="shared" si="19"/>
        <v>0</v>
      </c>
      <c r="K114" s="175">
        <f t="shared" si="19"/>
        <v>0</v>
      </c>
      <c r="L114" s="175">
        <f t="shared" si="19"/>
        <v>0</v>
      </c>
      <c r="M114" s="175">
        <f t="shared" si="19"/>
        <v>0</v>
      </c>
      <c r="N114" s="175">
        <f t="shared" si="19"/>
        <v>0</v>
      </c>
      <c r="O114" s="175">
        <f t="shared" si="19"/>
        <v>0</v>
      </c>
      <c r="P114" s="175">
        <f t="shared" si="19"/>
        <v>0</v>
      </c>
      <c r="Q114" s="175">
        <f t="shared" si="19"/>
        <v>0</v>
      </c>
      <c r="R114" s="175">
        <f t="shared" si="19"/>
        <v>0</v>
      </c>
      <c r="S114" s="175">
        <f t="shared" si="19"/>
        <v>0</v>
      </c>
      <c r="T114" s="175">
        <f t="shared" si="19"/>
        <v>0</v>
      </c>
      <c r="U114" s="175">
        <f t="shared" si="19"/>
        <v>0</v>
      </c>
      <c r="V114" s="175">
        <f t="shared" si="19"/>
        <v>0</v>
      </c>
      <c r="W114" s="175">
        <f t="shared" si="19"/>
        <v>0</v>
      </c>
      <c r="X114" s="175">
        <f t="shared" si="19"/>
        <v>0</v>
      </c>
      <c r="Y114" s="175">
        <f t="shared" si="19"/>
        <v>0</v>
      </c>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row>
    <row r="115" spans="3:78">
      <c r="C115" s="25" t="s">
        <v>370</v>
      </c>
      <c r="E115" s="175">
        <f t="shared" si="19"/>
        <v>0</v>
      </c>
      <c r="F115" s="175">
        <f t="shared" si="19"/>
        <v>0</v>
      </c>
      <c r="G115" s="175">
        <f t="shared" si="19"/>
        <v>0</v>
      </c>
      <c r="H115" s="175">
        <f t="shared" si="19"/>
        <v>0</v>
      </c>
      <c r="I115" s="175">
        <f t="shared" si="19"/>
        <v>0</v>
      </c>
      <c r="J115" s="175">
        <f t="shared" si="19"/>
        <v>0</v>
      </c>
      <c r="K115" s="175">
        <f t="shared" si="19"/>
        <v>0</v>
      </c>
      <c r="L115" s="175">
        <f t="shared" si="19"/>
        <v>0</v>
      </c>
      <c r="M115" s="175">
        <f t="shared" si="19"/>
        <v>0</v>
      </c>
      <c r="N115" s="175">
        <f t="shared" si="19"/>
        <v>0</v>
      </c>
      <c r="O115" s="175">
        <f t="shared" si="19"/>
        <v>0</v>
      </c>
      <c r="P115" s="175">
        <f t="shared" si="19"/>
        <v>0</v>
      </c>
      <c r="Q115" s="175">
        <f t="shared" si="19"/>
        <v>0</v>
      </c>
      <c r="R115" s="175">
        <f t="shared" si="19"/>
        <v>0</v>
      </c>
      <c r="S115" s="175">
        <f t="shared" si="19"/>
        <v>0</v>
      </c>
      <c r="T115" s="175">
        <f t="shared" si="19"/>
        <v>0</v>
      </c>
      <c r="U115" s="175">
        <f t="shared" si="19"/>
        <v>0</v>
      </c>
      <c r="V115" s="175">
        <f t="shared" si="19"/>
        <v>0</v>
      </c>
      <c r="W115" s="175">
        <f t="shared" si="19"/>
        <v>0</v>
      </c>
      <c r="X115" s="175">
        <f t="shared" si="19"/>
        <v>0</v>
      </c>
      <c r="Y115" s="175">
        <f t="shared" si="19"/>
        <v>0</v>
      </c>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row>
    <row r="116" spans="3:78">
      <c r="C116" s="25" t="s">
        <v>373</v>
      </c>
      <c r="E116" s="175">
        <f t="shared" si="19"/>
        <v>0</v>
      </c>
      <c r="F116" s="175">
        <f t="shared" si="19"/>
        <v>0</v>
      </c>
      <c r="G116" s="175">
        <f t="shared" si="19"/>
        <v>0</v>
      </c>
      <c r="H116" s="175">
        <f t="shared" si="19"/>
        <v>0</v>
      </c>
      <c r="I116" s="175">
        <f t="shared" si="19"/>
        <v>0</v>
      </c>
      <c r="J116" s="175">
        <f t="shared" si="19"/>
        <v>0</v>
      </c>
      <c r="K116" s="175">
        <f t="shared" si="19"/>
        <v>0</v>
      </c>
      <c r="L116" s="175">
        <f t="shared" si="19"/>
        <v>0</v>
      </c>
      <c r="M116" s="175">
        <f t="shared" si="19"/>
        <v>0</v>
      </c>
      <c r="N116" s="175">
        <f t="shared" si="19"/>
        <v>0</v>
      </c>
      <c r="O116" s="175">
        <f t="shared" si="19"/>
        <v>0</v>
      </c>
      <c r="P116" s="175">
        <f t="shared" si="19"/>
        <v>0</v>
      </c>
      <c r="Q116" s="175">
        <f t="shared" si="19"/>
        <v>0</v>
      </c>
      <c r="R116" s="175">
        <f t="shared" si="19"/>
        <v>0</v>
      </c>
      <c r="S116" s="175">
        <f t="shared" si="19"/>
        <v>0</v>
      </c>
      <c r="T116" s="175">
        <f t="shared" si="19"/>
        <v>0</v>
      </c>
      <c r="U116" s="175">
        <f t="shared" si="19"/>
        <v>0</v>
      </c>
      <c r="V116" s="175">
        <f t="shared" si="19"/>
        <v>0</v>
      </c>
      <c r="W116" s="175">
        <f t="shared" si="19"/>
        <v>0</v>
      </c>
      <c r="X116" s="175">
        <f t="shared" si="19"/>
        <v>0</v>
      </c>
      <c r="Y116" s="175">
        <f t="shared" si="19"/>
        <v>0</v>
      </c>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row>
    <row r="117" spans="3:78">
      <c r="C117" s="25" t="s">
        <v>376</v>
      </c>
      <c r="E117" s="175">
        <f t="shared" si="19"/>
        <v>0</v>
      </c>
      <c r="F117" s="175">
        <f t="shared" si="19"/>
        <v>0</v>
      </c>
      <c r="G117" s="175">
        <f t="shared" si="19"/>
        <v>0</v>
      </c>
      <c r="H117" s="175">
        <f t="shared" si="19"/>
        <v>0</v>
      </c>
      <c r="I117" s="175">
        <f t="shared" si="19"/>
        <v>0</v>
      </c>
      <c r="J117" s="175">
        <f t="shared" si="19"/>
        <v>0</v>
      </c>
      <c r="K117" s="175">
        <f t="shared" si="19"/>
        <v>0</v>
      </c>
      <c r="L117" s="175">
        <f t="shared" si="19"/>
        <v>0</v>
      </c>
      <c r="M117" s="175">
        <f t="shared" si="19"/>
        <v>0</v>
      </c>
      <c r="N117" s="175">
        <f t="shared" si="19"/>
        <v>0</v>
      </c>
      <c r="O117" s="175">
        <f t="shared" si="19"/>
        <v>0</v>
      </c>
      <c r="P117" s="175">
        <f t="shared" si="19"/>
        <v>0</v>
      </c>
      <c r="Q117" s="175">
        <f t="shared" si="19"/>
        <v>0</v>
      </c>
      <c r="R117" s="175">
        <f t="shared" si="19"/>
        <v>0</v>
      </c>
      <c r="S117" s="175">
        <f t="shared" si="19"/>
        <v>0</v>
      </c>
      <c r="T117" s="175">
        <f t="shared" si="19"/>
        <v>0</v>
      </c>
      <c r="U117" s="175">
        <f t="shared" si="19"/>
        <v>0</v>
      </c>
      <c r="V117" s="175">
        <f t="shared" si="19"/>
        <v>0</v>
      </c>
      <c r="W117" s="175">
        <f t="shared" si="19"/>
        <v>0</v>
      </c>
      <c r="X117" s="175">
        <f t="shared" si="19"/>
        <v>0</v>
      </c>
      <c r="Y117" s="175">
        <f t="shared" si="19"/>
        <v>0</v>
      </c>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row>
    <row r="118" spans="3:78">
      <c r="C118" s="25" t="s">
        <v>379</v>
      </c>
      <c r="E118" s="175">
        <f t="shared" si="19"/>
        <v>0</v>
      </c>
      <c r="F118" s="175">
        <f t="shared" si="19"/>
        <v>0</v>
      </c>
      <c r="G118" s="175">
        <f t="shared" si="19"/>
        <v>0</v>
      </c>
      <c r="H118" s="175">
        <f t="shared" si="19"/>
        <v>0</v>
      </c>
      <c r="I118" s="175">
        <f t="shared" si="19"/>
        <v>0</v>
      </c>
      <c r="J118" s="175">
        <f t="shared" si="19"/>
        <v>0</v>
      </c>
      <c r="K118" s="175">
        <f t="shared" si="19"/>
        <v>0</v>
      </c>
      <c r="L118" s="175">
        <f t="shared" si="19"/>
        <v>0</v>
      </c>
      <c r="M118" s="175">
        <f t="shared" si="19"/>
        <v>0</v>
      </c>
      <c r="N118" s="175">
        <f t="shared" si="19"/>
        <v>0</v>
      </c>
      <c r="O118" s="175">
        <f t="shared" si="19"/>
        <v>0</v>
      </c>
      <c r="P118" s="175">
        <f t="shared" si="19"/>
        <v>0</v>
      </c>
      <c r="Q118" s="175">
        <f t="shared" si="19"/>
        <v>0</v>
      </c>
      <c r="R118" s="175">
        <f t="shared" si="19"/>
        <v>0</v>
      </c>
      <c r="S118" s="175">
        <f t="shared" si="19"/>
        <v>0</v>
      </c>
      <c r="T118" s="175">
        <f t="shared" si="19"/>
        <v>0</v>
      </c>
      <c r="U118" s="175">
        <f t="shared" si="19"/>
        <v>0</v>
      </c>
      <c r="V118" s="175">
        <f t="shared" si="19"/>
        <v>0</v>
      </c>
      <c r="W118" s="175">
        <f t="shared" si="19"/>
        <v>0</v>
      </c>
      <c r="X118" s="175">
        <f t="shared" si="19"/>
        <v>0</v>
      </c>
      <c r="Y118" s="175">
        <f t="shared" si="19"/>
        <v>0</v>
      </c>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row>
    <row r="119" spans="3:78">
      <c r="C119" s="25" t="s">
        <v>382</v>
      </c>
      <c r="E119" s="175">
        <f t="shared" si="19"/>
        <v>0</v>
      </c>
      <c r="F119" s="175">
        <f t="shared" si="19"/>
        <v>0</v>
      </c>
      <c r="G119" s="175">
        <f t="shared" si="19"/>
        <v>0</v>
      </c>
      <c r="H119" s="175">
        <f t="shared" ref="H119:Y119" si="20">H82-H81</f>
        <v>0</v>
      </c>
      <c r="I119" s="175">
        <f t="shared" si="20"/>
        <v>0</v>
      </c>
      <c r="J119" s="175">
        <f t="shared" si="20"/>
        <v>0</v>
      </c>
      <c r="K119" s="175">
        <f t="shared" si="20"/>
        <v>0</v>
      </c>
      <c r="L119" s="175">
        <f t="shared" si="20"/>
        <v>0</v>
      </c>
      <c r="M119" s="175">
        <f t="shared" si="20"/>
        <v>0</v>
      </c>
      <c r="N119" s="175">
        <f t="shared" si="20"/>
        <v>0</v>
      </c>
      <c r="O119" s="175">
        <f t="shared" si="20"/>
        <v>0</v>
      </c>
      <c r="P119" s="175">
        <f t="shared" si="20"/>
        <v>0</v>
      </c>
      <c r="Q119" s="175">
        <f t="shared" si="20"/>
        <v>0</v>
      </c>
      <c r="R119" s="175">
        <f t="shared" si="20"/>
        <v>0</v>
      </c>
      <c r="S119" s="175">
        <f t="shared" si="20"/>
        <v>0</v>
      </c>
      <c r="T119" s="175">
        <f t="shared" si="20"/>
        <v>0</v>
      </c>
      <c r="U119" s="175">
        <f t="shared" si="20"/>
        <v>0</v>
      </c>
      <c r="V119" s="175">
        <f t="shared" si="20"/>
        <v>0</v>
      </c>
      <c r="W119" s="175">
        <f t="shared" si="20"/>
        <v>0</v>
      </c>
      <c r="X119" s="175">
        <f t="shared" si="20"/>
        <v>0</v>
      </c>
      <c r="Y119" s="175">
        <f t="shared" si="20"/>
        <v>0</v>
      </c>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row>
    <row r="120" spans="3:78">
      <c r="C120" s="25" t="s">
        <v>385</v>
      </c>
      <c r="E120" s="175">
        <f t="shared" ref="E120:Y124" si="21">E83-E82</f>
        <v>0</v>
      </c>
      <c r="F120" s="175">
        <f t="shared" si="21"/>
        <v>0</v>
      </c>
      <c r="G120" s="175">
        <f t="shared" si="21"/>
        <v>0</v>
      </c>
      <c r="H120" s="175">
        <f t="shared" si="21"/>
        <v>0</v>
      </c>
      <c r="I120" s="175">
        <f t="shared" si="21"/>
        <v>0</v>
      </c>
      <c r="J120" s="175">
        <f t="shared" si="21"/>
        <v>0</v>
      </c>
      <c r="K120" s="175">
        <f t="shared" si="21"/>
        <v>0</v>
      </c>
      <c r="L120" s="175">
        <f t="shared" si="21"/>
        <v>0</v>
      </c>
      <c r="M120" s="175">
        <f t="shared" si="21"/>
        <v>0</v>
      </c>
      <c r="N120" s="175">
        <f t="shared" si="21"/>
        <v>0</v>
      </c>
      <c r="O120" s="175">
        <f t="shared" si="21"/>
        <v>0</v>
      </c>
      <c r="P120" s="175">
        <f t="shared" si="21"/>
        <v>0</v>
      </c>
      <c r="Q120" s="175">
        <f t="shared" si="21"/>
        <v>0</v>
      </c>
      <c r="R120" s="175">
        <f t="shared" si="21"/>
        <v>0</v>
      </c>
      <c r="S120" s="175">
        <f t="shared" si="21"/>
        <v>0</v>
      </c>
      <c r="T120" s="175">
        <f t="shared" si="21"/>
        <v>0</v>
      </c>
      <c r="U120" s="175">
        <f t="shared" si="21"/>
        <v>0</v>
      </c>
      <c r="V120" s="175">
        <f t="shared" si="21"/>
        <v>0</v>
      </c>
      <c r="W120" s="175">
        <f t="shared" si="21"/>
        <v>0</v>
      </c>
      <c r="X120" s="175">
        <f t="shared" si="21"/>
        <v>0</v>
      </c>
      <c r="Y120" s="175">
        <f t="shared" si="21"/>
        <v>0</v>
      </c>
    </row>
    <row r="121" spans="3:78">
      <c r="C121" s="25" t="s">
        <v>388</v>
      </c>
      <c r="E121" s="175">
        <f t="shared" si="21"/>
        <v>0</v>
      </c>
      <c r="F121" s="175">
        <f t="shared" si="21"/>
        <v>0</v>
      </c>
      <c r="G121" s="175">
        <f t="shared" si="21"/>
        <v>0</v>
      </c>
      <c r="H121" s="175">
        <f t="shared" si="21"/>
        <v>0</v>
      </c>
      <c r="I121" s="175">
        <f t="shared" si="21"/>
        <v>0</v>
      </c>
      <c r="J121" s="175">
        <f t="shared" si="21"/>
        <v>0</v>
      </c>
      <c r="K121" s="175">
        <f t="shared" si="21"/>
        <v>0</v>
      </c>
      <c r="L121" s="175">
        <f t="shared" si="21"/>
        <v>0</v>
      </c>
      <c r="M121" s="175">
        <f t="shared" si="21"/>
        <v>0</v>
      </c>
      <c r="N121" s="175">
        <f t="shared" si="21"/>
        <v>0</v>
      </c>
      <c r="O121" s="175">
        <f t="shared" si="21"/>
        <v>0</v>
      </c>
      <c r="P121" s="175">
        <f t="shared" si="21"/>
        <v>0</v>
      </c>
      <c r="Q121" s="175">
        <f t="shared" si="21"/>
        <v>0</v>
      </c>
      <c r="R121" s="175">
        <f t="shared" si="21"/>
        <v>0</v>
      </c>
      <c r="S121" s="175">
        <f t="shared" si="21"/>
        <v>0</v>
      </c>
      <c r="T121" s="175">
        <f t="shared" si="21"/>
        <v>0</v>
      </c>
      <c r="U121" s="175">
        <f t="shared" si="21"/>
        <v>0</v>
      </c>
      <c r="V121" s="175">
        <f t="shared" si="21"/>
        <v>0</v>
      </c>
      <c r="W121" s="175">
        <f t="shared" si="21"/>
        <v>0</v>
      </c>
      <c r="X121" s="175">
        <f t="shared" si="21"/>
        <v>0</v>
      </c>
      <c r="Y121" s="175">
        <f t="shared" si="21"/>
        <v>0</v>
      </c>
    </row>
    <row r="122" spans="3:78">
      <c r="C122" s="25" t="s">
        <v>391</v>
      </c>
      <c r="E122" s="175">
        <f t="shared" si="21"/>
        <v>0</v>
      </c>
      <c r="F122" s="175">
        <f t="shared" si="21"/>
        <v>0</v>
      </c>
      <c r="G122" s="175">
        <f t="shared" si="21"/>
        <v>0</v>
      </c>
      <c r="H122" s="175">
        <f t="shared" si="21"/>
        <v>0</v>
      </c>
      <c r="I122" s="175">
        <f t="shared" si="21"/>
        <v>0</v>
      </c>
      <c r="J122" s="175">
        <f t="shared" si="21"/>
        <v>0</v>
      </c>
      <c r="K122" s="175">
        <f t="shared" si="21"/>
        <v>0</v>
      </c>
      <c r="L122" s="175">
        <f t="shared" si="21"/>
        <v>0</v>
      </c>
      <c r="M122" s="175">
        <f t="shared" si="21"/>
        <v>0</v>
      </c>
      <c r="N122" s="175">
        <f t="shared" si="21"/>
        <v>0</v>
      </c>
      <c r="O122" s="175">
        <f t="shared" si="21"/>
        <v>0</v>
      </c>
      <c r="P122" s="175">
        <f t="shared" si="21"/>
        <v>0</v>
      </c>
      <c r="Q122" s="175">
        <f t="shared" si="21"/>
        <v>0</v>
      </c>
      <c r="R122" s="175">
        <f t="shared" si="21"/>
        <v>0</v>
      </c>
      <c r="S122" s="175">
        <f t="shared" si="21"/>
        <v>0</v>
      </c>
      <c r="T122" s="175">
        <f t="shared" si="21"/>
        <v>0</v>
      </c>
      <c r="U122" s="175">
        <f t="shared" si="21"/>
        <v>0</v>
      </c>
      <c r="V122" s="175">
        <f t="shared" si="21"/>
        <v>0</v>
      </c>
      <c r="W122" s="175">
        <f t="shared" si="21"/>
        <v>0</v>
      </c>
      <c r="X122" s="175">
        <f t="shared" si="21"/>
        <v>0</v>
      </c>
      <c r="Y122" s="175">
        <f t="shared" si="21"/>
        <v>0</v>
      </c>
    </row>
    <row r="123" spans="3:78">
      <c r="C123" s="25" t="s">
        <v>394</v>
      </c>
      <c r="E123" s="175">
        <f t="shared" si="21"/>
        <v>0</v>
      </c>
      <c r="F123" s="175">
        <f t="shared" si="21"/>
        <v>0</v>
      </c>
      <c r="G123" s="175">
        <f t="shared" si="21"/>
        <v>0</v>
      </c>
      <c r="H123" s="175">
        <f t="shared" si="21"/>
        <v>0</v>
      </c>
      <c r="I123" s="175">
        <f t="shared" si="21"/>
        <v>0</v>
      </c>
      <c r="J123" s="175">
        <f t="shared" si="21"/>
        <v>0</v>
      </c>
      <c r="K123" s="175">
        <f t="shared" si="21"/>
        <v>0</v>
      </c>
      <c r="L123" s="175">
        <f t="shared" si="21"/>
        <v>0</v>
      </c>
      <c r="M123" s="175">
        <f t="shared" si="21"/>
        <v>0</v>
      </c>
      <c r="N123" s="175">
        <f t="shared" si="21"/>
        <v>0</v>
      </c>
      <c r="O123" s="175">
        <f t="shared" si="21"/>
        <v>0</v>
      </c>
      <c r="P123" s="175">
        <f t="shared" si="21"/>
        <v>0</v>
      </c>
      <c r="Q123" s="175">
        <f t="shared" si="21"/>
        <v>0</v>
      </c>
      <c r="R123" s="175">
        <f t="shared" si="21"/>
        <v>0</v>
      </c>
      <c r="S123" s="175">
        <f t="shared" si="21"/>
        <v>0</v>
      </c>
      <c r="T123" s="175">
        <f t="shared" si="21"/>
        <v>0</v>
      </c>
      <c r="U123" s="175">
        <f t="shared" si="21"/>
        <v>0</v>
      </c>
      <c r="V123" s="175">
        <f t="shared" si="21"/>
        <v>0</v>
      </c>
      <c r="W123" s="175">
        <f t="shared" si="21"/>
        <v>0</v>
      </c>
      <c r="X123" s="175">
        <f t="shared" si="21"/>
        <v>0</v>
      </c>
      <c r="Y123" s="175">
        <f t="shared" si="21"/>
        <v>0</v>
      </c>
    </row>
    <row r="124" spans="3:78">
      <c r="C124" s="25" t="s">
        <v>397</v>
      </c>
      <c r="E124" s="175">
        <f t="shared" si="21"/>
        <v>0</v>
      </c>
      <c r="F124" s="175">
        <f t="shared" si="21"/>
        <v>0</v>
      </c>
      <c r="G124" s="175">
        <f t="shared" si="21"/>
        <v>0</v>
      </c>
      <c r="H124" s="175">
        <f t="shared" si="21"/>
        <v>0</v>
      </c>
      <c r="I124" s="175">
        <f t="shared" si="21"/>
        <v>0</v>
      </c>
      <c r="J124" s="175">
        <f t="shared" si="21"/>
        <v>0</v>
      </c>
      <c r="K124" s="175">
        <f t="shared" si="21"/>
        <v>0</v>
      </c>
      <c r="L124" s="175">
        <f t="shared" si="21"/>
        <v>0</v>
      </c>
      <c r="M124" s="175">
        <f t="shared" si="21"/>
        <v>0</v>
      </c>
      <c r="N124" s="175">
        <f t="shared" si="21"/>
        <v>0</v>
      </c>
      <c r="O124" s="175">
        <f t="shared" si="21"/>
        <v>0</v>
      </c>
      <c r="P124" s="175">
        <f t="shared" si="21"/>
        <v>0</v>
      </c>
      <c r="Q124" s="175">
        <f t="shared" si="21"/>
        <v>0</v>
      </c>
      <c r="R124" s="175">
        <f t="shared" si="21"/>
        <v>0</v>
      </c>
      <c r="S124" s="175">
        <f t="shared" si="21"/>
        <v>0</v>
      </c>
      <c r="T124" s="175">
        <f t="shared" si="21"/>
        <v>0</v>
      </c>
      <c r="U124" s="175">
        <f t="shared" si="21"/>
        <v>0</v>
      </c>
      <c r="V124" s="175">
        <f t="shared" si="21"/>
        <v>0</v>
      </c>
      <c r="W124" s="175">
        <f t="shared" si="21"/>
        <v>0</v>
      </c>
      <c r="X124" s="175">
        <f t="shared" si="21"/>
        <v>0</v>
      </c>
      <c r="Y124" s="175">
        <f t="shared" si="21"/>
        <v>0</v>
      </c>
    </row>
    <row r="125" spans="3:78">
      <c r="E125" s="65"/>
    </row>
    <row r="126" spans="3:78" ht="15">
      <c r="C126" s="122" t="s">
        <v>104</v>
      </c>
      <c r="D126" s="176">
        <f t="shared" ref="D126:X126" si="22">SUM(D93:D124)</f>
        <v>0</v>
      </c>
      <c r="E126" s="176">
        <f t="shared" si="22"/>
        <v>1.2216590006065167</v>
      </c>
      <c r="F126" s="176">
        <f t="shared" si="22"/>
        <v>1.8104730114027234</v>
      </c>
      <c r="G126" s="176">
        <f t="shared" si="22"/>
        <v>2.2172984073904813</v>
      </c>
      <c r="H126" s="176">
        <f t="shared" si="22"/>
        <v>2.4918672758431502</v>
      </c>
      <c r="I126" s="176">
        <f t="shared" si="22"/>
        <v>2.6849821232345419</v>
      </c>
      <c r="J126" s="176">
        <f t="shared" si="22"/>
        <v>2.7958876329396372</v>
      </c>
      <c r="K126" s="176">
        <f t="shared" si="22"/>
        <v>2.8602083203750808</v>
      </c>
      <c r="L126" s="176">
        <f t="shared" si="22"/>
        <v>2.9016095354111004</v>
      </c>
      <c r="M126" s="176">
        <f t="shared" si="22"/>
        <v>2.9328973430028142</v>
      </c>
      <c r="N126" s="176">
        <f t="shared" si="22"/>
        <v>2.9600536589592945</v>
      </c>
      <c r="O126" s="176">
        <f t="shared" si="22"/>
        <v>2.9855653459587748</v>
      </c>
      <c r="P126" s="176">
        <f t="shared" si="22"/>
        <v>3.0103981377943092</v>
      </c>
      <c r="Q126" s="176">
        <f t="shared" si="22"/>
        <v>3.0348801070333402</v>
      </c>
      <c r="R126" s="176">
        <f t="shared" si="22"/>
        <v>3.059101688956213</v>
      </c>
      <c r="S126" s="176">
        <f t="shared" si="22"/>
        <v>3.083100555747738</v>
      </c>
      <c r="T126" s="176">
        <f t="shared" si="22"/>
        <v>3.1069034370058679</v>
      </c>
      <c r="U126" s="176">
        <f t="shared" si="22"/>
        <v>3.130532097159072</v>
      </c>
      <c r="V126" s="176">
        <f t="shared" si="22"/>
        <v>3.1540041854444545</v>
      </c>
      <c r="W126" s="176">
        <f t="shared" si="22"/>
        <v>3.1773349069209633</v>
      </c>
      <c r="X126" s="176">
        <f t="shared" si="22"/>
        <v>3.2005673645384278</v>
      </c>
      <c r="Y126" s="176"/>
    </row>
    <row r="127" spans="3:78" ht="15">
      <c r="C127" s="122" t="s">
        <v>105</v>
      </c>
      <c r="D127" s="176">
        <f>D126</f>
        <v>0</v>
      </c>
      <c r="E127" s="176">
        <f t="shared" ref="E127:X127" si="23">D127+E126</f>
        <v>1.2216590006065167</v>
      </c>
      <c r="F127" s="176">
        <f t="shared" si="23"/>
        <v>3.0321320120092401</v>
      </c>
      <c r="G127" s="176">
        <f t="shared" si="23"/>
        <v>5.2494304193997214</v>
      </c>
      <c r="H127" s="176">
        <f t="shared" si="23"/>
        <v>7.7412976952428716</v>
      </c>
      <c r="I127" s="176">
        <f t="shared" si="23"/>
        <v>10.426279818477413</v>
      </c>
      <c r="J127" s="176">
        <f t="shared" si="23"/>
        <v>13.22216745141705</v>
      </c>
      <c r="K127" s="176">
        <f t="shared" si="23"/>
        <v>16.08237577179213</v>
      </c>
      <c r="L127" s="176">
        <f t="shared" si="23"/>
        <v>18.983985307203231</v>
      </c>
      <c r="M127" s="176">
        <f t="shared" si="23"/>
        <v>21.916882650206045</v>
      </c>
      <c r="N127" s="176">
        <f t="shared" si="23"/>
        <v>24.876936309165337</v>
      </c>
      <c r="O127" s="176">
        <f t="shared" si="23"/>
        <v>27.862501655124113</v>
      </c>
      <c r="P127" s="176">
        <f t="shared" si="23"/>
        <v>30.872899792918421</v>
      </c>
      <c r="Q127" s="176">
        <f t="shared" si="23"/>
        <v>33.907779899951763</v>
      </c>
      <c r="R127" s="176">
        <f t="shared" si="23"/>
        <v>36.966881588907974</v>
      </c>
      <c r="S127" s="176">
        <f t="shared" si="23"/>
        <v>40.049982144655715</v>
      </c>
      <c r="T127" s="176">
        <f t="shared" si="23"/>
        <v>43.156885581661584</v>
      </c>
      <c r="U127" s="176">
        <f t="shared" si="23"/>
        <v>46.287417678820653</v>
      </c>
      <c r="V127" s="176">
        <f t="shared" si="23"/>
        <v>49.441421864265109</v>
      </c>
      <c r="W127" s="176">
        <f t="shared" si="23"/>
        <v>52.618756771186071</v>
      </c>
      <c r="X127" s="176">
        <f t="shared" si="23"/>
        <v>55.8193241357245</v>
      </c>
      <c r="Y127" s="176">
        <f>SUM(Y93:Y124)</f>
        <v>59.31596957353625</v>
      </c>
    </row>
  </sheetData>
  <mergeCells count="1">
    <mergeCell ref="B1:S6"/>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sheetPr codeName="Sheet11"/>
  <dimension ref="A1:CB127"/>
  <sheetViews>
    <sheetView workbookViewId="0">
      <selection activeCell="E13" sqref="E13"/>
    </sheetView>
  </sheetViews>
  <sheetFormatPr defaultRowHeight="12.75"/>
  <cols>
    <col min="1" max="1" width="45.5703125" style="25" customWidth="1"/>
    <col min="2" max="2" width="25.7109375" style="25" customWidth="1"/>
    <col min="3" max="3" width="26" style="25" customWidth="1"/>
    <col min="4" max="4" width="29.5703125" style="25" customWidth="1"/>
    <col min="5" max="5" width="11" style="25" customWidth="1"/>
    <col min="6" max="6" width="10.7109375" style="25" customWidth="1"/>
    <col min="7" max="12" width="9.42578125" style="25" bestFit="1" customWidth="1"/>
    <col min="13" max="13" width="9.7109375" style="25" bestFit="1" customWidth="1"/>
    <col min="14" max="24" width="10.28515625" style="25" bestFit="1" customWidth="1"/>
    <col min="25" max="25" width="14.42578125" style="25" customWidth="1"/>
    <col min="26" max="26" width="9.140625" style="25"/>
    <col min="27" max="27" width="10.42578125" style="25" customWidth="1"/>
    <col min="28" max="28" width="14" style="25" bestFit="1" customWidth="1"/>
    <col min="29" max="255" width="9.140625" style="25"/>
    <col min="256" max="256" width="35" style="25" customWidth="1"/>
    <col min="257" max="257" width="16" style="25" customWidth="1"/>
    <col min="258" max="258" width="29.140625" style="25" customWidth="1"/>
    <col min="259" max="259" width="12.85546875" style="25" bestFit="1" customWidth="1"/>
    <col min="260" max="260" width="9.42578125" style="25" customWidth="1"/>
    <col min="261" max="511" width="9.140625" style="25"/>
    <col min="512" max="512" width="35" style="25" customWidth="1"/>
    <col min="513" max="513" width="16" style="25" customWidth="1"/>
    <col min="514" max="514" width="29.140625" style="25" customWidth="1"/>
    <col min="515" max="515" width="12.85546875" style="25" bestFit="1" customWidth="1"/>
    <col min="516" max="516" width="9.42578125" style="25" customWidth="1"/>
    <col min="517" max="767" width="9.140625" style="25"/>
    <col min="768" max="768" width="35" style="25" customWidth="1"/>
    <col min="769" max="769" width="16" style="25" customWidth="1"/>
    <col min="770" max="770" width="29.140625" style="25" customWidth="1"/>
    <col min="771" max="771" width="12.85546875" style="25" bestFit="1" customWidth="1"/>
    <col min="772" max="772" width="9.42578125" style="25" customWidth="1"/>
    <col min="773" max="1023" width="9.140625" style="25"/>
    <col min="1024" max="1024" width="35" style="25" customWidth="1"/>
    <col min="1025" max="1025" width="16" style="25" customWidth="1"/>
    <col min="1026" max="1026" width="29.140625" style="25" customWidth="1"/>
    <col min="1027" max="1027" width="12.85546875" style="25" bestFit="1" customWidth="1"/>
    <col min="1028" max="1028" width="9.42578125" style="25" customWidth="1"/>
    <col min="1029" max="1279" width="9.140625" style="25"/>
    <col min="1280" max="1280" width="35" style="25" customWidth="1"/>
    <col min="1281" max="1281" width="16" style="25" customWidth="1"/>
    <col min="1282" max="1282" width="29.140625" style="25" customWidth="1"/>
    <col min="1283" max="1283" width="12.85546875" style="25" bestFit="1" customWidth="1"/>
    <col min="1284" max="1284" width="9.42578125" style="25" customWidth="1"/>
    <col min="1285" max="1535" width="9.140625" style="25"/>
    <col min="1536" max="1536" width="35" style="25" customWidth="1"/>
    <col min="1537" max="1537" width="16" style="25" customWidth="1"/>
    <col min="1538" max="1538" width="29.140625" style="25" customWidth="1"/>
    <col min="1539" max="1539" width="12.85546875" style="25" bestFit="1" customWidth="1"/>
    <col min="1540" max="1540" width="9.42578125" style="25" customWidth="1"/>
    <col min="1541" max="1791" width="9.140625" style="25"/>
    <col min="1792" max="1792" width="35" style="25" customWidth="1"/>
    <col min="1793" max="1793" width="16" style="25" customWidth="1"/>
    <col min="1794" max="1794" width="29.140625" style="25" customWidth="1"/>
    <col min="1795" max="1795" width="12.85546875" style="25" bestFit="1" customWidth="1"/>
    <col min="1796" max="1796" width="9.42578125" style="25" customWidth="1"/>
    <col min="1797" max="2047" width="9.140625" style="25"/>
    <col min="2048" max="2048" width="35" style="25" customWidth="1"/>
    <col min="2049" max="2049" width="16" style="25" customWidth="1"/>
    <col min="2050" max="2050" width="29.140625" style="25" customWidth="1"/>
    <col min="2051" max="2051" width="12.85546875" style="25" bestFit="1" customWidth="1"/>
    <col min="2052" max="2052" width="9.42578125" style="25" customWidth="1"/>
    <col min="2053" max="2303" width="9.140625" style="25"/>
    <col min="2304" max="2304" width="35" style="25" customWidth="1"/>
    <col min="2305" max="2305" width="16" style="25" customWidth="1"/>
    <col min="2306" max="2306" width="29.140625" style="25" customWidth="1"/>
    <col min="2307" max="2307" width="12.85546875" style="25" bestFit="1" customWidth="1"/>
    <col min="2308" max="2308" width="9.42578125" style="25" customWidth="1"/>
    <col min="2309" max="2559" width="9.140625" style="25"/>
    <col min="2560" max="2560" width="35" style="25" customWidth="1"/>
    <col min="2561" max="2561" width="16" style="25" customWidth="1"/>
    <col min="2562" max="2562" width="29.140625" style="25" customWidth="1"/>
    <col min="2563" max="2563" width="12.85546875" style="25" bestFit="1" customWidth="1"/>
    <col min="2564" max="2564" width="9.42578125" style="25" customWidth="1"/>
    <col min="2565" max="2815" width="9.140625" style="25"/>
    <col min="2816" max="2816" width="35" style="25" customWidth="1"/>
    <col min="2817" max="2817" width="16" style="25" customWidth="1"/>
    <col min="2818" max="2818" width="29.140625" style="25" customWidth="1"/>
    <col min="2819" max="2819" width="12.85546875" style="25" bestFit="1" customWidth="1"/>
    <col min="2820" max="2820" width="9.42578125" style="25" customWidth="1"/>
    <col min="2821" max="3071" width="9.140625" style="25"/>
    <col min="3072" max="3072" width="35" style="25" customWidth="1"/>
    <col min="3073" max="3073" width="16" style="25" customWidth="1"/>
    <col min="3074" max="3074" width="29.140625" style="25" customWidth="1"/>
    <col min="3075" max="3075" width="12.85546875" style="25" bestFit="1" customWidth="1"/>
    <col min="3076" max="3076" width="9.42578125" style="25" customWidth="1"/>
    <col min="3077" max="3327" width="9.140625" style="25"/>
    <col min="3328" max="3328" width="35" style="25" customWidth="1"/>
    <col min="3329" max="3329" width="16" style="25" customWidth="1"/>
    <col min="3330" max="3330" width="29.140625" style="25" customWidth="1"/>
    <col min="3331" max="3331" width="12.85546875" style="25" bestFit="1" customWidth="1"/>
    <col min="3332" max="3332" width="9.42578125" style="25" customWidth="1"/>
    <col min="3333" max="3583" width="9.140625" style="25"/>
    <col min="3584" max="3584" width="35" style="25" customWidth="1"/>
    <col min="3585" max="3585" width="16" style="25" customWidth="1"/>
    <col min="3586" max="3586" width="29.140625" style="25" customWidth="1"/>
    <col min="3587" max="3587" width="12.85546875" style="25" bestFit="1" customWidth="1"/>
    <col min="3588" max="3588" width="9.42578125" style="25" customWidth="1"/>
    <col min="3589" max="3839" width="9.140625" style="25"/>
    <col min="3840" max="3840" width="35" style="25" customWidth="1"/>
    <col min="3841" max="3841" width="16" style="25" customWidth="1"/>
    <col min="3842" max="3842" width="29.140625" style="25" customWidth="1"/>
    <col min="3843" max="3843" width="12.85546875" style="25" bestFit="1" customWidth="1"/>
    <col min="3844" max="3844" width="9.42578125" style="25" customWidth="1"/>
    <col min="3845" max="4095" width="9.140625" style="25"/>
    <col min="4096" max="4096" width="35" style="25" customWidth="1"/>
    <col min="4097" max="4097" width="16" style="25" customWidth="1"/>
    <col min="4098" max="4098" width="29.140625" style="25" customWidth="1"/>
    <col min="4099" max="4099" width="12.85546875" style="25" bestFit="1" customWidth="1"/>
    <col min="4100" max="4100" width="9.42578125" style="25" customWidth="1"/>
    <col min="4101" max="4351" width="9.140625" style="25"/>
    <col min="4352" max="4352" width="35" style="25" customWidth="1"/>
    <col min="4353" max="4353" width="16" style="25" customWidth="1"/>
    <col min="4354" max="4354" width="29.140625" style="25" customWidth="1"/>
    <col min="4355" max="4355" width="12.85546875" style="25" bestFit="1" customWidth="1"/>
    <col min="4356" max="4356" width="9.42578125" style="25" customWidth="1"/>
    <col min="4357" max="4607" width="9.140625" style="25"/>
    <col min="4608" max="4608" width="35" style="25" customWidth="1"/>
    <col min="4609" max="4609" width="16" style="25" customWidth="1"/>
    <col min="4610" max="4610" width="29.140625" style="25" customWidth="1"/>
    <col min="4611" max="4611" width="12.85546875" style="25" bestFit="1" customWidth="1"/>
    <col min="4612" max="4612" width="9.42578125" style="25" customWidth="1"/>
    <col min="4613" max="4863" width="9.140625" style="25"/>
    <col min="4864" max="4864" width="35" style="25" customWidth="1"/>
    <col min="4865" max="4865" width="16" style="25" customWidth="1"/>
    <col min="4866" max="4866" width="29.140625" style="25" customWidth="1"/>
    <col min="4867" max="4867" width="12.85546875" style="25" bestFit="1" customWidth="1"/>
    <col min="4868" max="4868" width="9.42578125" style="25" customWidth="1"/>
    <col min="4869" max="5119" width="9.140625" style="25"/>
    <col min="5120" max="5120" width="35" style="25" customWidth="1"/>
    <col min="5121" max="5121" width="16" style="25" customWidth="1"/>
    <col min="5122" max="5122" width="29.140625" style="25" customWidth="1"/>
    <col min="5123" max="5123" width="12.85546875" style="25" bestFit="1" customWidth="1"/>
    <col min="5124" max="5124" width="9.42578125" style="25" customWidth="1"/>
    <col min="5125" max="5375" width="9.140625" style="25"/>
    <col min="5376" max="5376" width="35" style="25" customWidth="1"/>
    <col min="5377" max="5377" width="16" style="25" customWidth="1"/>
    <col min="5378" max="5378" width="29.140625" style="25" customWidth="1"/>
    <col min="5379" max="5379" width="12.85546875" style="25" bestFit="1" customWidth="1"/>
    <col min="5380" max="5380" width="9.42578125" style="25" customWidth="1"/>
    <col min="5381" max="5631" width="9.140625" style="25"/>
    <col min="5632" max="5632" width="35" style="25" customWidth="1"/>
    <col min="5633" max="5633" width="16" style="25" customWidth="1"/>
    <col min="5634" max="5634" width="29.140625" style="25" customWidth="1"/>
    <col min="5635" max="5635" width="12.85546875" style="25" bestFit="1" customWidth="1"/>
    <col min="5636" max="5636" width="9.42578125" style="25" customWidth="1"/>
    <col min="5637" max="5887" width="9.140625" style="25"/>
    <col min="5888" max="5888" width="35" style="25" customWidth="1"/>
    <col min="5889" max="5889" width="16" style="25" customWidth="1"/>
    <col min="5890" max="5890" width="29.140625" style="25" customWidth="1"/>
    <col min="5891" max="5891" width="12.85546875" style="25" bestFit="1" customWidth="1"/>
    <col min="5892" max="5892" width="9.42578125" style="25" customWidth="1"/>
    <col min="5893" max="6143" width="9.140625" style="25"/>
    <col min="6144" max="6144" width="35" style="25" customWidth="1"/>
    <col min="6145" max="6145" width="16" style="25" customWidth="1"/>
    <col min="6146" max="6146" width="29.140625" style="25" customWidth="1"/>
    <col min="6147" max="6147" width="12.85546875" style="25" bestFit="1" customWidth="1"/>
    <col min="6148" max="6148" width="9.42578125" style="25" customWidth="1"/>
    <col min="6149" max="6399" width="9.140625" style="25"/>
    <col min="6400" max="6400" width="35" style="25" customWidth="1"/>
    <col min="6401" max="6401" width="16" style="25" customWidth="1"/>
    <col min="6402" max="6402" width="29.140625" style="25" customWidth="1"/>
    <col min="6403" max="6403" width="12.85546875" style="25" bestFit="1" customWidth="1"/>
    <col min="6404" max="6404" width="9.42578125" style="25" customWidth="1"/>
    <col min="6405" max="6655" width="9.140625" style="25"/>
    <col min="6656" max="6656" width="35" style="25" customWidth="1"/>
    <col min="6657" max="6657" width="16" style="25" customWidth="1"/>
    <col min="6658" max="6658" width="29.140625" style="25" customWidth="1"/>
    <col min="6659" max="6659" width="12.85546875" style="25" bestFit="1" customWidth="1"/>
    <col min="6660" max="6660" width="9.42578125" style="25" customWidth="1"/>
    <col min="6661" max="6911" width="9.140625" style="25"/>
    <col min="6912" max="6912" width="35" style="25" customWidth="1"/>
    <col min="6913" max="6913" width="16" style="25" customWidth="1"/>
    <col min="6914" max="6914" width="29.140625" style="25" customWidth="1"/>
    <col min="6915" max="6915" width="12.85546875" style="25" bestFit="1" customWidth="1"/>
    <col min="6916" max="6916" width="9.42578125" style="25" customWidth="1"/>
    <col min="6917" max="7167" width="9.140625" style="25"/>
    <col min="7168" max="7168" width="35" style="25" customWidth="1"/>
    <col min="7169" max="7169" width="16" style="25" customWidth="1"/>
    <col min="7170" max="7170" width="29.140625" style="25" customWidth="1"/>
    <col min="7171" max="7171" width="12.85546875" style="25" bestFit="1" customWidth="1"/>
    <col min="7172" max="7172" width="9.42578125" style="25" customWidth="1"/>
    <col min="7173" max="7423" width="9.140625" style="25"/>
    <col min="7424" max="7424" width="35" style="25" customWidth="1"/>
    <col min="7425" max="7425" width="16" style="25" customWidth="1"/>
    <col min="7426" max="7426" width="29.140625" style="25" customWidth="1"/>
    <col min="7427" max="7427" width="12.85546875" style="25" bestFit="1" customWidth="1"/>
    <col min="7428" max="7428" width="9.42578125" style="25" customWidth="1"/>
    <col min="7429" max="7679" width="9.140625" style="25"/>
    <col min="7680" max="7680" width="35" style="25" customWidth="1"/>
    <col min="7681" max="7681" width="16" style="25" customWidth="1"/>
    <col min="7682" max="7682" width="29.140625" style="25" customWidth="1"/>
    <col min="7683" max="7683" width="12.85546875" style="25" bestFit="1" customWidth="1"/>
    <col min="7684" max="7684" width="9.42578125" style="25" customWidth="1"/>
    <col min="7685" max="7935" width="9.140625" style="25"/>
    <col min="7936" max="7936" width="35" style="25" customWidth="1"/>
    <col min="7937" max="7937" width="16" style="25" customWidth="1"/>
    <col min="7938" max="7938" width="29.140625" style="25" customWidth="1"/>
    <col min="7939" max="7939" width="12.85546875" style="25" bestFit="1" customWidth="1"/>
    <col min="7940" max="7940" width="9.42578125" style="25" customWidth="1"/>
    <col min="7941" max="8191" width="9.140625" style="25"/>
    <col min="8192" max="8192" width="35" style="25" customWidth="1"/>
    <col min="8193" max="8193" width="16" style="25" customWidth="1"/>
    <col min="8194" max="8194" width="29.140625" style="25" customWidth="1"/>
    <col min="8195" max="8195" width="12.85546875" style="25" bestFit="1" customWidth="1"/>
    <col min="8196" max="8196" width="9.42578125" style="25" customWidth="1"/>
    <col min="8197" max="8447" width="9.140625" style="25"/>
    <col min="8448" max="8448" width="35" style="25" customWidth="1"/>
    <col min="8449" max="8449" width="16" style="25" customWidth="1"/>
    <col min="8450" max="8450" width="29.140625" style="25" customWidth="1"/>
    <col min="8451" max="8451" width="12.85546875" style="25" bestFit="1" customWidth="1"/>
    <col min="8452" max="8452" width="9.42578125" style="25" customWidth="1"/>
    <col min="8453" max="8703" width="9.140625" style="25"/>
    <col min="8704" max="8704" width="35" style="25" customWidth="1"/>
    <col min="8705" max="8705" width="16" style="25" customWidth="1"/>
    <col min="8706" max="8706" width="29.140625" style="25" customWidth="1"/>
    <col min="8707" max="8707" width="12.85546875" style="25" bestFit="1" customWidth="1"/>
    <col min="8708" max="8708" width="9.42578125" style="25" customWidth="1"/>
    <col min="8709" max="8959" width="9.140625" style="25"/>
    <col min="8960" max="8960" width="35" style="25" customWidth="1"/>
    <col min="8961" max="8961" width="16" style="25" customWidth="1"/>
    <col min="8962" max="8962" width="29.140625" style="25" customWidth="1"/>
    <col min="8963" max="8963" width="12.85546875" style="25" bestFit="1" customWidth="1"/>
    <col min="8964" max="8964" width="9.42578125" style="25" customWidth="1"/>
    <col min="8965" max="9215" width="9.140625" style="25"/>
    <col min="9216" max="9216" width="35" style="25" customWidth="1"/>
    <col min="9217" max="9217" width="16" style="25" customWidth="1"/>
    <col min="9218" max="9218" width="29.140625" style="25" customWidth="1"/>
    <col min="9219" max="9219" width="12.85546875" style="25" bestFit="1" customWidth="1"/>
    <col min="9220" max="9220" width="9.42578125" style="25" customWidth="1"/>
    <col min="9221" max="9471" width="9.140625" style="25"/>
    <col min="9472" max="9472" width="35" style="25" customWidth="1"/>
    <col min="9473" max="9473" width="16" style="25" customWidth="1"/>
    <col min="9474" max="9474" width="29.140625" style="25" customWidth="1"/>
    <col min="9475" max="9475" width="12.85546875" style="25" bestFit="1" customWidth="1"/>
    <col min="9476" max="9476" width="9.42578125" style="25" customWidth="1"/>
    <col min="9477" max="9727" width="9.140625" style="25"/>
    <col min="9728" max="9728" width="35" style="25" customWidth="1"/>
    <col min="9729" max="9729" width="16" style="25" customWidth="1"/>
    <col min="9730" max="9730" width="29.140625" style="25" customWidth="1"/>
    <col min="9731" max="9731" width="12.85546875" style="25" bestFit="1" customWidth="1"/>
    <col min="9732" max="9732" width="9.42578125" style="25" customWidth="1"/>
    <col min="9733" max="9983" width="9.140625" style="25"/>
    <col min="9984" max="9984" width="35" style="25" customWidth="1"/>
    <col min="9985" max="9985" width="16" style="25" customWidth="1"/>
    <col min="9986" max="9986" width="29.140625" style="25" customWidth="1"/>
    <col min="9987" max="9987" width="12.85546875" style="25" bestFit="1" customWidth="1"/>
    <col min="9988" max="9988" width="9.42578125" style="25" customWidth="1"/>
    <col min="9989" max="10239" width="9.140625" style="25"/>
    <col min="10240" max="10240" width="35" style="25" customWidth="1"/>
    <col min="10241" max="10241" width="16" style="25" customWidth="1"/>
    <col min="10242" max="10242" width="29.140625" style="25" customWidth="1"/>
    <col min="10243" max="10243" width="12.85546875" style="25" bestFit="1" customWidth="1"/>
    <col min="10244" max="10244" width="9.42578125" style="25" customWidth="1"/>
    <col min="10245" max="10495" width="9.140625" style="25"/>
    <col min="10496" max="10496" width="35" style="25" customWidth="1"/>
    <col min="10497" max="10497" width="16" style="25" customWidth="1"/>
    <col min="10498" max="10498" width="29.140625" style="25" customWidth="1"/>
    <col min="10499" max="10499" width="12.85546875" style="25" bestFit="1" customWidth="1"/>
    <col min="10500" max="10500" width="9.42578125" style="25" customWidth="1"/>
    <col min="10501" max="10751" width="9.140625" style="25"/>
    <col min="10752" max="10752" width="35" style="25" customWidth="1"/>
    <col min="10753" max="10753" width="16" style="25" customWidth="1"/>
    <col min="10754" max="10754" width="29.140625" style="25" customWidth="1"/>
    <col min="10755" max="10755" width="12.85546875" style="25" bestFit="1" customWidth="1"/>
    <col min="10756" max="10756" width="9.42578125" style="25" customWidth="1"/>
    <col min="10757" max="11007" width="9.140625" style="25"/>
    <col min="11008" max="11008" width="35" style="25" customWidth="1"/>
    <col min="11009" max="11009" width="16" style="25" customWidth="1"/>
    <col min="11010" max="11010" width="29.140625" style="25" customWidth="1"/>
    <col min="11011" max="11011" width="12.85546875" style="25" bestFit="1" customWidth="1"/>
    <col min="11012" max="11012" width="9.42578125" style="25" customWidth="1"/>
    <col min="11013" max="11263" width="9.140625" style="25"/>
    <col min="11264" max="11264" width="35" style="25" customWidth="1"/>
    <col min="11265" max="11265" width="16" style="25" customWidth="1"/>
    <col min="11266" max="11266" width="29.140625" style="25" customWidth="1"/>
    <col min="11267" max="11267" width="12.85546875" style="25" bestFit="1" customWidth="1"/>
    <col min="11268" max="11268" width="9.42578125" style="25" customWidth="1"/>
    <col min="11269" max="11519" width="9.140625" style="25"/>
    <col min="11520" max="11520" width="35" style="25" customWidth="1"/>
    <col min="11521" max="11521" width="16" style="25" customWidth="1"/>
    <col min="11522" max="11522" width="29.140625" style="25" customWidth="1"/>
    <col min="11523" max="11523" width="12.85546875" style="25" bestFit="1" customWidth="1"/>
    <col min="11524" max="11524" width="9.42578125" style="25" customWidth="1"/>
    <col min="11525" max="11775" width="9.140625" style="25"/>
    <col min="11776" max="11776" width="35" style="25" customWidth="1"/>
    <col min="11777" max="11777" width="16" style="25" customWidth="1"/>
    <col min="11778" max="11778" width="29.140625" style="25" customWidth="1"/>
    <col min="11779" max="11779" width="12.85546875" style="25" bestFit="1" customWidth="1"/>
    <col min="11780" max="11780" width="9.42578125" style="25" customWidth="1"/>
    <col min="11781" max="12031" width="9.140625" style="25"/>
    <col min="12032" max="12032" width="35" style="25" customWidth="1"/>
    <col min="12033" max="12033" width="16" style="25" customWidth="1"/>
    <col min="12034" max="12034" width="29.140625" style="25" customWidth="1"/>
    <col min="12035" max="12035" width="12.85546875" style="25" bestFit="1" customWidth="1"/>
    <col min="12036" max="12036" width="9.42578125" style="25" customWidth="1"/>
    <col min="12037" max="12287" width="9.140625" style="25"/>
    <col min="12288" max="12288" width="35" style="25" customWidth="1"/>
    <col min="12289" max="12289" width="16" style="25" customWidth="1"/>
    <col min="12290" max="12290" width="29.140625" style="25" customWidth="1"/>
    <col min="12291" max="12291" width="12.85546875" style="25" bestFit="1" customWidth="1"/>
    <col min="12292" max="12292" width="9.42578125" style="25" customWidth="1"/>
    <col min="12293" max="12543" width="9.140625" style="25"/>
    <col min="12544" max="12544" width="35" style="25" customWidth="1"/>
    <col min="12545" max="12545" width="16" style="25" customWidth="1"/>
    <col min="12546" max="12546" width="29.140625" style="25" customWidth="1"/>
    <col min="12547" max="12547" width="12.85546875" style="25" bestFit="1" customWidth="1"/>
    <col min="12548" max="12548" width="9.42578125" style="25" customWidth="1"/>
    <col min="12549" max="12799" width="9.140625" style="25"/>
    <col min="12800" max="12800" width="35" style="25" customWidth="1"/>
    <col min="12801" max="12801" width="16" style="25" customWidth="1"/>
    <col min="12802" max="12802" width="29.140625" style="25" customWidth="1"/>
    <col min="12803" max="12803" width="12.85546875" style="25" bestFit="1" customWidth="1"/>
    <col min="12804" max="12804" width="9.42578125" style="25" customWidth="1"/>
    <col min="12805" max="13055" width="9.140625" style="25"/>
    <col min="13056" max="13056" width="35" style="25" customWidth="1"/>
    <col min="13057" max="13057" width="16" style="25" customWidth="1"/>
    <col min="13058" max="13058" width="29.140625" style="25" customWidth="1"/>
    <col min="13059" max="13059" width="12.85546875" style="25" bestFit="1" customWidth="1"/>
    <col min="13060" max="13060" width="9.42578125" style="25" customWidth="1"/>
    <col min="13061" max="13311" width="9.140625" style="25"/>
    <col min="13312" max="13312" width="35" style="25" customWidth="1"/>
    <col min="13313" max="13313" width="16" style="25" customWidth="1"/>
    <col min="13314" max="13314" width="29.140625" style="25" customWidth="1"/>
    <col min="13315" max="13315" width="12.85546875" style="25" bestFit="1" customWidth="1"/>
    <col min="13316" max="13316" width="9.42578125" style="25" customWidth="1"/>
    <col min="13317" max="13567" width="9.140625" style="25"/>
    <col min="13568" max="13568" width="35" style="25" customWidth="1"/>
    <col min="13569" max="13569" width="16" style="25" customWidth="1"/>
    <col min="13570" max="13570" width="29.140625" style="25" customWidth="1"/>
    <col min="13571" max="13571" width="12.85546875" style="25" bestFit="1" customWidth="1"/>
    <col min="13572" max="13572" width="9.42578125" style="25" customWidth="1"/>
    <col min="13573" max="13823" width="9.140625" style="25"/>
    <col min="13824" max="13824" width="35" style="25" customWidth="1"/>
    <col min="13825" max="13825" width="16" style="25" customWidth="1"/>
    <col min="13826" max="13826" width="29.140625" style="25" customWidth="1"/>
    <col min="13827" max="13827" width="12.85546875" style="25" bestFit="1" customWidth="1"/>
    <col min="13828" max="13828" width="9.42578125" style="25" customWidth="1"/>
    <col min="13829" max="14079" width="9.140625" style="25"/>
    <col min="14080" max="14080" width="35" style="25" customWidth="1"/>
    <col min="14081" max="14081" width="16" style="25" customWidth="1"/>
    <col min="14082" max="14082" width="29.140625" style="25" customWidth="1"/>
    <col min="14083" max="14083" width="12.85546875" style="25" bestFit="1" customWidth="1"/>
    <col min="14084" max="14084" width="9.42578125" style="25" customWidth="1"/>
    <col min="14085" max="14335" width="9.140625" style="25"/>
    <col min="14336" max="14336" width="35" style="25" customWidth="1"/>
    <col min="14337" max="14337" width="16" style="25" customWidth="1"/>
    <col min="14338" max="14338" width="29.140625" style="25" customWidth="1"/>
    <col min="14339" max="14339" width="12.85546875" style="25" bestFit="1" customWidth="1"/>
    <col min="14340" max="14340" width="9.42578125" style="25" customWidth="1"/>
    <col min="14341" max="14591" width="9.140625" style="25"/>
    <col min="14592" max="14592" width="35" style="25" customWidth="1"/>
    <col min="14593" max="14593" width="16" style="25" customWidth="1"/>
    <col min="14594" max="14594" width="29.140625" style="25" customWidth="1"/>
    <col min="14595" max="14595" width="12.85546875" style="25" bestFit="1" customWidth="1"/>
    <col min="14596" max="14596" width="9.42578125" style="25" customWidth="1"/>
    <col min="14597" max="14847" width="9.140625" style="25"/>
    <col min="14848" max="14848" width="35" style="25" customWidth="1"/>
    <col min="14849" max="14849" width="16" style="25" customWidth="1"/>
    <col min="14850" max="14850" width="29.140625" style="25" customWidth="1"/>
    <col min="14851" max="14851" width="12.85546875" style="25" bestFit="1" customWidth="1"/>
    <col min="14852" max="14852" width="9.42578125" style="25" customWidth="1"/>
    <col min="14853" max="15103" width="9.140625" style="25"/>
    <col min="15104" max="15104" width="35" style="25" customWidth="1"/>
    <col min="15105" max="15105" width="16" style="25" customWidth="1"/>
    <col min="15106" max="15106" width="29.140625" style="25" customWidth="1"/>
    <col min="15107" max="15107" width="12.85546875" style="25" bestFit="1" customWidth="1"/>
    <col min="15108" max="15108" width="9.42578125" style="25" customWidth="1"/>
    <col min="15109" max="15359" width="9.140625" style="25"/>
    <col min="15360" max="15360" width="35" style="25" customWidth="1"/>
    <col min="15361" max="15361" width="16" style="25" customWidth="1"/>
    <col min="15362" max="15362" width="29.140625" style="25" customWidth="1"/>
    <col min="15363" max="15363" width="12.85546875" style="25" bestFit="1" customWidth="1"/>
    <col min="15364" max="15364" width="9.42578125" style="25" customWidth="1"/>
    <col min="15365" max="15615" width="9.140625" style="25"/>
    <col min="15616" max="15616" width="35" style="25" customWidth="1"/>
    <col min="15617" max="15617" width="16" style="25" customWidth="1"/>
    <col min="15618" max="15618" width="29.140625" style="25" customWidth="1"/>
    <col min="15619" max="15619" width="12.85546875" style="25" bestFit="1" customWidth="1"/>
    <col min="15620" max="15620" width="9.42578125" style="25" customWidth="1"/>
    <col min="15621" max="15871" width="9.140625" style="25"/>
    <col min="15872" max="15872" width="35" style="25" customWidth="1"/>
    <col min="15873" max="15873" width="16" style="25" customWidth="1"/>
    <col min="15874" max="15874" width="29.140625" style="25" customWidth="1"/>
    <col min="15875" max="15875" width="12.85546875" style="25" bestFit="1" customWidth="1"/>
    <col min="15876" max="15876" width="9.42578125" style="25" customWidth="1"/>
    <col min="15877" max="16127" width="9.140625" style="25"/>
    <col min="16128" max="16128" width="35" style="25" customWidth="1"/>
    <col min="16129" max="16129" width="16" style="25" customWidth="1"/>
    <col min="16130" max="16130" width="29.140625" style="25" customWidth="1"/>
    <col min="16131" max="16131" width="12.85546875" style="25" bestFit="1" customWidth="1"/>
    <col min="16132" max="16132" width="9.42578125" style="25" customWidth="1"/>
    <col min="16133" max="16384" width="9.140625" style="25"/>
  </cols>
  <sheetData>
    <row r="1" spans="1:29" ht="12.75" customHeight="1">
      <c r="A1" s="129" t="s">
        <v>70</v>
      </c>
      <c r="B1" s="224" t="s">
        <v>362</v>
      </c>
      <c r="C1" s="225"/>
      <c r="D1" s="225"/>
      <c r="E1" s="225"/>
      <c r="F1" s="225"/>
      <c r="G1" s="225"/>
      <c r="H1" s="225"/>
      <c r="I1" s="225"/>
      <c r="J1" s="225"/>
      <c r="K1" s="225"/>
      <c r="L1" s="225"/>
      <c r="M1" s="225"/>
      <c r="N1" s="225"/>
      <c r="O1" s="225"/>
      <c r="P1" s="225"/>
      <c r="Q1" s="225"/>
      <c r="R1" s="225"/>
      <c r="S1" s="226"/>
      <c r="T1" s="60"/>
      <c r="U1" s="60"/>
      <c r="V1" s="60"/>
      <c r="W1" s="60"/>
    </row>
    <row r="2" spans="1:29" ht="12.75" customHeight="1">
      <c r="A2" s="130"/>
      <c r="B2" s="227"/>
      <c r="C2" s="228"/>
      <c r="D2" s="228"/>
      <c r="E2" s="228"/>
      <c r="F2" s="228"/>
      <c r="G2" s="228"/>
      <c r="H2" s="228"/>
      <c r="I2" s="228"/>
      <c r="J2" s="228"/>
      <c r="K2" s="228"/>
      <c r="L2" s="228"/>
      <c r="M2" s="228"/>
      <c r="N2" s="228"/>
      <c r="O2" s="228"/>
      <c r="P2" s="228"/>
      <c r="Q2" s="228"/>
      <c r="R2" s="228"/>
      <c r="S2" s="229"/>
      <c r="T2" s="61"/>
      <c r="U2" s="61"/>
      <c r="V2" s="61"/>
      <c r="W2" s="61"/>
    </row>
    <row r="3" spans="1:29">
      <c r="A3" s="131"/>
      <c r="B3" s="227"/>
      <c r="C3" s="228"/>
      <c r="D3" s="228"/>
      <c r="E3" s="228"/>
      <c r="F3" s="228"/>
      <c r="G3" s="228"/>
      <c r="H3" s="228"/>
      <c r="I3" s="228"/>
      <c r="J3" s="228"/>
      <c r="K3" s="228"/>
      <c r="L3" s="228"/>
      <c r="M3" s="228"/>
      <c r="N3" s="228"/>
      <c r="O3" s="228"/>
      <c r="P3" s="228"/>
      <c r="Q3" s="228"/>
      <c r="R3" s="228"/>
      <c r="S3" s="229"/>
      <c r="T3" s="61"/>
      <c r="U3" s="61"/>
      <c r="V3" s="61"/>
      <c r="W3" s="61"/>
    </row>
    <row r="4" spans="1:29">
      <c r="A4" s="132"/>
      <c r="B4" s="227"/>
      <c r="C4" s="228"/>
      <c r="D4" s="228"/>
      <c r="E4" s="228"/>
      <c r="F4" s="228"/>
      <c r="G4" s="228"/>
      <c r="H4" s="228"/>
      <c r="I4" s="228"/>
      <c r="J4" s="228"/>
      <c r="K4" s="228"/>
      <c r="L4" s="228"/>
      <c r="M4" s="228"/>
      <c r="N4" s="228"/>
      <c r="O4" s="228"/>
      <c r="P4" s="228"/>
      <c r="Q4" s="228"/>
      <c r="R4" s="228"/>
      <c r="S4" s="229"/>
      <c r="T4" s="61"/>
      <c r="U4" s="61"/>
      <c r="V4" s="61"/>
      <c r="W4" s="61"/>
    </row>
    <row r="5" spans="1:29">
      <c r="A5" s="130"/>
      <c r="B5" s="227"/>
      <c r="C5" s="228"/>
      <c r="D5" s="228"/>
      <c r="E5" s="228"/>
      <c r="F5" s="228"/>
      <c r="G5" s="228"/>
      <c r="H5" s="228"/>
      <c r="I5" s="228"/>
      <c r="J5" s="228"/>
      <c r="K5" s="228"/>
      <c r="L5" s="228"/>
      <c r="M5" s="228"/>
      <c r="N5" s="228"/>
      <c r="O5" s="228"/>
      <c r="P5" s="228"/>
      <c r="Q5" s="228"/>
      <c r="R5" s="228"/>
      <c r="S5" s="229"/>
      <c r="T5" s="61"/>
      <c r="U5" s="61"/>
      <c r="V5" s="61"/>
      <c r="W5" s="61"/>
    </row>
    <row r="6" spans="1:29">
      <c r="A6" s="133"/>
      <c r="B6" s="230"/>
      <c r="C6" s="231"/>
      <c r="D6" s="231"/>
      <c r="E6" s="231"/>
      <c r="F6" s="231"/>
      <c r="G6" s="231"/>
      <c r="H6" s="231"/>
      <c r="I6" s="231"/>
      <c r="J6" s="231"/>
      <c r="K6" s="231"/>
      <c r="L6" s="231"/>
      <c r="M6" s="231"/>
      <c r="N6" s="231"/>
      <c r="O6" s="231"/>
      <c r="P6" s="231"/>
      <c r="Q6" s="231"/>
      <c r="R6" s="231"/>
      <c r="S6" s="232"/>
      <c r="T6" s="61"/>
      <c r="U6" s="61"/>
      <c r="V6" s="61"/>
      <c r="W6" s="61"/>
    </row>
    <row r="7" spans="1:29">
      <c r="A7" s="147"/>
      <c r="B7" s="215" t="s">
        <v>484</v>
      </c>
      <c r="C7" s="216" t="s">
        <v>485</v>
      </c>
      <c r="D7" s="217" t="s">
        <v>503</v>
      </c>
    </row>
    <row r="8" spans="1:29">
      <c r="A8" s="218" t="s">
        <v>487</v>
      </c>
      <c r="B8" s="66" t="s">
        <v>71</v>
      </c>
      <c r="C8" s="134" t="str">
        <f>[1]MLIST!$D$15</f>
        <v>Laptop-NR</v>
      </c>
      <c r="D8" s="134" t="str">
        <f>[2]!switch_ForecastState</f>
        <v>Region</v>
      </c>
    </row>
    <row r="9" spans="1:29">
      <c r="A9" s="218" t="str">
        <f>INDEX([1]ACHIEV!$A$19:$B$100,MATCH(C8,[1]ACHIEV!$B$19:$B$100,0),1)</f>
        <v>Electronics</v>
      </c>
      <c r="B9" s="67" t="s">
        <v>72</v>
      </c>
      <c r="C9" s="134">
        <f>[1]FILES!$H$4</f>
        <v>2035</v>
      </c>
      <c r="D9" s="134" t="str">
        <f>[2]!switch_ForecastScenario</f>
        <v>Base</v>
      </c>
    </row>
    <row r="10" spans="1:29">
      <c r="A10" s="219"/>
      <c r="B10" s="25" t="s">
        <v>367</v>
      </c>
      <c r="C10" s="128">
        <f>X127</f>
        <v>3.9941361655064203</v>
      </c>
      <c r="D10" s="25" t="s">
        <v>287</v>
      </c>
      <c r="E10" s="25">
        <v>1</v>
      </c>
      <c r="F10" s="25">
        <f>E10+1</f>
        <v>2</v>
      </c>
      <c r="G10" s="25">
        <f t="shared" ref="G10:V11" si="0">F10+1</f>
        <v>3</v>
      </c>
      <c r="H10" s="25">
        <f t="shared" si="0"/>
        <v>4</v>
      </c>
      <c r="I10" s="25">
        <f t="shared" si="0"/>
        <v>5</v>
      </c>
      <c r="J10" s="25">
        <f t="shared" si="0"/>
        <v>6</v>
      </c>
      <c r="K10" s="25">
        <f t="shared" si="0"/>
        <v>7</v>
      </c>
      <c r="L10" s="25">
        <f t="shared" si="0"/>
        <v>8</v>
      </c>
      <c r="M10" s="25">
        <f t="shared" si="0"/>
        <v>9</v>
      </c>
      <c r="N10" s="25">
        <f t="shared" si="0"/>
        <v>10</v>
      </c>
      <c r="O10" s="25">
        <f t="shared" si="0"/>
        <v>11</v>
      </c>
      <c r="P10" s="25">
        <f t="shared" si="0"/>
        <v>12</v>
      </c>
      <c r="Q10" s="25">
        <f t="shared" si="0"/>
        <v>13</v>
      </c>
      <c r="R10" s="25">
        <f t="shared" si="0"/>
        <v>14</v>
      </c>
      <c r="S10" s="25">
        <f t="shared" si="0"/>
        <v>15</v>
      </c>
      <c r="T10" s="25">
        <f t="shared" si="0"/>
        <v>16</v>
      </c>
      <c r="U10" s="25">
        <f t="shared" si="0"/>
        <v>17</v>
      </c>
      <c r="V10" s="25">
        <f t="shared" si="0"/>
        <v>18</v>
      </c>
      <c r="W10" s="25">
        <f t="shared" ref="W10:X11" si="1">V10+1</f>
        <v>19</v>
      </c>
      <c r="X10" s="25">
        <f t="shared" si="1"/>
        <v>20</v>
      </c>
    </row>
    <row r="11" spans="1:29">
      <c r="A11" s="66" t="s">
        <v>73</v>
      </c>
      <c r="B11" s="66"/>
      <c r="C11" s="66"/>
      <c r="D11" s="66"/>
      <c r="E11" s="66">
        <f>C9-20+1</f>
        <v>2016</v>
      </c>
      <c r="F11" s="66">
        <f>E11+1</f>
        <v>2017</v>
      </c>
      <c r="G11" s="66">
        <f t="shared" si="0"/>
        <v>2018</v>
      </c>
      <c r="H11" s="66">
        <f t="shared" si="0"/>
        <v>2019</v>
      </c>
      <c r="I11" s="66">
        <f t="shared" si="0"/>
        <v>2020</v>
      </c>
      <c r="J11" s="66">
        <f t="shared" si="0"/>
        <v>2021</v>
      </c>
      <c r="K11" s="66">
        <f t="shared" si="0"/>
        <v>2022</v>
      </c>
      <c r="L11" s="66">
        <f t="shared" si="0"/>
        <v>2023</v>
      </c>
      <c r="M11" s="66">
        <f t="shared" si="0"/>
        <v>2024</v>
      </c>
      <c r="N11" s="66">
        <f t="shared" si="0"/>
        <v>2025</v>
      </c>
      <c r="O11" s="66">
        <f t="shared" si="0"/>
        <v>2026</v>
      </c>
      <c r="P11" s="66">
        <f t="shared" si="0"/>
        <v>2027</v>
      </c>
      <c r="Q11" s="66">
        <f t="shared" si="0"/>
        <v>2028</v>
      </c>
      <c r="R11" s="66">
        <f t="shared" si="0"/>
        <v>2029</v>
      </c>
      <c r="S11" s="66">
        <f t="shared" si="0"/>
        <v>2030</v>
      </c>
      <c r="T11" s="66">
        <f t="shared" si="0"/>
        <v>2031</v>
      </c>
      <c r="U11" s="66">
        <f t="shared" si="0"/>
        <v>2032</v>
      </c>
      <c r="V11" s="66">
        <f t="shared" si="0"/>
        <v>2033</v>
      </c>
      <c r="W11" s="66">
        <f t="shared" si="1"/>
        <v>2034</v>
      </c>
      <c r="X11" s="66">
        <f t="shared" si="1"/>
        <v>2035</v>
      </c>
    </row>
    <row r="12" spans="1:29">
      <c r="A12" s="136"/>
      <c r="B12" s="136"/>
      <c r="C12" s="136"/>
      <c r="D12" s="136"/>
      <c r="E12" s="66" t="str">
        <f>CONCATENATE("POP_",E11)</f>
        <v>POP_2016</v>
      </c>
      <c r="F12" s="66" t="str">
        <f t="shared" ref="F12:X12" si="2">CONCATENATE("POP_",F11)</f>
        <v>POP_2017</v>
      </c>
      <c r="G12" s="66" t="str">
        <f t="shared" si="2"/>
        <v>POP_2018</v>
      </c>
      <c r="H12" s="66" t="str">
        <f t="shared" si="2"/>
        <v>POP_2019</v>
      </c>
      <c r="I12" s="66" t="str">
        <f t="shared" si="2"/>
        <v>POP_2020</v>
      </c>
      <c r="J12" s="66" t="str">
        <f t="shared" si="2"/>
        <v>POP_2021</v>
      </c>
      <c r="K12" s="66" t="str">
        <f t="shared" si="2"/>
        <v>POP_2022</v>
      </c>
      <c r="L12" s="66" t="str">
        <f t="shared" si="2"/>
        <v>POP_2023</v>
      </c>
      <c r="M12" s="66" t="str">
        <f t="shared" si="2"/>
        <v>POP_2024</v>
      </c>
      <c r="N12" s="66" t="str">
        <f t="shared" si="2"/>
        <v>POP_2025</v>
      </c>
      <c r="O12" s="66" t="str">
        <f t="shared" si="2"/>
        <v>POP_2026</v>
      </c>
      <c r="P12" s="66" t="str">
        <f t="shared" si="2"/>
        <v>POP_2027</v>
      </c>
      <c r="Q12" s="66" t="str">
        <f t="shared" si="2"/>
        <v>POP_2028</v>
      </c>
      <c r="R12" s="66" t="str">
        <f t="shared" si="2"/>
        <v>POP_2029</v>
      </c>
      <c r="S12" s="66" t="str">
        <f t="shared" si="2"/>
        <v>POP_2030</v>
      </c>
      <c r="T12" s="66" t="str">
        <f t="shared" si="2"/>
        <v>POP_2031</v>
      </c>
      <c r="U12" s="66" t="str">
        <f t="shared" si="2"/>
        <v>POP_2032</v>
      </c>
      <c r="V12" s="66" t="str">
        <f t="shared" si="2"/>
        <v>POP_2033</v>
      </c>
      <c r="W12" s="66" t="str">
        <f t="shared" si="2"/>
        <v>POP_2034</v>
      </c>
      <c r="X12" s="66" t="str">
        <f t="shared" si="2"/>
        <v>POP_2035</v>
      </c>
      <c r="AB12" s="25" t="s">
        <v>407</v>
      </c>
    </row>
    <row r="13" spans="1:29">
      <c r="A13" s="135" t="s">
        <v>363</v>
      </c>
      <c r="B13" s="165" t="s">
        <v>406</v>
      </c>
      <c r="C13" s="165" t="s">
        <v>504</v>
      </c>
      <c r="D13" s="137" t="s">
        <v>364</v>
      </c>
      <c r="E13" s="221">
        <f>INDEX([2]!tbl_Forecast,MATCH($D$8&amp;$C13&amp;$D$7,[2]!rng_ForecastRowLookup,0),MATCH(E$11,[2]!rng_ForecastColumnLookup,0))</f>
        <v>13520.68111</v>
      </c>
      <c r="F13" s="221">
        <f>INDEX([2]!tbl_Forecast,MATCH($D$8&amp;$C13&amp;$D$7,[2]!rng_ForecastRowLookup,0),MATCH(F$11,[2]!rng_ForecastColumnLookup,0))</f>
        <v>13661.840299999998</v>
      </c>
      <c r="G13" s="221">
        <f>INDEX([2]!tbl_Forecast,MATCH($D$8&amp;$C13&amp;$D$7,[2]!rng_ForecastRowLookup,0),MATCH(G$11,[2]!rng_ForecastColumnLookup,0))</f>
        <v>13803.691440000001</v>
      </c>
      <c r="H13" s="221">
        <f>INDEX([2]!tbl_Forecast,MATCH($D$8&amp;$C13&amp;$D$7,[2]!rng_ForecastRowLookup,0),MATCH(H$11,[2]!rng_ForecastColumnLookup,0))</f>
        <v>13944.276469999999</v>
      </c>
      <c r="I13" s="221">
        <f>INDEX([2]!tbl_Forecast,MATCH($D$8&amp;$C13&amp;$D$7,[2]!rng_ForecastRowLookup,0),MATCH(I$11,[2]!rng_ForecastColumnLookup,0))</f>
        <v>14082.801340000002</v>
      </c>
      <c r="J13" s="221">
        <f>INDEX([2]!tbl_Forecast,MATCH($D$8&amp;$C13&amp;$D$7,[2]!rng_ForecastRowLookup,0),MATCH(J$11,[2]!rng_ForecastColumnLookup,0))</f>
        <v>14218.715590000002</v>
      </c>
      <c r="K13" s="221">
        <f>INDEX([2]!tbl_Forecast,MATCH($D$8&amp;$C13&amp;$D$7,[2]!rng_ForecastRowLookup,0),MATCH(K$11,[2]!rng_ForecastColumnLookup,0))</f>
        <v>14351.918940000001</v>
      </c>
      <c r="L13" s="221">
        <f>INDEX([2]!tbl_Forecast,MATCH($D$8&amp;$C13&amp;$D$7,[2]!rng_ForecastRowLookup,0),MATCH(L$11,[2]!rng_ForecastColumnLookup,0))</f>
        <v>14482.437540000003</v>
      </c>
      <c r="M13" s="221">
        <f>INDEX([2]!tbl_Forecast,MATCH($D$8&amp;$C13&amp;$D$7,[2]!rng_ForecastRowLookup,0),MATCH(M$11,[2]!rng_ForecastColumnLookup,0))</f>
        <v>14610.4211</v>
      </c>
      <c r="N13" s="221">
        <f>INDEX([2]!tbl_Forecast,MATCH($D$8&amp;$C13&amp;$D$7,[2]!rng_ForecastRowLookup,0),MATCH(N$11,[2]!rng_ForecastColumnLookup,0))</f>
        <v>14736.24631</v>
      </c>
      <c r="O13" s="221">
        <f>INDEX([2]!tbl_Forecast,MATCH($D$8&amp;$C13&amp;$D$7,[2]!rng_ForecastRowLookup,0),MATCH(O$11,[2]!rng_ForecastColumnLookup,0))</f>
        <v>14860.320880000001</v>
      </c>
      <c r="P13" s="221">
        <f>INDEX([2]!tbl_Forecast,MATCH($D$8&amp;$C13&amp;$D$7,[2]!rng_ForecastRowLookup,0),MATCH(P$11,[2]!rng_ForecastColumnLookup,0))</f>
        <v>14983.078860000001</v>
      </c>
      <c r="Q13" s="221">
        <f>INDEX([2]!tbl_Forecast,MATCH($D$8&amp;$C13&amp;$D$7,[2]!rng_ForecastRowLookup,0),MATCH(Q$11,[2]!rng_ForecastColumnLookup,0))</f>
        <v>15104.70127</v>
      </c>
      <c r="R13" s="221">
        <f>INDEX([2]!tbl_Forecast,MATCH($D$8&amp;$C13&amp;$D$7,[2]!rng_ForecastRowLookup,0),MATCH(R$11,[2]!rng_ForecastColumnLookup,0))</f>
        <v>15225.195700000002</v>
      </c>
      <c r="S13" s="221">
        <f>INDEX([2]!tbl_Forecast,MATCH($D$8&amp;$C13&amp;$D$7,[2]!rng_ForecastRowLookup,0),MATCH(S$11,[2]!rng_ForecastColumnLookup,0))</f>
        <v>15344.62486</v>
      </c>
      <c r="T13" s="221">
        <f>INDEX([2]!tbl_Forecast,MATCH($D$8&amp;$C13&amp;$D$7,[2]!rng_ForecastRowLookup,0),MATCH(T$11,[2]!rng_ForecastColumnLookup,0))</f>
        <v>15463.089019999998</v>
      </c>
      <c r="U13" s="221">
        <f>INDEX([2]!tbl_Forecast,MATCH($D$8&amp;$C13&amp;$D$7,[2]!rng_ForecastRowLookup,0),MATCH(U$11,[2]!rng_ForecastColumnLookup,0))</f>
        <v>15580.68845</v>
      </c>
      <c r="V13" s="221">
        <f>INDEX([2]!tbl_Forecast,MATCH($D$8&amp;$C13&amp;$D$7,[2]!rng_ForecastRowLookup,0),MATCH(V$11,[2]!rng_ForecastColumnLookup,0))</f>
        <v>15697.50913</v>
      </c>
      <c r="W13" s="221">
        <f>INDEX([2]!tbl_Forecast,MATCH($D$8&amp;$C13&amp;$D$7,[2]!rng_ForecastRowLookup,0),MATCH(W$11,[2]!rng_ForecastColumnLookup,0))</f>
        <v>15813.626329999999</v>
      </c>
      <c r="X13" s="221">
        <f>INDEX([2]!tbl_Forecast,MATCH($D$8&amp;$C13&amp;$D$7,[2]!rng_ForecastRowLookup,0),MATCH(X$11,[2]!rng_ForecastColumnLookup,0))</f>
        <v>15929.254489999999</v>
      </c>
      <c r="Y13" s="153"/>
      <c r="AB13" s="160"/>
    </row>
    <row r="14" spans="1:29">
      <c r="A14" s="128">
        <f>B14/$E$13</f>
        <v>197.09076919424521</v>
      </c>
      <c r="B14" s="166">
        <f>RegionalStock!B5</f>
        <v>2664801.4400000009</v>
      </c>
      <c r="C14" s="25" t="s">
        <v>464</v>
      </c>
      <c r="E14" s="63">
        <f>E$13*$A14</f>
        <v>2664801.4400000009</v>
      </c>
      <c r="F14" s="63">
        <f>F$13*$A14</f>
        <v>2692622.6133359373</v>
      </c>
      <c r="G14" s="63">
        <f t="shared" ref="G14:X14" si="3">G$13*$A14</f>
        <v>2720580.1636296185</v>
      </c>
      <c r="H14" s="63">
        <f t="shared" si="3"/>
        <v>2748288.1753295143</v>
      </c>
      <c r="I14" s="63">
        <f t="shared" si="3"/>
        <v>2775590.1485103476</v>
      </c>
      <c r="J14" s="63">
        <f t="shared" si="3"/>
        <v>2802377.5925873066</v>
      </c>
      <c r="K14" s="63">
        <f t="shared" si="3"/>
        <v>2828630.7432980565</v>
      </c>
      <c r="L14" s="63">
        <f t="shared" si="3"/>
        <v>2854354.7545662131</v>
      </c>
      <c r="M14" s="63">
        <f t="shared" si="3"/>
        <v>2879579.13285083</v>
      </c>
      <c r="N14" s="63">
        <f t="shared" si="3"/>
        <v>2904378.1202737577</v>
      </c>
      <c r="O14" s="63">
        <f t="shared" si="3"/>
        <v>2928832.0727125029</v>
      </c>
      <c r="P14" s="63">
        <f t="shared" si="3"/>
        <v>2953026.5374154351</v>
      </c>
      <c r="Q14" s="63">
        <f t="shared" si="3"/>
        <v>2976997.1917535923</v>
      </c>
      <c r="R14" s="63">
        <f t="shared" si="3"/>
        <v>3000745.531645915</v>
      </c>
      <c r="S14" s="63">
        <f t="shared" si="3"/>
        <v>3024283.9166545374</v>
      </c>
      <c r="T14" s="63">
        <f t="shared" si="3"/>
        <v>3047632.1090708869</v>
      </c>
      <c r="U14" s="63">
        <f t="shared" si="3"/>
        <v>3070809.8711863919</v>
      </c>
      <c r="V14" s="63">
        <f t="shared" si="3"/>
        <v>3093834.1488653868</v>
      </c>
      <c r="W14" s="63">
        <f t="shared" si="3"/>
        <v>3116719.7771300687</v>
      </c>
      <c r="X14" s="63">
        <f t="shared" si="3"/>
        <v>3139509.020124984</v>
      </c>
      <c r="Y14" s="63"/>
      <c r="AB14" s="169">
        <f>$B14*$A23*INDEX($A$44:$D$48,MATCH($C14,$D$44:$D$48,0),1)/8760000</f>
        <v>1.2050269794697668</v>
      </c>
      <c r="AC14" s="169">
        <f>$X14*$A23*INDEX($A$44:$D$48,MATCH($C14,$D$44:$D$48,0),1)/8760000</f>
        <v>1.4196904184873509</v>
      </c>
    </row>
    <row r="15" spans="1:29">
      <c r="A15" s="128"/>
      <c r="B15" s="166"/>
      <c r="C15" s="63"/>
      <c r="E15" s="63"/>
      <c r="F15" s="63"/>
      <c r="G15" s="63"/>
      <c r="H15" s="63"/>
      <c r="I15" s="63"/>
      <c r="J15" s="63"/>
      <c r="K15" s="63"/>
      <c r="L15" s="63"/>
      <c r="M15" s="63"/>
      <c r="N15" s="63"/>
      <c r="O15" s="63"/>
      <c r="P15" s="63"/>
      <c r="Q15" s="63"/>
      <c r="R15" s="63"/>
      <c r="S15" s="63"/>
      <c r="T15" s="63"/>
      <c r="U15" s="63"/>
      <c r="V15" s="63"/>
      <c r="W15" s="63"/>
      <c r="X15" s="63"/>
      <c r="Y15" s="63"/>
      <c r="AB15" s="169"/>
      <c r="AC15" s="169"/>
    </row>
    <row r="16" spans="1:29">
      <c r="A16" s="128"/>
      <c r="B16" s="166"/>
      <c r="E16" s="63"/>
      <c r="F16" s="63"/>
      <c r="G16" s="63"/>
      <c r="H16" s="63"/>
      <c r="I16" s="63"/>
      <c r="J16" s="63"/>
      <c r="K16" s="63"/>
      <c r="L16" s="63"/>
      <c r="M16" s="63"/>
      <c r="N16" s="63"/>
      <c r="O16" s="63"/>
      <c r="P16" s="63"/>
      <c r="Q16" s="63"/>
      <c r="R16" s="63"/>
      <c r="S16" s="63"/>
      <c r="T16" s="63"/>
      <c r="U16" s="63"/>
      <c r="V16" s="63"/>
      <c r="W16" s="63"/>
      <c r="X16" s="63"/>
      <c r="Y16" s="115"/>
      <c r="AB16" s="169"/>
      <c r="AC16" s="169"/>
    </row>
    <row r="17" spans="1:29">
      <c r="A17" s="128"/>
      <c r="B17" s="166"/>
      <c r="E17" s="63"/>
      <c r="F17" s="63"/>
      <c r="G17" s="63"/>
      <c r="H17" s="63"/>
      <c r="I17" s="63"/>
      <c r="J17" s="63"/>
      <c r="K17" s="63"/>
      <c r="L17" s="63"/>
      <c r="M17" s="63"/>
      <c r="N17" s="63"/>
      <c r="O17" s="63"/>
      <c r="P17" s="63"/>
      <c r="Q17" s="63"/>
      <c r="R17" s="63"/>
      <c r="S17" s="63"/>
      <c r="T17" s="63"/>
      <c r="U17" s="63"/>
      <c r="V17" s="63"/>
      <c r="W17" s="63"/>
      <c r="X17" s="63"/>
      <c r="Y17" s="63"/>
      <c r="AB17" s="169"/>
      <c r="AC17" s="169"/>
    </row>
    <row r="18" spans="1:29">
      <c r="A18" s="128"/>
      <c r="B18" s="166"/>
      <c r="E18" s="63"/>
      <c r="F18" s="63"/>
      <c r="G18" s="63"/>
      <c r="H18" s="63"/>
      <c r="I18" s="63"/>
      <c r="J18" s="63"/>
      <c r="K18" s="63"/>
      <c r="L18" s="63"/>
      <c r="M18" s="63"/>
      <c r="N18" s="63"/>
      <c r="O18" s="63"/>
      <c r="P18" s="63"/>
      <c r="Q18" s="63"/>
      <c r="R18" s="63"/>
      <c r="S18" s="63"/>
      <c r="T18" s="63"/>
      <c r="U18" s="63"/>
      <c r="V18" s="63"/>
      <c r="W18" s="63"/>
      <c r="X18" s="63"/>
      <c r="AB18" s="169"/>
      <c r="AC18" s="169"/>
    </row>
    <row r="19" spans="1:29">
      <c r="A19" s="128"/>
      <c r="B19" s="162">
        <f>SUM(B14:B18)</f>
        <v>2664801.4400000009</v>
      </c>
      <c r="E19" s="63"/>
      <c r="F19" s="63"/>
      <c r="G19" s="63"/>
      <c r="H19" s="63"/>
      <c r="I19" s="63"/>
      <c r="J19" s="63"/>
      <c r="K19" s="63"/>
      <c r="L19" s="63"/>
      <c r="M19" s="63"/>
      <c r="N19" s="63"/>
      <c r="O19" s="63"/>
      <c r="P19" s="63"/>
      <c r="Q19" s="63"/>
      <c r="R19" s="63"/>
      <c r="S19" s="63"/>
      <c r="T19" s="63"/>
      <c r="U19" s="63"/>
      <c r="V19" s="63"/>
      <c r="W19" s="63"/>
      <c r="X19" s="63"/>
      <c r="AB19" s="128">
        <f>SUM(AB14:AB18)</f>
        <v>1.2050269794697668</v>
      </c>
      <c r="AC19" s="128">
        <f>SUM(AC14:AC18)</f>
        <v>1.4196904184873509</v>
      </c>
    </row>
    <row r="20" spans="1:29">
      <c r="C20" s="25" t="s">
        <v>77</v>
      </c>
      <c r="E20" s="63"/>
      <c r="F20" s="63"/>
      <c r="G20" s="63"/>
      <c r="H20" s="63"/>
      <c r="I20" s="63"/>
      <c r="J20" s="63"/>
      <c r="K20" s="63"/>
      <c r="L20" s="63"/>
      <c r="M20" s="63"/>
      <c r="N20" s="63"/>
      <c r="O20" s="63"/>
      <c r="P20" s="63"/>
      <c r="Q20" s="63"/>
      <c r="R20" s="63"/>
      <c r="S20" s="63"/>
      <c r="T20" s="63"/>
      <c r="U20" s="63"/>
      <c r="V20" s="63"/>
      <c r="W20" s="63"/>
      <c r="X20" s="63"/>
    </row>
    <row r="21" spans="1:29">
      <c r="A21" s="66" t="s">
        <v>74</v>
      </c>
      <c r="B21" s="66"/>
      <c r="C21" s="66"/>
      <c r="D21" s="66"/>
      <c r="E21" s="68">
        <f>E11</f>
        <v>2016</v>
      </c>
      <c r="F21" s="68">
        <f t="shared" ref="F21:X21" si="4">F11</f>
        <v>2017</v>
      </c>
      <c r="G21" s="68">
        <f t="shared" si="4"/>
        <v>2018</v>
      </c>
      <c r="H21" s="68">
        <f t="shared" si="4"/>
        <v>2019</v>
      </c>
      <c r="I21" s="68">
        <f t="shared" si="4"/>
        <v>2020</v>
      </c>
      <c r="J21" s="68">
        <f t="shared" si="4"/>
        <v>2021</v>
      </c>
      <c r="K21" s="68">
        <f t="shared" si="4"/>
        <v>2022</v>
      </c>
      <c r="L21" s="68">
        <f t="shared" si="4"/>
        <v>2023</v>
      </c>
      <c r="M21" s="68">
        <f t="shared" si="4"/>
        <v>2024</v>
      </c>
      <c r="N21" s="68">
        <f t="shared" si="4"/>
        <v>2025</v>
      </c>
      <c r="O21" s="68">
        <f t="shared" si="4"/>
        <v>2026</v>
      </c>
      <c r="P21" s="68">
        <f t="shared" si="4"/>
        <v>2027</v>
      </c>
      <c r="Q21" s="68">
        <f t="shared" si="4"/>
        <v>2028</v>
      </c>
      <c r="R21" s="68">
        <f t="shared" si="4"/>
        <v>2029</v>
      </c>
      <c r="S21" s="68">
        <f t="shared" si="4"/>
        <v>2030</v>
      </c>
      <c r="T21" s="68">
        <f t="shared" si="4"/>
        <v>2031</v>
      </c>
      <c r="U21" s="68">
        <f t="shared" si="4"/>
        <v>2032</v>
      </c>
      <c r="V21" s="68">
        <f t="shared" si="4"/>
        <v>2033</v>
      </c>
      <c r="W21" s="68">
        <f t="shared" si="4"/>
        <v>2034</v>
      </c>
      <c r="X21" s="68">
        <f t="shared" si="4"/>
        <v>2035</v>
      </c>
      <c r="Y21" s="62"/>
    </row>
    <row r="22" spans="1:29">
      <c r="A22" s="66" t="s">
        <v>75</v>
      </c>
      <c r="B22" s="66" t="s">
        <v>76</v>
      </c>
      <c r="C22" s="66" t="str">
        <f>C8</f>
        <v>Laptop-NR</v>
      </c>
      <c r="D22" s="66"/>
      <c r="E22" s="69"/>
      <c r="F22" s="69"/>
      <c r="G22" s="69"/>
      <c r="H22" s="69"/>
      <c r="I22" s="69"/>
      <c r="J22" s="69"/>
      <c r="K22" s="69"/>
      <c r="L22" s="69"/>
      <c r="M22" s="69"/>
      <c r="N22" s="69"/>
      <c r="O22" s="69"/>
      <c r="P22" s="69"/>
      <c r="Q22" s="69"/>
      <c r="R22" s="69"/>
      <c r="S22" s="69"/>
      <c r="T22" s="69"/>
      <c r="U22" s="69"/>
      <c r="V22" s="69"/>
      <c r="W22" s="69"/>
      <c r="X22" s="69"/>
    </row>
    <row r="23" spans="1:29" s="60" customFormat="1">
      <c r="A23" s="70">
        <f>VLOOKUP($C$22,[1]!APPLIC,MATCH($C$20,Bldgtyp,0)+1,FALSE)</f>
        <v>9.9999999999999978E-2</v>
      </c>
      <c r="B23" s="71">
        <f>VLOOKUP($C$22,TURN,MATCH($C$20,Bldgtyp,0)+1,FALSE)</f>
        <v>0.25</v>
      </c>
      <c r="C23" s="138" t="str">
        <f>C14</f>
        <v>ENERGY STAR Laptop</v>
      </c>
      <c r="D23" s="138"/>
      <c r="E23" s="138">
        <f>E14*$A23*$B23</f>
        <v>66620.036000000007</v>
      </c>
      <c r="F23" s="138">
        <f t="shared" ref="F23:X23" si="5">F14*$A23*$B23</f>
        <v>67315.565333398423</v>
      </c>
      <c r="G23" s="138">
        <f t="shared" si="5"/>
        <v>68014.504090740447</v>
      </c>
      <c r="H23" s="138">
        <f t="shared" si="5"/>
        <v>68707.20438323784</v>
      </c>
      <c r="I23" s="138">
        <f t="shared" si="5"/>
        <v>69389.753712758669</v>
      </c>
      <c r="J23" s="138">
        <f t="shared" si="5"/>
        <v>70059.439814682657</v>
      </c>
      <c r="K23" s="138">
        <f t="shared" si="5"/>
        <v>70715.768582451405</v>
      </c>
      <c r="L23" s="138">
        <f t="shared" si="5"/>
        <v>71358.868864155316</v>
      </c>
      <c r="M23" s="138">
        <f t="shared" si="5"/>
        <v>71989.478321270741</v>
      </c>
      <c r="N23" s="138">
        <f t="shared" si="5"/>
        <v>72609.45300684392</v>
      </c>
      <c r="O23" s="138">
        <f t="shared" si="5"/>
        <v>73220.801817812549</v>
      </c>
      <c r="P23" s="138">
        <f t="shared" si="5"/>
        <v>73825.663435385854</v>
      </c>
      <c r="Q23" s="138">
        <f t="shared" si="5"/>
        <v>74424.929793839794</v>
      </c>
      <c r="R23" s="138">
        <f t="shared" si="5"/>
        <v>75018.638291147858</v>
      </c>
      <c r="S23" s="138">
        <f t="shared" si="5"/>
        <v>75607.097916363418</v>
      </c>
      <c r="T23" s="138">
        <f t="shared" si="5"/>
        <v>76190.802726772148</v>
      </c>
      <c r="U23" s="138">
        <f t="shared" si="5"/>
        <v>76770.246779659778</v>
      </c>
      <c r="V23" s="138">
        <f t="shared" si="5"/>
        <v>77345.853721634659</v>
      </c>
      <c r="W23" s="138">
        <f t="shared" si="5"/>
        <v>77917.994428251695</v>
      </c>
      <c r="X23" s="138">
        <f t="shared" si="5"/>
        <v>78487.725503124588</v>
      </c>
      <c r="Y23" s="140"/>
    </row>
    <row r="24" spans="1:29">
      <c r="A24" s="70"/>
      <c r="B24" s="71"/>
      <c r="E24" s="64"/>
      <c r="F24" s="64"/>
      <c r="G24" s="64"/>
      <c r="H24" s="64"/>
      <c r="I24" s="64"/>
      <c r="J24" s="64"/>
      <c r="K24" s="64"/>
      <c r="L24" s="64"/>
      <c r="M24" s="64"/>
      <c r="N24" s="64"/>
      <c r="O24" s="64"/>
      <c r="P24" s="64"/>
      <c r="Q24" s="64"/>
      <c r="R24" s="64"/>
      <c r="S24" s="64"/>
      <c r="T24" s="64"/>
      <c r="U24" s="64"/>
      <c r="V24" s="64"/>
      <c r="W24" s="64"/>
      <c r="X24" s="64"/>
      <c r="Y24" s="167">
        <f>85%</f>
        <v>0.85</v>
      </c>
      <c r="Z24" s="25" t="s">
        <v>411</v>
      </c>
    </row>
    <row r="25" spans="1:29">
      <c r="A25" s="141" t="s">
        <v>365</v>
      </c>
      <c r="B25" s="71"/>
      <c r="C25" s="63" t="str">
        <f>C23</f>
        <v>ENERGY STAR Laptop</v>
      </c>
      <c r="E25" s="63">
        <f>E23</f>
        <v>66620.036000000007</v>
      </c>
      <c r="F25" s="63">
        <f t="shared" ref="F25:X25" si="6">E25+F23</f>
        <v>133935.60133339843</v>
      </c>
      <c r="G25" s="63">
        <f t="shared" si="6"/>
        <v>201950.10542413889</v>
      </c>
      <c r="H25" s="63">
        <f t="shared" si="6"/>
        <v>270657.3098073767</v>
      </c>
      <c r="I25" s="63">
        <f t="shared" si="6"/>
        <v>340047.06352013536</v>
      </c>
      <c r="J25" s="63">
        <f t="shared" si="6"/>
        <v>410106.503334818</v>
      </c>
      <c r="K25" s="63">
        <f t="shared" si="6"/>
        <v>480822.27191726939</v>
      </c>
      <c r="L25" s="63">
        <f t="shared" si="6"/>
        <v>552181.14078142471</v>
      </c>
      <c r="M25" s="63">
        <f t="shared" si="6"/>
        <v>624170.61910269549</v>
      </c>
      <c r="N25" s="63">
        <f t="shared" si="6"/>
        <v>696780.07210953941</v>
      </c>
      <c r="O25" s="63">
        <f t="shared" si="6"/>
        <v>770000.87392735202</v>
      </c>
      <c r="P25" s="63">
        <f t="shared" si="6"/>
        <v>843826.53736273781</v>
      </c>
      <c r="Q25" s="63">
        <f t="shared" si="6"/>
        <v>918251.46715657762</v>
      </c>
      <c r="R25" s="63">
        <f t="shared" si="6"/>
        <v>993270.10544772551</v>
      </c>
      <c r="S25" s="63">
        <f t="shared" si="6"/>
        <v>1068877.2033640889</v>
      </c>
      <c r="T25" s="63">
        <f t="shared" si="6"/>
        <v>1145068.006090861</v>
      </c>
      <c r="U25" s="63">
        <f t="shared" si="6"/>
        <v>1221838.2528705208</v>
      </c>
      <c r="V25" s="63">
        <f t="shared" si="6"/>
        <v>1299184.1065921555</v>
      </c>
      <c r="W25" s="63">
        <f t="shared" si="6"/>
        <v>1377102.1010204072</v>
      </c>
      <c r="X25" s="63">
        <f t="shared" si="6"/>
        <v>1455589.8265235317</v>
      </c>
      <c r="Y25" s="168">
        <f>X25*$Y$24</f>
        <v>1237251.352545002</v>
      </c>
    </row>
    <row r="26" spans="1:29">
      <c r="A26" s="70"/>
      <c r="B26" s="71"/>
      <c r="E26" s="64"/>
      <c r="F26" s="64"/>
      <c r="G26" s="64"/>
      <c r="H26" s="64"/>
      <c r="I26" s="64"/>
      <c r="J26" s="64"/>
      <c r="K26" s="64"/>
      <c r="L26" s="64"/>
      <c r="M26" s="64"/>
      <c r="N26" s="64"/>
      <c r="O26" s="64"/>
      <c r="P26" s="64"/>
      <c r="Q26" s="64"/>
      <c r="R26" s="64"/>
      <c r="S26" s="64"/>
      <c r="T26" s="64"/>
      <c r="U26" s="64"/>
      <c r="V26" s="64"/>
      <c r="W26" s="64"/>
      <c r="X26" s="64"/>
      <c r="Y26" s="115"/>
    </row>
    <row r="27" spans="1:29" s="60" customFormat="1">
      <c r="A27" s="66" t="s">
        <v>78</v>
      </c>
      <c r="B27" s="66"/>
      <c r="C27" s="66" t="str">
        <f>C22</f>
        <v>Laptop-NR</v>
      </c>
      <c r="D27" s="66"/>
      <c r="E27" s="69">
        <f>VLOOKUP($C$27,[1]!ACHIEV,MATCH(E$11,$E$11:$X$11,0)+2,FALSE)</f>
        <v>4.2999999999999997E-2</v>
      </c>
      <c r="F27" s="69">
        <f>VLOOKUP($C$27,[1]!ACHIEV,MATCH(F$11,$E$11:$X$11,0)+2,FALSE)</f>
        <v>9.5797142280278316E-2</v>
      </c>
      <c r="G27" s="69">
        <f>VLOOKUP($C$27,[1]!ACHIEV,MATCH(G$11,$E$11:$X$11,0)+2,FALSE)</f>
        <v>0.16040539374775648</v>
      </c>
      <c r="H27" s="69">
        <f>VLOOKUP($C$27,[1]!ACHIEV,MATCH(H$11,$E$11:$X$11,0)+2,FALSE)</f>
        <v>0.23540539374775649</v>
      </c>
      <c r="I27" s="69">
        <f>VLOOKUP($C$27,[1]!ACHIEV,MATCH(I$11,$E$11:$X$11,0)+2,FALSE)</f>
        <v>0.32095239121809005</v>
      </c>
      <c r="J27" s="69">
        <f>VLOOKUP($C$27,[1]!ACHIEV,MATCH(J$11,$E$11:$X$11,0)+2,FALSE)</f>
        <v>0.42096711425629652</v>
      </c>
      <c r="K27" s="69">
        <f>VLOOKUP($C$27,[1]!ACHIEV,MATCH(K$11,$E$11:$X$11,0)+2,FALSE)</f>
        <v>0.53068481860864725</v>
      </c>
      <c r="L27" s="69">
        <f>VLOOKUP($C$27,[1]!ACHIEV,MATCH(L$11,$E$11:$X$11,0)+2,FALSE)</f>
        <v>0.642769203728351</v>
      </c>
      <c r="M27" s="69">
        <f>VLOOKUP($C$27,[1]!ACHIEV,MATCH(M$11,$E$11:$X$11,0)+2,FALSE)</f>
        <v>0.74839528535557953</v>
      </c>
      <c r="N27" s="69">
        <f>VLOOKUP($C$27,[1]!ACHIEV,MATCH(N$11,$E$11:$X$11,0)+2,FALSE)</f>
        <v>0.83918984935345187</v>
      </c>
      <c r="O27" s="69">
        <f>VLOOKUP($C$27,[1]!ACHIEV,MATCH(O$11,$E$11:$X$11,0)+2,FALSE)</f>
        <v>0.90945051634530116</v>
      </c>
      <c r="P27" s="69">
        <f>VLOOKUP($C$27,[1]!ACHIEV,MATCH(P$11,$E$11:$X$11,0)+2,FALSE)</f>
        <v>0.9576688767502457</v>
      </c>
      <c r="Q27" s="69">
        <f>VLOOKUP($C$27,[1]!ACHIEV,MATCH(Q$11,$E$11:$X$11,0)+2,FALSE)</f>
        <v>0.9865231113648858</v>
      </c>
      <c r="R27" s="69">
        <f>VLOOKUP($C$27,[1]!ACHIEV,MATCH(R$11,$E$11:$X$11,0)+2,FALSE)</f>
        <v>1.0012970762896924</v>
      </c>
      <c r="S27" s="69">
        <f>VLOOKUP($C$27,[1]!ACHIEV,MATCH(S$11,$E$11:$X$11,0)+2,FALSE)</f>
        <v>1.0076356106578106</v>
      </c>
      <c r="T27" s="69">
        <f>VLOOKUP($C$27,[1]!ACHIEV,MATCH(T$11,$E$11:$X$11,0)+2,FALSE)</f>
        <v>1.0098624683774413</v>
      </c>
      <c r="U27" s="69">
        <f>VLOOKUP($C$27,[1]!ACHIEV,MATCH(U$11,$E$11:$X$11,0)+2,FALSE)</f>
        <v>1.0104871783970797</v>
      </c>
      <c r="V27" s="69">
        <f>VLOOKUP($C$27,[1]!ACHIEV,MATCH(V$11,$E$11:$X$11,0)+2,FALSE)</f>
        <v>1.010623336815976</v>
      </c>
      <c r="W27" s="69">
        <f>VLOOKUP($C$27,[1]!ACHIEV,MATCH(W$11,$E$11:$X$11,0)+2,FALSE)</f>
        <v>1.0106457174525985</v>
      </c>
      <c r="X27" s="69">
        <f>VLOOKUP($C$27,[1]!ACHIEV,MATCH(X$11,$E$11:$X$11,0)+2,FALSE)</f>
        <v>1.0106484038909742</v>
      </c>
      <c r="Y27" s="139"/>
    </row>
    <row r="28" spans="1:29" s="60" customFormat="1">
      <c r="C28" s="60" t="str">
        <f>C14</f>
        <v>ENERGY STAR Laptop</v>
      </c>
      <c r="E28" s="138">
        <f t="shared" ref="E28:X28" si="7">E23*E$27*$Y$24</f>
        <v>2434.9623157999999</v>
      </c>
      <c r="F28" s="138">
        <f t="shared" si="7"/>
        <v>5481.3429714327985</v>
      </c>
      <c r="G28" s="138">
        <f t="shared" si="7"/>
        <v>9273.4093128485729</v>
      </c>
      <c r="H28" s="138">
        <f t="shared" si="7"/>
        <v>13747.939525972131</v>
      </c>
      <c r="I28" s="138">
        <f t="shared" si="7"/>
        <v>18930.186273122599</v>
      </c>
      <c r="J28" s="138">
        <f t="shared" si="7"/>
        <v>25068.812174419694</v>
      </c>
      <c r="K28" s="138">
        <f t="shared" si="7"/>
        <v>31898.617099506908</v>
      </c>
      <c r="L28" s="138">
        <f t="shared" si="7"/>
        <v>38987.19082095359</v>
      </c>
      <c r="M28" s="138">
        <f t="shared" si="7"/>
        <v>45795.098245219713</v>
      </c>
      <c r="N28" s="138">
        <f t="shared" si="7"/>
        <v>51793.148540882408</v>
      </c>
      <c r="O28" s="138">
        <f t="shared" si="7"/>
        <v>56602.091617362603</v>
      </c>
      <c r="P28" s="138">
        <f t="shared" si="7"/>
        <v>60095.459150881507</v>
      </c>
      <c r="Q28" s="138">
        <f t="shared" si="7"/>
        <v>62408.626307832223</v>
      </c>
      <c r="R28" s="138">
        <f t="shared" si="7"/>
        <v>63848.55170993627</v>
      </c>
      <c r="S28" s="138">
        <f t="shared" si="7"/>
        <v>64756.743637166765</v>
      </c>
      <c r="T28" s="138">
        <f t="shared" si="7"/>
        <v>65400.89729291929</v>
      </c>
      <c r="U28" s="138">
        <f t="shared" si="7"/>
        <v>65939.047545242021</v>
      </c>
      <c r="V28" s="138">
        <f t="shared" si="7"/>
        <v>66442.396060482977</v>
      </c>
      <c r="W28" s="138">
        <f t="shared" si="7"/>
        <v>66935.364274196807</v>
      </c>
      <c r="X28" s="138">
        <f t="shared" si="7"/>
        <v>67424.970329050906</v>
      </c>
      <c r="Y28" s="139"/>
    </row>
    <row r="29" spans="1:29" s="60" customFormat="1">
      <c r="A29" s="60" t="s">
        <v>410</v>
      </c>
      <c r="E29" s="138"/>
      <c r="F29" s="138"/>
      <c r="G29" s="138"/>
      <c r="H29" s="138"/>
      <c r="I29" s="138"/>
      <c r="J29" s="138"/>
      <c r="K29" s="138"/>
      <c r="L29" s="138"/>
      <c r="M29" s="138"/>
      <c r="N29" s="138"/>
      <c r="O29" s="138"/>
      <c r="P29" s="138"/>
      <c r="Q29" s="138"/>
      <c r="R29" s="138"/>
      <c r="S29" s="138"/>
      <c r="T29" s="138"/>
      <c r="U29" s="138"/>
      <c r="V29" s="138"/>
      <c r="W29" s="138"/>
      <c r="X29" s="138"/>
      <c r="Y29" s="138"/>
    </row>
    <row r="30" spans="1:29" s="60" customFormat="1">
      <c r="A30" s="142"/>
      <c r="E30" s="138"/>
      <c r="F30" s="138"/>
      <c r="G30" s="138"/>
      <c r="H30" s="138"/>
      <c r="I30" s="138"/>
      <c r="J30" s="138"/>
      <c r="K30" s="138"/>
      <c r="L30" s="138"/>
      <c r="M30" s="138"/>
      <c r="N30" s="138"/>
      <c r="O30" s="138"/>
      <c r="P30" s="138"/>
      <c r="Q30" s="138"/>
      <c r="R30" s="138"/>
      <c r="S30" s="138"/>
      <c r="T30" s="138"/>
      <c r="U30" s="138"/>
      <c r="V30" s="138"/>
      <c r="W30" s="138"/>
      <c r="X30" s="138"/>
      <c r="Y30" s="138"/>
    </row>
    <row r="31" spans="1:29" s="60" customFormat="1">
      <c r="A31" s="164"/>
      <c r="E31" s="138"/>
      <c r="F31" s="138"/>
      <c r="G31" s="138"/>
      <c r="H31" s="138"/>
      <c r="I31" s="138"/>
      <c r="J31" s="138"/>
      <c r="K31" s="138"/>
      <c r="L31" s="138"/>
      <c r="M31" s="138"/>
      <c r="N31" s="138"/>
      <c r="O31" s="138"/>
      <c r="P31" s="138"/>
      <c r="Q31" s="138"/>
      <c r="R31" s="138"/>
      <c r="S31" s="138"/>
      <c r="T31" s="138"/>
      <c r="U31" s="138"/>
      <c r="V31" s="138"/>
      <c r="W31" s="138"/>
      <c r="X31" s="138"/>
      <c r="Y31" s="138"/>
    </row>
    <row r="32" spans="1:29" s="60" customFormat="1">
      <c r="A32" s="164"/>
      <c r="E32" s="138"/>
      <c r="F32" s="138"/>
      <c r="G32" s="138"/>
      <c r="H32" s="138"/>
      <c r="I32" s="138"/>
      <c r="J32" s="138"/>
      <c r="K32" s="138"/>
      <c r="L32" s="138"/>
      <c r="M32" s="138"/>
      <c r="N32" s="138"/>
      <c r="O32" s="138"/>
      <c r="P32" s="138"/>
      <c r="Q32" s="138"/>
      <c r="R32" s="138"/>
      <c r="S32" s="138"/>
      <c r="T32" s="138"/>
      <c r="U32" s="138"/>
      <c r="V32" s="138"/>
      <c r="W32" s="138"/>
      <c r="X32" s="138"/>
      <c r="Y32" s="138"/>
    </row>
    <row r="33" spans="1:80" s="60" customFormat="1">
      <c r="A33" s="164"/>
      <c r="C33" s="138"/>
      <c r="D33" s="138"/>
      <c r="E33" s="138"/>
      <c r="F33" s="138"/>
      <c r="G33" s="138"/>
      <c r="H33" s="138"/>
      <c r="I33" s="138"/>
      <c r="J33" s="138"/>
      <c r="K33" s="138"/>
      <c r="L33" s="138"/>
      <c r="M33" s="138"/>
      <c r="N33" s="138"/>
      <c r="O33" s="138"/>
      <c r="P33" s="138"/>
      <c r="Q33" s="138"/>
      <c r="R33" s="138"/>
      <c r="S33" s="138"/>
      <c r="T33" s="138"/>
      <c r="U33" s="138"/>
      <c r="V33" s="138"/>
      <c r="W33" s="138"/>
      <c r="X33" s="138"/>
      <c r="Y33" s="138"/>
    </row>
    <row r="34" spans="1:80" s="60" customFormat="1">
      <c r="A34" s="164"/>
      <c r="C34" s="138" t="str">
        <f>C14</f>
        <v>ENERGY STAR Laptop</v>
      </c>
      <c r="D34" s="138"/>
      <c r="E34" s="138">
        <f>E28</f>
        <v>2434.9623157999999</v>
      </c>
      <c r="F34" s="138">
        <f>E34+F28</f>
        <v>7916.3052872327989</v>
      </c>
      <c r="G34" s="138">
        <f t="shared" ref="G34:X34" si="8">F34+G28</f>
        <v>17189.714600081374</v>
      </c>
      <c r="H34" s="138">
        <f t="shared" si="8"/>
        <v>30937.654126053505</v>
      </c>
      <c r="I34" s="138">
        <f t="shared" si="8"/>
        <v>49867.840399176101</v>
      </c>
      <c r="J34" s="138">
        <f t="shared" si="8"/>
        <v>74936.652573595798</v>
      </c>
      <c r="K34" s="138">
        <f t="shared" si="8"/>
        <v>106835.26967310271</v>
      </c>
      <c r="L34" s="138">
        <f t="shared" si="8"/>
        <v>145822.46049405629</v>
      </c>
      <c r="M34" s="138">
        <f t="shared" si="8"/>
        <v>191617.55873927599</v>
      </c>
      <c r="N34" s="138">
        <f t="shared" si="8"/>
        <v>243410.70728015841</v>
      </c>
      <c r="O34" s="138">
        <f t="shared" si="8"/>
        <v>300012.79889752099</v>
      </c>
      <c r="P34" s="138">
        <f t="shared" si="8"/>
        <v>360108.25804840249</v>
      </c>
      <c r="Q34" s="138">
        <f t="shared" si="8"/>
        <v>422516.88435623469</v>
      </c>
      <c r="R34" s="138">
        <f t="shared" si="8"/>
        <v>486365.43606617098</v>
      </c>
      <c r="S34" s="138">
        <f t="shared" si="8"/>
        <v>551122.17970333772</v>
      </c>
      <c r="T34" s="138">
        <f t="shared" si="8"/>
        <v>616523.07699625706</v>
      </c>
      <c r="U34" s="138">
        <f t="shared" si="8"/>
        <v>682462.12454149907</v>
      </c>
      <c r="V34" s="138">
        <f t="shared" si="8"/>
        <v>748904.52060198202</v>
      </c>
      <c r="W34" s="138">
        <f t="shared" si="8"/>
        <v>815839.88487617881</v>
      </c>
      <c r="X34" s="138">
        <f t="shared" si="8"/>
        <v>883264.85520522972</v>
      </c>
      <c r="Y34" s="138"/>
    </row>
    <row r="35" spans="1:80" s="60" customFormat="1">
      <c r="A35" s="164"/>
      <c r="C35" s="138"/>
      <c r="D35" s="138"/>
      <c r="E35" s="138"/>
      <c r="F35" s="138"/>
      <c r="G35" s="138"/>
      <c r="H35" s="138"/>
      <c r="I35" s="138"/>
      <c r="J35" s="138"/>
      <c r="K35" s="138"/>
      <c r="L35" s="138"/>
      <c r="M35" s="138"/>
      <c r="N35" s="138"/>
      <c r="O35" s="138"/>
      <c r="P35" s="138"/>
      <c r="Q35" s="138"/>
      <c r="R35" s="138"/>
      <c r="S35" s="138"/>
      <c r="T35" s="138"/>
      <c r="U35" s="138"/>
      <c r="V35" s="138"/>
      <c r="W35" s="138"/>
      <c r="X35" s="138"/>
      <c r="Y35" s="138"/>
    </row>
    <row r="36" spans="1:80" s="60" customFormat="1">
      <c r="C36" s="138"/>
      <c r="D36" s="138"/>
      <c r="E36" s="138"/>
      <c r="F36" s="138"/>
      <c r="G36" s="138"/>
      <c r="H36" s="138"/>
      <c r="I36" s="138"/>
      <c r="J36" s="138"/>
      <c r="K36" s="138"/>
      <c r="L36" s="138"/>
      <c r="M36" s="138"/>
      <c r="N36" s="138"/>
      <c r="O36" s="138"/>
      <c r="P36" s="138"/>
      <c r="Q36" s="138"/>
      <c r="R36" s="138"/>
      <c r="S36" s="138"/>
      <c r="T36" s="138"/>
      <c r="U36" s="138"/>
      <c r="V36" s="138"/>
      <c r="W36" s="138"/>
      <c r="X36" s="138"/>
      <c r="Y36" s="138"/>
    </row>
    <row r="37" spans="1:80" s="60" customFormat="1">
      <c r="C37" s="138"/>
      <c r="D37" s="138"/>
      <c r="E37" s="138"/>
      <c r="F37" s="138"/>
      <c r="G37" s="138"/>
      <c r="H37" s="138"/>
      <c r="I37" s="138"/>
      <c r="J37" s="138"/>
      <c r="K37" s="138"/>
      <c r="L37" s="138"/>
      <c r="M37" s="138"/>
      <c r="N37" s="138"/>
      <c r="O37" s="138"/>
      <c r="P37" s="138"/>
      <c r="Q37" s="138"/>
      <c r="R37" s="138"/>
      <c r="S37" s="138"/>
      <c r="T37" s="138"/>
      <c r="U37" s="138"/>
      <c r="V37" s="138"/>
      <c r="W37" s="138"/>
      <c r="X37" s="138"/>
      <c r="Y37" s="138"/>
    </row>
    <row r="38" spans="1:80" s="60" customFormat="1">
      <c r="C38" s="138"/>
      <c r="D38" s="138"/>
      <c r="E38" s="138"/>
      <c r="F38" s="138"/>
      <c r="G38" s="138"/>
      <c r="H38" s="138"/>
      <c r="I38" s="138"/>
      <c r="J38" s="138"/>
      <c r="K38" s="138"/>
      <c r="L38" s="138"/>
      <c r="M38" s="138"/>
      <c r="N38" s="138"/>
      <c r="O38" s="138"/>
      <c r="P38" s="138"/>
      <c r="Q38" s="138"/>
      <c r="R38" s="138"/>
      <c r="S38" s="138"/>
      <c r="T38" s="138"/>
      <c r="U38" s="138"/>
      <c r="V38" s="138"/>
      <c r="W38" s="138"/>
      <c r="X38" s="138"/>
      <c r="Y38" s="138"/>
    </row>
    <row r="39" spans="1:80" s="60" customFormat="1">
      <c r="D39" s="138"/>
      <c r="X39" s="138">
        <f>SUM(X34:X38)</f>
        <v>883264.85520522972</v>
      </c>
    </row>
    <row r="40" spans="1:8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row>
    <row r="41" spans="1:80" ht="15">
      <c r="A41" s="116" t="s">
        <v>79</v>
      </c>
      <c r="C41" s="117" t="str">
        <f>C8</f>
        <v>Laptop-NR</v>
      </c>
      <c r="D41" s="117"/>
      <c r="E41" s="25" t="s">
        <v>287</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ht="15">
      <c r="A42" s="117"/>
      <c r="B42" s="117"/>
      <c r="C42" s="117">
        <v>1</v>
      </c>
      <c r="D42" s="117"/>
      <c r="E42" s="118">
        <f>E11</f>
        <v>2016</v>
      </c>
      <c r="F42" s="118">
        <f t="shared" ref="F42:X42" si="9">F11</f>
        <v>2017</v>
      </c>
      <c r="G42" s="118">
        <f t="shared" si="9"/>
        <v>2018</v>
      </c>
      <c r="H42" s="118">
        <f t="shared" si="9"/>
        <v>2019</v>
      </c>
      <c r="I42" s="118">
        <f t="shared" si="9"/>
        <v>2020</v>
      </c>
      <c r="J42" s="118">
        <f t="shared" si="9"/>
        <v>2021</v>
      </c>
      <c r="K42" s="118">
        <f t="shared" si="9"/>
        <v>2022</v>
      </c>
      <c r="L42" s="118">
        <f t="shared" si="9"/>
        <v>2023</v>
      </c>
      <c r="M42" s="118">
        <f t="shared" si="9"/>
        <v>2024</v>
      </c>
      <c r="N42" s="118">
        <f t="shared" si="9"/>
        <v>2025</v>
      </c>
      <c r="O42" s="118">
        <f t="shared" si="9"/>
        <v>2026</v>
      </c>
      <c r="P42" s="118">
        <f t="shared" si="9"/>
        <v>2027</v>
      </c>
      <c r="Q42" s="118">
        <f t="shared" si="9"/>
        <v>2028</v>
      </c>
      <c r="R42" s="118">
        <f t="shared" si="9"/>
        <v>2029</v>
      </c>
      <c r="S42" s="118">
        <f t="shared" si="9"/>
        <v>2030</v>
      </c>
      <c r="T42" s="118">
        <f t="shared" si="9"/>
        <v>2031</v>
      </c>
      <c r="U42" s="118">
        <f t="shared" si="9"/>
        <v>2032</v>
      </c>
      <c r="V42" s="118">
        <f t="shared" si="9"/>
        <v>2033</v>
      </c>
      <c r="W42" s="118">
        <f t="shared" si="9"/>
        <v>2034</v>
      </c>
      <c r="X42" s="118">
        <f t="shared" si="9"/>
        <v>2035</v>
      </c>
      <c r="Y42" s="170" t="s">
        <v>409</v>
      </c>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ht="15">
      <c r="A43" s="117" t="s">
        <v>338</v>
      </c>
      <c r="B43" s="117" t="s">
        <v>289</v>
      </c>
      <c r="C43" s="117" t="s">
        <v>290</v>
      </c>
      <c r="D43" s="117" t="s">
        <v>291</v>
      </c>
      <c r="E43" s="119" t="str">
        <f>CONCATENATE("aMW_",E$11)</f>
        <v>aMW_2016</v>
      </c>
      <c r="F43" s="119" t="str">
        <f t="shared" ref="F43:X43" si="10">CONCATENATE("aMW_",F$11)</f>
        <v>aMW_2017</v>
      </c>
      <c r="G43" s="119" t="str">
        <f t="shared" si="10"/>
        <v>aMW_2018</v>
      </c>
      <c r="H43" s="119" t="str">
        <f t="shared" si="10"/>
        <v>aMW_2019</v>
      </c>
      <c r="I43" s="119" t="str">
        <f t="shared" si="10"/>
        <v>aMW_2020</v>
      </c>
      <c r="J43" s="119" t="str">
        <f t="shared" si="10"/>
        <v>aMW_2021</v>
      </c>
      <c r="K43" s="119" t="str">
        <f t="shared" si="10"/>
        <v>aMW_2022</v>
      </c>
      <c r="L43" s="119" t="str">
        <f t="shared" si="10"/>
        <v>aMW_2023</v>
      </c>
      <c r="M43" s="119" t="str">
        <f t="shared" si="10"/>
        <v>aMW_2024</v>
      </c>
      <c r="N43" s="119" t="str">
        <f t="shared" si="10"/>
        <v>aMW_2025</v>
      </c>
      <c r="O43" s="119" t="str">
        <f t="shared" si="10"/>
        <v>aMW_2026</v>
      </c>
      <c r="P43" s="119" t="str">
        <f t="shared" si="10"/>
        <v>aMW_2027</v>
      </c>
      <c r="Q43" s="119" t="str">
        <f t="shared" si="10"/>
        <v>aMW_2028</v>
      </c>
      <c r="R43" s="119" t="str">
        <f t="shared" si="10"/>
        <v>aMW_2029</v>
      </c>
      <c r="S43" s="119" t="str">
        <f t="shared" si="10"/>
        <v>aMW_2030</v>
      </c>
      <c r="T43" s="119" t="str">
        <f t="shared" si="10"/>
        <v>aMW_2031</v>
      </c>
      <c r="U43" s="119" t="str">
        <f t="shared" si="10"/>
        <v>aMW_2032</v>
      </c>
      <c r="V43" s="119" t="str">
        <f t="shared" si="10"/>
        <v>aMW_2033</v>
      </c>
      <c r="W43" s="119" t="str">
        <f t="shared" si="10"/>
        <v>aMW_2034</v>
      </c>
      <c r="X43" s="119" t="str">
        <f t="shared" si="10"/>
        <v>aMW_2035</v>
      </c>
      <c r="Y43" s="170" t="s">
        <v>409</v>
      </c>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120">
        <f>VLOOKUP($D44,MeasureOutput,3,FALSE)</f>
        <v>39.612843875358891</v>
      </c>
      <c r="B44" s="120">
        <f>VLOOKUP($D44,MeasureOutput,11,FALSE)</f>
        <v>-8.1439300271206694</v>
      </c>
      <c r="C44" s="25" t="s">
        <v>337</v>
      </c>
      <c r="D44" s="25" t="str">
        <f>C28</f>
        <v>ENERGY STAR Laptop</v>
      </c>
      <c r="E44" s="159">
        <f>E28*$A44/8760000</f>
        <v>1.1010934024904991E-2</v>
      </c>
      <c r="F44" s="159">
        <f t="shared" ref="F44:X44" si="11">F28*$A44/8760000</f>
        <v>2.4786710428614526E-2</v>
      </c>
      <c r="G44" s="159">
        <f t="shared" si="11"/>
        <v>4.1934488048192886E-2</v>
      </c>
      <c r="H44" s="159">
        <f t="shared" si="11"/>
        <v>6.2168376946370951E-2</v>
      </c>
      <c r="I44" s="159">
        <f t="shared" si="11"/>
        <v>8.5602570019254282E-2</v>
      </c>
      <c r="J44" s="159">
        <f t="shared" si="11"/>
        <v>0.11336152315136799</v>
      </c>
      <c r="K44" s="159">
        <f t="shared" si="11"/>
        <v>0.14424599760303888</v>
      </c>
      <c r="L44" s="159">
        <f t="shared" si="11"/>
        <v>0.17630062821110273</v>
      </c>
      <c r="M44" s="159">
        <f t="shared" si="11"/>
        <v>0.20708608185440758</v>
      </c>
      <c r="N44" s="159">
        <f t="shared" si="11"/>
        <v>0.23420935010995969</v>
      </c>
      <c r="O44" s="159">
        <f t="shared" si="11"/>
        <v>0.25595545870517633</v>
      </c>
      <c r="P44" s="159">
        <f t="shared" si="11"/>
        <v>0.27175251609153844</v>
      </c>
      <c r="Q44" s="159">
        <f t="shared" si="11"/>
        <v>0.28221269068581889</v>
      </c>
      <c r="R44" s="159">
        <f t="shared" si="11"/>
        <v>0.28872405371615117</v>
      </c>
      <c r="S44" s="159">
        <f t="shared" si="11"/>
        <v>0.29283091045385012</v>
      </c>
      <c r="T44" s="159">
        <f t="shared" si="11"/>
        <v>0.2957437823941545</v>
      </c>
      <c r="U44" s="159">
        <f t="shared" si="11"/>
        <v>0.29817730544515286</v>
      </c>
      <c r="V44" s="159">
        <f t="shared" si="11"/>
        <v>0.30045345454893524</v>
      </c>
      <c r="W44" s="159">
        <f t="shared" si="11"/>
        <v>0.30268266378242387</v>
      </c>
      <c r="X44" s="159">
        <f t="shared" si="11"/>
        <v>0.30489666928600445</v>
      </c>
      <c r="Y44" s="168">
        <f>VLOOKUP(D44,$C$25:$Y$25,23,FALSE)*A44/8760000</f>
        <v>5.5948681122079664</v>
      </c>
      <c r="AA44" s="63">
        <f>SUM(E44:X44)</f>
        <v>3.9941361655064203</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120"/>
      <c r="B45" s="120"/>
      <c r="E45" s="159"/>
      <c r="F45" s="159"/>
      <c r="G45" s="159"/>
      <c r="H45" s="159"/>
      <c r="I45" s="159"/>
      <c r="J45" s="159"/>
      <c r="K45" s="159"/>
      <c r="L45" s="159"/>
      <c r="M45" s="159"/>
      <c r="N45" s="159"/>
      <c r="O45" s="159"/>
      <c r="P45" s="159"/>
      <c r="Q45" s="159"/>
      <c r="R45" s="159"/>
      <c r="S45" s="159"/>
      <c r="T45" s="159"/>
      <c r="U45" s="159"/>
      <c r="V45" s="159"/>
      <c r="W45" s="159"/>
      <c r="X45" s="159"/>
      <c r="Y45" s="168"/>
      <c r="AA45" s="63"/>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120"/>
      <c r="B46" s="120"/>
      <c r="E46" s="159"/>
      <c r="F46" s="159"/>
      <c r="G46" s="159"/>
      <c r="H46" s="159"/>
      <c r="I46" s="159"/>
      <c r="J46" s="159"/>
      <c r="K46" s="159"/>
      <c r="L46" s="159"/>
      <c r="M46" s="159"/>
      <c r="N46" s="159"/>
      <c r="O46" s="159"/>
      <c r="P46" s="159"/>
      <c r="Q46" s="159"/>
      <c r="R46" s="159"/>
      <c r="S46" s="159"/>
      <c r="T46" s="159"/>
      <c r="U46" s="159"/>
      <c r="V46" s="159"/>
      <c r="W46" s="159"/>
      <c r="X46" s="159"/>
      <c r="Y46" s="168"/>
      <c r="AA46" s="63"/>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120"/>
      <c r="B47" s="120"/>
      <c r="E47" s="159"/>
      <c r="F47" s="159"/>
      <c r="G47" s="159"/>
      <c r="H47" s="159"/>
      <c r="I47" s="159"/>
      <c r="J47" s="159"/>
      <c r="K47" s="159"/>
      <c r="L47" s="159"/>
      <c r="M47" s="159"/>
      <c r="N47" s="159"/>
      <c r="O47" s="159"/>
      <c r="P47" s="159"/>
      <c r="Q47" s="159"/>
      <c r="R47" s="159"/>
      <c r="S47" s="159"/>
      <c r="T47" s="159"/>
      <c r="U47" s="159"/>
      <c r="V47" s="159"/>
      <c r="W47" s="159"/>
      <c r="X47" s="159"/>
      <c r="Y47" s="168"/>
      <c r="AA47" s="63"/>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A48" s="120"/>
      <c r="B48" s="120"/>
      <c r="E48" s="159"/>
      <c r="F48" s="159"/>
      <c r="G48" s="159"/>
      <c r="H48" s="159"/>
      <c r="I48" s="159"/>
      <c r="J48" s="159"/>
      <c r="K48" s="159"/>
      <c r="L48" s="159"/>
      <c r="M48" s="159"/>
      <c r="N48" s="159"/>
      <c r="O48" s="159"/>
      <c r="P48" s="159"/>
      <c r="Q48" s="159"/>
      <c r="R48" s="159"/>
      <c r="S48" s="159"/>
      <c r="T48" s="159"/>
      <c r="U48" s="159"/>
      <c r="V48" s="159"/>
      <c r="W48" s="159"/>
      <c r="X48" s="159"/>
      <c r="Y48" s="168"/>
      <c r="AA48" s="63"/>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A49" s="63"/>
      <c r="AA49" s="63"/>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B50" s="121">
        <f>SUMPRODUCT(B44:B48,AA44:AA48)/SUM(AA44:AA48)</f>
        <v>-8.1439300271206694</v>
      </c>
      <c r="E50" s="160">
        <f>SUM(E44:E48)</f>
        <v>1.1010934024904991E-2</v>
      </c>
      <c r="F50" s="160">
        <f t="shared" ref="F50:X50" si="12">SUM(F44:F48)</f>
        <v>2.4786710428614526E-2</v>
      </c>
      <c r="G50" s="160">
        <f t="shared" si="12"/>
        <v>4.1934488048192886E-2</v>
      </c>
      <c r="H50" s="160">
        <f t="shared" si="12"/>
        <v>6.2168376946370951E-2</v>
      </c>
      <c r="I50" s="160">
        <f t="shared" si="12"/>
        <v>8.5602570019254282E-2</v>
      </c>
      <c r="J50" s="160">
        <f t="shared" si="12"/>
        <v>0.11336152315136799</v>
      </c>
      <c r="K50" s="160">
        <f t="shared" si="12"/>
        <v>0.14424599760303888</v>
      </c>
      <c r="L50" s="160">
        <f t="shared" si="12"/>
        <v>0.17630062821110273</v>
      </c>
      <c r="M50" s="160">
        <f t="shared" si="12"/>
        <v>0.20708608185440758</v>
      </c>
      <c r="N50" s="160">
        <f t="shared" si="12"/>
        <v>0.23420935010995969</v>
      </c>
      <c r="O50" s="160">
        <f t="shared" si="12"/>
        <v>0.25595545870517633</v>
      </c>
      <c r="P50" s="160">
        <f t="shared" si="12"/>
        <v>0.27175251609153844</v>
      </c>
      <c r="Q50" s="160">
        <f t="shared" si="12"/>
        <v>0.28221269068581889</v>
      </c>
      <c r="R50" s="160">
        <f t="shared" si="12"/>
        <v>0.28872405371615117</v>
      </c>
      <c r="S50" s="160">
        <f t="shared" si="12"/>
        <v>0.29283091045385012</v>
      </c>
      <c r="T50" s="160">
        <f t="shared" si="12"/>
        <v>0.2957437823941545</v>
      </c>
      <c r="U50" s="160">
        <f t="shared" si="12"/>
        <v>0.29817730544515286</v>
      </c>
      <c r="V50" s="160">
        <f t="shared" si="12"/>
        <v>0.30045345454893524</v>
      </c>
      <c r="W50" s="160">
        <f t="shared" si="12"/>
        <v>0.30268266378242387</v>
      </c>
      <c r="X50" s="160">
        <f t="shared" si="12"/>
        <v>0.30489666928600445</v>
      </c>
      <c r="Y50" s="45">
        <f>SUM(Y44:Y48)</f>
        <v>5.5948681122079664</v>
      </c>
      <c r="AA50" s="63"/>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A51" s="128"/>
      <c r="E51" s="160"/>
      <c r="F51" s="160"/>
      <c r="G51" s="160"/>
      <c r="H51" s="160"/>
      <c r="I51" s="160"/>
      <c r="J51" s="160"/>
      <c r="K51" s="160"/>
      <c r="L51" s="160"/>
      <c r="M51" s="160"/>
      <c r="N51" s="160"/>
      <c r="O51" s="160"/>
      <c r="P51" s="160"/>
      <c r="Q51" s="160"/>
      <c r="R51" s="160"/>
      <c r="S51" s="160"/>
      <c r="T51" s="160"/>
      <c r="U51" s="160"/>
      <c r="V51" s="160"/>
      <c r="W51" s="160"/>
      <c r="X51" s="160"/>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row>
    <row r="52" spans="1:80">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row>
    <row r="53" spans="1:80" ht="15">
      <c r="A53" s="124" t="s">
        <v>292</v>
      </c>
      <c r="B53" s="146"/>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row>
    <row r="54" spans="1:80" ht="15">
      <c r="B54" s="147"/>
      <c r="C54" s="150"/>
      <c r="D54" s="148"/>
      <c r="E54" s="118">
        <f>E42</f>
        <v>2016</v>
      </c>
      <c r="F54" s="118">
        <f t="shared" ref="F54:X55" si="13">F42</f>
        <v>2017</v>
      </c>
      <c r="G54" s="118">
        <f t="shared" si="13"/>
        <v>2018</v>
      </c>
      <c r="H54" s="118">
        <f t="shared" si="13"/>
        <v>2019</v>
      </c>
      <c r="I54" s="118">
        <f t="shared" si="13"/>
        <v>2020</v>
      </c>
      <c r="J54" s="118">
        <f t="shared" si="13"/>
        <v>2021</v>
      </c>
      <c r="K54" s="118">
        <f t="shared" si="13"/>
        <v>2022</v>
      </c>
      <c r="L54" s="118">
        <f t="shared" si="13"/>
        <v>2023</v>
      </c>
      <c r="M54" s="118">
        <f t="shared" si="13"/>
        <v>2024</v>
      </c>
      <c r="N54" s="118">
        <f t="shared" si="13"/>
        <v>2025</v>
      </c>
      <c r="O54" s="118">
        <f t="shared" si="13"/>
        <v>2026</v>
      </c>
      <c r="P54" s="118">
        <f t="shared" si="13"/>
        <v>2027</v>
      </c>
      <c r="Q54" s="118">
        <f t="shared" si="13"/>
        <v>2028</v>
      </c>
      <c r="R54" s="118">
        <f t="shared" si="13"/>
        <v>2029</v>
      </c>
      <c r="S54" s="118">
        <f t="shared" si="13"/>
        <v>2030</v>
      </c>
      <c r="T54" s="118">
        <f t="shared" si="13"/>
        <v>2031</v>
      </c>
      <c r="U54" s="118">
        <f t="shared" si="13"/>
        <v>2032</v>
      </c>
      <c r="V54" s="118">
        <f t="shared" si="13"/>
        <v>2033</v>
      </c>
      <c r="W54" s="118">
        <f t="shared" si="13"/>
        <v>2034</v>
      </c>
      <c r="X54" s="118">
        <f t="shared" si="13"/>
        <v>2035</v>
      </c>
      <c r="Y54" s="171" t="s">
        <v>408</v>
      </c>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row>
    <row r="55" spans="1:80" ht="15">
      <c r="B55" s="152" t="s">
        <v>366</v>
      </c>
      <c r="C55" s="151" t="s">
        <v>289</v>
      </c>
      <c r="D55" s="149" t="s">
        <v>289</v>
      </c>
      <c r="E55" s="119" t="str">
        <f>E43</f>
        <v>aMW_2016</v>
      </c>
      <c r="F55" s="119" t="str">
        <f t="shared" si="13"/>
        <v>aMW_2017</v>
      </c>
      <c r="G55" s="119" t="str">
        <f t="shared" si="13"/>
        <v>aMW_2018</v>
      </c>
      <c r="H55" s="119" t="str">
        <f t="shared" si="13"/>
        <v>aMW_2019</v>
      </c>
      <c r="I55" s="119" t="str">
        <f t="shared" si="13"/>
        <v>aMW_2020</v>
      </c>
      <c r="J55" s="119" t="str">
        <f t="shared" si="13"/>
        <v>aMW_2021</v>
      </c>
      <c r="K55" s="119" t="str">
        <f t="shared" si="13"/>
        <v>aMW_2022</v>
      </c>
      <c r="L55" s="119" t="str">
        <f t="shared" si="13"/>
        <v>aMW_2023</v>
      </c>
      <c r="M55" s="119" t="str">
        <f t="shared" si="13"/>
        <v>aMW_2024</v>
      </c>
      <c r="N55" s="119" t="str">
        <f t="shared" si="13"/>
        <v>aMW_2025</v>
      </c>
      <c r="O55" s="119" t="str">
        <f t="shared" si="13"/>
        <v>aMW_2026</v>
      </c>
      <c r="P55" s="119" t="str">
        <f t="shared" si="13"/>
        <v>aMW_2027</v>
      </c>
      <c r="Q55" s="119" t="str">
        <f t="shared" si="13"/>
        <v>aMW_2028</v>
      </c>
      <c r="R55" s="119" t="str">
        <f t="shared" si="13"/>
        <v>aMW_2029</v>
      </c>
      <c r="S55" s="119" t="str">
        <f t="shared" si="13"/>
        <v>aMW_2030</v>
      </c>
      <c r="T55" s="119" t="str">
        <f t="shared" si="13"/>
        <v>aMW_2031</v>
      </c>
      <c r="U55" s="119" t="str">
        <f t="shared" si="13"/>
        <v>aMW_2032</v>
      </c>
      <c r="V55" s="119" t="str">
        <f t="shared" si="13"/>
        <v>aMW_2033</v>
      </c>
      <c r="W55" s="119" t="str">
        <f t="shared" si="13"/>
        <v>aMW_2034</v>
      </c>
      <c r="X55" s="119" t="str">
        <f t="shared" si="13"/>
        <v>aMW_2035</v>
      </c>
      <c r="Y55" s="172" t="s">
        <v>408</v>
      </c>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row>
    <row r="56" spans="1:80">
      <c r="B56" s="25" t="s">
        <v>82</v>
      </c>
      <c r="C56" s="163" t="s">
        <v>293</v>
      </c>
      <c r="D56" s="163" t="s">
        <v>294</v>
      </c>
      <c r="E56" s="160">
        <f>DSUM($B$43:$Y$48,E$43,$C$55:$D56)</f>
        <v>1.1010934024904991E-2</v>
      </c>
      <c r="F56" s="160">
        <f>DSUM($B$43:$Y$48,F$43,$C$55:$D56)</f>
        <v>2.4786710428614526E-2</v>
      </c>
      <c r="G56" s="160">
        <f>DSUM($B$43:$Y$48,G$43,$C$55:$D56)</f>
        <v>4.1934488048192886E-2</v>
      </c>
      <c r="H56" s="160">
        <f>DSUM($B$43:$Y$48,H$43,$C$55:$D56)</f>
        <v>6.2168376946370951E-2</v>
      </c>
      <c r="I56" s="160">
        <f>DSUM($B$43:$Y$48,I$43,$C$55:$D56)</f>
        <v>8.5602570019254282E-2</v>
      </c>
      <c r="J56" s="160">
        <f>DSUM($B$43:$Y$48,J$43,$C$55:$D56)</f>
        <v>0.11336152315136799</v>
      </c>
      <c r="K56" s="160">
        <f>DSUM($B$43:$Y$48,K$43,$C$55:$D56)</f>
        <v>0.14424599760303888</v>
      </c>
      <c r="L56" s="160">
        <f>DSUM($B$43:$Y$48,L$43,$C$55:$D56)</f>
        <v>0.17630062821110273</v>
      </c>
      <c r="M56" s="160">
        <f>DSUM($B$43:$Y$48,M$43,$C$55:$D56)</f>
        <v>0.20708608185440758</v>
      </c>
      <c r="N56" s="160">
        <f>DSUM($B$43:$Y$48,N$43,$C$55:$D56)</f>
        <v>0.23420935010995969</v>
      </c>
      <c r="O56" s="160">
        <f>DSUM($B$43:$Y$48,O$43,$C$55:$D56)</f>
        <v>0.25595545870517633</v>
      </c>
      <c r="P56" s="160">
        <f>DSUM($B$43:$Y$48,P$43,$C$55:$D56)</f>
        <v>0.27175251609153844</v>
      </c>
      <c r="Q56" s="160">
        <f>DSUM($B$43:$Y$48,Q$43,$C$55:$D56)</f>
        <v>0.28221269068581889</v>
      </c>
      <c r="R56" s="160">
        <f>DSUM($B$43:$Y$48,R$43,$C$55:$D56)</f>
        <v>0.28872405371615117</v>
      </c>
      <c r="S56" s="160">
        <f>DSUM($B$43:$Y$48,S$43,$C$55:$D56)</f>
        <v>0.29283091045385012</v>
      </c>
      <c r="T56" s="160">
        <f>DSUM($B$43:$Y$48,T$43,$C$55:$D56)</f>
        <v>0.2957437823941545</v>
      </c>
      <c r="U56" s="160">
        <f>DSUM($B$43:$Y$48,U$43,$C$55:$D56)</f>
        <v>0.29817730544515286</v>
      </c>
      <c r="V56" s="160">
        <f>DSUM($B$43:$Y$48,V$43,$C$55:$D56)</f>
        <v>0.30045345454893524</v>
      </c>
      <c r="W56" s="160">
        <f>DSUM($B$43:$Y$48,W$43,$C$55:$D56)</f>
        <v>0.30268266378242387</v>
      </c>
      <c r="X56" s="160">
        <f>DSUM($B$43:$Y$48,X$43,$C$55:$D56)</f>
        <v>0.30489666928600445</v>
      </c>
      <c r="Y56" s="160">
        <f>DSUM($B$43:$Y$48,Y$43,$C$55:$D56)</f>
        <v>5.5948681122079664</v>
      </c>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row>
    <row r="57" spans="1:80">
      <c r="B57" s="25" t="s">
        <v>83</v>
      </c>
      <c r="C57" s="163" t="s">
        <v>295</v>
      </c>
      <c r="D57" s="163" t="s">
        <v>296</v>
      </c>
      <c r="E57" s="160">
        <f>DSUM($B$43:$Y$48,E$43,$C$55:$D57)</f>
        <v>1.1010934024904991E-2</v>
      </c>
      <c r="F57" s="160">
        <f>DSUM($B$43:$Y$48,F$43,$C$55:$D57)</f>
        <v>2.4786710428614526E-2</v>
      </c>
      <c r="G57" s="160">
        <f>DSUM($B$43:$Y$48,G$43,$C$55:$D57)</f>
        <v>4.1934488048192886E-2</v>
      </c>
      <c r="H57" s="160">
        <f>DSUM($B$43:$Y$48,H$43,$C$55:$D57)</f>
        <v>6.2168376946370951E-2</v>
      </c>
      <c r="I57" s="160">
        <f>DSUM($B$43:$Y$48,I$43,$C$55:$D57)</f>
        <v>8.5602570019254282E-2</v>
      </c>
      <c r="J57" s="160">
        <f>DSUM($B$43:$Y$48,J$43,$C$55:$D57)</f>
        <v>0.11336152315136799</v>
      </c>
      <c r="K57" s="160">
        <f>DSUM($B$43:$Y$48,K$43,$C$55:$D57)</f>
        <v>0.14424599760303888</v>
      </c>
      <c r="L57" s="160">
        <f>DSUM($B$43:$Y$48,L$43,$C$55:$D57)</f>
        <v>0.17630062821110273</v>
      </c>
      <c r="M57" s="160">
        <f>DSUM($B$43:$Y$48,M$43,$C$55:$D57)</f>
        <v>0.20708608185440758</v>
      </c>
      <c r="N57" s="160">
        <f>DSUM($B$43:$Y$48,N$43,$C$55:$D57)</f>
        <v>0.23420935010995969</v>
      </c>
      <c r="O57" s="160">
        <f>DSUM($B$43:$Y$48,O$43,$C$55:$D57)</f>
        <v>0.25595545870517633</v>
      </c>
      <c r="P57" s="160">
        <f>DSUM($B$43:$Y$48,P$43,$C$55:$D57)</f>
        <v>0.27175251609153844</v>
      </c>
      <c r="Q57" s="160">
        <f>DSUM($B$43:$Y$48,Q$43,$C$55:$D57)</f>
        <v>0.28221269068581889</v>
      </c>
      <c r="R57" s="160">
        <f>DSUM($B$43:$Y$48,R$43,$C$55:$D57)</f>
        <v>0.28872405371615117</v>
      </c>
      <c r="S57" s="160">
        <f>DSUM($B$43:$Y$48,S$43,$C$55:$D57)</f>
        <v>0.29283091045385012</v>
      </c>
      <c r="T57" s="160">
        <f>DSUM($B$43:$Y$48,T$43,$C$55:$D57)</f>
        <v>0.2957437823941545</v>
      </c>
      <c r="U57" s="160">
        <f>DSUM($B$43:$Y$48,U$43,$C$55:$D57)</f>
        <v>0.29817730544515286</v>
      </c>
      <c r="V57" s="160">
        <f>DSUM($B$43:$Y$48,V$43,$C$55:$D57)</f>
        <v>0.30045345454893524</v>
      </c>
      <c r="W57" s="160">
        <f>DSUM($B$43:$Y$48,W$43,$C$55:$D57)</f>
        <v>0.30268266378242387</v>
      </c>
      <c r="X57" s="160">
        <f>DSUM($B$43:$Y$48,X$43,$C$55:$D57)</f>
        <v>0.30489666928600445</v>
      </c>
      <c r="Y57" s="160">
        <f>DSUM($B$43:$Y$48,Y$43,$C$55:$D57)</f>
        <v>5.5948681122079664</v>
      </c>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row>
    <row r="58" spans="1:80">
      <c r="B58" s="25" t="s">
        <v>84</v>
      </c>
      <c r="C58" s="163" t="s">
        <v>297</v>
      </c>
      <c r="D58" s="163" t="s">
        <v>298</v>
      </c>
      <c r="E58" s="160">
        <f>DSUM($B$43:$Y$48,E$43,$C$55:$D58)</f>
        <v>1.1010934024904991E-2</v>
      </c>
      <c r="F58" s="160">
        <f>DSUM($B$43:$Y$48,F$43,$C$55:$D58)</f>
        <v>2.4786710428614526E-2</v>
      </c>
      <c r="G58" s="160">
        <f>DSUM($B$43:$Y$48,G$43,$C$55:$D58)</f>
        <v>4.1934488048192886E-2</v>
      </c>
      <c r="H58" s="160">
        <f>DSUM($B$43:$Y$48,H$43,$C$55:$D58)</f>
        <v>6.2168376946370951E-2</v>
      </c>
      <c r="I58" s="160">
        <f>DSUM($B$43:$Y$48,I$43,$C$55:$D58)</f>
        <v>8.5602570019254282E-2</v>
      </c>
      <c r="J58" s="160">
        <f>DSUM($B$43:$Y$48,J$43,$C$55:$D58)</f>
        <v>0.11336152315136799</v>
      </c>
      <c r="K58" s="160">
        <f>DSUM($B$43:$Y$48,K$43,$C$55:$D58)</f>
        <v>0.14424599760303888</v>
      </c>
      <c r="L58" s="160">
        <f>DSUM($B$43:$Y$48,L$43,$C$55:$D58)</f>
        <v>0.17630062821110273</v>
      </c>
      <c r="M58" s="160">
        <f>DSUM($B$43:$Y$48,M$43,$C$55:$D58)</f>
        <v>0.20708608185440758</v>
      </c>
      <c r="N58" s="160">
        <f>DSUM($B$43:$Y$48,N$43,$C$55:$D58)</f>
        <v>0.23420935010995969</v>
      </c>
      <c r="O58" s="160">
        <f>DSUM($B$43:$Y$48,O$43,$C$55:$D58)</f>
        <v>0.25595545870517633</v>
      </c>
      <c r="P58" s="160">
        <f>DSUM($B$43:$Y$48,P$43,$C$55:$D58)</f>
        <v>0.27175251609153844</v>
      </c>
      <c r="Q58" s="160">
        <f>DSUM($B$43:$Y$48,Q$43,$C$55:$D58)</f>
        <v>0.28221269068581889</v>
      </c>
      <c r="R58" s="160">
        <f>DSUM($B$43:$Y$48,R$43,$C$55:$D58)</f>
        <v>0.28872405371615117</v>
      </c>
      <c r="S58" s="160">
        <f>DSUM($B$43:$Y$48,S$43,$C$55:$D58)</f>
        <v>0.29283091045385012</v>
      </c>
      <c r="T58" s="160">
        <f>DSUM($B$43:$Y$48,T$43,$C$55:$D58)</f>
        <v>0.2957437823941545</v>
      </c>
      <c r="U58" s="160">
        <f>DSUM($B$43:$Y$48,U$43,$C$55:$D58)</f>
        <v>0.29817730544515286</v>
      </c>
      <c r="V58" s="160">
        <f>DSUM($B$43:$Y$48,V$43,$C$55:$D58)</f>
        <v>0.30045345454893524</v>
      </c>
      <c r="W58" s="160">
        <f>DSUM($B$43:$Y$48,W$43,$C$55:$D58)</f>
        <v>0.30268266378242387</v>
      </c>
      <c r="X58" s="160">
        <f>DSUM($B$43:$Y$48,X$43,$C$55:$D58)</f>
        <v>0.30489666928600445</v>
      </c>
      <c r="Y58" s="160">
        <f>DSUM($B$43:$Y$48,Y$43,$C$55:$D58)</f>
        <v>5.5948681122079664</v>
      </c>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row>
    <row r="59" spans="1:80">
      <c r="B59" s="25" t="s">
        <v>85</v>
      </c>
      <c r="C59" s="163" t="s">
        <v>299</v>
      </c>
      <c r="D59" s="163" t="s">
        <v>300</v>
      </c>
      <c r="E59" s="160">
        <f>DSUM($B$43:$Y$48,E$43,$C$55:$D59)</f>
        <v>1.1010934024904991E-2</v>
      </c>
      <c r="F59" s="160">
        <f>DSUM($B$43:$Y$48,F$43,$C$55:$D59)</f>
        <v>2.4786710428614526E-2</v>
      </c>
      <c r="G59" s="160">
        <f>DSUM($B$43:$Y$48,G$43,$C$55:$D59)</f>
        <v>4.1934488048192886E-2</v>
      </c>
      <c r="H59" s="160">
        <f>DSUM($B$43:$Y$48,H$43,$C$55:$D59)</f>
        <v>6.2168376946370951E-2</v>
      </c>
      <c r="I59" s="160">
        <f>DSUM($B$43:$Y$48,I$43,$C$55:$D59)</f>
        <v>8.5602570019254282E-2</v>
      </c>
      <c r="J59" s="160">
        <f>DSUM($B$43:$Y$48,J$43,$C$55:$D59)</f>
        <v>0.11336152315136799</v>
      </c>
      <c r="K59" s="160">
        <f>DSUM($B$43:$Y$48,K$43,$C$55:$D59)</f>
        <v>0.14424599760303888</v>
      </c>
      <c r="L59" s="160">
        <f>DSUM($B$43:$Y$48,L$43,$C$55:$D59)</f>
        <v>0.17630062821110273</v>
      </c>
      <c r="M59" s="160">
        <f>DSUM($B$43:$Y$48,M$43,$C$55:$D59)</f>
        <v>0.20708608185440758</v>
      </c>
      <c r="N59" s="160">
        <f>DSUM($B$43:$Y$48,N$43,$C$55:$D59)</f>
        <v>0.23420935010995969</v>
      </c>
      <c r="O59" s="160">
        <f>DSUM($B$43:$Y$48,O$43,$C$55:$D59)</f>
        <v>0.25595545870517633</v>
      </c>
      <c r="P59" s="160">
        <f>DSUM($B$43:$Y$48,P$43,$C$55:$D59)</f>
        <v>0.27175251609153844</v>
      </c>
      <c r="Q59" s="160">
        <f>DSUM($B$43:$Y$48,Q$43,$C$55:$D59)</f>
        <v>0.28221269068581889</v>
      </c>
      <c r="R59" s="160">
        <f>DSUM($B$43:$Y$48,R$43,$C$55:$D59)</f>
        <v>0.28872405371615117</v>
      </c>
      <c r="S59" s="160">
        <f>DSUM($B$43:$Y$48,S$43,$C$55:$D59)</f>
        <v>0.29283091045385012</v>
      </c>
      <c r="T59" s="160">
        <f>DSUM($B$43:$Y$48,T$43,$C$55:$D59)</f>
        <v>0.2957437823941545</v>
      </c>
      <c r="U59" s="160">
        <f>DSUM($B$43:$Y$48,U$43,$C$55:$D59)</f>
        <v>0.29817730544515286</v>
      </c>
      <c r="V59" s="160">
        <f>DSUM($B$43:$Y$48,V$43,$C$55:$D59)</f>
        <v>0.30045345454893524</v>
      </c>
      <c r="W59" s="160">
        <f>DSUM($B$43:$Y$48,W$43,$C$55:$D59)</f>
        <v>0.30268266378242387</v>
      </c>
      <c r="X59" s="160">
        <f>DSUM($B$43:$Y$48,X$43,$C$55:$D59)</f>
        <v>0.30489666928600445</v>
      </c>
      <c r="Y59" s="160">
        <f>DSUM($B$43:$Y$48,Y$43,$C$55:$D59)</f>
        <v>5.5948681122079664</v>
      </c>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row>
    <row r="60" spans="1:80">
      <c r="B60" s="25" t="s">
        <v>86</v>
      </c>
      <c r="C60" s="163" t="s">
        <v>301</v>
      </c>
      <c r="D60" s="163" t="s">
        <v>302</v>
      </c>
      <c r="E60" s="160">
        <f>DSUM($B$43:$Y$48,E$43,$C$55:$D60)</f>
        <v>1.1010934024904991E-2</v>
      </c>
      <c r="F60" s="160">
        <f>DSUM($B$43:$Y$48,F$43,$C$55:$D60)</f>
        <v>2.4786710428614526E-2</v>
      </c>
      <c r="G60" s="160">
        <f>DSUM($B$43:$Y$48,G$43,$C$55:$D60)</f>
        <v>4.1934488048192886E-2</v>
      </c>
      <c r="H60" s="160">
        <f>DSUM($B$43:$Y$48,H$43,$C$55:$D60)</f>
        <v>6.2168376946370951E-2</v>
      </c>
      <c r="I60" s="160">
        <f>DSUM($B$43:$Y$48,I$43,$C$55:$D60)</f>
        <v>8.5602570019254282E-2</v>
      </c>
      <c r="J60" s="160">
        <f>DSUM($B$43:$Y$48,J$43,$C$55:$D60)</f>
        <v>0.11336152315136799</v>
      </c>
      <c r="K60" s="160">
        <f>DSUM($B$43:$Y$48,K$43,$C$55:$D60)</f>
        <v>0.14424599760303888</v>
      </c>
      <c r="L60" s="160">
        <f>DSUM($B$43:$Y$48,L$43,$C$55:$D60)</f>
        <v>0.17630062821110273</v>
      </c>
      <c r="M60" s="160">
        <f>DSUM($B$43:$Y$48,M$43,$C$55:$D60)</f>
        <v>0.20708608185440758</v>
      </c>
      <c r="N60" s="160">
        <f>DSUM($B$43:$Y$48,N$43,$C$55:$D60)</f>
        <v>0.23420935010995969</v>
      </c>
      <c r="O60" s="160">
        <f>DSUM($B$43:$Y$48,O$43,$C$55:$D60)</f>
        <v>0.25595545870517633</v>
      </c>
      <c r="P60" s="160">
        <f>DSUM($B$43:$Y$48,P$43,$C$55:$D60)</f>
        <v>0.27175251609153844</v>
      </c>
      <c r="Q60" s="160">
        <f>DSUM($B$43:$Y$48,Q$43,$C$55:$D60)</f>
        <v>0.28221269068581889</v>
      </c>
      <c r="R60" s="160">
        <f>DSUM($B$43:$Y$48,R$43,$C$55:$D60)</f>
        <v>0.28872405371615117</v>
      </c>
      <c r="S60" s="160">
        <f>DSUM($B$43:$Y$48,S$43,$C$55:$D60)</f>
        <v>0.29283091045385012</v>
      </c>
      <c r="T60" s="160">
        <f>DSUM($B$43:$Y$48,T$43,$C$55:$D60)</f>
        <v>0.2957437823941545</v>
      </c>
      <c r="U60" s="160">
        <f>DSUM($B$43:$Y$48,U$43,$C$55:$D60)</f>
        <v>0.29817730544515286</v>
      </c>
      <c r="V60" s="160">
        <f>DSUM($B$43:$Y$48,V$43,$C$55:$D60)</f>
        <v>0.30045345454893524</v>
      </c>
      <c r="W60" s="160">
        <f>DSUM($B$43:$Y$48,W$43,$C$55:$D60)</f>
        <v>0.30268266378242387</v>
      </c>
      <c r="X60" s="160">
        <f>DSUM($B$43:$Y$48,X$43,$C$55:$D60)</f>
        <v>0.30489666928600445</v>
      </c>
      <c r="Y60" s="160">
        <f>DSUM($B$43:$Y$48,Y$43,$C$55:$D60)</f>
        <v>5.5948681122079664</v>
      </c>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row>
    <row r="61" spans="1:80">
      <c r="B61" s="25" t="s">
        <v>87</v>
      </c>
      <c r="C61" s="163" t="s">
        <v>303</v>
      </c>
      <c r="D61" s="163" t="s">
        <v>304</v>
      </c>
      <c r="E61" s="160">
        <f>DSUM($B$43:$Y$48,E$43,$C$55:$D61)</f>
        <v>1.1010934024904991E-2</v>
      </c>
      <c r="F61" s="160">
        <f>DSUM($B$43:$Y$48,F$43,$C$55:$D61)</f>
        <v>2.4786710428614526E-2</v>
      </c>
      <c r="G61" s="160">
        <f>DSUM($B$43:$Y$48,G$43,$C$55:$D61)</f>
        <v>4.1934488048192886E-2</v>
      </c>
      <c r="H61" s="160">
        <f>DSUM($B$43:$Y$48,H$43,$C$55:$D61)</f>
        <v>6.2168376946370951E-2</v>
      </c>
      <c r="I61" s="160">
        <f>DSUM($B$43:$Y$48,I$43,$C$55:$D61)</f>
        <v>8.5602570019254282E-2</v>
      </c>
      <c r="J61" s="160">
        <f>DSUM($B$43:$Y$48,J$43,$C$55:$D61)</f>
        <v>0.11336152315136799</v>
      </c>
      <c r="K61" s="160">
        <f>DSUM($B$43:$Y$48,K$43,$C$55:$D61)</f>
        <v>0.14424599760303888</v>
      </c>
      <c r="L61" s="160">
        <f>DSUM($B$43:$Y$48,L$43,$C$55:$D61)</f>
        <v>0.17630062821110273</v>
      </c>
      <c r="M61" s="160">
        <f>DSUM($B$43:$Y$48,M$43,$C$55:$D61)</f>
        <v>0.20708608185440758</v>
      </c>
      <c r="N61" s="160">
        <f>DSUM($B$43:$Y$48,N$43,$C$55:$D61)</f>
        <v>0.23420935010995969</v>
      </c>
      <c r="O61" s="160">
        <f>DSUM($B$43:$Y$48,O$43,$C$55:$D61)</f>
        <v>0.25595545870517633</v>
      </c>
      <c r="P61" s="160">
        <f>DSUM($B$43:$Y$48,P$43,$C$55:$D61)</f>
        <v>0.27175251609153844</v>
      </c>
      <c r="Q61" s="160">
        <f>DSUM($B$43:$Y$48,Q$43,$C$55:$D61)</f>
        <v>0.28221269068581889</v>
      </c>
      <c r="R61" s="160">
        <f>DSUM($B$43:$Y$48,R$43,$C$55:$D61)</f>
        <v>0.28872405371615117</v>
      </c>
      <c r="S61" s="160">
        <f>DSUM($B$43:$Y$48,S$43,$C$55:$D61)</f>
        <v>0.29283091045385012</v>
      </c>
      <c r="T61" s="160">
        <f>DSUM($B$43:$Y$48,T$43,$C$55:$D61)</f>
        <v>0.2957437823941545</v>
      </c>
      <c r="U61" s="160">
        <f>DSUM($B$43:$Y$48,U$43,$C$55:$D61)</f>
        <v>0.29817730544515286</v>
      </c>
      <c r="V61" s="160">
        <f>DSUM($B$43:$Y$48,V$43,$C$55:$D61)</f>
        <v>0.30045345454893524</v>
      </c>
      <c r="W61" s="160">
        <f>DSUM($B$43:$Y$48,W$43,$C$55:$D61)</f>
        <v>0.30268266378242387</v>
      </c>
      <c r="X61" s="160">
        <f>DSUM($B$43:$Y$48,X$43,$C$55:$D61)</f>
        <v>0.30489666928600445</v>
      </c>
      <c r="Y61" s="160">
        <f>DSUM($B$43:$Y$48,Y$43,$C$55:$D61)</f>
        <v>5.5948681122079664</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row>
    <row r="62" spans="1:80">
      <c r="B62" s="25" t="s">
        <v>88</v>
      </c>
      <c r="C62" s="163" t="s">
        <v>305</v>
      </c>
      <c r="D62" s="163" t="s">
        <v>306</v>
      </c>
      <c r="E62" s="160">
        <f>DSUM($B$43:$Y$48,E$43,$C$55:$D62)</f>
        <v>1.1010934024904991E-2</v>
      </c>
      <c r="F62" s="160">
        <f>DSUM($B$43:$Y$48,F$43,$C$55:$D62)</f>
        <v>2.4786710428614526E-2</v>
      </c>
      <c r="G62" s="160">
        <f>DSUM($B$43:$Y$48,G$43,$C$55:$D62)</f>
        <v>4.1934488048192886E-2</v>
      </c>
      <c r="H62" s="160">
        <f>DSUM($B$43:$Y$48,H$43,$C$55:$D62)</f>
        <v>6.2168376946370951E-2</v>
      </c>
      <c r="I62" s="160">
        <f>DSUM($B$43:$Y$48,I$43,$C$55:$D62)</f>
        <v>8.5602570019254282E-2</v>
      </c>
      <c r="J62" s="160">
        <f>DSUM($B$43:$Y$48,J$43,$C$55:$D62)</f>
        <v>0.11336152315136799</v>
      </c>
      <c r="K62" s="160">
        <f>DSUM($B$43:$Y$48,K$43,$C$55:$D62)</f>
        <v>0.14424599760303888</v>
      </c>
      <c r="L62" s="160">
        <f>DSUM($B$43:$Y$48,L$43,$C$55:$D62)</f>
        <v>0.17630062821110273</v>
      </c>
      <c r="M62" s="160">
        <f>DSUM($B$43:$Y$48,M$43,$C$55:$D62)</f>
        <v>0.20708608185440758</v>
      </c>
      <c r="N62" s="160">
        <f>DSUM($B$43:$Y$48,N$43,$C$55:$D62)</f>
        <v>0.23420935010995969</v>
      </c>
      <c r="O62" s="160">
        <f>DSUM($B$43:$Y$48,O$43,$C$55:$D62)</f>
        <v>0.25595545870517633</v>
      </c>
      <c r="P62" s="160">
        <f>DSUM($B$43:$Y$48,P$43,$C$55:$D62)</f>
        <v>0.27175251609153844</v>
      </c>
      <c r="Q62" s="160">
        <f>DSUM($B$43:$Y$48,Q$43,$C$55:$D62)</f>
        <v>0.28221269068581889</v>
      </c>
      <c r="R62" s="160">
        <f>DSUM($B$43:$Y$48,R$43,$C$55:$D62)</f>
        <v>0.28872405371615117</v>
      </c>
      <c r="S62" s="160">
        <f>DSUM($B$43:$Y$48,S$43,$C$55:$D62)</f>
        <v>0.29283091045385012</v>
      </c>
      <c r="T62" s="160">
        <f>DSUM($B$43:$Y$48,T$43,$C$55:$D62)</f>
        <v>0.2957437823941545</v>
      </c>
      <c r="U62" s="160">
        <f>DSUM($B$43:$Y$48,U$43,$C$55:$D62)</f>
        <v>0.29817730544515286</v>
      </c>
      <c r="V62" s="160">
        <f>DSUM($B$43:$Y$48,V$43,$C$55:$D62)</f>
        <v>0.30045345454893524</v>
      </c>
      <c r="W62" s="160">
        <f>DSUM($B$43:$Y$48,W$43,$C$55:$D62)</f>
        <v>0.30268266378242387</v>
      </c>
      <c r="X62" s="160">
        <f>DSUM($B$43:$Y$48,X$43,$C$55:$D62)</f>
        <v>0.30489666928600445</v>
      </c>
      <c r="Y62" s="160">
        <f>DSUM($B$43:$Y$48,Y$43,$C$55:$D62)</f>
        <v>5.5948681122079664</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row>
    <row r="63" spans="1:80">
      <c r="B63" s="25" t="s">
        <v>89</v>
      </c>
      <c r="C63" s="163" t="s">
        <v>307</v>
      </c>
      <c r="D63" s="163" t="s">
        <v>308</v>
      </c>
      <c r="E63" s="160">
        <f>DSUM($B$43:$Y$48,E$43,$C$55:$D63)</f>
        <v>1.1010934024904991E-2</v>
      </c>
      <c r="F63" s="160">
        <f>DSUM($B$43:$Y$48,F$43,$C$55:$D63)</f>
        <v>2.4786710428614526E-2</v>
      </c>
      <c r="G63" s="160">
        <f>DSUM($B$43:$Y$48,G$43,$C$55:$D63)</f>
        <v>4.1934488048192886E-2</v>
      </c>
      <c r="H63" s="160">
        <f>DSUM($B$43:$Y$48,H$43,$C$55:$D63)</f>
        <v>6.2168376946370951E-2</v>
      </c>
      <c r="I63" s="160">
        <f>DSUM($B$43:$Y$48,I$43,$C$55:$D63)</f>
        <v>8.5602570019254282E-2</v>
      </c>
      <c r="J63" s="160">
        <f>DSUM($B$43:$Y$48,J$43,$C$55:$D63)</f>
        <v>0.11336152315136799</v>
      </c>
      <c r="K63" s="160">
        <f>DSUM($B$43:$Y$48,K$43,$C$55:$D63)</f>
        <v>0.14424599760303888</v>
      </c>
      <c r="L63" s="160">
        <f>DSUM($B$43:$Y$48,L$43,$C$55:$D63)</f>
        <v>0.17630062821110273</v>
      </c>
      <c r="M63" s="160">
        <f>DSUM($B$43:$Y$48,M$43,$C$55:$D63)</f>
        <v>0.20708608185440758</v>
      </c>
      <c r="N63" s="160">
        <f>DSUM($B$43:$Y$48,N$43,$C$55:$D63)</f>
        <v>0.23420935010995969</v>
      </c>
      <c r="O63" s="160">
        <f>DSUM($B$43:$Y$48,O$43,$C$55:$D63)</f>
        <v>0.25595545870517633</v>
      </c>
      <c r="P63" s="160">
        <f>DSUM($B$43:$Y$48,P$43,$C$55:$D63)</f>
        <v>0.27175251609153844</v>
      </c>
      <c r="Q63" s="160">
        <f>DSUM($B$43:$Y$48,Q$43,$C$55:$D63)</f>
        <v>0.28221269068581889</v>
      </c>
      <c r="R63" s="160">
        <f>DSUM($B$43:$Y$48,R$43,$C$55:$D63)</f>
        <v>0.28872405371615117</v>
      </c>
      <c r="S63" s="160">
        <f>DSUM($B$43:$Y$48,S$43,$C$55:$D63)</f>
        <v>0.29283091045385012</v>
      </c>
      <c r="T63" s="160">
        <f>DSUM($B$43:$Y$48,T$43,$C$55:$D63)</f>
        <v>0.2957437823941545</v>
      </c>
      <c r="U63" s="160">
        <f>DSUM($B$43:$Y$48,U$43,$C$55:$D63)</f>
        <v>0.29817730544515286</v>
      </c>
      <c r="V63" s="160">
        <f>DSUM($B$43:$Y$48,V$43,$C$55:$D63)</f>
        <v>0.30045345454893524</v>
      </c>
      <c r="W63" s="160">
        <f>DSUM($B$43:$Y$48,W$43,$C$55:$D63)</f>
        <v>0.30268266378242387</v>
      </c>
      <c r="X63" s="160">
        <f>DSUM($B$43:$Y$48,X$43,$C$55:$D63)</f>
        <v>0.30489666928600445</v>
      </c>
      <c r="Y63" s="160">
        <f>DSUM($B$43:$Y$48,Y$43,$C$55:$D63)</f>
        <v>5.5948681122079664</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row>
    <row r="64" spans="1:80">
      <c r="B64" s="25" t="s">
        <v>90</v>
      </c>
      <c r="C64" s="163" t="s">
        <v>309</v>
      </c>
      <c r="D64" s="163" t="s">
        <v>310</v>
      </c>
      <c r="E64" s="160">
        <f>DSUM($B$43:$Y$48,E$43,$C$55:$D64)</f>
        <v>1.1010934024904991E-2</v>
      </c>
      <c r="F64" s="160">
        <f>DSUM($B$43:$Y$48,F$43,$C$55:$D64)</f>
        <v>2.4786710428614526E-2</v>
      </c>
      <c r="G64" s="160">
        <f>DSUM($B$43:$Y$48,G$43,$C$55:$D64)</f>
        <v>4.1934488048192886E-2</v>
      </c>
      <c r="H64" s="160">
        <f>DSUM($B$43:$Y$48,H$43,$C$55:$D64)</f>
        <v>6.2168376946370951E-2</v>
      </c>
      <c r="I64" s="160">
        <f>DSUM($B$43:$Y$48,I$43,$C$55:$D64)</f>
        <v>8.5602570019254282E-2</v>
      </c>
      <c r="J64" s="160">
        <f>DSUM($B$43:$Y$48,J$43,$C$55:$D64)</f>
        <v>0.11336152315136799</v>
      </c>
      <c r="K64" s="160">
        <f>DSUM($B$43:$Y$48,K$43,$C$55:$D64)</f>
        <v>0.14424599760303888</v>
      </c>
      <c r="L64" s="160">
        <f>DSUM($B$43:$Y$48,L$43,$C$55:$D64)</f>
        <v>0.17630062821110273</v>
      </c>
      <c r="M64" s="160">
        <f>DSUM($B$43:$Y$48,M$43,$C$55:$D64)</f>
        <v>0.20708608185440758</v>
      </c>
      <c r="N64" s="160">
        <f>DSUM($B$43:$Y$48,N$43,$C$55:$D64)</f>
        <v>0.23420935010995969</v>
      </c>
      <c r="O64" s="160">
        <f>DSUM($B$43:$Y$48,O$43,$C$55:$D64)</f>
        <v>0.25595545870517633</v>
      </c>
      <c r="P64" s="160">
        <f>DSUM($B$43:$Y$48,P$43,$C$55:$D64)</f>
        <v>0.27175251609153844</v>
      </c>
      <c r="Q64" s="160">
        <f>DSUM($B$43:$Y$48,Q$43,$C$55:$D64)</f>
        <v>0.28221269068581889</v>
      </c>
      <c r="R64" s="160">
        <f>DSUM($B$43:$Y$48,R$43,$C$55:$D64)</f>
        <v>0.28872405371615117</v>
      </c>
      <c r="S64" s="160">
        <f>DSUM($B$43:$Y$48,S$43,$C$55:$D64)</f>
        <v>0.29283091045385012</v>
      </c>
      <c r="T64" s="160">
        <f>DSUM($B$43:$Y$48,T$43,$C$55:$D64)</f>
        <v>0.2957437823941545</v>
      </c>
      <c r="U64" s="160">
        <f>DSUM($B$43:$Y$48,U$43,$C$55:$D64)</f>
        <v>0.29817730544515286</v>
      </c>
      <c r="V64" s="160">
        <f>DSUM($B$43:$Y$48,V$43,$C$55:$D64)</f>
        <v>0.30045345454893524</v>
      </c>
      <c r="W64" s="160">
        <f>DSUM($B$43:$Y$48,W$43,$C$55:$D64)</f>
        <v>0.30268266378242387</v>
      </c>
      <c r="X64" s="160">
        <f>DSUM($B$43:$Y$48,X$43,$C$55:$D64)</f>
        <v>0.30489666928600445</v>
      </c>
      <c r="Y64" s="160">
        <f>DSUM($B$43:$Y$48,Y$43,$C$55:$D64)</f>
        <v>5.5948681122079664</v>
      </c>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row>
    <row r="65" spans="2:78">
      <c r="B65" s="25" t="s">
        <v>91</v>
      </c>
      <c r="C65" s="163" t="s">
        <v>311</v>
      </c>
      <c r="D65" s="163" t="s">
        <v>312</v>
      </c>
      <c r="E65" s="160">
        <f>DSUM($B$43:$Y$48,E$43,$C$55:$D65)</f>
        <v>1.1010934024904991E-2</v>
      </c>
      <c r="F65" s="160">
        <f>DSUM($B$43:$Y$48,F$43,$C$55:$D65)</f>
        <v>2.4786710428614526E-2</v>
      </c>
      <c r="G65" s="160">
        <f>DSUM($B$43:$Y$48,G$43,$C$55:$D65)</f>
        <v>4.1934488048192886E-2</v>
      </c>
      <c r="H65" s="160">
        <f>DSUM($B$43:$Y$48,H$43,$C$55:$D65)</f>
        <v>6.2168376946370951E-2</v>
      </c>
      <c r="I65" s="160">
        <f>DSUM($B$43:$Y$48,I$43,$C$55:$D65)</f>
        <v>8.5602570019254282E-2</v>
      </c>
      <c r="J65" s="160">
        <f>DSUM($B$43:$Y$48,J$43,$C$55:$D65)</f>
        <v>0.11336152315136799</v>
      </c>
      <c r="K65" s="160">
        <f>DSUM($B$43:$Y$48,K$43,$C$55:$D65)</f>
        <v>0.14424599760303888</v>
      </c>
      <c r="L65" s="160">
        <f>DSUM($B$43:$Y$48,L$43,$C$55:$D65)</f>
        <v>0.17630062821110273</v>
      </c>
      <c r="M65" s="160">
        <f>DSUM($B$43:$Y$48,M$43,$C$55:$D65)</f>
        <v>0.20708608185440758</v>
      </c>
      <c r="N65" s="160">
        <f>DSUM($B$43:$Y$48,N$43,$C$55:$D65)</f>
        <v>0.23420935010995969</v>
      </c>
      <c r="O65" s="160">
        <f>DSUM($B$43:$Y$48,O$43,$C$55:$D65)</f>
        <v>0.25595545870517633</v>
      </c>
      <c r="P65" s="160">
        <f>DSUM($B$43:$Y$48,P$43,$C$55:$D65)</f>
        <v>0.27175251609153844</v>
      </c>
      <c r="Q65" s="160">
        <f>DSUM($B$43:$Y$48,Q$43,$C$55:$D65)</f>
        <v>0.28221269068581889</v>
      </c>
      <c r="R65" s="160">
        <f>DSUM($B$43:$Y$48,R$43,$C$55:$D65)</f>
        <v>0.28872405371615117</v>
      </c>
      <c r="S65" s="160">
        <f>DSUM($B$43:$Y$48,S$43,$C$55:$D65)</f>
        <v>0.29283091045385012</v>
      </c>
      <c r="T65" s="160">
        <f>DSUM($B$43:$Y$48,T$43,$C$55:$D65)</f>
        <v>0.2957437823941545</v>
      </c>
      <c r="U65" s="160">
        <f>DSUM($B$43:$Y$48,U$43,$C$55:$D65)</f>
        <v>0.29817730544515286</v>
      </c>
      <c r="V65" s="160">
        <f>DSUM($B$43:$Y$48,V$43,$C$55:$D65)</f>
        <v>0.30045345454893524</v>
      </c>
      <c r="W65" s="160">
        <f>DSUM($B$43:$Y$48,W$43,$C$55:$D65)</f>
        <v>0.30268266378242387</v>
      </c>
      <c r="X65" s="160">
        <f>DSUM($B$43:$Y$48,X$43,$C$55:$D65)</f>
        <v>0.30489666928600445</v>
      </c>
      <c r="Y65" s="160">
        <f>DSUM($B$43:$Y$48,Y$43,$C$55:$D65)</f>
        <v>5.5948681122079664</v>
      </c>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row>
    <row r="66" spans="2:78">
      <c r="B66" s="25" t="s">
        <v>92</v>
      </c>
      <c r="C66" s="163" t="s">
        <v>313</v>
      </c>
      <c r="D66" s="163" t="s">
        <v>314</v>
      </c>
      <c r="E66" s="160">
        <f>DSUM($B$43:$Y$48,E$43,$C$55:$D66)</f>
        <v>1.1010934024904991E-2</v>
      </c>
      <c r="F66" s="160">
        <f>DSUM($B$43:$Y$48,F$43,$C$55:$D66)</f>
        <v>2.4786710428614526E-2</v>
      </c>
      <c r="G66" s="160">
        <f>DSUM($B$43:$Y$48,G$43,$C$55:$D66)</f>
        <v>4.1934488048192886E-2</v>
      </c>
      <c r="H66" s="160">
        <f>DSUM($B$43:$Y$48,H$43,$C$55:$D66)</f>
        <v>6.2168376946370951E-2</v>
      </c>
      <c r="I66" s="160">
        <f>DSUM($B$43:$Y$48,I$43,$C$55:$D66)</f>
        <v>8.5602570019254282E-2</v>
      </c>
      <c r="J66" s="160">
        <f>DSUM($B$43:$Y$48,J$43,$C$55:$D66)</f>
        <v>0.11336152315136799</v>
      </c>
      <c r="K66" s="160">
        <f>DSUM($B$43:$Y$48,K$43,$C$55:$D66)</f>
        <v>0.14424599760303888</v>
      </c>
      <c r="L66" s="160">
        <f>DSUM($B$43:$Y$48,L$43,$C$55:$D66)</f>
        <v>0.17630062821110273</v>
      </c>
      <c r="M66" s="160">
        <f>DSUM($B$43:$Y$48,M$43,$C$55:$D66)</f>
        <v>0.20708608185440758</v>
      </c>
      <c r="N66" s="160">
        <f>DSUM($B$43:$Y$48,N$43,$C$55:$D66)</f>
        <v>0.23420935010995969</v>
      </c>
      <c r="O66" s="160">
        <f>DSUM($B$43:$Y$48,O$43,$C$55:$D66)</f>
        <v>0.25595545870517633</v>
      </c>
      <c r="P66" s="160">
        <f>DSUM($B$43:$Y$48,P$43,$C$55:$D66)</f>
        <v>0.27175251609153844</v>
      </c>
      <c r="Q66" s="160">
        <f>DSUM($B$43:$Y$48,Q$43,$C$55:$D66)</f>
        <v>0.28221269068581889</v>
      </c>
      <c r="R66" s="160">
        <f>DSUM($B$43:$Y$48,R$43,$C$55:$D66)</f>
        <v>0.28872405371615117</v>
      </c>
      <c r="S66" s="160">
        <f>DSUM($B$43:$Y$48,S$43,$C$55:$D66)</f>
        <v>0.29283091045385012</v>
      </c>
      <c r="T66" s="160">
        <f>DSUM($B$43:$Y$48,T$43,$C$55:$D66)</f>
        <v>0.2957437823941545</v>
      </c>
      <c r="U66" s="160">
        <f>DSUM($B$43:$Y$48,U$43,$C$55:$D66)</f>
        <v>0.29817730544515286</v>
      </c>
      <c r="V66" s="160">
        <f>DSUM($B$43:$Y$48,V$43,$C$55:$D66)</f>
        <v>0.30045345454893524</v>
      </c>
      <c r="W66" s="160">
        <f>DSUM($B$43:$Y$48,W$43,$C$55:$D66)</f>
        <v>0.30268266378242387</v>
      </c>
      <c r="X66" s="160">
        <f>DSUM($B$43:$Y$48,X$43,$C$55:$D66)</f>
        <v>0.30489666928600445</v>
      </c>
      <c r="Y66" s="160">
        <f>DSUM($B$43:$Y$48,Y$43,$C$55:$D66)</f>
        <v>5.5948681122079664</v>
      </c>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row>
    <row r="67" spans="2:78">
      <c r="B67" s="25" t="s">
        <v>93</v>
      </c>
      <c r="C67" s="163" t="s">
        <v>315</v>
      </c>
      <c r="D67" s="163" t="s">
        <v>316</v>
      </c>
      <c r="E67" s="160">
        <f>DSUM($B$43:$Y$48,E$43,$C$55:$D67)</f>
        <v>1.1010934024904991E-2</v>
      </c>
      <c r="F67" s="160">
        <f>DSUM($B$43:$Y$48,F$43,$C$55:$D67)</f>
        <v>2.4786710428614526E-2</v>
      </c>
      <c r="G67" s="160">
        <f>DSUM($B$43:$Y$48,G$43,$C$55:$D67)</f>
        <v>4.1934488048192886E-2</v>
      </c>
      <c r="H67" s="160">
        <f>DSUM($B$43:$Y$48,H$43,$C$55:$D67)</f>
        <v>6.2168376946370951E-2</v>
      </c>
      <c r="I67" s="160">
        <f>DSUM($B$43:$Y$48,I$43,$C$55:$D67)</f>
        <v>8.5602570019254282E-2</v>
      </c>
      <c r="J67" s="160">
        <f>DSUM($B$43:$Y$48,J$43,$C$55:$D67)</f>
        <v>0.11336152315136799</v>
      </c>
      <c r="K67" s="160">
        <f>DSUM($B$43:$Y$48,K$43,$C$55:$D67)</f>
        <v>0.14424599760303888</v>
      </c>
      <c r="L67" s="160">
        <f>DSUM($B$43:$Y$48,L$43,$C$55:$D67)</f>
        <v>0.17630062821110273</v>
      </c>
      <c r="M67" s="160">
        <f>DSUM($B$43:$Y$48,M$43,$C$55:$D67)</f>
        <v>0.20708608185440758</v>
      </c>
      <c r="N67" s="160">
        <f>DSUM($B$43:$Y$48,N$43,$C$55:$D67)</f>
        <v>0.23420935010995969</v>
      </c>
      <c r="O67" s="160">
        <f>DSUM($B$43:$Y$48,O$43,$C$55:$D67)</f>
        <v>0.25595545870517633</v>
      </c>
      <c r="P67" s="160">
        <f>DSUM($B$43:$Y$48,P$43,$C$55:$D67)</f>
        <v>0.27175251609153844</v>
      </c>
      <c r="Q67" s="160">
        <f>DSUM($B$43:$Y$48,Q$43,$C$55:$D67)</f>
        <v>0.28221269068581889</v>
      </c>
      <c r="R67" s="160">
        <f>DSUM($B$43:$Y$48,R$43,$C$55:$D67)</f>
        <v>0.28872405371615117</v>
      </c>
      <c r="S67" s="160">
        <f>DSUM($B$43:$Y$48,S$43,$C$55:$D67)</f>
        <v>0.29283091045385012</v>
      </c>
      <c r="T67" s="160">
        <f>DSUM($B$43:$Y$48,T$43,$C$55:$D67)</f>
        <v>0.2957437823941545</v>
      </c>
      <c r="U67" s="160">
        <f>DSUM($B$43:$Y$48,U$43,$C$55:$D67)</f>
        <v>0.29817730544515286</v>
      </c>
      <c r="V67" s="160">
        <f>DSUM($B$43:$Y$48,V$43,$C$55:$D67)</f>
        <v>0.30045345454893524</v>
      </c>
      <c r="W67" s="160">
        <f>DSUM($B$43:$Y$48,W$43,$C$55:$D67)</f>
        <v>0.30268266378242387</v>
      </c>
      <c r="X67" s="160">
        <f>DSUM($B$43:$Y$48,X$43,$C$55:$D67)</f>
        <v>0.30489666928600445</v>
      </c>
      <c r="Y67" s="160">
        <f>DSUM($B$43:$Y$48,Y$43,$C$55:$D67)</f>
        <v>5.5948681122079664</v>
      </c>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row>
    <row r="68" spans="2:78">
      <c r="B68" s="25" t="s">
        <v>94</v>
      </c>
      <c r="C68" s="163" t="s">
        <v>317</v>
      </c>
      <c r="D68" s="163" t="s">
        <v>318</v>
      </c>
      <c r="E68" s="160">
        <f>DSUM($B$43:$Y$48,E$43,$C$55:$D68)</f>
        <v>1.1010934024904991E-2</v>
      </c>
      <c r="F68" s="160">
        <f>DSUM($B$43:$Y$48,F$43,$C$55:$D68)</f>
        <v>2.4786710428614526E-2</v>
      </c>
      <c r="G68" s="160">
        <f>DSUM($B$43:$Y$48,G$43,$C$55:$D68)</f>
        <v>4.1934488048192886E-2</v>
      </c>
      <c r="H68" s="160">
        <f>DSUM($B$43:$Y$48,H$43,$C$55:$D68)</f>
        <v>6.2168376946370951E-2</v>
      </c>
      <c r="I68" s="160">
        <f>DSUM($B$43:$Y$48,I$43,$C$55:$D68)</f>
        <v>8.5602570019254282E-2</v>
      </c>
      <c r="J68" s="160">
        <f>DSUM($B$43:$Y$48,J$43,$C$55:$D68)</f>
        <v>0.11336152315136799</v>
      </c>
      <c r="K68" s="160">
        <f>DSUM($B$43:$Y$48,K$43,$C$55:$D68)</f>
        <v>0.14424599760303888</v>
      </c>
      <c r="L68" s="160">
        <f>DSUM($B$43:$Y$48,L$43,$C$55:$D68)</f>
        <v>0.17630062821110273</v>
      </c>
      <c r="M68" s="160">
        <f>DSUM($B$43:$Y$48,M$43,$C$55:$D68)</f>
        <v>0.20708608185440758</v>
      </c>
      <c r="N68" s="160">
        <f>DSUM($B$43:$Y$48,N$43,$C$55:$D68)</f>
        <v>0.23420935010995969</v>
      </c>
      <c r="O68" s="160">
        <f>DSUM($B$43:$Y$48,O$43,$C$55:$D68)</f>
        <v>0.25595545870517633</v>
      </c>
      <c r="P68" s="160">
        <f>DSUM($B$43:$Y$48,P$43,$C$55:$D68)</f>
        <v>0.27175251609153844</v>
      </c>
      <c r="Q68" s="160">
        <f>DSUM($B$43:$Y$48,Q$43,$C$55:$D68)</f>
        <v>0.28221269068581889</v>
      </c>
      <c r="R68" s="160">
        <f>DSUM($B$43:$Y$48,R$43,$C$55:$D68)</f>
        <v>0.28872405371615117</v>
      </c>
      <c r="S68" s="160">
        <f>DSUM($B$43:$Y$48,S$43,$C$55:$D68)</f>
        <v>0.29283091045385012</v>
      </c>
      <c r="T68" s="160">
        <f>DSUM($B$43:$Y$48,T$43,$C$55:$D68)</f>
        <v>0.2957437823941545</v>
      </c>
      <c r="U68" s="160">
        <f>DSUM($B$43:$Y$48,U$43,$C$55:$D68)</f>
        <v>0.29817730544515286</v>
      </c>
      <c r="V68" s="160">
        <f>DSUM($B$43:$Y$48,V$43,$C$55:$D68)</f>
        <v>0.30045345454893524</v>
      </c>
      <c r="W68" s="160">
        <f>DSUM($B$43:$Y$48,W$43,$C$55:$D68)</f>
        <v>0.30268266378242387</v>
      </c>
      <c r="X68" s="160">
        <f>DSUM($B$43:$Y$48,X$43,$C$55:$D68)</f>
        <v>0.30489666928600445</v>
      </c>
      <c r="Y68" s="160">
        <f>DSUM($B$43:$Y$48,Y$43,$C$55:$D68)</f>
        <v>5.5948681122079664</v>
      </c>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row>
    <row r="69" spans="2:78">
      <c r="B69" s="25" t="s">
        <v>95</v>
      </c>
      <c r="C69" s="163" t="s">
        <v>319</v>
      </c>
      <c r="D69" s="163" t="s">
        <v>320</v>
      </c>
      <c r="E69" s="160">
        <f>DSUM($B$43:$Y$48,E$43,$C$55:$D69)</f>
        <v>1.1010934024904991E-2</v>
      </c>
      <c r="F69" s="160">
        <f>DSUM($B$43:$Y$48,F$43,$C$55:$D69)</f>
        <v>2.4786710428614526E-2</v>
      </c>
      <c r="G69" s="160">
        <f>DSUM($B$43:$Y$48,G$43,$C$55:$D69)</f>
        <v>4.1934488048192886E-2</v>
      </c>
      <c r="H69" s="160">
        <f>DSUM($B$43:$Y$48,H$43,$C$55:$D69)</f>
        <v>6.2168376946370951E-2</v>
      </c>
      <c r="I69" s="160">
        <f>DSUM($B$43:$Y$48,I$43,$C$55:$D69)</f>
        <v>8.5602570019254282E-2</v>
      </c>
      <c r="J69" s="160">
        <f>DSUM($B$43:$Y$48,J$43,$C$55:$D69)</f>
        <v>0.11336152315136799</v>
      </c>
      <c r="K69" s="160">
        <f>DSUM($B$43:$Y$48,K$43,$C$55:$D69)</f>
        <v>0.14424599760303888</v>
      </c>
      <c r="L69" s="160">
        <f>DSUM($B$43:$Y$48,L$43,$C$55:$D69)</f>
        <v>0.17630062821110273</v>
      </c>
      <c r="M69" s="160">
        <f>DSUM($B$43:$Y$48,M$43,$C$55:$D69)</f>
        <v>0.20708608185440758</v>
      </c>
      <c r="N69" s="160">
        <f>DSUM($B$43:$Y$48,N$43,$C$55:$D69)</f>
        <v>0.23420935010995969</v>
      </c>
      <c r="O69" s="160">
        <f>DSUM($B$43:$Y$48,O$43,$C$55:$D69)</f>
        <v>0.25595545870517633</v>
      </c>
      <c r="P69" s="160">
        <f>DSUM($B$43:$Y$48,P$43,$C$55:$D69)</f>
        <v>0.27175251609153844</v>
      </c>
      <c r="Q69" s="160">
        <f>DSUM($B$43:$Y$48,Q$43,$C$55:$D69)</f>
        <v>0.28221269068581889</v>
      </c>
      <c r="R69" s="160">
        <f>DSUM($B$43:$Y$48,R$43,$C$55:$D69)</f>
        <v>0.28872405371615117</v>
      </c>
      <c r="S69" s="160">
        <f>DSUM($B$43:$Y$48,S$43,$C$55:$D69)</f>
        <v>0.29283091045385012</v>
      </c>
      <c r="T69" s="160">
        <f>DSUM($B$43:$Y$48,T$43,$C$55:$D69)</f>
        <v>0.2957437823941545</v>
      </c>
      <c r="U69" s="160">
        <f>DSUM($B$43:$Y$48,U$43,$C$55:$D69)</f>
        <v>0.29817730544515286</v>
      </c>
      <c r="V69" s="160">
        <f>DSUM($B$43:$Y$48,V$43,$C$55:$D69)</f>
        <v>0.30045345454893524</v>
      </c>
      <c r="W69" s="160">
        <f>DSUM($B$43:$Y$48,W$43,$C$55:$D69)</f>
        <v>0.30268266378242387</v>
      </c>
      <c r="X69" s="160">
        <f>DSUM($B$43:$Y$48,X$43,$C$55:$D69)</f>
        <v>0.30489666928600445</v>
      </c>
      <c r="Y69" s="160">
        <f>DSUM($B$43:$Y$48,Y$43,$C$55:$D69)</f>
        <v>5.5948681122079664</v>
      </c>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row>
    <row r="70" spans="2:78">
      <c r="B70" s="25" t="s">
        <v>96</v>
      </c>
      <c r="C70" s="163" t="s">
        <v>321</v>
      </c>
      <c r="D70" s="163" t="s">
        <v>322</v>
      </c>
      <c r="E70" s="160">
        <f>DSUM($B$43:$Y$48,E$43,$C$55:$D70)</f>
        <v>1.1010934024904991E-2</v>
      </c>
      <c r="F70" s="160">
        <f>DSUM($B$43:$Y$48,F$43,$C$55:$D70)</f>
        <v>2.4786710428614526E-2</v>
      </c>
      <c r="G70" s="160">
        <f>DSUM($B$43:$Y$48,G$43,$C$55:$D70)</f>
        <v>4.1934488048192886E-2</v>
      </c>
      <c r="H70" s="160">
        <f>DSUM($B$43:$Y$48,H$43,$C$55:$D70)</f>
        <v>6.2168376946370951E-2</v>
      </c>
      <c r="I70" s="160">
        <f>DSUM($B$43:$Y$48,I$43,$C$55:$D70)</f>
        <v>8.5602570019254282E-2</v>
      </c>
      <c r="J70" s="160">
        <f>DSUM($B$43:$Y$48,J$43,$C$55:$D70)</f>
        <v>0.11336152315136799</v>
      </c>
      <c r="K70" s="160">
        <f>DSUM($B$43:$Y$48,K$43,$C$55:$D70)</f>
        <v>0.14424599760303888</v>
      </c>
      <c r="L70" s="160">
        <f>DSUM($B$43:$Y$48,L$43,$C$55:$D70)</f>
        <v>0.17630062821110273</v>
      </c>
      <c r="M70" s="160">
        <f>DSUM($B$43:$Y$48,M$43,$C$55:$D70)</f>
        <v>0.20708608185440758</v>
      </c>
      <c r="N70" s="160">
        <f>DSUM($B$43:$Y$48,N$43,$C$55:$D70)</f>
        <v>0.23420935010995969</v>
      </c>
      <c r="O70" s="160">
        <f>DSUM($B$43:$Y$48,O$43,$C$55:$D70)</f>
        <v>0.25595545870517633</v>
      </c>
      <c r="P70" s="160">
        <f>DSUM($B$43:$Y$48,P$43,$C$55:$D70)</f>
        <v>0.27175251609153844</v>
      </c>
      <c r="Q70" s="160">
        <f>DSUM($B$43:$Y$48,Q$43,$C$55:$D70)</f>
        <v>0.28221269068581889</v>
      </c>
      <c r="R70" s="160">
        <f>DSUM($B$43:$Y$48,R$43,$C$55:$D70)</f>
        <v>0.28872405371615117</v>
      </c>
      <c r="S70" s="160">
        <f>DSUM($B$43:$Y$48,S$43,$C$55:$D70)</f>
        <v>0.29283091045385012</v>
      </c>
      <c r="T70" s="160">
        <f>DSUM($B$43:$Y$48,T$43,$C$55:$D70)</f>
        <v>0.2957437823941545</v>
      </c>
      <c r="U70" s="160">
        <f>DSUM($B$43:$Y$48,U$43,$C$55:$D70)</f>
        <v>0.29817730544515286</v>
      </c>
      <c r="V70" s="160">
        <f>DSUM($B$43:$Y$48,V$43,$C$55:$D70)</f>
        <v>0.30045345454893524</v>
      </c>
      <c r="W70" s="160">
        <f>DSUM($B$43:$Y$48,W$43,$C$55:$D70)</f>
        <v>0.30268266378242387</v>
      </c>
      <c r="X70" s="160">
        <f>DSUM($B$43:$Y$48,X$43,$C$55:$D70)</f>
        <v>0.30489666928600445</v>
      </c>
      <c r="Y70" s="160">
        <f>DSUM($B$43:$Y$48,Y$43,$C$55:$D70)</f>
        <v>5.5948681122079664</v>
      </c>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row>
    <row r="71" spans="2:78">
      <c r="B71" s="25" t="s">
        <v>97</v>
      </c>
      <c r="C71" s="163" t="s">
        <v>323</v>
      </c>
      <c r="D71" s="163" t="s">
        <v>324</v>
      </c>
      <c r="E71" s="160">
        <f>DSUM($B$43:$Y$48,E$43,$C$55:$D71)</f>
        <v>1.1010934024904991E-2</v>
      </c>
      <c r="F71" s="160">
        <f>DSUM($B$43:$Y$48,F$43,$C$55:$D71)</f>
        <v>2.4786710428614526E-2</v>
      </c>
      <c r="G71" s="160">
        <f>DSUM($B$43:$Y$48,G$43,$C$55:$D71)</f>
        <v>4.1934488048192886E-2</v>
      </c>
      <c r="H71" s="160">
        <f>DSUM($B$43:$Y$48,H$43,$C$55:$D71)</f>
        <v>6.2168376946370951E-2</v>
      </c>
      <c r="I71" s="160">
        <f>DSUM($B$43:$Y$48,I$43,$C$55:$D71)</f>
        <v>8.5602570019254282E-2</v>
      </c>
      <c r="J71" s="160">
        <f>DSUM($B$43:$Y$48,J$43,$C$55:$D71)</f>
        <v>0.11336152315136799</v>
      </c>
      <c r="K71" s="160">
        <f>DSUM($B$43:$Y$48,K$43,$C$55:$D71)</f>
        <v>0.14424599760303888</v>
      </c>
      <c r="L71" s="160">
        <f>DSUM($B$43:$Y$48,L$43,$C$55:$D71)</f>
        <v>0.17630062821110273</v>
      </c>
      <c r="M71" s="160">
        <f>DSUM($B$43:$Y$48,M$43,$C$55:$D71)</f>
        <v>0.20708608185440758</v>
      </c>
      <c r="N71" s="160">
        <f>DSUM($B$43:$Y$48,N$43,$C$55:$D71)</f>
        <v>0.23420935010995969</v>
      </c>
      <c r="O71" s="160">
        <f>DSUM($B$43:$Y$48,O$43,$C$55:$D71)</f>
        <v>0.25595545870517633</v>
      </c>
      <c r="P71" s="160">
        <f>DSUM($B$43:$Y$48,P$43,$C$55:$D71)</f>
        <v>0.27175251609153844</v>
      </c>
      <c r="Q71" s="160">
        <f>DSUM($B$43:$Y$48,Q$43,$C$55:$D71)</f>
        <v>0.28221269068581889</v>
      </c>
      <c r="R71" s="160">
        <f>DSUM($B$43:$Y$48,R$43,$C$55:$D71)</f>
        <v>0.28872405371615117</v>
      </c>
      <c r="S71" s="160">
        <f>DSUM($B$43:$Y$48,S$43,$C$55:$D71)</f>
        <v>0.29283091045385012</v>
      </c>
      <c r="T71" s="160">
        <f>DSUM($B$43:$Y$48,T$43,$C$55:$D71)</f>
        <v>0.2957437823941545</v>
      </c>
      <c r="U71" s="160">
        <f>DSUM($B$43:$Y$48,U$43,$C$55:$D71)</f>
        <v>0.29817730544515286</v>
      </c>
      <c r="V71" s="160">
        <f>DSUM($B$43:$Y$48,V$43,$C$55:$D71)</f>
        <v>0.30045345454893524</v>
      </c>
      <c r="W71" s="160">
        <f>DSUM($B$43:$Y$48,W$43,$C$55:$D71)</f>
        <v>0.30268266378242387</v>
      </c>
      <c r="X71" s="160">
        <f>DSUM($B$43:$Y$48,X$43,$C$55:$D71)</f>
        <v>0.30489666928600445</v>
      </c>
      <c r="Y71" s="160">
        <f>DSUM($B$43:$Y$48,Y$43,$C$55:$D71)</f>
        <v>5.5948681122079664</v>
      </c>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row>
    <row r="72" spans="2:78">
      <c r="B72" s="25" t="s">
        <v>98</v>
      </c>
      <c r="C72" s="163" t="s">
        <v>325</v>
      </c>
      <c r="D72" s="163" t="s">
        <v>326</v>
      </c>
      <c r="E72" s="160">
        <f>DSUM($B$43:$Y$48,E$43,$C$55:$D72)</f>
        <v>1.1010934024904991E-2</v>
      </c>
      <c r="F72" s="160">
        <f>DSUM($B$43:$Y$48,F$43,$C$55:$D72)</f>
        <v>2.4786710428614526E-2</v>
      </c>
      <c r="G72" s="160">
        <f>DSUM($B$43:$Y$48,G$43,$C$55:$D72)</f>
        <v>4.1934488048192886E-2</v>
      </c>
      <c r="H72" s="160">
        <f>DSUM($B$43:$Y$48,H$43,$C$55:$D72)</f>
        <v>6.2168376946370951E-2</v>
      </c>
      <c r="I72" s="160">
        <f>DSUM($B$43:$Y$48,I$43,$C$55:$D72)</f>
        <v>8.5602570019254282E-2</v>
      </c>
      <c r="J72" s="160">
        <f>DSUM($B$43:$Y$48,J$43,$C$55:$D72)</f>
        <v>0.11336152315136799</v>
      </c>
      <c r="K72" s="160">
        <f>DSUM($B$43:$Y$48,K$43,$C$55:$D72)</f>
        <v>0.14424599760303888</v>
      </c>
      <c r="L72" s="160">
        <f>DSUM($B$43:$Y$48,L$43,$C$55:$D72)</f>
        <v>0.17630062821110273</v>
      </c>
      <c r="M72" s="160">
        <f>DSUM($B$43:$Y$48,M$43,$C$55:$D72)</f>
        <v>0.20708608185440758</v>
      </c>
      <c r="N72" s="160">
        <f>DSUM($B$43:$Y$48,N$43,$C$55:$D72)</f>
        <v>0.23420935010995969</v>
      </c>
      <c r="O72" s="160">
        <f>DSUM($B$43:$Y$48,O$43,$C$55:$D72)</f>
        <v>0.25595545870517633</v>
      </c>
      <c r="P72" s="160">
        <f>DSUM($B$43:$Y$48,P$43,$C$55:$D72)</f>
        <v>0.27175251609153844</v>
      </c>
      <c r="Q72" s="160">
        <f>DSUM($B$43:$Y$48,Q$43,$C$55:$D72)</f>
        <v>0.28221269068581889</v>
      </c>
      <c r="R72" s="160">
        <f>DSUM($B$43:$Y$48,R$43,$C$55:$D72)</f>
        <v>0.28872405371615117</v>
      </c>
      <c r="S72" s="160">
        <f>DSUM($B$43:$Y$48,S$43,$C$55:$D72)</f>
        <v>0.29283091045385012</v>
      </c>
      <c r="T72" s="160">
        <f>DSUM($B$43:$Y$48,T$43,$C$55:$D72)</f>
        <v>0.2957437823941545</v>
      </c>
      <c r="U72" s="160">
        <f>DSUM($B$43:$Y$48,U$43,$C$55:$D72)</f>
        <v>0.29817730544515286</v>
      </c>
      <c r="V72" s="160">
        <f>DSUM($B$43:$Y$48,V$43,$C$55:$D72)</f>
        <v>0.30045345454893524</v>
      </c>
      <c r="W72" s="160">
        <f>DSUM($B$43:$Y$48,W$43,$C$55:$D72)</f>
        <v>0.30268266378242387</v>
      </c>
      <c r="X72" s="160">
        <f>DSUM($B$43:$Y$48,X$43,$C$55:$D72)</f>
        <v>0.30489666928600445</v>
      </c>
      <c r="Y72" s="160">
        <f>DSUM($B$43:$Y$48,Y$43,$C$55:$D72)</f>
        <v>5.5948681122079664</v>
      </c>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row>
    <row r="73" spans="2:78">
      <c r="B73" s="25" t="s">
        <v>99</v>
      </c>
      <c r="C73" s="163" t="s">
        <v>327</v>
      </c>
      <c r="D73" s="163" t="s">
        <v>328</v>
      </c>
      <c r="E73" s="160">
        <f>DSUM($B$43:$Y$48,E$43,$C$55:$D73)</f>
        <v>1.1010934024904991E-2</v>
      </c>
      <c r="F73" s="160">
        <f>DSUM($B$43:$Y$48,F$43,$C$55:$D73)</f>
        <v>2.4786710428614526E-2</v>
      </c>
      <c r="G73" s="160">
        <f>DSUM($B$43:$Y$48,G$43,$C$55:$D73)</f>
        <v>4.1934488048192886E-2</v>
      </c>
      <c r="H73" s="160">
        <f>DSUM($B$43:$Y$48,H$43,$C$55:$D73)</f>
        <v>6.2168376946370951E-2</v>
      </c>
      <c r="I73" s="160">
        <f>DSUM($B$43:$Y$48,I$43,$C$55:$D73)</f>
        <v>8.5602570019254282E-2</v>
      </c>
      <c r="J73" s="160">
        <f>DSUM($B$43:$Y$48,J$43,$C$55:$D73)</f>
        <v>0.11336152315136799</v>
      </c>
      <c r="K73" s="160">
        <f>DSUM($B$43:$Y$48,K$43,$C$55:$D73)</f>
        <v>0.14424599760303888</v>
      </c>
      <c r="L73" s="160">
        <f>DSUM($B$43:$Y$48,L$43,$C$55:$D73)</f>
        <v>0.17630062821110273</v>
      </c>
      <c r="M73" s="160">
        <f>DSUM($B$43:$Y$48,M$43,$C$55:$D73)</f>
        <v>0.20708608185440758</v>
      </c>
      <c r="N73" s="160">
        <f>DSUM($B$43:$Y$48,N$43,$C$55:$D73)</f>
        <v>0.23420935010995969</v>
      </c>
      <c r="O73" s="160">
        <f>DSUM($B$43:$Y$48,O$43,$C$55:$D73)</f>
        <v>0.25595545870517633</v>
      </c>
      <c r="P73" s="160">
        <f>DSUM($B$43:$Y$48,P$43,$C$55:$D73)</f>
        <v>0.27175251609153844</v>
      </c>
      <c r="Q73" s="160">
        <f>DSUM($B$43:$Y$48,Q$43,$C$55:$D73)</f>
        <v>0.28221269068581889</v>
      </c>
      <c r="R73" s="160">
        <f>DSUM($B$43:$Y$48,R$43,$C$55:$D73)</f>
        <v>0.28872405371615117</v>
      </c>
      <c r="S73" s="160">
        <f>DSUM($B$43:$Y$48,S$43,$C$55:$D73)</f>
        <v>0.29283091045385012</v>
      </c>
      <c r="T73" s="160">
        <f>DSUM($B$43:$Y$48,T$43,$C$55:$D73)</f>
        <v>0.2957437823941545</v>
      </c>
      <c r="U73" s="160">
        <f>DSUM($B$43:$Y$48,U$43,$C$55:$D73)</f>
        <v>0.29817730544515286</v>
      </c>
      <c r="V73" s="160">
        <f>DSUM($B$43:$Y$48,V$43,$C$55:$D73)</f>
        <v>0.30045345454893524</v>
      </c>
      <c r="W73" s="160">
        <f>DSUM($B$43:$Y$48,W$43,$C$55:$D73)</f>
        <v>0.30268266378242387</v>
      </c>
      <c r="X73" s="160">
        <f>DSUM($B$43:$Y$48,X$43,$C$55:$D73)</f>
        <v>0.30489666928600445</v>
      </c>
      <c r="Y73" s="160">
        <f>DSUM($B$43:$Y$48,Y$43,$C$55:$D73)</f>
        <v>5.5948681122079664</v>
      </c>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row>
    <row r="74" spans="2:78">
      <c r="B74" s="25" t="s">
        <v>100</v>
      </c>
      <c r="C74" s="163" t="s">
        <v>329</v>
      </c>
      <c r="D74" s="163" t="s">
        <v>330</v>
      </c>
      <c r="E74" s="160">
        <f>DSUM($B$43:$Y$48,E$43,$C$55:$D74)</f>
        <v>1.1010934024904991E-2</v>
      </c>
      <c r="F74" s="160">
        <f>DSUM($B$43:$Y$48,F$43,$C$55:$D74)</f>
        <v>2.4786710428614526E-2</v>
      </c>
      <c r="G74" s="160">
        <f>DSUM($B$43:$Y$48,G$43,$C$55:$D74)</f>
        <v>4.1934488048192886E-2</v>
      </c>
      <c r="H74" s="160">
        <f>DSUM($B$43:$Y$48,H$43,$C$55:$D74)</f>
        <v>6.2168376946370951E-2</v>
      </c>
      <c r="I74" s="160">
        <f>DSUM($B$43:$Y$48,I$43,$C$55:$D74)</f>
        <v>8.5602570019254282E-2</v>
      </c>
      <c r="J74" s="160">
        <f>DSUM($B$43:$Y$48,J$43,$C$55:$D74)</f>
        <v>0.11336152315136799</v>
      </c>
      <c r="K74" s="160">
        <f>DSUM($B$43:$Y$48,K$43,$C$55:$D74)</f>
        <v>0.14424599760303888</v>
      </c>
      <c r="L74" s="160">
        <f>DSUM($B$43:$Y$48,L$43,$C$55:$D74)</f>
        <v>0.17630062821110273</v>
      </c>
      <c r="M74" s="160">
        <f>DSUM($B$43:$Y$48,M$43,$C$55:$D74)</f>
        <v>0.20708608185440758</v>
      </c>
      <c r="N74" s="160">
        <f>DSUM($B$43:$Y$48,N$43,$C$55:$D74)</f>
        <v>0.23420935010995969</v>
      </c>
      <c r="O74" s="160">
        <f>DSUM($B$43:$Y$48,O$43,$C$55:$D74)</f>
        <v>0.25595545870517633</v>
      </c>
      <c r="P74" s="160">
        <f>DSUM($B$43:$Y$48,P$43,$C$55:$D74)</f>
        <v>0.27175251609153844</v>
      </c>
      <c r="Q74" s="160">
        <f>DSUM($B$43:$Y$48,Q$43,$C$55:$D74)</f>
        <v>0.28221269068581889</v>
      </c>
      <c r="R74" s="160">
        <f>DSUM($B$43:$Y$48,R$43,$C$55:$D74)</f>
        <v>0.28872405371615117</v>
      </c>
      <c r="S74" s="160">
        <f>DSUM($B$43:$Y$48,S$43,$C$55:$D74)</f>
        <v>0.29283091045385012</v>
      </c>
      <c r="T74" s="160">
        <f>DSUM($B$43:$Y$48,T$43,$C$55:$D74)</f>
        <v>0.2957437823941545</v>
      </c>
      <c r="U74" s="160">
        <f>DSUM($B$43:$Y$48,U$43,$C$55:$D74)</f>
        <v>0.29817730544515286</v>
      </c>
      <c r="V74" s="160">
        <f>DSUM($B$43:$Y$48,V$43,$C$55:$D74)</f>
        <v>0.30045345454893524</v>
      </c>
      <c r="W74" s="160">
        <f>DSUM($B$43:$Y$48,W$43,$C$55:$D74)</f>
        <v>0.30268266378242387</v>
      </c>
      <c r="X74" s="160">
        <f>DSUM($B$43:$Y$48,X$43,$C$55:$D74)</f>
        <v>0.30489666928600445</v>
      </c>
      <c r="Y74" s="160">
        <f>DSUM($B$43:$Y$48,Y$43,$C$55:$D74)</f>
        <v>5.5948681122079664</v>
      </c>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row>
    <row r="75" spans="2:78">
      <c r="B75" s="25" t="s">
        <v>101</v>
      </c>
      <c r="C75" s="163" t="s">
        <v>331</v>
      </c>
      <c r="D75" s="163" t="s">
        <v>332</v>
      </c>
      <c r="E75" s="160">
        <f>DSUM($B$43:$Y$48,E$43,$C$55:$D75)</f>
        <v>1.1010934024904991E-2</v>
      </c>
      <c r="F75" s="160">
        <f>DSUM($B$43:$Y$48,F$43,$C$55:$D75)</f>
        <v>2.4786710428614526E-2</v>
      </c>
      <c r="G75" s="160">
        <f>DSUM($B$43:$Y$48,G$43,$C$55:$D75)</f>
        <v>4.1934488048192886E-2</v>
      </c>
      <c r="H75" s="160">
        <f>DSUM($B$43:$Y$48,H$43,$C$55:$D75)</f>
        <v>6.2168376946370951E-2</v>
      </c>
      <c r="I75" s="160">
        <f>DSUM($B$43:$Y$48,I$43,$C$55:$D75)</f>
        <v>8.5602570019254282E-2</v>
      </c>
      <c r="J75" s="160">
        <f>DSUM($B$43:$Y$48,J$43,$C$55:$D75)</f>
        <v>0.11336152315136799</v>
      </c>
      <c r="K75" s="160">
        <f>DSUM($B$43:$Y$48,K$43,$C$55:$D75)</f>
        <v>0.14424599760303888</v>
      </c>
      <c r="L75" s="160">
        <f>DSUM($B$43:$Y$48,L$43,$C$55:$D75)</f>
        <v>0.17630062821110273</v>
      </c>
      <c r="M75" s="160">
        <f>DSUM($B$43:$Y$48,M$43,$C$55:$D75)</f>
        <v>0.20708608185440758</v>
      </c>
      <c r="N75" s="160">
        <f>DSUM($B$43:$Y$48,N$43,$C$55:$D75)</f>
        <v>0.23420935010995969</v>
      </c>
      <c r="O75" s="160">
        <f>DSUM($B$43:$Y$48,O$43,$C$55:$D75)</f>
        <v>0.25595545870517633</v>
      </c>
      <c r="P75" s="160">
        <f>DSUM($B$43:$Y$48,P$43,$C$55:$D75)</f>
        <v>0.27175251609153844</v>
      </c>
      <c r="Q75" s="160">
        <f>DSUM($B$43:$Y$48,Q$43,$C$55:$D75)</f>
        <v>0.28221269068581889</v>
      </c>
      <c r="R75" s="160">
        <f>DSUM($B$43:$Y$48,R$43,$C$55:$D75)</f>
        <v>0.28872405371615117</v>
      </c>
      <c r="S75" s="160">
        <f>DSUM($B$43:$Y$48,S$43,$C$55:$D75)</f>
        <v>0.29283091045385012</v>
      </c>
      <c r="T75" s="160">
        <f>DSUM($B$43:$Y$48,T$43,$C$55:$D75)</f>
        <v>0.2957437823941545</v>
      </c>
      <c r="U75" s="160">
        <f>DSUM($B$43:$Y$48,U$43,$C$55:$D75)</f>
        <v>0.29817730544515286</v>
      </c>
      <c r="V75" s="160">
        <f>DSUM($B$43:$Y$48,V$43,$C$55:$D75)</f>
        <v>0.30045345454893524</v>
      </c>
      <c r="W75" s="160">
        <f>DSUM($B$43:$Y$48,W$43,$C$55:$D75)</f>
        <v>0.30268266378242387</v>
      </c>
      <c r="X75" s="160">
        <f>DSUM($B$43:$Y$48,X$43,$C$55:$D75)</f>
        <v>0.30489666928600445</v>
      </c>
      <c r="Y75" s="160">
        <f>DSUM($B$43:$Y$48,Y$43,$C$55:$D75)</f>
        <v>5.5948681122079664</v>
      </c>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row>
    <row r="76" spans="2:78">
      <c r="B76" s="25" t="s">
        <v>102</v>
      </c>
      <c r="C76" s="163" t="s">
        <v>333</v>
      </c>
      <c r="D76" s="163" t="s">
        <v>334</v>
      </c>
      <c r="E76" s="160">
        <f>DSUM($B$43:$Y$48,E$43,$C$55:$D76)</f>
        <v>1.1010934024904991E-2</v>
      </c>
      <c r="F76" s="160">
        <f>DSUM($B$43:$Y$48,F$43,$C$55:$D76)</f>
        <v>2.4786710428614526E-2</v>
      </c>
      <c r="G76" s="160">
        <f>DSUM($B$43:$Y$48,G$43,$C$55:$D76)</f>
        <v>4.1934488048192886E-2</v>
      </c>
      <c r="H76" s="160">
        <f>DSUM($B$43:$Y$48,H$43,$C$55:$D76)</f>
        <v>6.2168376946370951E-2</v>
      </c>
      <c r="I76" s="160">
        <f>DSUM($B$43:$Y$48,I$43,$C$55:$D76)</f>
        <v>8.5602570019254282E-2</v>
      </c>
      <c r="J76" s="160">
        <f>DSUM($B$43:$Y$48,J$43,$C$55:$D76)</f>
        <v>0.11336152315136799</v>
      </c>
      <c r="K76" s="160">
        <f>DSUM($B$43:$Y$48,K$43,$C$55:$D76)</f>
        <v>0.14424599760303888</v>
      </c>
      <c r="L76" s="160">
        <f>DSUM($B$43:$Y$48,L$43,$C$55:$D76)</f>
        <v>0.17630062821110273</v>
      </c>
      <c r="M76" s="160">
        <f>DSUM($B$43:$Y$48,M$43,$C$55:$D76)</f>
        <v>0.20708608185440758</v>
      </c>
      <c r="N76" s="160">
        <f>DSUM($B$43:$Y$48,N$43,$C$55:$D76)</f>
        <v>0.23420935010995969</v>
      </c>
      <c r="O76" s="160">
        <f>DSUM($B$43:$Y$48,O$43,$C$55:$D76)</f>
        <v>0.25595545870517633</v>
      </c>
      <c r="P76" s="160">
        <f>DSUM($B$43:$Y$48,P$43,$C$55:$D76)</f>
        <v>0.27175251609153844</v>
      </c>
      <c r="Q76" s="160">
        <f>DSUM($B$43:$Y$48,Q$43,$C$55:$D76)</f>
        <v>0.28221269068581889</v>
      </c>
      <c r="R76" s="160">
        <f>DSUM($B$43:$Y$48,R$43,$C$55:$D76)</f>
        <v>0.28872405371615117</v>
      </c>
      <c r="S76" s="160">
        <f>DSUM($B$43:$Y$48,S$43,$C$55:$D76)</f>
        <v>0.29283091045385012</v>
      </c>
      <c r="T76" s="160">
        <f>DSUM($B$43:$Y$48,T$43,$C$55:$D76)</f>
        <v>0.2957437823941545</v>
      </c>
      <c r="U76" s="160">
        <f>DSUM($B$43:$Y$48,U$43,$C$55:$D76)</f>
        <v>0.29817730544515286</v>
      </c>
      <c r="V76" s="160">
        <f>DSUM($B$43:$Y$48,V$43,$C$55:$D76)</f>
        <v>0.30045345454893524</v>
      </c>
      <c r="W76" s="160">
        <f>DSUM($B$43:$Y$48,W$43,$C$55:$D76)</f>
        <v>0.30268266378242387</v>
      </c>
      <c r="X76" s="160">
        <f>DSUM($B$43:$Y$48,X$43,$C$55:$D76)</f>
        <v>0.30489666928600445</v>
      </c>
      <c r="Y76" s="160">
        <f>DSUM($B$43:$Y$48,Y$43,$C$55:$D76)</f>
        <v>5.5948681122079664</v>
      </c>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row>
    <row r="77" spans="2:78">
      <c r="B77" s="25" t="s">
        <v>368</v>
      </c>
      <c r="C77" s="163" t="s">
        <v>335</v>
      </c>
      <c r="D77" s="163" t="s">
        <v>369</v>
      </c>
      <c r="E77" s="160">
        <f>DSUM($B$43:$Y$48,E$43,$C$55:$D77)</f>
        <v>1.1010934024904991E-2</v>
      </c>
      <c r="F77" s="160">
        <f>DSUM($B$43:$Y$48,F$43,$C$55:$D77)</f>
        <v>2.4786710428614526E-2</v>
      </c>
      <c r="G77" s="160">
        <f>DSUM($B$43:$Y$48,G$43,$C$55:$D77)</f>
        <v>4.1934488048192886E-2</v>
      </c>
      <c r="H77" s="160">
        <f>DSUM($B$43:$Y$48,H$43,$C$55:$D77)</f>
        <v>6.2168376946370951E-2</v>
      </c>
      <c r="I77" s="160">
        <f>DSUM($B$43:$Y$48,I$43,$C$55:$D77)</f>
        <v>8.5602570019254282E-2</v>
      </c>
      <c r="J77" s="160">
        <f>DSUM($B$43:$Y$48,J$43,$C$55:$D77)</f>
        <v>0.11336152315136799</v>
      </c>
      <c r="K77" s="160">
        <f>DSUM($B$43:$Y$48,K$43,$C$55:$D77)</f>
        <v>0.14424599760303888</v>
      </c>
      <c r="L77" s="160">
        <f>DSUM($B$43:$Y$48,L$43,$C$55:$D77)</f>
        <v>0.17630062821110273</v>
      </c>
      <c r="M77" s="160">
        <f>DSUM($B$43:$Y$48,M$43,$C$55:$D77)</f>
        <v>0.20708608185440758</v>
      </c>
      <c r="N77" s="160">
        <f>DSUM($B$43:$Y$48,N$43,$C$55:$D77)</f>
        <v>0.23420935010995969</v>
      </c>
      <c r="O77" s="160">
        <f>DSUM($B$43:$Y$48,O$43,$C$55:$D77)</f>
        <v>0.25595545870517633</v>
      </c>
      <c r="P77" s="160">
        <f>DSUM($B$43:$Y$48,P$43,$C$55:$D77)</f>
        <v>0.27175251609153844</v>
      </c>
      <c r="Q77" s="160">
        <f>DSUM($B$43:$Y$48,Q$43,$C$55:$D77)</f>
        <v>0.28221269068581889</v>
      </c>
      <c r="R77" s="160">
        <f>DSUM($B$43:$Y$48,R$43,$C$55:$D77)</f>
        <v>0.28872405371615117</v>
      </c>
      <c r="S77" s="160">
        <f>DSUM($B$43:$Y$48,S$43,$C$55:$D77)</f>
        <v>0.29283091045385012</v>
      </c>
      <c r="T77" s="160">
        <f>DSUM($B$43:$Y$48,T$43,$C$55:$D77)</f>
        <v>0.2957437823941545</v>
      </c>
      <c r="U77" s="160">
        <f>DSUM($B$43:$Y$48,U$43,$C$55:$D77)</f>
        <v>0.29817730544515286</v>
      </c>
      <c r="V77" s="160">
        <f>DSUM($B$43:$Y$48,V$43,$C$55:$D77)</f>
        <v>0.30045345454893524</v>
      </c>
      <c r="W77" s="160">
        <f>DSUM($B$43:$Y$48,W$43,$C$55:$D77)</f>
        <v>0.30268266378242387</v>
      </c>
      <c r="X77" s="160">
        <f>DSUM($B$43:$Y$48,X$43,$C$55:$D77)</f>
        <v>0.30489666928600445</v>
      </c>
      <c r="Y77" s="160">
        <f>DSUM($B$43:$Y$48,Y$43,$C$55:$D77)</f>
        <v>5.5948681122079664</v>
      </c>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row>
    <row r="78" spans="2:78">
      <c r="B78" s="25" t="s">
        <v>370</v>
      </c>
      <c r="C78" s="163" t="s">
        <v>371</v>
      </c>
      <c r="D78" s="163" t="s">
        <v>372</v>
      </c>
      <c r="E78" s="160">
        <f>DSUM($B$43:$Y$48,E$43,$C$55:$D78)</f>
        <v>1.1010934024904991E-2</v>
      </c>
      <c r="F78" s="160">
        <f>DSUM($B$43:$Y$48,F$43,$C$55:$D78)</f>
        <v>2.4786710428614526E-2</v>
      </c>
      <c r="G78" s="160">
        <f>DSUM($B$43:$Y$48,G$43,$C$55:$D78)</f>
        <v>4.1934488048192886E-2</v>
      </c>
      <c r="H78" s="160">
        <f>DSUM($B$43:$Y$48,H$43,$C$55:$D78)</f>
        <v>6.2168376946370951E-2</v>
      </c>
      <c r="I78" s="160">
        <f>DSUM($B$43:$Y$48,I$43,$C$55:$D78)</f>
        <v>8.5602570019254282E-2</v>
      </c>
      <c r="J78" s="160">
        <f>DSUM($B$43:$Y$48,J$43,$C$55:$D78)</f>
        <v>0.11336152315136799</v>
      </c>
      <c r="K78" s="160">
        <f>DSUM($B$43:$Y$48,K$43,$C$55:$D78)</f>
        <v>0.14424599760303888</v>
      </c>
      <c r="L78" s="160">
        <f>DSUM($B$43:$Y$48,L$43,$C$55:$D78)</f>
        <v>0.17630062821110273</v>
      </c>
      <c r="M78" s="160">
        <f>DSUM($B$43:$Y$48,M$43,$C$55:$D78)</f>
        <v>0.20708608185440758</v>
      </c>
      <c r="N78" s="160">
        <f>DSUM($B$43:$Y$48,N$43,$C$55:$D78)</f>
        <v>0.23420935010995969</v>
      </c>
      <c r="O78" s="160">
        <f>DSUM($B$43:$Y$48,O$43,$C$55:$D78)</f>
        <v>0.25595545870517633</v>
      </c>
      <c r="P78" s="160">
        <f>DSUM($B$43:$Y$48,P$43,$C$55:$D78)</f>
        <v>0.27175251609153844</v>
      </c>
      <c r="Q78" s="160">
        <f>DSUM($B$43:$Y$48,Q$43,$C$55:$D78)</f>
        <v>0.28221269068581889</v>
      </c>
      <c r="R78" s="160">
        <f>DSUM($B$43:$Y$48,R$43,$C$55:$D78)</f>
        <v>0.28872405371615117</v>
      </c>
      <c r="S78" s="160">
        <f>DSUM($B$43:$Y$48,S$43,$C$55:$D78)</f>
        <v>0.29283091045385012</v>
      </c>
      <c r="T78" s="160">
        <f>DSUM($B$43:$Y$48,T$43,$C$55:$D78)</f>
        <v>0.2957437823941545</v>
      </c>
      <c r="U78" s="160">
        <f>DSUM($B$43:$Y$48,U$43,$C$55:$D78)</f>
        <v>0.29817730544515286</v>
      </c>
      <c r="V78" s="160">
        <f>DSUM($B$43:$Y$48,V$43,$C$55:$D78)</f>
        <v>0.30045345454893524</v>
      </c>
      <c r="W78" s="160">
        <f>DSUM($B$43:$Y$48,W$43,$C$55:$D78)</f>
        <v>0.30268266378242387</v>
      </c>
      <c r="X78" s="160">
        <f>DSUM($B$43:$Y$48,X$43,$C$55:$D78)</f>
        <v>0.30489666928600445</v>
      </c>
      <c r="Y78" s="160">
        <f>DSUM($B$43:$Y$48,Y$43,$C$55:$D78)</f>
        <v>5.5948681122079664</v>
      </c>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row>
    <row r="79" spans="2:78">
      <c r="B79" s="25" t="s">
        <v>373</v>
      </c>
      <c r="C79" s="163" t="s">
        <v>374</v>
      </c>
      <c r="D79" s="163" t="s">
        <v>375</v>
      </c>
      <c r="E79" s="160">
        <f>DSUM($B$43:$Y$48,E$43,$C$55:$D79)</f>
        <v>1.1010934024904991E-2</v>
      </c>
      <c r="F79" s="160">
        <f>DSUM($B$43:$Y$48,F$43,$C$55:$D79)</f>
        <v>2.4786710428614526E-2</v>
      </c>
      <c r="G79" s="160">
        <f>DSUM($B$43:$Y$48,G$43,$C$55:$D79)</f>
        <v>4.1934488048192886E-2</v>
      </c>
      <c r="H79" s="160">
        <f>DSUM($B$43:$Y$48,H$43,$C$55:$D79)</f>
        <v>6.2168376946370951E-2</v>
      </c>
      <c r="I79" s="160">
        <f>DSUM($B$43:$Y$48,I$43,$C$55:$D79)</f>
        <v>8.5602570019254282E-2</v>
      </c>
      <c r="J79" s="160">
        <f>DSUM($B$43:$Y$48,J$43,$C$55:$D79)</f>
        <v>0.11336152315136799</v>
      </c>
      <c r="K79" s="160">
        <f>DSUM($B$43:$Y$48,K$43,$C$55:$D79)</f>
        <v>0.14424599760303888</v>
      </c>
      <c r="L79" s="160">
        <f>DSUM($B$43:$Y$48,L$43,$C$55:$D79)</f>
        <v>0.17630062821110273</v>
      </c>
      <c r="M79" s="160">
        <f>DSUM($B$43:$Y$48,M$43,$C$55:$D79)</f>
        <v>0.20708608185440758</v>
      </c>
      <c r="N79" s="160">
        <f>DSUM($B$43:$Y$48,N$43,$C$55:$D79)</f>
        <v>0.23420935010995969</v>
      </c>
      <c r="O79" s="160">
        <f>DSUM($B$43:$Y$48,O$43,$C$55:$D79)</f>
        <v>0.25595545870517633</v>
      </c>
      <c r="P79" s="160">
        <f>DSUM($B$43:$Y$48,P$43,$C$55:$D79)</f>
        <v>0.27175251609153844</v>
      </c>
      <c r="Q79" s="160">
        <f>DSUM($B$43:$Y$48,Q$43,$C$55:$D79)</f>
        <v>0.28221269068581889</v>
      </c>
      <c r="R79" s="160">
        <f>DSUM($B$43:$Y$48,R$43,$C$55:$D79)</f>
        <v>0.28872405371615117</v>
      </c>
      <c r="S79" s="160">
        <f>DSUM($B$43:$Y$48,S$43,$C$55:$D79)</f>
        <v>0.29283091045385012</v>
      </c>
      <c r="T79" s="160">
        <f>DSUM($B$43:$Y$48,T$43,$C$55:$D79)</f>
        <v>0.2957437823941545</v>
      </c>
      <c r="U79" s="160">
        <f>DSUM($B$43:$Y$48,U$43,$C$55:$D79)</f>
        <v>0.29817730544515286</v>
      </c>
      <c r="V79" s="160">
        <f>DSUM($B$43:$Y$48,V$43,$C$55:$D79)</f>
        <v>0.30045345454893524</v>
      </c>
      <c r="W79" s="160">
        <f>DSUM($B$43:$Y$48,W$43,$C$55:$D79)</f>
        <v>0.30268266378242387</v>
      </c>
      <c r="X79" s="160">
        <f>DSUM($B$43:$Y$48,X$43,$C$55:$D79)</f>
        <v>0.30489666928600445</v>
      </c>
      <c r="Y79" s="160">
        <f>DSUM($B$43:$Y$48,Y$43,$C$55:$D79)</f>
        <v>5.5948681122079664</v>
      </c>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row>
    <row r="80" spans="2:78">
      <c r="B80" s="25" t="s">
        <v>376</v>
      </c>
      <c r="C80" s="163" t="s">
        <v>377</v>
      </c>
      <c r="D80" s="163" t="s">
        <v>378</v>
      </c>
      <c r="E80" s="160">
        <f>DSUM($B$43:$Y$48,E$43,$C$55:$D80)</f>
        <v>1.1010934024904991E-2</v>
      </c>
      <c r="F80" s="160">
        <f>DSUM($B$43:$Y$48,F$43,$C$55:$D80)</f>
        <v>2.4786710428614526E-2</v>
      </c>
      <c r="G80" s="160">
        <f>DSUM($B$43:$Y$48,G$43,$C$55:$D80)</f>
        <v>4.1934488048192886E-2</v>
      </c>
      <c r="H80" s="160">
        <f>DSUM($B$43:$Y$48,H$43,$C$55:$D80)</f>
        <v>6.2168376946370951E-2</v>
      </c>
      <c r="I80" s="160">
        <f>DSUM($B$43:$Y$48,I$43,$C$55:$D80)</f>
        <v>8.5602570019254282E-2</v>
      </c>
      <c r="J80" s="160">
        <f>DSUM($B$43:$Y$48,J$43,$C$55:$D80)</f>
        <v>0.11336152315136799</v>
      </c>
      <c r="K80" s="160">
        <f>DSUM($B$43:$Y$48,K$43,$C$55:$D80)</f>
        <v>0.14424599760303888</v>
      </c>
      <c r="L80" s="160">
        <f>DSUM($B$43:$Y$48,L$43,$C$55:$D80)</f>
        <v>0.17630062821110273</v>
      </c>
      <c r="M80" s="160">
        <f>DSUM($B$43:$Y$48,M$43,$C$55:$D80)</f>
        <v>0.20708608185440758</v>
      </c>
      <c r="N80" s="160">
        <f>DSUM($B$43:$Y$48,N$43,$C$55:$D80)</f>
        <v>0.23420935010995969</v>
      </c>
      <c r="O80" s="160">
        <f>DSUM($B$43:$Y$48,O$43,$C$55:$D80)</f>
        <v>0.25595545870517633</v>
      </c>
      <c r="P80" s="160">
        <f>DSUM($B$43:$Y$48,P$43,$C$55:$D80)</f>
        <v>0.27175251609153844</v>
      </c>
      <c r="Q80" s="160">
        <f>DSUM($B$43:$Y$48,Q$43,$C$55:$D80)</f>
        <v>0.28221269068581889</v>
      </c>
      <c r="R80" s="160">
        <f>DSUM($B$43:$Y$48,R$43,$C$55:$D80)</f>
        <v>0.28872405371615117</v>
      </c>
      <c r="S80" s="160">
        <f>DSUM($B$43:$Y$48,S$43,$C$55:$D80)</f>
        <v>0.29283091045385012</v>
      </c>
      <c r="T80" s="160">
        <f>DSUM($B$43:$Y$48,T$43,$C$55:$D80)</f>
        <v>0.2957437823941545</v>
      </c>
      <c r="U80" s="160">
        <f>DSUM($B$43:$Y$48,U$43,$C$55:$D80)</f>
        <v>0.29817730544515286</v>
      </c>
      <c r="V80" s="160">
        <f>DSUM($B$43:$Y$48,V$43,$C$55:$D80)</f>
        <v>0.30045345454893524</v>
      </c>
      <c r="W80" s="160">
        <f>DSUM($B$43:$Y$48,W$43,$C$55:$D80)</f>
        <v>0.30268266378242387</v>
      </c>
      <c r="X80" s="160">
        <f>DSUM($B$43:$Y$48,X$43,$C$55:$D80)</f>
        <v>0.30489666928600445</v>
      </c>
      <c r="Y80" s="160">
        <f>DSUM($B$43:$Y$48,Y$43,$C$55:$D80)</f>
        <v>5.5948681122079664</v>
      </c>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row>
    <row r="81" spans="1:78">
      <c r="B81" s="25" t="s">
        <v>379</v>
      </c>
      <c r="C81" s="163" t="s">
        <v>380</v>
      </c>
      <c r="D81" s="163" t="s">
        <v>381</v>
      </c>
      <c r="E81" s="160">
        <f>DSUM($B$43:$Y$48,E$43,$C$55:$D81)</f>
        <v>1.1010934024904991E-2</v>
      </c>
      <c r="F81" s="160">
        <f>DSUM($B$43:$Y$48,F$43,$C$55:$D81)</f>
        <v>2.4786710428614526E-2</v>
      </c>
      <c r="G81" s="160">
        <f>DSUM($B$43:$Y$48,G$43,$C$55:$D81)</f>
        <v>4.1934488048192886E-2</v>
      </c>
      <c r="H81" s="160">
        <f>DSUM($B$43:$Y$48,H$43,$C$55:$D81)</f>
        <v>6.2168376946370951E-2</v>
      </c>
      <c r="I81" s="160">
        <f>DSUM($B$43:$Y$48,I$43,$C$55:$D81)</f>
        <v>8.5602570019254282E-2</v>
      </c>
      <c r="J81" s="160">
        <f>DSUM($B$43:$Y$48,J$43,$C$55:$D81)</f>
        <v>0.11336152315136799</v>
      </c>
      <c r="K81" s="160">
        <f>DSUM($B$43:$Y$48,K$43,$C$55:$D81)</f>
        <v>0.14424599760303888</v>
      </c>
      <c r="L81" s="160">
        <f>DSUM($B$43:$Y$48,L$43,$C$55:$D81)</f>
        <v>0.17630062821110273</v>
      </c>
      <c r="M81" s="160">
        <f>DSUM($B$43:$Y$48,M$43,$C$55:$D81)</f>
        <v>0.20708608185440758</v>
      </c>
      <c r="N81" s="160">
        <f>DSUM($B$43:$Y$48,N$43,$C$55:$D81)</f>
        <v>0.23420935010995969</v>
      </c>
      <c r="O81" s="160">
        <f>DSUM($B$43:$Y$48,O$43,$C$55:$D81)</f>
        <v>0.25595545870517633</v>
      </c>
      <c r="P81" s="160">
        <f>DSUM($B$43:$Y$48,P$43,$C$55:$D81)</f>
        <v>0.27175251609153844</v>
      </c>
      <c r="Q81" s="160">
        <f>DSUM($B$43:$Y$48,Q$43,$C$55:$D81)</f>
        <v>0.28221269068581889</v>
      </c>
      <c r="R81" s="160">
        <f>DSUM($B$43:$Y$48,R$43,$C$55:$D81)</f>
        <v>0.28872405371615117</v>
      </c>
      <c r="S81" s="160">
        <f>DSUM($B$43:$Y$48,S$43,$C$55:$D81)</f>
        <v>0.29283091045385012</v>
      </c>
      <c r="T81" s="160">
        <f>DSUM($B$43:$Y$48,T$43,$C$55:$D81)</f>
        <v>0.2957437823941545</v>
      </c>
      <c r="U81" s="160">
        <f>DSUM($B$43:$Y$48,U$43,$C$55:$D81)</f>
        <v>0.29817730544515286</v>
      </c>
      <c r="V81" s="160">
        <f>DSUM($B$43:$Y$48,V$43,$C$55:$D81)</f>
        <v>0.30045345454893524</v>
      </c>
      <c r="W81" s="160">
        <f>DSUM($B$43:$Y$48,W$43,$C$55:$D81)</f>
        <v>0.30268266378242387</v>
      </c>
      <c r="X81" s="160">
        <f>DSUM($B$43:$Y$48,X$43,$C$55:$D81)</f>
        <v>0.30489666928600445</v>
      </c>
      <c r="Y81" s="160">
        <f>DSUM($B$43:$Y$48,Y$43,$C$55:$D81)</f>
        <v>5.5948681122079664</v>
      </c>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row>
    <row r="82" spans="1:78">
      <c r="B82" s="25" t="s">
        <v>382</v>
      </c>
      <c r="C82" s="163" t="s">
        <v>383</v>
      </c>
      <c r="D82" s="163" t="s">
        <v>384</v>
      </c>
      <c r="E82" s="160">
        <f>DSUM($B$43:$Y$48,E$43,$C$55:$D82)</f>
        <v>1.1010934024904991E-2</v>
      </c>
      <c r="F82" s="160">
        <f>DSUM($B$43:$Y$48,F$43,$C$55:$D82)</f>
        <v>2.4786710428614526E-2</v>
      </c>
      <c r="G82" s="160">
        <f>DSUM($B$43:$Y$48,G$43,$C$55:$D82)</f>
        <v>4.1934488048192886E-2</v>
      </c>
      <c r="H82" s="160">
        <f>DSUM($B$43:$Y$48,H$43,$C$55:$D82)</f>
        <v>6.2168376946370951E-2</v>
      </c>
      <c r="I82" s="160">
        <f>DSUM($B$43:$Y$48,I$43,$C$55:$D82)</f>
        <v>8.5602570019254282E-2</v>
      </c>
      <c r="J82" s="160">
        <f>DSUM($B$43:$Y$48,J$43,$C$55:$D82)</f>
        <v>0.11336152315136799</v>
      </c>
      <c r="K82" s="160">
        <f>DSUM($B$43:$Y$48,K$43,$C$55:$D82)</f>
        <v>0.14424599760303888</v>
      </c>
      <c r="L82" s="160">
        <f>DSUM($B$43:$Y$48,L$43,$C$55:$D82)</f>
        <v>0.17630062821110273</v>
      </c>
      <c r="M82" s="160">
        <f>DSUM($B$43:$Y$48,M$43,$C$55:$D82)</f>
        <v>0.20708608185440758</v>
      </c>
      <c r="N82" s="160">
        <f>DSUM($B$43:$Y$48,N$43,$C$55:$D82)</f>
        <v>0.23420935010995969</v>
      </c>
      <c r="O82" s="160">
        <f>DSUM($B$43:$Y$48,O$43,$C$55:$D82)</f>
        <v>0.25595545870517633</v>
      </c>
      <c r="P82" s="160">
        <f>DSUM($B$43:$Y$48,P$43,$C$55:$D82)</f>
        <v>0.27175251609153844</v>
      </c>
      <c r="Q82" s="160">
        <f>DSUM($B$43:$Y$48,Q$43,$C$55:$D82)</f>
        <v>0.28221269068581889</v>
      </c>
      <c r="R82" s="160">
        <f>DSUM($B$43:$Y$48,R$43,$C$55:$D82)</f>
        <v>0.28872405371615117</v>
      </c>
      <c r="S82" s="160">
        <f>DSUM($B$43:$Y$48,S$43,$C$55:$D82)</f>
        <v>0.29283091045385012</v>
      </c>
      <c r="T82" s="160">
        <f>DSUM($B$43:$Y$48,T$43,$C$55:$D82)</f>
        <v>0.2957437823941545</v>
      </c>
      <c r="U82" s="160">
        <f>DSUM($B$43:$Y$48,U$43,$C$55:$D82)</f>
        <v>0.29817730544515286</v>
      </c>
      <c r="V82" s="160">
        <f>DSUM($B$43:$Y$48,V$43,$C$55:$D82)</f>
        <v>0.30045345454893524</v>
      </c>
      <c r="W82" s="160">
        <f>DSUM($B$43:$Y$48,W$43,$C$55:$D82)</f>
        <v>0.30268266378242387</v>
      </c>
      <c r="X82" s="160">
        <f>DSUM($B$43:$Y$48,X$43,$C$55:$D82)</f>
        <v>0.30489666928600445</v>
      </c>
      <c r="Y82" s="160">
        <f>DSUM($B$43:$Y$48,Y$43,$C$55:$D82)</f>
        <v>5.5948681122079664</v>
      </c>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row>
    <row r="83" spans="1:78">
      <c r="B83" s="25" t="s">
        <v>385</v>
      </c>
      <c r="C83" s="163" t="s">
        <v>386</v>
      </c>
      <c r="D83" s="163" t="s">
        <v>387</v>
      </c>
      <c r="E83" s="160">
        <f>DSUM($B$43:$Y$48,E$43,$C$55:$D83)</f>
        <v>1.1010934024904991E-2</v>
      </c>
      <c r="F83" s="160">
        <f>DSUM($B$43:$Y$48,F$43,$C$55:$D83)</f>
        <v>2.4786710428614526E-2</v>
      </c>
      <c r="G83" s="160">
        <f>DSUM($B$43:$Y$48,G$43,$C$55:$D83)</f>
        <v>4.1934488048192886E-2</v>
      </c>
      <c r="H83" s="160">
        <f>DSUM($B$43:$Y$48,H$43,$C$55:$D83)</f>
        <v>6.2168376946370951E-2</v>
      </c>
      <c r="I83" s="160">
        <f>DSUM($B$43:$Y$48,I$43,$C$55:$D83)</f>
        <v>8.5602570019254282E-2</v>
      </c>
      <c r="J83" s="160">
        <f>DSUM($B$43:$Y$48,J$43,$C$55:$D83)</f>
        <v>0.11336152315136799</v>
      </c>
      <c r="K83" s="160">
        <f>DSUM($B$43:$Y$48,K$43,$C$55:$D83)</f>
        <v>0.14424599760303888</v>
      </c>
      <c r="L83" s="160">
        <f>DSUM($B$43:$Y$48,L$43,$C$55:$D83)</f>
        <v>0.17630062821110273</v>
      </c>
      <c r="M83" s="160">
        <f>DSUM($B$43:$Y$48,M$43,$C$55:$D83)</f>
        <v>0.20708608185440758</v>
      </c>
      <c r="N83" s="160">
        <f>DSUM($B$43:$Y$48,N$43,$C$55:$D83)</f>
        <v>0.23420935010995969</v>
      </c>
      <c r="O83" s="160">
        <f>DSUM($B$43:$Y$48,O$43,$C$55:$D83)</f>
        <v>0.25595545870517633</v>
      </c>
      <c r="P83" s="160">
        <f>DSUM($B$43:$Y$48,P$43,$C$55:$D83)</f>
        <v>0.27175251609153844</v>
      </c>
      <c r="Q83" s="160">
        <f>DSUM($B$43:$Y$48,Q$43,$C$55:$D83)</f>
        <v>0.28221269068581889</v>
      </c>
      <c r="R83" s="160">
        <f>DSUM($B$43:$Y$48,R$43,$C$55:$D83)</f>
        <v>0.28872405371615117</v>
      </c>
      <c r="S83" s="160">
        <f>DSUM($B$43:$Y$48,S$43,$C$55:$D83)</f>
        <v>0.29283091045385012</v>
      </c>
      <c r="T83" s="160">
        <f>DSUM($B$43:$Y$48,T$43,$C$55:$D83)</f>
        <v>0.2957437823941545</v>
      </c>
      <c r="U83" s="160">
        <f>DSUM($B$43:$Y$48,U$43,$C$55:$D83)</f>
        <v>0.29817730544515286</v>
      </c>
      <c r="V83" s="160">
        <f>DSUM($B$43:$Y$48,V$43,$C$55:$D83)</f>
        <v>0.30045345454893524</v>
      </c>
      <c r="W83" s="160">
        <f>DSUM($B$43:$Y$48,W$43,$C$55:$D83)</f>
        <v>0.30268266378242387</v>
      </c>
      <c r="X83" s="160">
        <f>DSUM($B$43:$Y$48,X$43,$C$55:$D83)</f>
        <v>0.30489666928600445</v>
      </c>
      <c r="Y83" s="160">
        <f>DSUM($B$43:$Y$48,Y$43,$C$55:$D83)</f>
        <v>5.5948681122079664</v>
      </c>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row>
    <row r="84" spans="1:78">
      <c r="B84" s="25" t="s">
        <v>388</v>
      </c>
      <c r="C84" s="163" t="s">
        <v>389</v>
      </c>
      <c r="D84" s="163" t="s">
        <v>390</v>
      </c>
      <c r="E84" s="160">
        <f>DSUM($B$43:$Y$48,E$43,$C$55:$D84)</f>
        <v>1.1010934024904991E-2</v>
      </c>
      <c r="F84" s="160">
        <f>DSUM($B$43:$Y$48,F$43,$C$55:$D84)</f>
        <v>2.4786710428614526E-2</v>
      </c>
      <c r="G84" s="160">
        <f>DSUM($B$43:$Y$48,G$43,$C$55:$D84)</f>
        <v>4.1934488048192886E-2</v>
      </c>
      <c r="H84" s="160">
        <f>DSUM($B$43:$Y$48,H$43,$C$55:$D84)</f>
        <v>6.2168376946370951E-2</v>
      </c>
      <c r="I84" s="160">
        <f>DSUM($B$43:$Y$48,I$43,$C$55:$D84)</f>
        <v>8.5602570019254282E-2</v>
      </c>
      <c r="J84" s="160">
        <f>DSUM($B$43:$Y$48,J$43,$C$55:$D84)</f>
        <v>0.11336152315136799</v>
      </c>
      <c r="K84" s="160">
        <f>DSUM($B$43:$Y$48,K$43,$C$55:$D84)</f>
        <v>0.14424599760303888</v>
      </c>
      <c r="L84" s="160">
        <f>DSUM($B$43:$Y$48,L$43,$C$55:$D84)</f>
        <v>0.17630062821110273</v>
      </c>
      <c r="M84" s="160">
        <f>DSUM($B$43:$Y$48,M$43,$C$55:$D84)</f>
        <v>0.20708608185440758</v>
      </c>
      <c r="N84" s="160">
        <f>DSUM($B$43:$Y$48,N$43,$C$55:$D84)</f>
        <v>0.23420935010995969</v>
      </c>
      <c r="O84" s="160">
        <f>DSUM($B$43:$Y$48,O$43,$C$55:$D84)</f>
        <v>0.25595545870517633</v>
      </c>
      <c r="P84" s="160">
        <f>DSUM($B$43:$Y$48,P$43,$C$55:$D84)</f>
        <v>0.27175251609153844</v>
      </c>
      <c r="Q84" s="160">
        <f>DSUM($B$43:$Y$48,Q$43,$C$55:$D84)</f>
        <v>0.28221269068581889</v>
      </c>
      <c r="R84" s="160">
        <f>DSUM($B$43:$Y$48,R$43,$C$55:$D84)</f>
        <v>0.28872405371615117</v>
      </c>
      <c r="S84" s="160">
        <f>DSUM($B$43:$Y$48,S$43,$C$55:$D84)</f>
        <v>0.29283091045385012</v>
      </c>
      <c r="T84" s="160">
        <f>DSUM($B$43:$Y$48,T$43,$C$55:$D84)</f>
        <v>0.2957437823941545</v>
      </c>
      <c r="U84" s="160">
        <f>DSUM($B$43:$Y$48,U$43,$C$55:$D84)</f>
        <v>0.29817730544515286</v>
      </c>
      <c r="V84" s="160">
        <f>DSUM($B$43:$Y$48,V$43,$C$55:$D84)</f>
        <v>0.30045345454893524</v>
      </c>
      <c r="W84" s="160">
        <f>DSUM($B$43:$Y$48,W$43,$C$55:$D84)</f>
        <v>0.30268266378242387</v>
      </c>
      <c r="X84" s="160">
        <f>DSUM($B$43:$Y$48,X$43,$C$55:$D84)</f>
        <v>0.30489666928600445</v>
      </c>
      <c r="Y84" s="160">
        <f>DSUM($B$43:$Y$48,Y$43,$C$55:$D84)</f>
        <v>5.5948681122079664</v>
      </c>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row>
    <row r="85" spans="1:78">
      <c r="B85" s="25" t="s">
        <v>391</v>
      </c>
      <c r="C85" s="163" t="s">
        <v>392</v>
      </c>
      <c r="D85" s="163" t="s">
        <v>393</v>
      </c>
      <c r="E85" s="160">
        <f>DSUM($B$43:$Y$48,E$43,$C$55:$D85)</f>
        <v>1.1010934024904991E-2</v>
      </c>
      <c r="F85" s="160">
        <f>DSUM($B$43:$Y$48,F$43,$C$55:$D85)</f>
        <v>2.4786710428614526E-2</v>
      </c>
      <c r="G85" s="160">
        <f>DSUM($B$43:$Y$48,G$43,$C$55:$D85)</f>
        <v>4.1934488048192886E-2</v>
      </c>
      <c r="H85" s="160">
        <f>DSUM($B$43:$Y$48,H$43,$C$55:$D85)</f>
        <v>6.2168376946370951E-2</v>
      </c>
      <c r="I85" s="160">
        <f>DSUM($B$43:$Y$48,I$43,$C$55:$D85)</f>
        <v>8.5602570019254282E-2</v>
      </c>
      <c r="J85" s="160">
        <f>DSUM($B$43:$Y$48,J$43,$C$55:$D85)</f>
        <v>0.11336152315136799</v>
      </c>
      <c r="K85" s="160">
        <f>DSUM($B$43:$Y$48,K$43,$C$55:$D85)</f>
        <v>0.14424599760303888</v>
      </c>
      <c r="L85" s="160">
        <f>DSUM($B$43:$Y$48,L$43,$C$55:$D85)</f>
        <v>0.17630062821110273</v>
      </c>
      <c r="M85" s="160">
        <f>DSUM($B$43:$Y$48,M$43,$C$55:$D85)</f>
        <v>0.20708608185440758</v>
      </c>
      <c r="N85" s="160">
        <f>DSUM($B$43:$Y$48,N$43,$C$55:$D85)</f>
        <v>0.23420935010995969</v>
      </c>
      <c r="O85" s="160">
        <f>DSUM($B$43:$Y$48,O$43,$C$55:$D85)</f>
        <v>0.25595545870517633</v>
      </c>
      <c r="P85" s="160">
        <f>DSUM($B$43:$Y$48,P$43,$C$55:$D85)</f>
        <v>0.27175251609153844</v>
      </c>
      <c r="Q85" s="160">
        <f>DSUM($B$43:$Y$48,Q$43,$C$55:$D85)</f>
        <v>0.28221269068581889</v>
      </c>
      <c r="R85" s="160">
        <f>DSUM($B$43:$Y$48,R$43,$C$55:$D85)</f>
        <v>0.28872405371615117</v>
      </c>
      <c r="S85" s="160">
        <f>DSUM($B$43:$Y$48,S$43,$C$55:$D85)</f>
        <v>0.29283091045385012</v>
      </c>
      <c r="T85" s="160">
        <f>DSUM($B$43:$Y$48,T$43,$C$55:$D85)</f>
        <v>0.2957437823941545</v>
      </c>
      <c r="U85" s="160">
        <f>DSUM($B$43:$Y$48,U$43,$C$55:$D85)</f>
        <v>0.29817730544515286</v>
      </c>
      <c r="V85" s="160">
        <f>DSUM($B$43:$Y$48,V$43,$C$55:$D85)</f>
        <v>0.30045345454893524</v>
      </c>
      <c r="W85" s="160">
        <f>DSUM($B$43:$Y$48,W$43,$C$55:$D85)</f>
        <v>0.30268266378242387</v>
      </c>
      <c r="X85" s="160">
        <f>DSUM($B$43:$Y$48,X$43,$C$55:$D85)</f>
        <v>0.30489666928600445</v>
      </c>
      <c r="Y85" s="160">
        <f>DSUM($B$43:$Y$48,Y$43,$C$55:$D85)</f>
        <v>5.5948681122079664</v>
      </c>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row>
    <row r="86" spans="1:78">
      <c r="B86" s="25" t="s">
        <v>394</v>
      </c>
      <c r="C86" s="163" t="s">
        <v>395</v>
      </c>
      <c r="D86" s="163" t="s">
        <v>396</v>
      </c>
      <c r="E86" s="160">
        <f>DSUM($B$43:$Y$48,E$43,$C$55:$D86)</f>
        <v>1.1010934024904991E-2</v>
      </c>
      <c r="F86" s="160">
        <f>DSUM($B$43:$Y$48,F$43,$C$55:$D86)</f>
        <v>2.4786710428614526E-2</v>
      </c>
      <c r="G86" s="160">
        <f>DSUM($B$43:$Y$48,G$43,$C$55:$D86)</f>
        <v>4.1934488048192886E-2</v>
      </c>
      <c r="H86" s="160">
        <f>DSUM($B$43:$Y$48,H$43,$C$55:$D86)</f>
        <v>6.2168376946370951E-2</v>
      </c>
      <c r="I86" s="160">
        <f>DSUM($B$43:$Y$48,I$43,$C$55:$D86)</f>
        <v>8.5602570019254282E-2</v>
      </c>
      <c r="J86" s="160">
        <f>DSUM($B$43:$Y$48,J$43,$C$55:$D86)</f>
        <v>0.11336152315136799</v>
      </c>
      <c r="K86" s="160">
        <f>DSUM($B$43:$Y$48,K$43,$C$55:$D86)</f>
        <v>0.14424599760303888</v>
      </c>
      <c r="L86" s="160">
        <f>DSUM($B$43:$Y$48,L$43,$C$55:$D86)</f>
        <v>0.17630062821110273</v>
      </c>
      <c r="M86" s="160">
        <f>DSUM($B$43:$Y$48,M$43,$C$55:$D86)</f>
        <v>0.20708608185440758</v>
      </c>
      <c r="N86" s="160">
        <f>DSUM($B$43:$Y$48,N$43,$C$55:$D86)</f>
        <v>0.23420935010995969</v>
      </c>
      <c r="O86" s="160">
        <f>DSUM($B$43:$Y$48,O$43,$C$55:$D86)</f>
        <v>0.25595545870517633</v>
      </c>
      <c r="P86" s="160">
        <f>DSUM($B$43:$Y$48,P$43,$C$55:$D86)</f>
        <v>0.27175251609153844</v>
      </c>
      <c r="Q86" s="160">
        <f>DSUM($B$43:$Y$48,Q$43,$C$55:$D86)</f>
        <v>0.28221269068581889</v>
      </c>
      <c r="R86" s="160">
        <f>DSUM($B$43:$Y$48,R$43,$C$55:$D86)</f>
        <v>0.28872405371615117</v>
      </c>
      <c r="S86" s="160">
        <f>DSUM($B$43:$Y$48,S$43,$C$55:$D86)</f>
        <v>0.29283091045385012</v>
      </c>
      <c r="T86" s="160">
        <f>DSUM($B$43:$Y$48,T$43,$C$55:$D86)</f>
        <v>0.2957437823941545</v>
      </c>
      <c r="U86" s="160">
        <f>DSUM($B$43:$Y$48,U$43,$C$55:$D86)</f>
        <v>0.29817730544515286</v>
      </c>
      <c r="V86" s="160">
        <f>DSUM($B$43:$Y$48,V$43,$C$55:$D86)</f>
        <v>0.30045345454893524</v>
      </c>
      <c r="W86" s="160">
        <f>DSUM($B$43:$Y$48,W$43,$C$55:$D86)</f>
        <v>0.30268266378242387</v>
      </c>
      <c r="X86" s="160">
        <f>DSUM($B$43:$Y$48,X$43,$C$55:$D86)</f>
        <v>0.30489666928600445</v>
      </c>
      <c r="Y86" s="160">
        <f>DSUM($B$43:$Y$48,Y$43,$C$55:$D86)</f>
        <v>5.5948681122079664</v>
      </c>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row>
    <row r="87" spans="1:78">
      <c r="B87" s="25" t="s">
        <v>397</v>
      </c>
      <c r="C87" s="163" t="s">
        <v>398</v>
      </c>
      <c r="D87" s="163" t="s">
        <v>399</v>
      </c>
      <c r="E87" s="160">
        <f>DSUM($B$43:$Y$48,E$43,$C$55:$D87)</f>
        <v>1.1010934024904991E-2</v>
      </c>
      <c r="F87" s="160">
        <f>DSUM($B$43:$Y$48,F$43,$C$55:$D87)</f>
        <v>2.4786710428614526E-2</v>
      </c>
      <c r="G87" s="160">
        <f>DSUM($B$43:$Y$48,G$43,$C$55:$D87)</f>
        <v>4.1934488048192886E-2</v>
      </c>
      <c r="H87" s="160">
        <f>DSUM($B$43:$Y$48,H$43,$C$55:$D87)</f>
        <v>6.2168376946370951E-2</v>
      </c>
      <c r="I87" s="160">
        <f>DSUM($B$43:$Y$48,I$43,$C$55:$D87)</f>
        <v>8.5602570019254282E-2</v>
      </c>
      <c r="J87" s="160">
        <f>DSUM($B$43:$Y$48,J$43,$C$55:$D87)</f>
        <v>0.11336152315136799</v>
      </c>
      <c r="K87" s="160">
        <f>DSUM($B$43:$Y$48,K$43,$C$55:$D87)</f>
        <v>0.14424599760303888</v>
      </c>
      <c r="L87" s="160">
        <f>DSUM($B$43:$Y$48,L$43,$C$55:$D87)</f>
        <v>0.17630062821110273</v>
      </c>
      <c r="M87" s="160">
        <f>DSUM($B$43:$Y$48,M$43,$C$55:$D87)</f>
        <v>0.20708608185440758</v>
      </c>
      <c r="N87" s="160">
        <f>DSUM($B$43:$Y$48,N$43,$C$55:$D87)</f>
        <v>0.23420935010995969</v>
      </c>
      <c r="O87" s="160">
        <f>DSUM($B$43:$Y$48,O$43,$C$55:$D87)</f>
        <v>0.25595545870517633</v>
      </c>
      <c r="P87" s="160">
        <f>DSUM($B$43:$Y$48,P$43,$C$55:$D87)</f>
        <v>0.27175251609153844</v>
      </c>
      <c r="Q87" s="160">
        <f>DSUM($B$43:$Y$48,Q$43,$C$55:$D87)</f>
        <v>0.28221269068581889</v>
      </c>
      <c r="R87" s="160">
        <f>DSUM($B$43:$Y$48,R$43,$C$55:$D87)</f>
        <v>0.28872405371615117</v>
      </c>
      <c r="S87" s="160">
        <f>DSUM($B$43:$Y$48,S$43,$C$55:$D87)</f>
        <v>0.29283091045385012</v>
      </c>
      <c r="T87" s="160">
        <f>DSUM($B$43:$Y$48,T$43,$C$55:$D87)</f>
        <v>0.2957437823941545</v>
      </c>
      <c r="U87" s="160">
        <f>DSUM($B$43:$Y$48,U$43,$C$55:$D87)</f>
        <v>0.29817730544515286</v>
      </c>
      <c r="V87" s="160">
        <f>DSUM($B$43:$Y$48,V$43,$C$55:$D87)</f>
        <v>0.30045345454893524</v>
      </c>
      <c r="W87" s="160">
        <f>DSUM($B$43:$Y$48,W$43,$C$55:$D87)</f>
        <v>0.30268266378242387</v>
      </c>
      <c r="X87" s="160">
        <f>DSUM($B$43:$Y$48,X$43,$C$55:$D87)</f>
        <v>0.30489666928600445</v>
      </c>
      <c r="Y87" s="160">
        <f>DSUM($B$43:$Y$48,Y$43,$C$55:$D87)</f>
        <v>5.5948681122079664</v>
      </c>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row>
    <row r="88" spans="1:7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row>
    <row r="89" spans="1:78">
      <c r="E89" s="45">
        <f>E87</f>
        <v>1.1010934024904991E-2</v>
      </c>
      <c r="F89" s="45">
        <f>F87+E89</f>
        <v>3.5797644453519517E-2</v>
      </c>
      <c r="G89" s="45">
        <f t="shared" ref="G89:X89" si="14">G87+F89</f>
        <v>7.7732132501712403E-2</v>
      </c>
      <c r="H89" s="45">
        <f t="shared" si="14"/>
        <v>0.13990050944808335</v>
      </c>
      <c r="I89" s="45">
        <f t="shared" si="14"/>
        <v>0.22550307946733764</v>
      </c>
      <c r="J89" s="45">
        <f t="shared" si="14"/>
        <v>0.33886460261870566</v>
      </c>
      <c r="K89" s="45">
        <f t="shared" si="14"/>
        <v>0.48311060022174457</v>
      </c>
      <c r="L89" s="45">
        <f t="shared" si="14"/>
        <v>0.65941122843284727</v>
      </c>
      <c r="M89" s="45">
        <f t="shared" si="14"/>
        <v>0.86649731028725485</v>
      </c>
      <c r="N89" s="45">
        <f t="shared" si="14"/>
        <v>1.1007066603972144</v>
      </c>
      <c r="O89" s="45">
        <f t="shared" si="14"/>
        <v>1.3566621191023907</v>
      </c>
      <c r="P89" s="45">
        <f t="shared" si="14"/>
        <v>1.628414635193929</v>
      </c>
      <c r="Q89" s="45">
        <f t="shared" si="14"/>
        <v>1.9106273258797479</v>
      </c>
      <c r="R89" s="45">
        <f t="shared" si="14"/>
        <v>2.1993513795958992</v>
      </c>
      <c r="S89" s="45">
        <f t="shared" si="14"/>
        <v>2.4921822900497492</v>
      </c>
      <c r="T89" s="45">
        <f t="shared" si="14"/>
        <v>2.7879260724439039</v>
      </c>
      <c r="U89" s="45">
        <f t="shared" si="14"/>
        <v>3.0861033778890565</v>
      </c>
      <c r="V89" s="45">
        <f t="shared" si="14"/>
        <v>3.386556832437992</v>
      </c>
      <c r="W89" s="45">
        <f t="shared" si="14"/>
        <v>3.689239496220416</v>
      </c>
      <c r="X89" s="45">
        <f t="shared" si="14"/>
        <v>3.9941361655064203</v>
      </c>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row>
    <row r="90" spans="1:78" ht="15">
      <c r="A90" s="116" t="s">
        <v>336</v>
      </c>
      <c r="B90" s="125"/>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row>
    <row r="91" spans="1:78" ht="15">
      <c r="D91" s="117" t="str">
        <f>C8</f>
        <v>Laptop-NR</v>
      </c>
      <c r="E91" s="118">
        <f>E54</f>
        <v>2016</v>
      </c>
      <c r="F91" s="118">
        <f t="shared" ref="F91:X92" si="15">F54</f>
        <v>2017</v>
      </c>
      <c r="G91" s="118">
        <f t="shared" si="15"/>
        <v>2018</v>
      </c>
      <c r="H91" s="118">
        <f t="shared" si="15"/>
        <v>2019</v>
      </c>
      <c r="I91" s="118">
        <f t="shared" si="15"/>
        <v>2020</v>
      </c>
      <c r="J91" s="118">
        <f t="shared" si="15"/>
        <v>2021</v>
      </c>
      <c r="K91" s="118">
        <f t="shared" si="15"/>
        <v>2022</v>
      </c>
      <c r="L91" s="118">
        <f t="shared" si="15"/>
        <v>2023</v>
      </c>
      <c r="M91" s="118">
        <f t="shared" si="15"/>
        <v>2024</v>
      </c>
      <c r="N91" s="118">
        <f t="shared" si="15"/>
        <v>2025</v>
      </c>
      <c r="O91" s="118">
        <f t="shared" si="15"/>
        <v>2026</v>
      </c>
      <c r="P91" s="118">
        <f t="shared" si="15"/>
        <v>2027</v>
      </c>
      <c r="Q91" s="118">
        <f t="shared" si="15"/>
        <v>2028</v>
      </c>
      <c r="R91" s="118">
        <f t="shared" si="15"/>
        <v>2029</v>
      </c>
      <c r="S91" s="118">
        <f t="shared" si="15"/>
        <v>2030</v>
      </c>
      <c r="T91" s="118">
        <f t="shared" si="15"/>
        <v>2031</v>
      </c>
      <c r="U91" s="118">
        <f t="shared" si="15"/>
        <v>2032</v>
      </c>
      <c r="V91" s="118">
        <f t="shared" si="15"/>
        <v>2033</v>
      </c>
      <c r="W91" s="118">
        <f t="shared" si="15"/>
        <v>2034</v>
      </c>
      <c r="X91" s="118">
        <f t="shared" si="15"/>
        <v>2035</v>
      </c>
      <c r="Y91" s="171" t="s">
        <v>408</v>
      </c>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row>
    <row r="92" spans="1:78" ht="15">
      <c r="E92" s="119" t="str">
        <f>E55</f>
        <v>aMW_2016</v>
      </c>
      <c r="F92" s="119" t="str">
        <f t="shared" si="15"/>
        <v>aMW_2017</v>
      </c>
      <c r="G92" s="119" t="str">
        <f t="shared" si="15"/>
        <v>aMW_2018</v>
      </c>
      <c r="H92" s="119" t="str">
        <f t="shared" si="15"/>
        <v>aMW_2019</v>
      </c>
      <c r="I92" s="119" t="str">
        <f t="shared" si="15"/>
        <v>aMW_2020</v>
      </c>
      <c r="J92" s="119" t="str">
        <f t="shared" si="15"/>
        <v>aMW_2021</v>
      </c>
      <c r="K92" s="119" t="str">
        <f t="shared" si="15"/>
        <v>aMW_2022</v>
      </c>
      <c r="L92" s="119" t="str">
        <f t="shared" si="15"/>
        <v>aMW_2023</v>
      </c>
      <c r="M92" s="119" t="str">
        <f t="shared" si="15"/>
        <v>aMW_2024</v>
      </c>
      <c r="N92" s="119" t="str">
        <f t="shared" si="15"/>
        <v>aMW_2025</v>
      </c>
      <c r="O92" s="119" t="str">
        <f t="shared" si="15"/>
        <v>aMW_2026</v>
      </c>
      <c r="P92" s="119" t="str">
        <f t="shared" si="15"/>
        <v>aMW_2027</v>
      </c>
      <c r="Q92" s="119" t="str">
        <f t="shared" si="15"/>
        <v>aMW_2028</v>
      </c>
      <c r="R92" s="119" t="str">
        <f t="shared" si="15"/>
        <v>aMW_2029</v>
      </c>
      <c r="S92" s="119" t="str">
        <f t="shared" si="15"/>
        <v>aMW_2030</v>
      </c>
      <c r="T92" s="119" t="str">
        <f t="shared" si="15"/>
        <v>aMW_2031</v>
      </c>
      <c r="U92" s="119" t="str">
        <f t="shared" si="15"/>
        <v>aMW_2032</v>
      </c>
      <c r="V92" s="119" t="str">
        <f t="shared" si="15"/>
        <v>aMW_2033</v>
      </c>
      <c r="W92" s="119" t="str">
        <f t="shared" si="15"/>
        <v>aMW_2034</v>
      </c>
      <c r="X92" s="119" t="str">
        <f t="shared" si="15"/>
        <v>aMW_2035</v>
      </c>
      <c r="Y92" s="172" t="s">
        <v>408</v>
      </c>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row>
    <row r="93" spans="1:78">
      <c r="C93" s="25" t="s">
        <v>82</v>
      </c>
      <c r="E93" s="175">
        <f t="shared" ref="E93:Y93" si="16">E56</f>
        <v>1.1010934024904991E-2</v>
      </c>
      <c r="F93" s="175">
        <f t="shared" si="16"/>
        <v>2.4786710428614526E-2</v>
      </c>
      <c r="G93" s="175">
        <f t="shared" si="16"/>
        <v>4.1934488048192886E-2</v>
      </c>
      <c r="H93" s="175">
        <f t="shared" si="16"/>
        <v>6.2168376946370951E-2</v>
      </c>
      <c r="I93" s="175">
        <f t="shared" si="16"/>
        <v>8.5602570019254282E-2</v>
      </c>
      <c r="J93" s="175">
        <f t="shared" si="16"/>
        <v>0.11336152315136799</v>
      </c>
      <c r="K93" s="175">
        <f t="shared" si="16"/>
        <v>0.14424599760303888</v>
      </c>
      <c r="L93" s="175">
        <f t="shared" si="16"/>
        <v>0.17630062821110273</v>
      </c>
      <c r="M93" s="175">
        <f t="shared" si="16"/>
        <v>0.20708608185440758</v>
      </c>
      <c r="N93" s="175">
        <f t="shared" si="16"/>
        <v>0.23420935010995969</v>
      </c>
      <c r="O93" s="175">
        <f t="shared" si="16"/>
        <v>0.25595545870517633</v>
      </c>
      <c r="P93" s="175">
        <f t="shared" si="16"/>
        <v>0.27175251609153844</v>
      </c>
      <c r="Q93" s="175">
        <f t="shared" si="16"/>
        <v>0.28221269068581889</v>
      </c>
      <c r="R93" s="175">
        <f t="shared" si="16"/>
        <v>0.28872405371615117</v>
      </c>
      <c r="S93" s="175">
        <f t="shared" si="16"/>
        <v>0.29283091045385012</v>
      </c>
      <c r="T93" s="175">
        <f t="shared" si="16"/>
        <v>0.2957437823941545</v>
      </c>
      <c r="U93" s="175">
        <f t="shared" si="16"/>
        <v>0.29817730544515286</v>
      </c>
      <c r="V93" s="175">
        <f t="shared" si="16"/>
        <v>0.30045345454893524</v>
      </c>
      <c r="W93" s="175">
        <f t="shared" si="16"/>
        <v>0.30268266378242387</v>
      </c>
      <c r="X93" s="175">
        <f t="shared" si="16"/>
        <v>0.30489666928600445</v>
      </c>
      <c r="Y93" s="175">
        <f t="shared" si="16"/>
        <v>5.5948681122079664</v>
      </c>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row>
    <row r="94" spans="1:78">
      <c r="C94" s="25" t="s">
        <v>83</v>
      </c>
      <c r="E94" s="175">
        <f t="shared" ref="E94:Y106" si="17">E57-E56</f>
        <v>0</v>
      </c>
      <c r="F94" s="175">
        <f t="shared" si="17"/>
        <v>0</v>
      </c>
      <c r="G94" s="175">
        <f t="shared" si="17"/>
        <v>0</v>
      </c>
      <c r="H94" s="175">
        <f t="shared" si="17"/>
        <v>0</v>
      </c>
      <c r="I94" s="175">
        <f t="shared" si="17"/>
        <v>0</v>
      </c>
      <c r="J94" s="175">
        <f t="shared" si="17"/>
        <v>0</v>
      </c>
      <c r="K94" s="175">
        <f t="shared" si="17"/>
        <v>0</v>
      </c>
      <c r="L94" s="175">
        <f t="shared" si="17"/>
        <v>0</v>
      </c>
      <c r="M94" s="175">
        <f t="shared" si="17"/>
        <v>0</v>
      </c>
      <c r="N94" s="175">
        <f t="shared" si="17"/>
        <v>0</v>
      </c>
      <c r="O94" s="175">
        <f t="shared" si="17"/>
        <v>0</v>
      </c>
      <c r="P94" s="175">
        <f t="shared" si="17"/>
        <v>0</v>
      </c>
      <c r="Q94" s="175">
        <f t="shared" si="17"/>
        <v>0</v>
      </c>
      <c r="R94" s="175">
        <f t="shared" si="17"/>
        <v>0</v>
      </c>
      <c r="S94" s="175">
        <f t="shared" si="17"/>
        <v>0</v>
      </c>
      <c r="T94" s="175">
        <f t="shared" si="17"/>
        <v>0</v>
      </c>
      <c r="U94" s="175">
        <f t="shared" si="17"/>
        <v>0</v>
      </c>
      <c r="V94" s="175">
        <f t="shared" si="17"/>
        <v>0</v>
      </c>
      <c r="W94" s="175">
        <f t="shared" si="17"/>
        <v>0</v>
      </c>
      <c r="X94" s="175">
        <f t="shared" si="17"/>
        <v>0</v>
      </c>
      <c r="Y94" s="175">
        <f t="shared" si="17"/>
        <v>0</v>
      </c>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row>
    <row r="95" spans="1:78">
      <c r="C95" s="25" t="s">
        <v>84</v>
      </c>
      <c r="E95" s="175">
        <f t="shared" si="17"/>
        <v>0</v>
      </c>
      <c r="F95" s="175">
        <f t="shared" si="17"/>
        <v>0</v>
      </c>
      <c r="G95" s="175">
        <f t="shared" si="17"/>
        <v>0</v>
      </c>
      <c r="H95" s="175">
        <f t="shared" si="17"/>
        <v>0</v>
      </c>
      <c r="I95" s="175">
        <f t="shared" si="17"/>
        <v>0</v>
      </c>
      <c r="J95" s="175">
        <f t="shared" si="17"/>
        <v>0</v>
      </c>
      <c r="K95" s="175">
        <f t="shared" si="17"/>
        <v>0</v>
      </c>
      <c r="L95" s="175">
        <f t="shared" si="17"/>
        <v>0</v>
      </c>
      <c r="M95" s="175">
        <f t="shared" si="17"/>
        <v>0</v>
      </c>
      <c r="N95" s="175">
        <f t="shared" si="17"/>
        <v>0</v>
      </c>
      <c r="O95" s="175">
        <f t="shared" si="17"/>
        <v>0</v>
      </c>
      <c r="P95" s="175">
        <f t="shared" si="17"/>
        <v>0</v>
      </c>
      <c r="Q95" s="175">
        <f t="shared" si="17"/>
        <v>0</v>
      </c>
      <c r="R95" s="175">
        <f t="shared" si="17"/>
        <v>0</v>
      </c>
      <c r="S95" s="175">
        <f t="shared" si="17"/>
        <v>0</v>
      </c>
      <c r="T95" s="175">
        <f t="shared" si="17"/>
        <v>0</v>
      </c>
      <c r="U95" s="175">
        <f t="shared" si="17"/>
        <v>0</v>
      </c>
      <c r="V95" s="175">
        <f t="shared" si="17"/>
        <v>0</v>
      </c>
      <c r="W95" s="175">
        <f t="shared" si="17"/>
        <v>0</v>
      </c>
      <c r="X95" s="175">
        <f t="shared" si="17"/>
        <v>0</v>
      </c>
      <c r="Y95" s="175">
        <f t="shared" si="17"/>
        <v>0</v>
      </c>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row>
    <row r="96" spans="1:78">
      <c r="C96" s="25" t="s">
        <v>85</v>
      </c>
      <c r="E96" s="175">
        <f t="shared" si="17"/>
        <v>0</v>
      </c>
      <c r="F96" s="175">
        <f t="shared" si="17"/>
        <v>0</v>
      </c>
      <c r="G96" s="175">
        <f t="shared" si="17"/>
        <v>0</v>
      </c>
      <c r="H96" s="175">
        <f t="shared" si="17"/>
        <v>0</v>
      </c>
      <c r="I96" s="175">
        <f t="shared" si="17"/>
        <v>0</v>
      </c>
      <c r="J96" s="175">
        <f t="shared" si="17"/>
        <v>0</v>
      </c>
      <c r="K96" s="175">
        <f t="shared" si="17"/>
        <v>0</v>
      </c>
      <c r="L96" s="175">
        <f t="shared" si="17"/>
        <v>0</v>
      </c>
      <c r="M96" s="175">
        <f t="shared" si="17"/>
        <v>0</v>
      </c>
      <c r="N96" s="175">
        <f t="shared" si="17"/>
        <v>0</v>
      </c>
      <c r="O96" s="175">
        <f t="shared" si="17"/>
        <v>0</v>
      </c>
      <c r="P96" s="175">
        <f t="shared" si="17"/>
        <v>0</v>
      </c>
      <c r="Q96" s="175">
        <f t="shared" si="17"/>
        <v>0</v>
      </c>
      <c r="R96" s="175">
        <f t="shared" si="17"/>
        <v>0</v>
      </c>
      <c r="S96" s="175">
        <f t="shared" si="17"/>
        <v>0</v>
      </c>
      <c r="T96" s="175">
        <f t="shared" si="17"/>
        <v>0</v>
      </c>
      <c r="U96" s="175">
        <f t="shared" si="17"/>
        <v>0</v>
      </c>
      <c r="V96" s="175">
        <f t="shared" si="17"/>
        <v>0</v>
      </c>
      <c r="W96" s="175">
        <f t="shared" si="17"/>
        <v>0</v>
      </c>
      <c r="X96" s="175">
        <f t="shared" si="17"/>
        <v>0</v>
      </c>
      <c r="Y96" s="175">
        <f t="shared" si="17"/>
        <v>0</v>
      </c>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row>
    <row r="97" spans="3:78">
      <c r="C97" s="25" t="s">
        <v>86</v>
      </c>
      <c r="E97" s="175">
        <f t="shared" si="17"/>
        <v>0</v>
      </c>
      <c r="F97" s="175">
        <f t="shared" si="17"/>
        <v>0</v>
      </c>
      <c r="G97" s="175">
        <f t="shared" si="17"/>
        <v>0</v>
      </c>
      <c r="H97" s="175">
        <f t="shared" si="17"/>
        <v>0</v>
      </c>
      <c r="I97" s="175">
        <f t="shared" si="17"/>
        <v>0</v>
      </c>
      <c r="J97" s="175">
        <f t="shared" si="17"/>
        <v>0</v>
      </c>
      <c r="K97" s="175">
        <f t="shared" si="17"/>
        <v>0</v>
      </c>
      <c r="L97" s="175">
        <f t="shared" si="17"/>
        <v>0</v>
      </c>
      <c r="M97" s="175">
        <f t="shared" si="17"/>
        <v>0</v>
      </c>
      <c r="N97" s="175">
        <f t="shared" si="17"/>
        <v>0</v>
      </c>
      <c r="O97" s="175">
        <f t="shared" si="17"/>
        <v>0</v>
      </c>
      <c r="P97" s="175">
        <f t="shared" si="17"/>
        <v>0</v>
      </c>
      <c r="Q97" s="175">
        <f t="shared" si="17"/>
        <v>0</v>
      </c>
      <c r="R97" s="175">
        <f t="shared" si="17"/>
        <v>0</v>
      </c>
      <c r="S97" s="175">
        <f t="shared" si="17"/>
        <v>0</v>
      </c>
      <c r="T97" s="175">
        <f t="shared" si="17"/>
        <v>0</v>
      </c>
      <c r="U97" s="175">
        <f t="shared" si="17"/>
        <v>0</v>
      </c>
      <c r="V97" s="175">
        <f t="shared" si="17"/>
        <v>0</v>
      </c>
      <c r="W97" s="175">
        <f t="shared" si="17"/>
        <v>0</v>
      </c>
      <c r="X97" s="175">
        <f t="shared" si="17"/>
        <v>0</v>
      </c>
      <c r="Y97" s="175">
        <f t="shared" si="17"/>
        <v>0</v>
      </c>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row>
    <row r="98" spans="3:78">
      <c r="C98" s="25" t="s">
        <v>87</v>
      </c>
      <c r="E98" s="175">
        <f t="shared" si="17"/>
        <v>0</v>
      </c>
      <c r="F98" s="175">
        <f t="shared" si="17"/>
        <v>0</v>
      </c>
      <c r="G98" s="175">
        <f t="shared" si="17"/>
        <v>0</v>
      </c>
      <c r="H98" s="175">
        <f t="shared" si="17"/>
        <v>0</v>
      </c>
      <c r="I98" s="175">
        <f t="shared" si="17"/>
        <v>0</v>
      </c>
      <c r="J98" s="175">
        <f t="shared" si="17"/>
        <v>0</v>
      </c>
      <c r="K98" s="175">
        <f t="shared" si="17"/>
        <v>0</v>
      </c>
      <c r="L98" s="175">
        <f t="shared" si="17"/>
        <v>0</v>
      </c>
      <c r="M98" s="175">
        <f t="shared" si="17"/>
        <v>0</v>
      </c>
      <c r="N98" s="175">
        <f t="shared" si="17"/>
        <v>0</v>
      </c>
      <c r="O98" s="175">
        <f t="shared" si="17"/>
        <v>0</v>
      </c>
      <c r="P98" s="175">
        <f t="shared" si="17"/>
        <v>0</v>
      </c>
      <c r="Q98" s="175">
        <f t="shared" si="17"/>
        <v>0</v>
      </c>
      <c r="R98" s="175">
        <f t="shared" si="17"/>
        <v>0</v>
      </c>
      <c r="S98" s="175">
        <f t="shared" si="17"/>
        <v>0</v>
      </c>
      <c r="T98" s="175">
        <f t="shared" si="17"/>
        <v>0</v>
      </c>
      <c r="U98" s="175">
        <f t="shared" si="17"/>
        <v>0</v>
      </c>
      <c r="V98" s="175">
        <f t="shared" si="17"/>
        <v>0</v>
      </c>
      <c r="W98" s="175">
        <f t="shared" si="17"/>
        <v>0</v>
      </c>
      <c r="X98" s="175">
        <f t="shared" si="17"/>
        <v>0</v>
      </c>
      <c r="Y98" s="175">
        <f t="shared" si="17"/>
        <v>0</v>
      </c>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row>
    <row r="99" spans="3:78">
      <c r="C99" s="25" t="s">
        <v>88</v>
      </c>
      <c r="E99" s="175">
        <f t="shared" si="17"/>
        <v>0</v>
      </c>
      <c r="F99" s="175">
        <f t="shared" si="17"/>
        <v>0</v>
      </c>
      <c r="G99" s="175">
        <f t="shared" si="17"/>
        <v>0</v>
      </c>
      <c r="H99" s="175">
        <f t="shared" si="17"/>
        <v>0</v>
      </c>
      <c r="I99" s="175">
        <f t="shared" si="17"/>
        <v>0</v>
      </c>
      <c r="J99" s="175">
        <f t="shared" si="17"/>
        <v>0</v>
      </c>
      <c r="K99" s="175">
        <f t="shared" si="17"/>
        <v>0</v>
      </c>
      <c r="L99" s="175">
        <f t="shared" si="17"/>
        <v>0</v>
      </c>
      <c r="M99" s="175">
        <f t="shared" si="17"/>
        <v>0</v>
      </c>
      <c r="N99" s="175">
        <f t="shared" si="17"/>
        <v>0</v>
      </c>
      <c r="O99" s="175">
        <f t="shared" si="17"/>
        <v>0</v>
      </c>
      <c r="P99" s="175">
        <f t="shared" si="17"/>
        <v>0</v>
      </c>
      <c r="Q99" s="175">
        <f t="shared" si="17"/>
        <v>0</v>
      </c>
      <c r="R99" s="175">
        <f t="shared" si="17"/>
        <v>0</v>
      </c>
      <c r="S99" s="175">
        <f t="shared" si="17"/>
        <v>0</v>
      </c>
      <c r="T99" s="175">
        <f t="shared" si="17"/>
        <v>0</v>
      </c>
      <c r="U99" s="175">
        <f t="shared" si="17"/>
        <v>0</v>
      </c>
      <c r="V99" s="175">
        <f t="shared" si="17"/>
        <v>0</v>
      </c>
      <c r="W99" s="175">
        <f t="shared" si="17"/>
        <v>0</v>
      </c>
      <c r="X99" s="175">
        <f t="shared" si="17"/>
        <v>0</v>
      </c>
      <c r="Y99" s="175">
        <f t="shared" si="17"/>
        <v>0</v>
      </c>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row>
    <row r="100" spans="3:78">
      <c r="C100" s="25" t="s">
        <v>89</v>
      </c>
      <c r="E100" s="175">
        <f t="shared" si="17"/>
        <v>0</v>
      </c>
      <c r="F100" s="175">
        <f t="shared" si="17"/>
        <v>0</v>
      </c>
      <c r="G100" s="175">
        <f t="shared" si="17"/>
        <v>0</v>
      </c>
      <c r="H100" s="175">
        <f t="shared" si="17"/>
        <v>0</v>
      </c>
      <c r="I100" s="175">
        <f t="shared" si="17"/>
        <v>0</v>
      </c>
      <c r="J100" s="175">
        <f t="shared" si="17"/>
        <v>0</v>
      </c>
      <c r="K100" s="175">
        <f t="shared" si="17"/>
        <v>0</v>
      </c>
      <c r="L100" s="175">
        <f t="shared" si="17"/>
        <v>0</v>
      </c>
      <c r="M100" s="175">
        <f t="shared" si="17"/>
        <v>0</v>
      </c>
      <c r="N100" s="175">
        <f t="shared" si="17"/>
        <v>0</v>
      </c>
      <c r="O100" s="175">
        <f t="shared" si="17"/>
        <v>0</v>
      </c>
      <c r="P100" s="175">
        <f t="shared" si="17"/>
        <v>0</v>
      </c>
      <c r="Q100" s="175">
        <f t="shared" si="17"/>
        <v>0</v>
      </c>
      <c r="R100" s="175">
        <f t="shared" si="17"/>
        <v>0</v>
      </c>
      <c r="S100" s="175">
        <f t="shared" si="17"/>
        <v>0</v>
      </c>
      <c r="T100" s="175">
        <f t="shared" si="17"/>
        <v>0</v>
      </c>
      <c r="U100" s="175">
        <f t="shared" si="17"/>
        <v>0</v>
      </c>
      <c r="V100" s="175">
        <f t="shared" si="17"/>
        <v>0</v>
      </c>
      <c r="W100" s="175">
        <f t="shared" si="17"/>
        <v>0</v>
      </c>
      <c r="X100" s="175">
        <f t="shared" si="17"/>
        <v>0</v>
      </c>
      <c r="Y100" s="175">
        <f t="shared" si="17"/>
        <v>0</v>
      </c>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row>
    <row r="101" spans="3:78">
      <c r="C101" s="25" t="s">
        <v>90</v>
      </c>
      <c r="E101" s="175">
        <f t="shared" si="17"/>
        <v>0</v>
      </c>
      <c r="F101" s="175">
        <f t="shared" si="17"/>
        <v>0</v>
      </c>
      <c r="G101" s="175">
        <f t="shared" si="17"/>
        <v>0</v>
      </c>
      <c r="H101" s="175">
        <f t="shared" si="17"/>
        <v>0</v>
      </c>
      <c r="I101" s="175">
        <f t="shared" si="17"/>
        <v>0</v>
      </c>
      <c r="J101" s="175">
        <f t="shared" si="17"/>
        <v>0</v>
      </c>
      <c r="K101" s="175">
        <f t="shared" si="17"/>
        <v>0</v>
      </c>
      <c r="L101" s="175">
        <f t="shared" si="17"/>
        <v>0</v>
      </c>
      <c r="M101" s="175">
        <f t="shared" si="17"/>
        <v>0</v>
      </c>
      <c r="N101" s="175">
        <f t="shared" si="17"/>
        <v>0</v>
      </c>
      <c r="O101" s="175">
        <f t="shared" si="17"/>
        <v>0</v>
      </c>
      <c r="P101" s="175">
        <f t="shared" si="17"/>
        <v>0</v>
      </c>
      <c r="Q101" s="175">
        <f t="shared" si="17"/>
        <v>0</v>
      </c>
      <c r="R101" s="175">
        <f t="shared" si="17"/>
        <v>0</v>
      </c>
      <c r="S101" s="175">
        <f t="shared" si="17"/>
        <v>0</v>
      </c>
      <c r="T101" s="175">
        <f t="shared" si="17"/>
        <v>0</v>
      </c>
      <c r="U101" s="175">
        <f t="shared" si="17"/>
        <v>0</v>
      </c>
      <c r="V101" s="175">
        <f t="shared" si="17"/>
        <v>0</v>
      </c>
      <c r="W101" s="175">
        <f t="shared" si="17"/>
        <v>0</v>
      </c>
      <c r="X101" s="175">
        <f t="shared" si="17"/>
        <v>0</v>
      </c>
      <c r="Y101" s="175">
        <f t="shared" si="17"/>
        <v>0</v>
      </c>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row>
    <row r="102" spans="3:78">
      <c r="C102" s="25" t="s">
        <v>91</v>
      </c>
      <c r="E102" s="175">
        <f t="shared" si="17"/>
        <v>0</v>
      </c>
      <c r="F102" s="175">
        <f t="shared" si="17"/>
        <v>0</v>
      </c>
      <c r="G102" s="175">
        <f t="shared" si="17"/>
        <v>0</v>
      </c>
      <c r="H102" s="175">
        <f t="shared" si="17"/>
        <v>0</v>
      </c>
      <c r="I102" s="175">
        <f t="shared" si="17"/>
        <v>0</v>
      </c>
      <c r="J102" s="175">
        <f t="shared" si="17"/>
        <v>0</v>
      </c>
      <c r="K102" s="175">
        <f t="shared" si="17"/>
        <v>0</v>
      </c>
      <c r="L102" s="175">
        <f t="shared" si="17"/>
        <v>0</v>
      </c>
      <c r="M102" s="175">
        <f t="shared" si="17"/>
        <v>0</v>
      </c>
      <c r="N102" s="175">
        <f t="shared" si="17"/>
        <v>0</v>
      </c>
      <c r="O102" s="175">
        <f t="shared" si="17"/>
        <v>0</v>
      </c>
      <c r="P102" s="175">
        <f t="shared" si="17"/>
        <v>0</v>
      </c>
      <c r="Q102" s="175">
        <f t="shared" si="17"/>
        <v>0</v>
      </c>
      <c r="R102" s="175">
        <f t="shared" si="17"/>
        <v>0</v>
      </c>
      <c r="S102" s="175">
        <f t="shared" si="17"/>
        <v>0</v>
      </c>
      <c r="T102" s="175">
        <f t="shared" si="17"/>
        <v>0</v>
      </c>
      <c r="U102" s="175">
        <f t="shared" si="17"/>
        <v>0</v>
      </c>
      <c r="V102" s="175">
        <f t="shared" si="17"/>
        <v>0</v>
      </c>
      <c r="W102" s="175">
        <f t="shared" si="17"/>
        <v>0</v>
      </c>
      <c r="X102" s="175">
        <f t="shared" si="17"/>
        <v>0</v>
      </c>
      <c r="Y102" s="175">
        <f t="shared" si="17"/>
        <v>0</v>
      </c>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row>
    <row r="103" spans="3:78">
      <c r="C103" s="25" t="s">
        <v>92</v>
      </c>
      <c r="E103" s="175">
        <f t="shared" si="17"/>
        <v>0</v>
      </c>
      <c r="F103" s="175">
        <f t="shared" si="17"/>
        <v>0</v>
      </c>
      <c r="G103" s="175">
        <f t="shared" si="17"/>
        <v>0</v>
      </c>
      <c r="H103" s="175">
        <f t="shared" si="17"/>
        <v>0</v>
      </c>
      <c r="I103" s="175">
        <f t="shared" si="17"/>
        <v>0</v>
      </c>
      <c r="J103" s="175">
        <f t="shared" si="17"/>
        <v>0</v>
      </c>
      <c r="K103" s="175">
        <f t="shared" si="17"/>
        <v>0</v>
      </c>
      <c r="L103" s="175">
        <f t="shared" si="17"/>
        <v>0</v>
      </c>
      <c r="M103" s="175">
        <f t="shared" si="17"/>
        <v>0</v>
      </c>
      <c r="N103" s="175">
        <f t="shared" si="17"/>
        <v>0</v>
      </c>
      <c r="O103" s="175">
        <f t="shared" si="17"/>
        <v>0</v>
      </c>
      <c r="P103" s="175">
        <f t="shared" si="17"/>
        <v>0</v>
      </c>
      <c r="Q103" s="175">
        <f t="shared" si="17"/>
        <v>0</v>
      </c>
      <c r="R103" s="175">
        <f t="shared" si="17"/>
        <v>0</v>
      </c>
      <c r="S103" s="175">
        <f t="shared" si="17"/>
        <v>0</v>
      </c>
      <c r="T103" s="175">
        <f t="shared" si="17"/>
        <v>0</v>
      </c>
      <c r="U103" s="175">
        <f t="shared" si="17"/>
        <v>0</v>
      </c>
      <c r="V103" s="175">
        <f t="shared" si="17"/>
        <v>0</v>
      </c>
      <c r="W103" s="175">
        <f t="shared" si="17"/>
        <v>0</v>
      </c>
      <c r="X103" s="175">
        <f t="shared" si="17"/>
        <v>0</v>
      </c>
      <c r="Y103" s="175">
        <f t="shared" si="17"/>
        <v>0</v>
      </c>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row>
    <row r="104" spans="3:78">
      <c r="C104" s="25" t="s">
        <v>93</v>
      </c>
      <c r="E104" s="175">
        <f t="shared" si="17"/>
        <v>0</v>
      </c>
      <c r="F104" s="175">
        <f t="shared" si="17"/>
        <v>0</v>
      </c>
      <c r="G104" s="175">
        <f t="shared" si="17"/>
        <v>0</v>
      </c>
      <c r="H104" s="175">
        <f t="shared" si="17"/>
        <v>0</v>
      </c>
      <c r="I104" s="175">
        <f t="shared" si="17"/>
        <v>0</v>
      </c>
      <c r="J104" s="175">
        <f t="shared" si="17"/>
        <v>0</v>
      </c>
      <c r="K104" s="175">
        <f t="shared" si="17"/>
        <v>0</v>
      </c>
      <c r="L104" s="175">
        <f t="shared" si="17"/>
        <v>0</v>
      </c>
      <c r="M104" s="175">
        <f t="shared" si="17"/>
        <v>0</v>
      </c>
      <c r="N104" s="175">
        <f t="shared" si="17"/>
        <v>0</v>
      </c>
      <c r="O104" s="175">
        <f t="shared" si="17"/>
        <v>0</v>
      </c>
      <c r="P104" s="175">
        <f t="shared" si="17"/>
        <v>0</v>
      </c>
      <c r="Q104" s="175">
        <f t="shared" si="17"/>
        <v>0</v>
      </c>
      <c r="R104" s="175">
        <f t="shared" si="17"/>
        <v>0</v>
      </c>
      <c r="S104" s="175">
        <f t="shared" si="17"/>
        <v>0</v>
      </c>
      <c r="T104" s="175">
        <f t="shared" si="17"/>
        <v>0</v>
      </c>
      <c r="U104" s="175">
        <f t="shared" si="17"/>
        <v>0</v>
      </c>
      <c r="V104" s="175">
        <f t="shared" si="17"/>
        <v>0</v>
      </c>
      <c r="W104" s="175">
        <f t="shared" si="17"/>
        <v>0</v>
      </c>
      <c r="X104" s="175">
        <f t="shared" si="17"/>
        <v>0</v>
      </c>
      <c r="Y104" s="175">
        <f t="shared" si="17"/>
        <v>0</v>
      </c>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row>
    <row r="105" spans="3:78">
      <c r="C105" s="25" t="s">
        <v>94</v>
      </c>
      <c r="E105" s="175">
        <f t="shared" si="17"/>
        <v>0</v>
      </c>
      <c r="F105" s="175">
        <f t="shared" si="17"/>
        <v>0</v>
      </c>
      <c r="G105" s="175">
        <f t="shared" si="17"/>
        <v>0</v>
      </c>
      <c r="H105" s="175">
        <f t="shared" si="17"/>
        <v>0</v>
      </c>
      <c r="I105" s="175">
        <f t="shared" si="17"/>
        <v>0</v>
      </c>
      <c r="J105" s="175">
        <f t="shared" si="17"/>
        <v>0</v>
      </c>
      <c r="K105" s="175">
        <f t="shared" si="17"/>
        <v>0</v>
      </c>
      <c r="L105" s="175">
        <f t="shared" si="17"/>
        <v>0</v>
      </c>
      <c r="M105" s="175">
        <f t="shared" si="17"/>
        <v>0</v>
      </c>
      <c r="N105" s="175">
        <f t="shared" si="17"/>
        <v>0</v>
      </c>
      <c r="O105" s="175">
        <f t="shared" si="17"/>
        <v>0</v>
      </c>
      <c r="P105" s="175">
        <f t="shared" si="17"/>
        <v>0</v>
      </c>
      <c r="Q105" s="175">
        <f t="shared" si="17"/>
        <v>0</v>
      </c>
      <c r="R105" s="175">
        <f t="shared" si="17"/>
        <v>0</v>
      </c>
      <c r="S105" s="175">
        <f t="shared" si="17"/>
        <v>0</v>
      </c>
      <c r="T105" s="175">
        <f t="shared" si="17"/>
        <v>0</v>
      </c>
      <c r="U105" s="175">
        <f t="shared" si="17"/>
        <v>0</v>
      </c>
      <c r="V105" s="175">
        <f t="shared" si="17"/>
        <v>0</v>
      </c>
      <c r="W105" s="175">
        <f t="shared" si="17"/>
        <v>0</v>
      </c>
      <c r="X105" s="175">
        <f t="shared" si="17"/>
        <v>0</v>
      </c>
      <c r="Y105" s="175">
        <f t="shared" si="17"/>
        <v>0</v>
      </c>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row>
    <row r="106" spans="3:78">
      <c r="C106" s="25" t="s">
        <v>95</v>
      </c>
      <c r="E106" s="175">
        <f t="shared" si="17"/>
        <v>0</v>
      </c>
      <c r="F106" s="175">
        <f t="shared" si="17"/>
        <v>0</v>
      </c>
      <c r="G106" s="175">
        <f t="shared" si="17"/>
        <v>0</v>
      </c>
      <c r="H106" s="175">
        <f t="shared" ref="H106:Y106" si="18">H69-H68</f>
        <v>0</v>
      </c>
      <c r="I106" s="175">
        <f t="shared" si="18"/>
        <v>0</v>
      </c>
      <c r="J106" s="175">
        <f t="shared" si="18"/>
        <v>0</v>
      </c>
      <c r="K106" s="175">
        <f t="shared" si="18"/>
        <v>0</v>
      </c>
      <c r="L106" s="175">
        <f t="shared" si="18"/>
        <v>0</v>
      </c>
      <c r="M106" s="175">
        <f t="shared" si="18"/>
        <v>0</v>
      </c>
      <c r="N106" s="175">
        <f t="shared" si="18"/>
        <v>0</v>
      </c>
      <c r="O106" s="175">
        <f t="shared" si="18"/>
        <v>0</v>
      </c>
      <c r="P106" s="175">
        <f t="shared" si="18"/>
        <v>0</v>
      </c>
      <c r="Q106" s="175">
        <f t="shared" si="18"/>
        <v>0</v>
      </c>
      <c r="R106" s="175">
        <f t="shared" si="18"/>
        <v>0</v>
      </c>
      <c r="S106" s="175">
        <f t="shared" si="18"/>
        <v>0</v>
      </c>
      <c r="T106" s="175">
        <f t="shared" si="18"/>
        <v>0</v>
      </c>
      <c r="U106" s="175">
        <f t="shared" si="18"/>
        <v>0</v>
      </c>
      <c r="V106" s="175">
        <f t="shared" si="18"/>
        <v>0</v>
      </c>
      <c r="W106" s="175">
        <f t="shared" si="18"/>
        <v>0</v>
      </c>
      <c r="X106" s="175">
        <f t="shared" si="18"/>
        <v>0</v>
      </c>
      <c r="Y106" s="175">
        <f t="shared" si="18"/>
        <v>0</v>
      </c>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row>
    <row r="107" spans="3:78">
      <c r="C107" s="25" t="s">
        <v>96</v>
      </c>
      <c r="E107" s="175">
        <f t="shared" ref="E107:Y119" si="19">E70-E69</f>
        <v>0</v>
      </c>
      <c r="F107" s="175">
        <f t="shared" si="19"/>
        <v>0</v>
      </c>
      <c r="G107" s="175">
        <f t="shared" si="19"/>
        <v>0</v>
      </c>
      <c r="H107" s="175">
        <f t="shared" si="19"/>
        <v>0</v>
      </c>
      <c r="I107" s="175">
        <f t="shared" si="19"/>
        <v>0</v>
      </c>
      <c r="J107" s="175">
        <f t="shared" si="19"/>
        <v>0</v>
      </c>
      <c r="K107" s="175">
        <f t="shared" si="19"/>
        <v>0</v>
      </c>
      <c r="L107" s="175">
        <f t="shared" si="19"/>
        <v>0</v>
      </c>
      <c r="M107" s="175">
        <f t="shared" si="19"/>
        <v>0</v>
      </c>
      <c r="N107" s="175">
        <f t="shared" si="19"/>
        <v>0</v>
      </c>
      <c r="O107" s="175">
        <f t="shared" si="19"/>
        <v>0</v>
      </c>
      <c r="P107" s="175">
        <f t="shared" si="19"/>
        <v>0</v>
      </c>
      <c r="Q107" s="175">
        <f t="shared" si="19"/>
        <v>0</v>
      </c>
      <c r="R107" s="175">
        <f t="shared" si="19"/>
        <v>0</v>
      </c>
      <c r="S107" s="175">
        <f t="shared" si="19"/>
        <v>0</v>
      </c>
      <c r="T107" s="175">
        <f t="shared" si="19"/>
        <v>0</v>
      </c>
      <c r="U107" s="175">
        <f t="shared" si="19"/>
        <v>0</v>
      </c>
      <c r="V107" s="175">
        <f t="shared" si="19"/>
        <v>0</v>
      </c>
      <c r="W107" s="175">
        <f t="shared" si="19"/>
        <v>0</v>
      </c>
      <c r="X107" s="175">
        <f t="shared" si="19"/>
        <v>0</v>
      </c>
      <c r="Y107" s="175">
        <f t="shared" si="19"/>
        <v>0</v>
      </c>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row>
    <row r="108" spans="3:78">
      <c r="C108" s="25" t="s">
        <v>97</v>
      </c>
      <c r="E108" s="175">
        <f t="shared" si="19"/>
        <v>0</v>
      </c>
      <c r="F108" s="175">
        <f t="shared" si="19"/>
        <v>0</v>
      </c>
      <c r="G108" s="175">
        <f t="shared" si="19"/>
        <v>0</v>
      </c>
      <c r="H108" s="175">
        <f t="shared" si="19"/>
        <v>0</v>
      </c>
      <c r="I108" s="175">
        <f t="shared" si="19"/>
        <v>0</v>
      </c>
      <c r="J108" s="175">
        <f t="shared" si="19"/>
        <v>0</v>
      </c>
      <c r="K108" s="175">
        <f t="shared" si="19"/>
        <v>0</v>
      </c>
      <c r="L108" s="175">
        <f t="shared" si="19"/>
        <v>0</v>
      </c>
      <c r="M108" s="175">
        <f t="shared" si="19"/>
        <v>0</v>
      </c>
      <c r="N108" s="175">
        <f t="shared" si="19"/>
        <v>0</v>
      </c>
      <c r="O108" s="175">
        <f t="shared" si="19"/>
        <v>0</v>
      </c>
      <c r="P108" s="175">
        <f t="shared" si="19"/>
        <v>0</v>
      </c>
      <c r="Q108" s="175">
        <f t="shared" si="19"/>
        <v>0</v>
      </c>
      <c r="R108" s="175">
        <f t="shared" si="19"/>
        <v>0</v>
      </c>
      <c r="S108" s="175">
        <f t="shared" si="19"/>
        <v>0</v>
      </c>
      <c r="T108" s="175">
        <f t="shared" si="19"/>
        <v>0</v>
      </c>
      <c r="U108" s="175">
        <f t="shared" si="19"/>
        <v>0</v>
      </c>
      <c r="V108" s="175">
        <f t="shared" si="19"/>
        <v>0</v>
      </c>
      <c r="W108" s="175">
        <f t="shared" si="19"/>
        <v>0</v>
      </c>
      <c r="X108" s="175">
        <f t="shared" si="19"/>
        <v>0</v>
      </c>
      <c r="Y108" s="175">
        <f t="shared" si="19"/>
        <v>0</v>
      </c>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row>
    <row r="109" spans="3:78">
      <c r="C109" s="25" t="s">
        <v>98</v>
      </c>
      <c r="E109" s="175">
        <f t="shared" si="19"/>
        <v>0</v>
      </c>
      <c r="F109" s="175">
        <f t="shared" si="19"/>
        <v>0</v>
      </c>
      <c r="G109" s="175">
        <f t="shared" si="19"/>
        <v>0</v>
      </c>
      <c r="H109" s="175">
        <f t="shared" si="19"/>
        <v>0</v>
      </c>
      <c r="I109" s="175">
        <f t="shared" si="19"/>
        <v>0</v>
      </c>
      <c r="J109" s="175">
        <f t="shared" si="19"/>
        <v>0</v>
      </c>
      <c r="K109" s="175">
        <f t="shared" si="19"/>
        <v>0</v>
      </c>
      <c r="L109" s="175">
        <f t="shared" si="19"/>
        <v>0</v>
      </c>
      <c r="M109" s="175">
        <f t="shared" si="19"/>
        <v>0</v>
      </c>
      <c r="N109" s="175">
        <f t="shared" si="19"/>
        <v>0</v>
      </c>
      <c r="O109" s="175">
        <f t="shared" si="19"/>
        <v>0</v>
      </c>
      <c r="P109" s="175">
        <f t="shared" si="19"/>
        <v>0</v>
      </c>
      <c r="Q109" s="175">
        <f t="shared" si="19"/>
        <v>0</v>
      </c>
      <c r="R109" s="175">
        <f t="shared" si="19"/>
        <v>0</v>
      </c>
      <c r="S109" s="175">
        <f t="shared" si="19"/>
        <v>0</v>
      </c>
      <c r="T109" s="175">
        <f t="shared" si="19"/>
        <v>0</v>
      </c>
      <c r="U109" s="175">
        <f t="shared" si="19"/>
        <v>0</v>
      </c>
      <c r="V109" s="175">
        <f t="shared" si="19"/>
        <v>0</v>
      </c>
      <c r="W109" s="175">
        <f t="shared" si="19"/>
        <v>0</v>
      </c>
      <c r="X109" s="175">
        <f t="shared" si="19"/>
        <v>0</v>
      </c>
      <c r="Y109" s="175">
        <f t="shared" si="19"/>
        <v>0</v>
      </c>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row>
    <row r="110" spans="3:78">
      <c r="C110" s="25" t="s">
        <v>99</v>
      </c>
      <c r="E110" s="175">
        <f t="shared" si="19"/>
        <v>0</v>
      </c>
      <c r="F110" s="175">
        <f t="shared" si="19"/>
        <v>0</v>
      </c>
      <c r="G110" s="175">
        <f t="shared" si="19"/>
        <v>0</v>
      </c>
      <c r="H110" s="175">
        <f t="shared" si="19"/>
        <v>0</v>
      </c>
      <c r="I110" s="175">
        <f t="shared" si="19"/>
        <v>0</v>
      </c>
      <c r="J110" s="175">
        <f t="shared" si="19"/>
        <v>0</v>
      </c>
      <c r="K110" s="175">
        <f t="shared" si="19"/>
        <v>0</v>
      </c>
      <c r="L110" s="175">
        <f t="shared" si="19"/>
        <v>0</v>
      </c>
      <c r="M110" s="175">
        <f t="shared" si="19"/>
        <v>0</v>
      </c>
      <c r="N110" s="175">
        <f t="shared" si="19"/>
        <v>0</v>
      </c>
      <c r="O110" s="175">
        <f t="shared" si="19"/>
        <v>0</v>
      </c>
      <c r="P110" s="175">
        <f t="shared" si="19"/>
        <v>0</v>
      </c>
      <c r="Q110" s="175">
        <f t="shared" si="19"/>
        <v>0</v>
      </c>
      <c r="R110" s="175">
        <f t="shared" si="19"/>
        <v>0</v>
      </c>
      <c r="S110" s="175">
        <f t="shared" si="19"/>
        <v>0</v>
      </c>
      <c r="T110" s="175">
        <f t="shared" si="19"/>
        <v>0</v>
      </c>
      <c r="U110" s="175">
        <f t="shared" si="19"/>
        <v>0</v>
      </c>
      <c r="V110" s="175">
        <f t="shared" si="19"/>
        <v>0</v>
      </c>
      <c r="W110" s="175">
        <f t="shared" si="19"/>
        <v>0</v>
      </c>
      <c r="X110" s="175">
        <f t="shared" si="19"/>
        <v>0</v>
      </c>
      <c r="Y110" s="175">
        <f t="shared" si="19"/>
        <v>0</v>
      </c>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row>
    <row r="111" spans="3:78">
      <c r="C111" s="25" t="s">
        <v>100</v>
      </c>
      <c r="E111" s="175">
        <f t="shared" si="19"/>
        <v>0</v>
      </c>
      <c r="F111" s="175">
        <f t="shared" si="19"/>
        <v>0</v>
      </c>
      <c r="G111" s="175">
        <f t="shared" si="19"/>
        <v>0</v>
      </c>
      <c r="H111" s="175">
        <f t="shared" si="19"/>
        <v>0</v>
      </c>
      <c r="I111" s="175">
        <f t="shared" si="19"/>
        <v>0</v>
      </c>
      <c r="J111" s="175">
        <f t="shared" si="19"/>
        <v>0</v>
      </c>
      <c r="K111" s="175">
        <f t="shared" si="19"/>
        <v>0</v>
      </c>
      <c r="L111" s="175">
        <f t="shared" si="19"/>
        <v>0</v>
      </c>
      <c r="M111" s="175">
        <f t="shared" si="19"/>
        <v>0</v>
      </c>
      <c r="N111" s="175">
        <f t="shared" si="19"/>
        <v>0</v>
      </c>
      <c r="O111" s="175">
        <f t="shared" si="19"/>
        <v>0</v>
      </c>
      <c r="P111" s="175">
        <f t="shared" si="19"/>
        <v>0</v>
      </c>
      <c r="Q111" s="175">
        <f t="shared" si="19"/>
        <v>0</v>
      </c>
      <c r="R111" s="175">
        <f t="shared" si="19"/>
        <v>0</v>
      </c>
      <c r="S111" s="175">
        <f t="shared" si="19"/>
        <v>0</v>
      </c>
      <c r="T111" s="175">
        <f t="shared" si="19"/>
        <v>0</v>
      </c>
      <c r="U111" s="175">
        <f t="shared" si="19"/>
        <v>0</v>
      </c>
      <c r="V111" s="175">
        <f t="shared" si="19"/>
        <v>0</v>
      </c>
      <c r="W111" s="175">
        <f t="shared" si="19"/>
        <v>0</v>
      </c>
      <c r="X111" s="175">
        <f t="shared" si="19"/>
        <v>0</v>
      </c>
      <c r="Y111" s="175">
        <f t="shared" si="19"/>
        <v>0</v>
      </c>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row>
    <row r="112" spans="3:78">
      <c r="C112" s="25" t="s">
        <v>101</v>
      </c>
      <c r="E112" s="175">
        <f t="shared" si="19"/>
        <v>0</v>
      </c>
      <c r="F112" s="175">
        <f t="shared" si="19"/>
        <v>0</v>
      </c>
      <c r="G112" s="175">
        <f t="shared" si="19"/>
        <v>0</v>
      </c>
      <c r="H112" s="175">
        <f t="shared" si="19"/>
        <v>0</v>
      </c>
      <c r="I112" s="175">
        <f t="shared" si="19"/>
        <v>0</v>
      </c>
      <c r="J112" s="175">
        <f t="shared" si="19"/>
        <v>0</v>
      </c>
      <c r="K112" s="175">
        <f t="shared" si="19"/>
        <v>0</v>
      </c>
      <c r="L112" s="175">
        <f t="shared" si="19"/>
        <v>0</v>
      </c>
      <c r="M112" s="175">
        <f t="shared" si="19"/>
        <v>0</v>
      </c>
      <c r="N112" s="175">
        <f t="shared" si="19"/>
        <v>0</v>
      </c>
      <c r="O112" s="175">
        <f t="shared" si="19"/>
        <v>0</v>
      </c>
      <c r="P112" s="175">
        <f t="shared" si="19"/>
        <v>0</v>
      </c>
      <c r="Q112" s="175">
        <f t="shared" si="19"/>
        <v>0</v>
      </c>
      <c r="R112" s="175">
        <f t="shared" si="19"/>
        <v>0</v>
      </c>
      <c r="S112" s="175">
        <f t="shared" si="19"/>
        <v>0</v>
      </c>
      <c r="T112" s="175">
        <f t="shared" si="19"/>
        <v>0</v>
      </c>
      <c r="U112" s="175">
        <f t="shared" si="19"/>
        <v>0</v>
      </c>
      <c r="V112" s="175">
        <f t="shared" si="19"/>
        <v>0</v>
      </c>
      <c r="W112" s="175">
        <f t="shared" si="19"/>
        <v>0</v>
      </c>
      <c r="X112" s="175">
        <f t="shared" si="19"/>
        <v>0</v>
      </c>
      <c r="Y112" s="175">
        <f t="shared" si="19"/>
        <v>0</v>
      </c>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row>
    <row r="113" spans="3:78">
      <c r="C113" s="25" t="s">
        <v>102</v>
      </c>
      <c r="E113" s="175">
        <f t="shared" si="19"/>
        <v>0</v>
      </c>
      <c r="F113" s="175">
        <f t="shared" si="19"/>
        <v>0</v>
      </c>
      <c r="G113" s="175">
        <f t="shared" si="19"/>
        <v>0</v>
      </c>
      <c r="H113" s="175">
        <f t="shared" si="19"/>
        <v>0</v>
      </c>
      <c r="I113" s="175">
        <f t="shared" si="19"/>
        <v>0</v>
      </c>
      <c r="J113" s="175">
        <f t="shared" si="19"/>
        <v>0</v>
      </c>
      <c r="K113" s="175">
        <f t="shared" si="19"/>
        <v>0</v>
      </c>
      <c r="L113" s="175">
        <f t="shared" si="19"/>
        <v>0</v>
      </c>
      <c r="M113" s="175">
        <f t="shared" si="19"/>
        <v>0</v>
      </c>
      <c r="N113" s="175">
        <f t="shared" si="19"/>
        <v>0</v>
      </c>
      <c r="O113" s="175">
        <f t="shared" si="19"/>
        <v>0</v>
      </c>
      <c r="P113" s="175">
        <f t="shared" si="19"/>
        <v>0</v>
      </c>
      <c r="Q113" s="175">
        <f t="shared" si="19"/>
        <v>0</v>
      </c>
      <c r="R113" s="175">
        <f t="shared" si="19"/>
        <v>0</v>
      </c>
      <c r="S113" s="175">
        <f t="shared" si="19"/>
        <v>0</v>
      </c>
      <c r="T113" s="175">
        <f t="shared" si="19"/>
        <v>0</v>
      </c>
      <c r="U113" s="175">
        <f t="shared" si="19"/>
        <v>0</v>
      </c>
      <c r="V113" s="175">
        <f t="shared" si="19"/>
        <v>0</v>
      </c>
      <c r="W113" s="175">
        <f t="shared" si="19"/>
        <v>0</v>
      </c>
      <c r="X113" s="175">
        <f t="shared" si="19"/>
        <v>0</v>
      </c>
      <c r="Y113" s="175">
        <f t="shared" si="19"/>
        <v>0</v>
      </c>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row>
    <row r="114" spans="3:78">
      <c r="C114" s="25" t="s">
        <v>368</v>
      </c>
      <c r="E114" s="175">
        <f t="shared" si="19"/>
        <v>0</v>
      </c>
      <c r="F114" s="175">
        <f t="shared" si="19"/>
        <v>0</v>
      </c>
      <c r="G114" s="175">
        <f t="shared" si="19"/>
        <v>0</v>
      </c>
      <c r="H114" s="175">
        <f t="shared" si="19"/>
        <v>0</v>
      </c>
      <c r="I114" s="175">
        <f t="shared" si="19"/>
        <v>0</v>
      </c>
      <c r="J114" s="175">
        <f t="shared" si="19"/>
        <v>0</v>
      </c>
      <c r="K114" s="175">
        <f t="shared" si="19"/>
        <v>0</v>
      </c>
      <c r="L114" s="175">
        <f t="shared" si="19"/>
        <v>0</v>
      </c>
      <c r="M114" s="175">
        <f t="shared" si="19"/>
        <v>0</v>
      </c>
      <c r="N114" s="175">
        <f t="shared" si="19"/>
        <v>0</v>
      </c>
      <c r="O114" s="175">
        <f t="shared" si="19"/>
        <v>0</v>
      </c>
      <c r="P114" s="175">
        <f t="shared" si="19"/>
        <v>0</v>
      </c>
      <c r="Q114" s="175">
        <f t="shared" si="19"/>
        <v>0</v>
      </c>
      <c r="R114" s="175">
        <f t="shared" si="19"/>
        <v>0</v>
      </c>
      <c r="S114" s="175">
        <f t="shared" si="19"/>
        <v>0</v>
      </c>
      <c r="T114" s="175">
        <f t="shared" si="19"/>
        <v>0</v>
      </c>
      <c r="U114" s="175">
        <f t="shared" si="19"/>
        <v>0</v>
      </c>
      <c r="V114" s="175">
        <f t="shared" si="19"/>
        <v>0</v>
      </c>
      <c r="W114" s="175">
        <f t="shared" si="19"/>
        <v>0</v>
      </c>
      <c r="X114" s="175">
        <f t="shared" si="19"/>
        <v>0</v>
      </c>
      <c r="Y114" s="175">
        <f t="shared" si="19"/>
        <v>0</v>
      </c>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row>
    <row r="115" spans="3:78">
      <c r="C115" s="25" t="s">
        <v>370</v>
      </c>
      <c r="E115" s="175">
        <f t="shared" si="19"/>
        <v>0</v>
      </c>
      <c r="F115" s="175">
        <f t="shared" si="19"/>
        <v>0</v>
      </c>
      <c r="G115" s="175">
        <f t="shared" si="19"/>
        <v>0</v>
      </c>
      <c r="H115" s="175">
        <f t="shared" si="19"/>
        <v>0</v>
      </c>
      <c r="I115" s="175">
        <f t="shared" si="19"/>
        <v>0</v>
      </c>
      <c r="J115" s="175">
        <f t="shared" si="19"/>
        <v>0</v>
      </c>
      <c r="K115" s="175">
        <f t="shared" si="19"/>
        <v>0</v>
      </c>
      <c r="L115" s="175">
        <f t="shared" si="19"/>
        <v>0</v>
      </c>
      <c r="M115" s="175">
        <f t="shared" si="19"/>
        <v>0</v>
      </c>
      <c r="N115" s="175">
        <f t="shared" si="19"/>
        <v>0</v>
      </c>
      <c r="O115" s="175">
        <f t="shared" si="19"/>
        <v>0</v>
      </c>
      <c r="P115" s="175">
        <f t="shared" si="19"/>
        <v>0</v>
      </c>
      <c r="Q115" s="175">
        <f t="shared" si="19"/>
        <v>0</v>
      </c>
      <c r="R115" s="175">
        <f t="shared" si="19"/>
        <v>0</v>
      </c>
      <c r="S115" s="175">
        <f t="shared" si="19"/>
        <v>0</v>
      </c>
      <c r="T115" s="175">
        <f t="shared" si="19"/>
        <v>0</v>
      </c>
      <c r="U115" s="175">
        <f t="shared" si="19"/>
        <v>0</v>
      </c>
      <c r="V115" s="175">
        <f t="shared" si="19"/>
        <v>0</v>
      </c>
      <c r="W115" s="175">
        <f t="shared" si="19"/>
        <v>0</v>
      </c>
      <c r="X115" s="175">
        <f t="shared" si="19"/>
        <v>0</v>
      </c>
      <c r="Y115" s="175">
        <f t="shared" si="19"/>
        <v>0</v>
      </c>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row>
    <row r="116" spans="3:78">
      <c r="C116" s="25" t="s">
        <v>373</v>
      </c>
      <c r="E116" s="175">
        <f t="shared" si="19"/>
        <v>0</v>
      </c>
      <c r="F116" s="175">
        <f t="shared" si="19"/>
        <v>0</v>
      </c>
      <c r="G116" s="175">
        <f t="shared" si="19"/>
        <v>0</v>
      </c>
      <c r="H116" s="175">
        <f t="shared" si="19"/>
        <v>0</v>
      </c>
      <c r="I116" s="175">
        <f t="shared" si="19"/>
        <v>0</v>
      </c>
      <c r="J116" s="175">
        <f t="shared" si="19"/>
        <v>0</v>
      </c>
      <c r="K116" s="175">
        <f t="shared" si="19"/>
        <v>0</v>
      </c>
      <c r="L116" s="175">
        <f t="shared" si="19"/>
        <v>0</v>
      </c>
      <c r="M116" s="175">
        <f t="shared" si="19"/>
        <v>0</v>
      </c>
      <c r="N116" s="175">
        <f t="shared" si="19"/>
        <v>0</v>
      </c>
      <c r="O116" s="175">
        <f t="shared" si="19"/>
        <v>0</v>
      </c>
      <c r="P116" s="175">
        <f t="shared" si="19"/>
        <v>0</v>
      </c>
      <c r="Q116" s="175">
        <f t="shared" si="19"/>
        <v>0</v>
      </c>
      <c r="R116" s="175">
        <f t="shared" si="19"/>
        <v>0</v>
      </c>
      <c r="S116" s="175">
        <f t="shared" si="19"/>
        <v>0</v>
      </c>
      <c r="T116" s="175">
        <f t="shared" si="19"/>
        <v>0</v>
      </c>
      <c r="U116" s="175">
        <f t="shared" si="19"/>
        <v>0</v>
      </c>
      <c r="V116" s="175">
        <f t="shared" si="19"/>
        <v>0</v>
      </c>
      <c r="W116" s="175">
        <f t="shared" si="19"/>
        <v>0</v>
      </c>
      <c r="X116" s="175">
        <f t="shared" si="19"/>
        <v>0</v>
      </c>
      <c r="Y116" s="175">
        <f t="shared" si="19"/>
        <v>0</v>
      </c>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row>
    <row r="117" spans="3:78">
      <c r="C117" s="25" t="s">
        <v>376</v>
      </c>
      <c r="E117" s="175">
        <f t="shared" si="19"/>
        <v>0</v>
      </c>
      <c r="F117" s="175">
        <f t="shared" si="19"/>
        <v>0</v>
      </c>
      <c r="G117" s="175">
        <f t="shared" si="19"/>
        <v>0</v>
      </c>
      <c r="H117" s="175">
        <f t="shared" si="19"/>
        <v>0</v>
      </c>
      <c r="I117" s="175">
        <f t="shared" si="19"/>
        <v>0</v>
      </c>
      <c r="J117" s="175">
        <f t="shared" si="19"/>
        <v>0</v>
      </c>
      <c r="K117" s="175">
        <f t="shared" si="19"/>
        <v>0</v>
      </c>
      <c r="L117" s="175">
        <f t="shared" si="19"/>
        <v>0</v>
      </c>
      <c r="M117" s="175">
        <f t="shared" si="19"/>
        <v>0</v>
      </c>
      <c r="N117" s="175">
        <f t="shared" si="19"/>
        <v>0</v>
      </c>
      <c r="O117" s="175">
        <f t="shared" si="19"/>
        <v>0</v>
      </c>
      <c r="P117" s="175">
        <f t="shared" si="19"/>
        <v>0</v>
      </c>
      <c r="Q117" s="175">
        <f t="shared" si="19"/>
        <v>0</v>
      </c>
      <c r="R117" s="175">
        <f t="shared" si="19"/>
        <v>0</v>
      </c>
      <c r="S117" s="175">
        <f t="shared" si="19"/>
        <v>0</v>
      </c>
      <c r="T117" s="175">
        <f t="shared" si="19"/>
        <v>0</v>
      </c>
      <c r="U117" s="175">
        <f t="shared" si="19"/>
        <v>0</v>
      </c>
      <c r="V117" s="175">
        <f t="shared" si="19"/>
        <v>0</v>
      </c>
      <c r="W117" s="175">
        <f t="shared" si="19"/>
        <v>0</v>
      </c>
      <c r="X117" s="175">
        <f t="shared" si="19"/>
        <v>0</v>
      </c>
      <c r="Y117" s="175">
        <f t="shared" si="19"/>
        <v>0</v>
      </c>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row>
    <row r="118" spans="3:78">
      <c r="C118" s="25" t="s">
        <v>379</v>
      </c>
      <c r="E118" s="175">
        <f t="shared" si="19"/>
        <v>0</v>
      </c>
      <c r="F118" s="175">
        <f t="shared" si="19"/>
        <v>0</v>
      </c>
      <c r="G118" s="175">
        <f t="shared" si="19"/>
        <v>0</v>
      </c>
      <c r="H118" s="175">
        <f t="shared" si="19"/>
        <v>0</v>
      </c>
      <c r="I118" s="175">
        <f t="shared" si="19"/>
        <v>0</v>
      </c>
      <c r="J118" s="175">
        <f t="shared" si="19"/>
        <v>0</v>
      </c>
      <c r="K118" s="175">
        <f t="shared" si="19"/>
        <v>0</v>
      </c>
      <c r="L118" s="175">
        <f t="shared" si="19"/>
        <v>0</v>
      </c>
      <c r="M118" s="175">
        <f t="shared" si="19"/>
        <v>0</v>
      </c>
      <c r="N118" s="175">
        <f t="shared" si="19"/>
        <v>0</v>
      </c>
      <c r="O118" s="175">
        <f t="shared" si="19"/>
        <v>0</v>
      </c>
      <c r="P118" s="175">
        <f t="shared" si="19"/>
        <v>0</v>
      </c>
      <c r="Q118" s="175">
        <f t="shared" si="19"/>
        <v>0</v>
      </c>
      <c r="R118" s="175">
        <f t="shared" si="19"/>
        <v>0</v>
      </c>
      <c r="S118" s="175">
        <f t="shared" si="19"/>
        <v>0</v>
      </c>
      <c r="T118" s="175">
        <f t="shared" si="19"/>
        <v>0</v>
      </c>
      <c r="U118" s="175">
        <f t="shared" si="19"/>
        <v>0</v>
      </c>
      <c r="V118" s="175">
        <f t="shared" si="19"/>
        <v>0</v>
      </c>
      <c r="W118" s="175">
        <f t="shared" si="19"/>
        <v>0</v>
      </c>
      <c r="X118" s="175">
        <f t="shared" si="19"/>
        <v>0</v>
      </c>
      <c r="Y118" s="175">
        <f t="shared" si="19"/>
        <v>0</v>
      </c>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row>
    <row r="119" spans="3:78">
      <c r="C119" s="25" t="s">
        <v>382</v>
      </c>
      <c r="E119" s="175">
        <f t="shared" si="19"/>
        <v>0</v>
      </c>
      <c r="F119" s="175">
        <f t="shared" si="19"/>
        <v>0</v>
      </c>
      <c r="G119" s="175">
        <f t="shared" si="19"/>
        <v>0</v>
      </c>
      <c r="H119" s="175">
        <f t="shared" ref="H119:Y119" si="20">H82-H81</f>
        <v>0</v>
      </c>
      <c r="I119" s="175">
        <f t="shared" si="20"/>
        <v>0</v>
      </c>
      <c r="J119" s="175">
        <f t="shared" si="20"/>
        <v>0</v>
      </c>
      <c r="K119" s="175">
        <f t="shared" si="20"/>
        <v>0</v>
      </c>
      <c r="L119" s="175">
        <f t="shared" si="20"/>
        <v>0</v>
      </c>
      <c r="M119" s="175">
        <f t="shared" si="20"/>
        <v>0</v>
      </c>
      <c r="N119" s="175">
        <f t="shared" si="20"/>
        <v>0</v>
      </c>
      <c r="O119" s="175">
        <f t="shared" si="20"/>
        <v>0</v>
      </c>
      <c r="P119" s="175">
        <f t="shared" si="20"/>
        <v>0</v>
      </c>
      <c r="Q119" s="175">
        <f t="shared" si="20"/>
        <v>0</v>
      </c>
      <c r="R119" s="175">
        <f t="shared" si="20"/>
        <v>0</v>
      </c>
      <c r="S119" s="175">
        <f t="shared" si="20"/>
        <v>0</v>
      </c>
      <c r="T119" s="175">
        <f t="shared" si="20"/>
        <v>0</v>
      </c>
      <c r="U119" s="175">
        <f t="shared" si="20"/>
        <v>0</v>
      </c>
      <c r="V119" s="175">
        <f t="shared" si="20"/>
        <v>0</v>
      </c>
      <c r="W119" s="175">
        <f t="shared" si="20"/>
        <v>0</v>
      </c>
      <c r="X119" s="175">
        <f t="shared" si="20"/>
        <v>0</v>
      </c>
      <c r="Y119" s="175">
        <f t="shared" si="20"/>
        <v>0</v>
      </c>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row>
    <row r="120" spans="3:78">
      <c r="C120" s="25" t="s">
        <v>385</v>
      </c>
      <c r="E120" s="175">
        <f t="shared" ref="E120:Y124" si="21">E83-E82</f>
        <v>0</v>
      </c>
      <c r="F120" s="175">
        <f t="shared" si="21"/>
        <v>0</v>
      </c>
      <c r="G120" s="175">
        <f t="shared" si="21"/>
        <v>0</v>
      </c>
      <c r="H120" s="175">
        <f t="shared" si="21"/>
        <v>0</v>
      </c>
      <c r="I120" s="175">
        <f t="shared" si="21"/>
        <v>0</v>
      </c>
      <c r="J120" s="175">
        <f t="shared" si="21"/>
        <v>0</v>
      </c>
      <c r="K120" s="175">
        <f t="shared" si="21"/>
        <v>0</v>
      </c>
      <c r="L120" s="175">
        <f t="shared" si="21"/>
        <v>0</v>
      </c>
      <c r="M120" s="175">
        <f t="shared" si="21"/>
        <v>0</v>
      </c>
      <c r="N120" s="175">
        <f t="shared" si="21"/>
        <v>0</v>
      </c>
      <c r="O120" s="175">
        <f t="shared" si="21"/>
        <v>0</v>
      </c>
      <c r="P120" s="175">
        <f t="shared" si="21"/>
        <v>0</v>
      </c>
      <c r="Q120" s="175">
        <f t="shared" si="21"/>
        <v>0</v>
      </c>
      <c r="R120" s="175">
        <f t="shared" si="21"/>
        <v>0</v>
      </c>
      <c r="S120" s="175">
        <f t="shared" si="21"/>
        <v>0</v>
      </c>
      <c r="T120" s="175">
        <f t="shared" si="21"/>
        <v>0</v>
      </c>
      <c r="U120" s="175">
        <f t="shared" si="21"/>
        <v>0</v>
      </c>
      <c r="V120" s="175">
        <f t="shared" si="21"/>
        <v>0</v>
      </c>
      <c r="W120" s="175">
        <f t="shared" si="21"/>
        <v>0</v>
      </c>
      <c r="X120" s="175">
        <f t="shared" si="21"/>
        <v>0</v>
      </c>
      <c r="Y120" s="175">
        <f t="shared" si="21"/>
        <v>0</v>
      </c>
    </row>
    <row r="121" spans="3:78">
      <c r="C121" s="25" t="s">
        <v>388</v>
      </c>
      <c r="E121" s="175">
        <f t="shared" si="21"/>
        <v>0</v>
      </c>
      <c r="F121" s="175">
        <f t="shared" si="21"/>
        <v>0</v>
      </c>
      <c r="G121" s="175">
        <f t="shared" si="21"/>
        <v>0</v>
      </c>
      <c r="H121" s="175">
        <f t="shared" si="21"/>
        <v>0</v>
      </c>
      <c r="I121" s="175">
        <f t="shared" si="21"/>
        <v>0</v>
      </c>
      <c r="J121" s="175">
        <f t="shared" si="21"/>
        <v>0</v>
      </c>
      <c r="K121" s="175">
        <f t="shared" si="21"/>
        <v>0</v>
      </c>
      <c r="L121" s="175">
        <f t="shared" si="21"/>
        <v>0</v>
      </c>
      <c r="M121" s="175">
        <f t="shared" si="21"/>
        <v>0</v>
      </c>
      <c r="N121" s="175">
        <f t="shared" si="21"/>
        <v>0</v>
      </c>
      <c r="O121" s="175">
        <f t="shared" si="21"/>
        <v>0</v>
      </c>
      <c r="P121" s="175">
        <f t="shared" si="21"/>
        <v>0</v>
      </c>
      <c r="Q121" s="175">
        <f t="shared" si="21"/>
        <v>0</v>
      </c>
      <c r="R121" s="175">
        <f t="shared" si="21"/>
        <v>0</v>
      </c>
      <c r="S121" s="175">
        <f t="shared" si="21"/>
        <v>0</v>
      </c>
      <c r="T121" s="175">
        <f t="shared" si="21"/>
        <v>0</v>
      </c>
      <c r="U121" s="175">
        <f t="shared" si="21"/>
        <v>0</v>
      </c>
      <c r="V121" s="175">
        <f t="shared" si="21"/>
        <v>0</v>
      </c>
      <c r="W121" s="175">
        <f t="shared" si="21"/>
        <v>0</v>
      </c>
      <c r="X121" s="175">
        <f t="shared" si="21"/>
        <v>0</v>
      </c>
      <c r="Y121" s="175">
        <f t="shared" si="21"/>
        <v>0</v>
      </c>
    </row>
    <row r="122" spans="3:78">
      <c r="C122" s="25" t="s">
        <v>391</v>
      </c>
      <c r="E122" s="175">
        <f t="shared" si="21"/>
        <v>0</v>
      </c>
      <c r="F122" s="175">
        <f t="shared" si="21"/>
        <v>0</v>
      </c>
      <c r="G122" s="175">
        <f t="shared" si="21"/>
        <v>0</v>
      </c>
      <c r="H122" s="175">
        <f t="shared" si="21"/>
        <v>0</v>
      </c>
      <c r="I122" s="175">
        <f t="shared" si="21"/>
        <v>0</v>
      </c>
      <c r="J122" s="175">
        <f t="shared" si="21"/>
        <v>0</v>
      </c>
      <c r="K122" s="175">
        <f t="shared" si="21"/>
        <v>0</v>
      </c>
      <c r="L122" s="175">
        <f t="shared" si="21"/>
        <v>0</v>
      </c>
      <c r="M122" s="175">
        <f t="shared" si="21"/>
        <v>0</v>
      </c>
      <c r="N122" s="175">
        <f t="shared" si="21"/>
        <v>0</v>
      </c>
      <c r="O122" s="175">
        <f t="shared" si="21"/>
        <v>0</v>
      </c>
      <c r="P122" s="175">
        <f t="shared" si="21"/>
        <v>0</v>
      </c>
      <c r="Q122" s="175">
        <f t="shared" si="21"/>
        <v>0</v>
      </c>
      <c r="R122" s="175">
        <f t="shared" si="21"/>
        <v>0</v>
      </c>
      <c r="S122" s="175">
        <f t="shared" si="21"/>
        <v>0</v>
      </c>
      <c r="T122" s="175">
        <f t="shared" si="21"/>
        <v>0</v>
      </c>
      <c r="U122" s="175">
        <f t="shared" si="21"/>
        <v>0</v>
      </c>
      <c r="V122" s="175">
        <f t="shared" si="21"/>
        <v>0</v>
      </c>
      <c r="W122" s="175">
        <f t="shared" si="21"/>
        <v>0</v>
      </c>
      <c r="X122" s="175">
        <f t="shared" si="21"/>
        <v>0</v>
      </c>
      <c r="Y122" s="175">
        <f t="shared" si="21"/>
        <v>0</v>
      </c>
    </row>
    <row r="123" spans="3:78">
      <c r="C123" s="25" t="s">
        <v>394</v>
      </c>
      <c r="E123" s="175">
        <f t="shared" si="21"/>
        <v>0</v>
      </c>
      <c r="F123" s="175">
        <f t="shared" si="21"/>
        <v>0</v>
      </c>
      <c r="G123" s="175">
        <f t="shared" si="21"/>
        <v>0</v>
      </c>
      <c r="H123" s="175">
        <f t="shared" si="21"/>
        <v>0</v>
      </c>
      <c r="I123" s="175">
        <f t="shared" si="21"/>
        <v>0</v>
      </c>
      <c r="J123" s="175">
        <f t="shared" si="21"/>
        <v>0</v>
      </c>
      <c r="K123" s="175">
        <f t="shared" si="21"/>
        <v>0</v>
      </c>
      <c r="L123" s="175">
        <f t="shared" si="21"/>
        <v>0</v>
      </c>
      <c r="M123" s="175">
        <f t="shared" si="21"/>
        <v>0</v>
      </c>
      <c r="N123" s="175">
        <f t="shared" si="21"/>
        <v>0</v>
      </c>
      <c r="O123" s="175">
        <f t="shared" si="21"/>
        <v>0</v>
      </c>
      <c r="P123" s="175">
        <f t="shared" si="21"/>
        <v>0</v>
      </c>
      <c r="Q123" s="175">
        <f t="shared" si="21"/>
        <v>0</v>
      </c>
      <c r="R123" s="175">
        <f t="shared" si="21"/>
        <v>0</v>
      </c>
      <c r="S123" s="175">
        <f t="shared" si="21"/>
        <v>0</v>
      </c>
      <c r="T123" s="175">
        <f t="shared" si="21"/>
        <v>0</v>
      </c>
      <c r="U123" s="175">
        <f t="shared" si="21"/>
        <v>0</v>
      </c>
      <c r="V123" s="175">
        <f t="shared" si="21"/>
        <v>0</v>
      </c>
      <c r="W123" s="175">
        <f t="shared" si="21"/>
        <v>0</v>
      </c>
      <c r="X123" s="175">
        <f t="shared" si="21"/>
        <v>0</v>
      </c>
      <c r="Y123" s="175">
        <f t="shared" si="21"/>
        <v>0</v>
      </c>
    </row>
    <row r="124" spans="3:78">
      <c r="C124" s="25" t="s">
        <v>397</v>
      </c>
      <c r="E124" s="175">
        <f t="shared" si="21"/>
        <v>0</v>
      </c>
      <c r="F124" s="175">
        <f t="shared" si="21"/>
        <v>0</v>
      </c>
      <c r="G124" s="175">
        <f t="shared" si="21"/>
        <v>0</v>
      </c>
      <c r="H124" s="175">
        <f t="shared" si="21"/>
        <v>0</v>
      </c>
      <c r="I124" s="175">
        <f t="shared" si="21"/>
        <v>0</v>
      </c>
      <c r="J124" s="175">
        <f t="shared" si="21"/>
        <v>0</v>
      </c>
      <c r="K124" s="175">
        <f t="shared" si="21"/>
        <v>0</v>
      </c>
      <c r="L124" s="175">
        <f t="shared" si="21"/>
        <v>0</v>
      </c>
      <c r="M124" s="175">
        <f t="shared" si="21"/>
        <v>0</v>
      </c>
      <c r="N124" s="175">
        <f t="shared" si="21"/>
        <v>0</v>
      </c>
      <c r="O124" s="175">
        <f t="shared" si="21"/>
        <v>0</v>
      </c>
      <c r="P124" s="175">
        <f t="shared" si="21"/>
        <v>0</v>
      </c>
      <c r="Q124" s="175">
        <f t="shared" si="21"/>
        <v>0</v>
      </c>
      <c r="R124" s="175">
        <f t="shared" si="21"/>
        <v>0</v>
      </c>
      <c r="S124" s="175">
        <f t="shared" si="21"/>
        <v>0</v>
      </c>
      <c r="T124" s="175">
        <f t="shared" si="21"/>
        <v>0</v>
      </c>
      <c r="U124" s="175">
        <f t="shared" si="21"/>
        <v>0</v>
      </c>
      <c r="V124" s="175">
        <f t="shared" si="21"/>
        <v>0</v>
      </c>
      <c r="W124" s="175">
        <f t="shared" si="21"/>
        <v>0</v>
      </c>
      <c r="X124" s="175">
        <f t="shared" si="21"/>
        <v>0</v>
      </c>
      <c r="Y124" s="175">
        <f t="shared" si="21"/>
        <v>0</v>
      </c>
    </row>
    <row r="125" spans="3:78">
      <c r="E125" s="65"/>
    </row>
    <row r="126" spans="3:78" ht="15">
      <c r="C126" s="122" t="s">
        <v>104</v>
      </c>
      <c r="D126" s="176">
        <f t="shared" ref="D126:X126" si="22">SUM(D93:D124)</f>
        <v>0</v>
      </c>
      <c r="E126" s="176">
        <f t="shared" si="22"/>
        <v>1.1010934024904991E-2</v>
      </c>
      <c r="F126" s="176">
        <f t="shared" si="22"/>
        <v>2.4786710428614526E-2</v>
      </c>
      <c r="G126" s="176">
        <f t="shared" si="22"/>
        <v>4.1934488048192886E-2</v>
      </c>
      <c r="H126" s="176">
        <f t="shared" si="22"/>
        <v>6.2168376946370951E-2</v>
      </c>
      <c r="I126" s="176">
        <f t="shared" si="22"/>
        <v>8.5602570019254282E-2</v>
      </c>
      <c r="J126" s="176">
        <f t="shared" si="22"/>
        <v>0.11336152315136799</v>
      </c>
      <c r="K126" s="176">
        <f t="shared" si="22"/>
        <v>0.14424599760303888</v>
      </c>
      <c r="L126" s="176">
        <f t="shared" si="22"/>
        <v>0.17630062821110273</v>
      </c>
      <c r="M126" s="176">
        <f t="shared" si="22"/>
        <v>0.20708608185440758</v>
      </c>
      <c r="N126" s="176">
        <f t="shared" si="22"/>
        <v>0.23420935010995969</v>
      </c>
      <c r="O126" s="176">
        <f t="shared" si="22"/>
        <v>0.25595545870517633</v>
      </c>
      <c r="P126" s="176">
        <f t="shared" si="22"/>
        <v>0.27175251609153844</v>
      </c>
      <c r="Q126" s="176">
        <f t="shared" si="22"/>
        <v>0.28221269068581889</v>
      </c>
      <c r="R126" s="176">
        <f t="shared" si="22"/>
        <v>0.28872405371615117</v>
      </c>
      <c r="S126" s="176">
        <f t="shared" si="22"/>
        <v>0.29283091045385012</v>
      </c>
      <c r="T126" s="176">
        <f t="shared" si="22"/>
        <v>0.2957437823941545</v>
      </c>
      <c r="U126" s="176">
        <f t="shared" si="22"/>
        <v>0.29817730544515286</v>
      </c>
      <c r="V126" s="176">
        <f t="shared" si="22"/>
        <v>0.30045345454893524</v>
      </c>
      <c r="W126" s="176">
        <f t="shared" si="22"/>
        <v>0.30268266378242387</v>
      </c>
      <c r="X126" s="176">
        <f t="shared" si="22"/>
        <v>0.30489666928600445</v>
      </c>
      <c r="Y126" s="176"/>
    </row>
    <row r="127" spans="3:78" ht="15">
      <c r="C127" s="122" t="s">
        <v>105</v>
      </c>
      <c r="D127" s="176">
        <f>D126</f>
        <v>0</v>
      </c>
      <c r="E127" s="176">
        <f t="shared" ref="E127:X127" si="23">D127+E126</f>
        <v>1.1010934024904991E-2</v>
      </c>
      <c r="F127" s="176">
        <f t="shared" si="23"/>
        <v>3.5797644453519517E-2</v>
      </c>
      <c r="G127" s="176">
        <f t="shared" si="23"/>
        <v>7.7732132501712403E-2</v>
      </c>
      <c r="H127" s="176">
        <f t="shared" si="23"/>
        <v>0.13990050944808335</v>
      </c>
      <c r="I127" s="176">
        <f t="shared" si="23"/>
        <v>0.22550307946733764</v>
      </c>
      <c r="J127" s="176">
        <f t="shared" si="23"/>
        <v>0.33886460261870566</v>
      </c>
      <c r="K127" s="176">
        <f t="shared" si="23"/>
        <v>0.48311060022174457</v>
      </c>
      <c r="L127" s="176">
        <f t="shared" si="23"/>
        <v>0.65941122843284727</v>
      </c>
      <c r="M127" s="176">
        <f t="shared" si="23"/>
        <v>0.86649731028725485</v>
      </c>
      <c r="N127" s="176">
        <f t="shared" si="23"/>
        <v>1.1007066603972144</v>
      </c>
      <c r="O127" s="176">
        <f t="shared" si="23"/>
        <v>1.3566621191023907</v>
      </c>
      <c r="P127" s="176">
        <f t="shared" si="23"/>
        <v>1.628414635193929</v>
      </c>
      <c r="Q127" s="176">
        <f t="shared" si="23"/>
        <v>1.9106273258797479</v>
      </c>
      <c r="R127" s="176">
        <f t="shared" si="23"/>
        <v>2.1993513795958992</v>
      </c>
      <c r="S127" s="176">
        <f t="shared" si="23"/>
        <v>2.4921822900497492</v>
      </c>
      <c r="T127" s="176">
        <f t="shared" si="23"/>
        <v>2.7879260724439039</v>
      </c>
      <c r="U127" s="176">
        <f t="shared" si="23"/>
        <v>3.0861033778890565</v>
      </c>
      <c r="V127" s="176">
        <f t="shared" si="23"/>
        <v>3.386556832437992</v>
      </c>
      <c r="W127" s="176">
        <f t="shared" si="23"/>
        <v>3.689239496220416</v>
      </c>
      <c r="X127" s="176">
        <f t="shared" si="23"/>
        <v>3.9941361655064203</v>
      </c>
      <c r="Y127" s="176">
        <f>SUM(Y93:Y124)</f>
        <v>5.5948681122079664</v>
      </c>
    </row>
  </sheetData>
  <mergeCells count="1">
    <mergeCell ref="B1:S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12"/>
  <dimension ref="A1:EA7"/>
  <sheetViews>
    <sheetView workbookViewId="0">
      <selection sqref="A1:EA7"/>
    </sheetView>
  </sheetViews>
  <sheetFormatPr defaultRowHeight="12.75"/>
  <sheetData>
    <row r="1" spans="1:131" ht="13.5" thickBot="1">
      <c r="A1" s="74" t="s">
        <v>286</v>
      </c>
      <c r="B1" s="76"/>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row>
    <row r="2" spans="1:131" ht="13.5" thickBot="1">
      <c r="A2" s="108"/>
      <c r="B2" s="109"/>
      <c r="C2" s="110"/>
      <c r="D2" s="110"/>
      <c r="E2" s="110"/>
      <c r="F2" s="110"/>
      <c r="G2" s="110"/>
      <c r="H2" s="110"/>
      <c r="I2" s="110"/>
      <c r="J2" s="110"/>
      <c r="K2" s="110"/>
      <c r="L2" s="110"/>
      <c r="M2" s="110"/>
      <c r="N2" s="110"/>
      <c r="O2" s="111" t="s">
        <v>412</v>
      </c>
      <c r="P2" s="112"/>
      <c r="Q2" s="112"/>
      <c r="R2" s="112"/>
      <c r="S2" s="112"/>
      <c r="T2" s="112"/>
      <c r="U2" s="112"/>
      <c r="V2" s="112"/>
      <c r="W2" s="112"/>
      <c r="X2" s="112"/>
      <c r="Y2" s="112"/>
      <c r="Z2" s="100"/>
      <c r="AA2" s="110"/>
      <c r="AB2" s="111" t="s">
        <v>413</v>
      </c>
      <c r="AC2" s="112"/>
      <c r="AD2" s="112"/>
      <c r="AE2" s="112"/>
      <c r="AF2" s="112"/>
      <c r="AG2" s="112"/>
      <c r="AH2" s="112"/>
      <c r="AI2" s="112"/>
      <c r="AJ2" s="112"/>
      <c r="AK2" s="112"/>
      <c r="AL2" s="112"/>
      <c r="AM2" s="100"/>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row>
    <row r="3" spans="1:131" ht="204">
      <c r="A3" s="92" t="s">
        <v>179</v>
      </c>
      <c r="B3" s="93" t="s">
        <v>180</v>
      </c>
      <c r="C3" s="94" t="s">
        <v>81</v>
      </c>
      <c r="D3" s="94" t="s">
        <v>263</v>
      </c>
      <c r="E3" s="94" t="s">
        <v>264</v>
      </c>
      <c r="F3" s="94" t="s">
        <v>265</v>
      </c>
      <c r="G3" s="94" t="s">
        <v>266</v>
      </c>
      <c r="H3" s="94" t="s">
        <v>267</v>
      </c>
      <c r="I3" s="94" t="s">
        <v>268</v>
      </c>
      <c r="J3" s="94" t="s">
        <v>269</v>
      </c>
      <c r="K3" s="94" t="s">
        <v>80</v>
      </c>
      <c r="L3" s="94" t="s">
        <v>242</v>
      </c>
      <c r="M3" s="94" t="s">
        <v>270</v>
      </c>
      <c r="N3" s="94" t="s">
        <v>414</v>
      </c>
      <c r="O3" s="94" t="s">
        <v>271</v>
      </c>
      <c r="P3" s="94" t="s">
        <v>272</v>
      </c>
      <c r="Q3" s="94" t="s">
        <v>273</v>
      </c>
      <c r="R3" s="94" t="s">
        <v>274</v>
      </c>
      <c r="S3" s="94" t="s">
        <v>275</v>
      </c>
      <c r="T3" s="94" t="s">
        <v>276</v>
      </c>
      <c r="U3" s="94" t="s">
        <v>277</v>
      </c>
      <c r="V3" s="94" t="s">
        <v>278</v>
      </c>
      <c r="W3" s="94" t="s">
        <v>279</v>
      </c>
      <c r="X3" s="94" t="s">
        <v>280</v>
      </c>
      <c r="Y3" s="94" t="s">
        <v>281</v>
      </c>
      <c r="Z3" s="94" t="s">
        <v>282</v>
      </c>
      <c r="AA3" s="94"/>
      <c r="AB3" s="94" t="s">
        <v>271</v>
      </c>
      <c r="AC3" s="94" t="s">
        <v>272</v>
      </c>
      <c r="AD3" s="94" t="s">
        <v>273</v>
      </c>
      <c r="AE3" s="94" t="s">
        <v>274</v>
      </c>
      <c r="AF3" s="94" t="s">
        <v>275</v>
      </c>
      <c r="AG3" s="94" t="s">
        <v>276</v>
      </c>
      <c r="AH3" s="94" t="s">
        <v>277</v>
      </c>
      <c r="AI3" s="94" t="s">
        <v>278</v>
      </c>
      <c r="AJ3" s="94" t="s">
        <v>279</v>
      </c>
      <c r="AK3" s="94" t="s">
        <v>280</v>
      </c>
      <c r="AL3" s="94" t="s">
        <v>281</v>
      </c>
      <c r="AM3" s="94" t="s">
        <v>282</v>
      </c>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row>
    <row r="4" spans="1:131">
      <c r="A4" s="25" t="s">
        <v>463</v>
      </c>
      <c r="B4" s="25"/>
      <c r="C4" s="63">
        <v>132.74643274662995</v>
      </c>
      <c r="D4" s="63">
        <v>0</v>
      </c>
      <c r="E4" s="63">
        <v>0</v>
      </c>
      <c r="F4" s="63">
        <v>0</v>
      </c>
      <c r="G4" s="63">
        <v>0</v>
      </c>
      <c r="H4" s="63">
        <v>83.823517177535336</v>
      </c>
      <c r="I4" s="63">
        <v>0</v>
      </c>
      <c r="J4" s="63">
        <v>-8.1439300271206765</v>
      </c>
      <c r="K4" s="63">
        <v>-8.1439300271206765</v>
      </c>
      <c r="L4" s="96">
        <v>9999</v>
      </c>
      <c r="M4" s="63">
        <v>1.2611012732820706</v>
      </c>
      <c r="N4" s="63">
        <v>1.9041017102452082E-2</v>
      </c>
      <c r="O4" s="63">
        <v>8.2862982339304736</v>
      </c>
      <c r="P4" s="63">
        <v>7.6453948326067191</v>
      </c>
      <c r="Q4" s="63">
        <v>8.7553822609769156</v>
      </c>
      <c r="R4" s="63">
        <v>8.0357829590418266</v>
      </c>
      <c r="S4" s="63">
        <v>8.2111799353706942</v>
      </c>
      <c r="T4" s="63">
        <v>8.1564537680930851</v>
      </c>
      <c r="U4" s="63">
        <v>7.9494423215956527</v>
      </c>
      <c r="V4" s="63">
        <v>8.5347685704887848</v>
      </c>
      <c r="W4" s="63">
        <v>7.6153888076799188</v>
      </c>
      <c r="X4" s="63">
        <v>8.5568245992398015</v>
      </c>
      <c r="Y4" s="63">
        <v>7.7581664352391835</v>
      </c>
      <c r="Z4" s="63">
        <v>8.0660570271539189</v>
      </c>
      <c r="AA4" s="63"/>
      <c r="AB4" s="63">
        <v>3.076835236640417</v>
      </c>
      <c r="AC4" s="63">
        <v>2.7065543700793055</v>
      </c>
      <c r="AD4" s="63">
        <v>2.6628773022939285</v>
      </c>
      <c r="AE4" s="63">
        <v>2.9258980061332425</v>
      </c>
      <c r="AF4" s="63">
        <v>2.990762848719386</v>
      </c>
      <c r="AG4" s="63">
        <v>2.7731259259368999</v>
      </c>
      <c r="AH4" s="63">
        <v>3.2105018446142113</v>
      </c>
      <c r="AI4" s="63">
        <v>2.820602096695354</v>
      </c>
      <c r="AJ4" s="63">
        <v>3.1821933984714152</v>
      </c>
      <c r="AK4" s="63">
        <v>2.7732307790689998</v>
      </c>
      <c r="AL4" s="63">
        <v>2.9862708891898642</v>
      </c>
      <c r="AM4" s="45">
        <v>3.0664402973699145</v>
      </c>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row>
    <row r="5" spans="1:131">
      <c r="A5" s="25" t="s">
        <v>464</v>
      </c>
      <c r="B5" s="25"/>
      <c r="C5" s="63">
        <v>39.612843875358891</v>
      </c>
      <c r="D5" s="63">
        <v>0</v>
      </c>
      <c r="E5" s="63">
        <v>0</v>
      </c>
      <c r="F5" s="63">
        <v>0</v>
      </c>
      <c r="G5" s="63">
        <v>0</v>
      </c>
      <c r="H5" s="63">
        <v>25.013763687156171</v>
      </c>
      <c r="I5" s="63">
        <v>0</v>
      </c>
      <c r="J5" s="63">
        <v>-8.1439300271206694</v>
      </c>
      <c r="K5" s="63">
        <v>-8.1439300271206694</v>
      </c>
      <c r="L5" s="96">
        <v>9999</v>
      </c>
      <c r="M5" s="63">
        <v>0.37632504931329042</v>
      </c>
      <c r="N5" s="63">
        <v>5.682027170908076E-3</v>
      </c>
      <c r="O5" s="63">
        <v>2.4727130624433533</v>
      </c>
      <c r="P5" s="63">
        <v>2.2814611707689316</v>
      </c>
      <c r="Q5" s="63">
        <v>2.6126923593882432</v>
      </c>
      <c r="R5" s="63">
        <v>2.3979568353476122</v>
      </c>
      <c r="S5" s="63">
        <v>2.4502970217900373</v>
      </c>
      <c r="T5" s="63">
        <v>2.4339661940953872</v>
      </c>
      <c r="U5" s="63">
        <v>2.3721919381636534</v>
      </c>
      <c r="V5" s="63">
        <v>2.5468590597864882</v>
      </c>
      <c r="W5" s="63">
        <v>2.2725070771925404</v>
      </c>
      <c r="X5" s="63">
        <v>2.5534407961491676</v>
      </c>
      <c r="Y5" s="63">
        <v>2.3151133284670617</v>
      </c>
      <c r="Z5" s="63">
        <v>2.4069909156523184</v>
      </c>
      <c r="AA5" s="63"/>
      <c r="AB5" s="63">
        <v>0.918157959783925</v>
      </c>
      <c r="AC5" s="63">
        <v>0.80766249972802928</v>
      </c>
      <c r="AD5" s="63">
        <v>0.79462883222136294</v>
      </c>
      <c r="AE5" s="63">
        <v>0.8731168025690127</v>
      </c>
      <c r="AF5" s="63">
        <v>0.89247311090212578</v>
      </c>
      <c r="AG5" s="63">
        <v>0.8275281081226441</v>
      </c>
      <c r="AH5" s="63">
        <v>0.95804539301628167</v>
      </c>
      <c r="AI5" s="63">
        <v>0.84169546540029017</v>
      </c>
      <c r="AJ5" s="63">
        <v>0.94959787368030879</v>
      </c>
      <c r="AK5" s="63">
        <v>0.82755939733069106</v>
      </c>
      <c r="AL5" s="63">
        <v>0.8911326659059351</v>
      </c>
      <c r="AM5" s="45">
        <v>0.91505600745348326</v>
      </c>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row>
    <row r="6" spans="1:131">
      <c r="A6" s="25" t="s">
        <v>465</v>
      </c>
      <c r="B6" s="25"/>
      <c r="C6" s="63">
        <v>32.94441993908697</v>
      </c>
      <c r="D6" s="63">
        <v>0</v>
      </c>
      <c r="E6" s="63">
        <v>0</v>
      </c>
      <c r="F6" s="63">
        <v>0</v>
      </c>
      <c r="G6" s="63">
        <v>0</v>
      </c>
      <c r="H6" s="63">
        <v>20.802948098340529</v>
      </c>
      <c r="I6" s="63">
        <v>0</v>
      </c>
      <c r="J6" s="63">
        <v>-8.1439300271206641</v>
      </c>
      <c r="K6" s="63">
        <v>-8.1439300271206641</v>
      </c>
      <c r="L6" s="96">
        <v>9999</v>
      </c>
      <c r="M6" s="63">
        <v>0.31297451142826682</v>
      </c>
      <c r="N6" s="63">
        <v>4.7255150327679416E-3</v>
      </c>
      <c r="O6" s="63">
        <v>2.0564566829465374</v>
      </c>
      <c r="P6" s="63">
        <v>1.8974001240866913</v>
      </c>
      <c r="Q6" s="63">
        <v>2.1728718728238592</v>
      </c>
      <c r="R6" s="63">
        <v>1.9942849149650967</v>
      </c>
      <c r="S6" s="63">
        <v>2.0378141573309034</v>
      </c>
      <c r="T6" s="63">
        <v>2.0242324602626933</v>
      </c>
      <c r="U6" s="63">
        <v>1.9728572791410568</v>
      </c>
      <c r="V6" s="63">
        <v>2.1181209472180087</v>
      </c>
      <c r="W6" s="63">
        <v>1.8899533621252758</v>
      </c>
      <c r="X6" s="63">
        <v>2.1235947144472114</v>
      </c>
      <c r="Y6" s="63">
        <v>1.9253872794283255</v>
      </c>
      <c r="Z6" s="63">
        <v>2.0017981986934283</v>
      </c>
      <c r="AA6" s="63"/>
      <c r="AB6" s="63">
        <v>0.76359529986567776</v>
      </c>
      <c r="AC6" s="63">
        <v>0.67170063941418656</v>
      </c>
      <c r="AD6" s="63">
        <v>0.66086105877117329</v>
      </c>
      <c r="AE6" s="63">
        <v>0.72613636855290875</v>
      </c>
      <c r="AF6" s="63">
        <v>0.74223423701706104</v>
      </c>
      <c r="AG6" s="63">
        <v>0.68822207239579447</v>
      </c>
      <c r="AH6" s="63">
        <v>0.79676808480466732</v>
      </c>
      <c r="AI6" s="63">
        <v>0.70000449753675198</v>
      </c>
      <c r="AJ6" s="63">
        <v>0.78974262040419385</v>
      </c>
      <c r="AK6" s="63">
        <v>0.68824809438029799</v>
      </c>
      <c r="AL6" s="63">
        <v>0.74111944245702632</v>
      </c>
      <c r="AM6" s="45">
        <v>0.76101553001813416</v>
      </c>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row>
    <row r="7" spans="1:131">
      <c r="A7" s="25"/>
      <c r="B7" s="2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4"/>
  <dimension ref="A1:EA140"/>
  <sheetViews>
    <sheetView workbookViewId="0">
      <selection activeCell="A4" sqref="A4"/>
    </sheetView>
  </sheetViews>
  <sheetFormatPr defaultRowHeight="12.75"/>
  <cols>
    <col min="1" max="1" width="53.85546875"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31">
      <c r="A1" s="16" t="s">
        <v>13</v>
      </c>
      <c r="B1" s="17"/>
      <c r="C1" s="17"/>
      <c r="D1" s="17"/>
      <c r="E1" s="17"/>
      <c r="F1" s="17"/>
      <c r="G1" s="17"/>
      <c r="H1" s="18"/>
      <c r="I1" s="19"/>
      <c r="J1" s="19"/>
      <c r="K1" s="19"/>
      <c r="L1" s="19"/>
      <c r="M1" s="19"/>
      <c r="N1" s="20"/>
      <c r="O1" s="21"/>
      <c r="P1" s="20"/>
      <c r="Q1" s="20"/>
      <c r="R1" s="20"/>
      <c r="S1" s="18"/>
      <c r="T1" s="18"/>
      <c r="U1" s="18"/>
      <c r="V1" s="20"/>
      <c r="W1" s="18"/>
      <c r="X1" s="18"/>
      <c r="Y1" s="18"/>
      <c r="Z1" s="18"/>
      <c r="AA1" s="18"/>
      <c r="AB1" s="18"/>
      <c r="AC1" s="18"/>
      <c r="AD1" s="18"/>
      <c r="AE1" s="18"/>
      <c r="AF1" s="18"/>
      <c r="AG1" s="18"/>
      <c r="AH1" s="18"/>
      <c r="AI1" s="18"/>
      <c r="AJ1" s="18"/>
      <c r="AK1" s="18"/>
      <c r="AL1" s="18"/>
      <c r="AM1" s="18"/>
      <c r="AN1" s="18"/>
      <c r="AO1" s="18"/>
      <c r="AP1" s="22"/>
      <c r="AQ1" s="18"/>
      <c r="AR1" s="18"/>
      <c r="AS1" s="18"/>
      <c r="AT1" s="18"/>
      <c r="AU1" s="18"/>
      <c r="AV1" s="22"/>
      <c r="AW1" s="18"/>
      <c r="AX1" s="18"/>
      <c r="AY1" s="18"/>
      <c r="AZ1" s="18"/>
      <c r="BA1" s="18"/>
      <c r="BB1" s="18"/>
      <c r="BC1" s="18"/>
      <c r="BD1" s="18"/>
      <c r="BE1" s="18"/>
      <c r="BF1" s="18"/>
      <c r="BG1" s="18"/>
      <c r="BH1" s="18"/>
      <c r="BI1" s="18"/>
      <c r="BJ1" s="18"/>
      <c r="BK1" s="18"/>
      <c r="BL1" s="18"/>
      <c r="BM1" s="23"/>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22"/>
      <c r="CQ1" s="18"/>
      <c r="CR1" s="18"/>
      <c r="CS1" s="18"/>
      <c r="CT1" s="18"/>
      <c r="CU1" s="18"/>
      <c r="CV1" s="18"/>
      <c r="CW1" s="18"/>
      <c r="CX1" s="18"/>
      <c r="CY1" s="18"/>
      <c r="CZ1" s="18"/>
      <c r="DA1" s="18"/>
    </row>
    <row r="2" spans="1:131">
      <c r="A2" s="24" t="s">
        <v>14</v>
      </c>
      <c r="B2" s="18" t="str">
        <f>'7PSourceSummary'!D2</f>
        <v>ENERGY STAR Computers</v>
      </c>
      <c r="C2" s="18"/>
      <c r="D2" s="18"/>
      <c r="E2" s="18"/>
      <c r="F2" s="18"/>
      <c r="G2" s="18"/>
      <c r="H2" s="18"/>
      <c r="I2" s="19"/>
      <c r="J2" s="19"/>
      <c r="K2" s="19"/>
      <c r="L2" s="19"/>
      <c r="M2" s="19"/>
      <c r="N2" s="20"/>
      <c r="O2" s="20"/>
      <c r="P2" s="20"/>
      <c r="Q2" s="20"/>
      <c r="R2" s="20"/>
      <c r="S2" s="18"/>
      <c r="T2" s="18"/>
      <c r="U2" s="18"/>
      <c r="V2" s="20"/>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22"/>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row>
    <row r="3" spans="1:131">
      <c r="A3" s="24" t="s">
        <v>15</v>
      </c>
      <c r="B3" s="25"/>
      <c r="C3" s="24">
        <v>2012</v>
      </c>
      <c r="D3" s="25"/>
      <c r="E3" s="25"/>
      <c r="F3" s="25"/>
      <c r="G3" s="25"/>
      <c r="H3" s="25"/>
      <c r="I3" s="25"/>
      <c r="J3" s="26"/>
      <c r="K3" s="27"/>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7"/>
      <c r="CP3" s="27"/>
      <c r="CQ3" s="25"/>
      <c r="CR3" s="25"/>
      <c r="CS3" s="25"/>
      <c r="CT3" s="25"/>
      <c r="CU3" s="25"/>
      <c r="CV3" s="25"/>
      <c r="CW3" s="25"/>
      <c r="CX3" s="25"/>
      <c r="CY3" s="25"/>
      <c r="CZ3" s="25"/>
      <c r="DA3" s="25"/>
    </row>
    <row r="4" spans="1:131">
      <c r="A4" s="123"/>
      <c r="B4" s="126" t="s">
        <v>339</v>
      </c>
      <c r="C4" s="127">
        <v>1.107352410306802</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row>
    <row r="5" spans="1:131">
      <c r="A5" s="28">
        <v>1</v>
      </c>
      <c r="B5" s="28">
        <v>2</v>
      </c>
      <c r="C5" s="28">
        <v>3</v>
      </c>
      <c r="D5" s="28">
        <v>4</v>
      </c>
      <c r="E5" s="28">
        <v>5</v>
      </c>
      <c r="F5" s="28">
        <v>6</v>
      </c>
      <c r="G5" s="28">
        <v>7</v>
      </c>
      <c r="H5" s="28">
        <v>8</v>
      </c>
      <c r="I5" s="28">
        <v>9</v>
      </c>
      <c r="J5" s="28">
        <v>10</v>
      </c>
      <c r="K5" s="28">
        <v>11</v>
      </c>
      <c r="L5" s="28">
        <v>12</v>
      </c>
      <c r="M5" s="28">
        <v>13</v>
      </c>
      <c r="N5" s="28">
        <v>14</v>
      </c>
      <c r="O5" s="28">
        <v>15</v>
      </c>
      <c r="P5" s="28">
        <v>16</v>
      </c>
      <c r="Q5" s="28">
        <v>17</v>
      </c>
      <c r="R5" s="28">
        <v>18</v>
      </c>
      <c r="S5" s="28">
        <v>19</v>
      </c>
      <c r="T5" s="28">
        <v>20</v>
      </c>
      <c r="U5" s="28">
        <v>21</v>
      </c>
      <c r="V5" s="28">
        <v>22</v>
      </c>
      <c r="W5" s="28">
        <v>23</v>
      </c>
      <c r="X5" s="28">
        <v>24</v>
      </c>
      <c r="Y5" s="28">
        <v>25</v>
      </c>
      <c r="Z5" s="28">
        <v>26</v>
      </c>
      <c r="AA5" s="28">
        <v>27</v>
      </c>
      <c r="AB5" s="28">
        <v>28</v>
      </c>
      <c r="AC5" s="28">
        <v>29</v>
      </c>
      <c r="AD5" s="28">
        <v>30</v>
      </c>
      <c r="AE5" s="28">
        <v>31</v>
      </c>
      <c r="AF5" s="28">
        <v>32</v>
      </c>
      <c r="AG5" s="28">
        <v>33</v>
      </c>
      <c r="AH5" s="28">
        <v>34</v>
      </c>
      <c r="AI5" s="28">
        <v>35</v>
      </c>
      <c r="AJ5" s="28">
        <v>36</v>
      </c>
      <c r="AK5" s="28">
        <v>37</v>
      </c>
      <c r="AL5" s="28">
        <v>38</v>
      </c>
      <c r="AM5" s="28">
        <v>39</v>
      </c>
      <c r="AN5" s="28">
        <v>40</v>
      </c>
      <c r="AO5" s="28">
        <v>41</v>
      </c>
      <c r="AP5" s="28">
        <v>42</v>
      </c>
      <c r="AQ5" s="28">
        <v>43</v>
      </c>
      <c r="AR5" s="28">
        <v>44</v>
      </c>
      <c r="AS5" s="28">
        <v>45</v>
      </c>
      <c r="AT5" s="28">
        <v>46</v>
      </c>
      <c r="AU5" s="28">
        <v>47</v>
      </c>
      <c r="AV5" s="28">
        <v>48</v>
      </c>
      <c r="AW5" s="28">
        <v>49</v>
      </c>
      <c r="AX5" s="28">
        <v>50</v>
      </c>
      <c r="AY5" s="28">
        <v>51</v>
      </c>
      <c r="AZ5" s="28">
        <v>52</v>
      </c>
      <c r="BA5" s="28">
        <v>53</v>
      </c>
      <c r="BB5" s="28">
        <v>54</v>
      </c>
      <c r="BC5" s="28">
        <v>55</v>
      </c>
      <c r="BD5" s="28">
        <v>56</v>
      </c>
      <c r="BE5" s="28">
        <v>57</v>
      </c>
      <c r="BF5" s="28">
        <v>58</v>
      </c>
      <c r="BG5" s="28">
        <v>59</v>
      </c>
      <c r="BH5" s="28">
        <v>60</v>
      </c>
      <c r="BI5" s="28">
        <v>61</v>
      </c>
      <c r="BJ5" s="28">
        <v>62</v>
      </c>
      <c r="BK5" s="28">
        <v>63</v>
      </c>
      <c r="BL5" s="28">
        <v>64</v>
      </c>
      <c r="BM5" s="28">
        <v>65</v>
      </c>
      <c r="BN5" s="28">
        <v>66</v>
      </c>
      <c r="BO5" s="28">
        <v>67</v>
      </c>
      <c r="BP5" s="28">
        <v>68</v>
      </c>
      <c r="BQ5" s="28">
        <v>69</v>
      </c>
      <c r="BR5" s="28">
        <v>70</v>
      </c>
      <c r="BS5" s="28">
        <v>71</v>
      </c>
      <c r="BT5" s="28">
        <v>72</v>
      </c>
      <c r="BU5" s="28">
        <v>73</v>
      </c>
      <c r="BV5" s="28">
        <v>74</v>
      </c>
      <c r="BW5" s="28">
        <v>75</v>
      </c>
      <c r="BX5" s="28">
        <v>76</v>
      </c>
      <c r="BY5" s="28">
        <v>77</v>
      </c>
      <c r="BZ5" s="28">
        <v>78</v>
      </c>
      <c r="CA5" s="28">
        <v>79</v>
      </c>
      <c r="CB5" s="28">
        <v>80</v>
      </c>
      <c r="CC5" s="28">
        <v>81</v>
      </c>
      <c r="CD5" s="28">
        <v>82</v>
      </c>
      <c r="CE5" s="28">
        <v>83</v>
      </c>
      <c r="CF5" s="28">
        <v>84</v>
      </c>
      <c r="CG5" s="28">
        <v>85</v>
      </c>
      <c r="CH5" s="28">
        <v>86</v>
      </c>
      <c r="CI5" s="28">
        <v>87</v>
      </c>
      <c r="CJ5" s="28">
        <v>88</v>
      </c>
      <c r="CK5" s="28">
        <v>89</v>
      </c>
      <c r="CL5" s="28">
        <v>90</v>
      </c>
      <c r="CM5" s="28">
        <v>91</v>
      </c>
      <c r="CN5" s="28">
        <v>92</v>
      </c>
      <c r="CO5" s="28">
        <v>93</v>
      </c>
      <c r="CP5" s="28">
        <v>94</v>
      </c>
      <c r="CQ5" s="28">
        <v>95</v>
      </c>
      <c r="CR5" s="28">
        <v>96</v>
      </c>
      <c r="CS5" s="28">
        <v>97</v>
      </c>
      <c r="CT5" s="28">
        <v>98</v>
      </c>
      <c r="CU5" s="28">
        <v>99</v>
      </c>
      <c r="CV5" s="28">
        <v>100</v>
      </c>
      <c r="CW5" s="28">
        <v>101</v>
      </c>
      <c r="CX5" s="28">
        <v>102</v>
      </c>
      <c r="CY5" s="28">
        <v>103</v>
      </c>
      <c r="CZ5" s="28">
        <v>104</v>
      </c>
      <c r="DA5" s="28">
        <v>105</v>
      </c>
    </row>
    <row r="6" spans="1:131">
      <c r="A6" s="29" t="s">
        <v>16</v>
      </c>
      <c r="B6" s="30"/>
      <c r="C6" s="30"/>
      <c r="D6" s="30"/>
      <c r="E6" s="30"/>
      <c r="F6" s="30"/>
      <c r="G6" s="31"/>
      <c r="H6" s="32"/>
      <c r="I6" s="233" t="s">
        <v>17</v>
      </c>
      <c r="J6" s="234"/>
      <c r="K6" s="234"/>
      <c r="L6" s="234"/>
      <c r="M6" s="234"/>
      <c r="N6" s="235"/>
      <c r="O6" s="236" t="s">
        <v>18</v>
      </c>
      <c r="P6" s="237"/>
      <c r="Q6" s="33" t="s">
        <v>19</v>
      </c>
      <c r="R6" s="238" t="s">
        <v>20</v>
      </c>
      <c r="S6" s="238"/>
      <c r="T6" s="238"/>
      <c r="U6" s="34"/>
      <c r="V6" s="34"/>
      <c r="W6" s="34"/>
      <c r="X6" s="35"/>
      <c r="Y6" s="36"/>
      <c r="Z6" s="34"/>
      <c r="AA6" s="34"/>
      <c r="AB6" s="34"/>
      <c r="AC6" s="34"/>
      <c r="AD6" s="34"/>
      <c r="AE6" s="37"/>
      <c r="AF6" s="37"/>
      <c r="AG6" s="37"/>
      <c r="AH6" s="37"/>
      <c r="AI6" s="37"/>
      <c r="AJ6" s="37"/>
      <c r="AK6" s="37"/>
      <c r="AL6" s="37"/>
      <c r="AM6" s="37"/>
      <c r="AN6" s="37"/>
      <c r="AO6" s="37"/>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row>
    <row r="7" spans="1:131" ht="25.5">
      <c r="A7" s="38" t="s">
        <v>21</v>
      </c>
      <c r="B7" s="38" t="s">
        <v>22</v>
      </c>
      <c r="C7" s="38" t="s">
        <v>23</v>
      </c>
      <c r="D7" s="38" t="s">
        <v>24</v>
      </c>
      <c r="E7" s="38" t="s">
        <v>25</v>
      </c>
      <c r="F7" s="39" t="s">
        <v>26</v>
      </c>
      <c r="G7" s="38" t="s">
        <v>27</v>
      </c>
      <c r="H7" s="40" t="s">
        <v>28</v>
      </c>
      <c r="I7" s="40" t="s">
        <v>29</v>
      </c>
      <c r="J7" s="40" t="s">
        <v>30</v>
      </c>
      <c r="K7" s="40" t="s">
        <v>31</v>
      </c>
      <c r="L7" s="40" t="s">
        <v>32</v>
      </c>
      <c r="M7" s="40" t="s">
        <v>33</v>
      </c>
      <c r="N7" s="40" t="s">
        <v>34</v>
      </c>
      <c r="O7" s="41" t="s">
        <v>35</v>
      </c>
      <c r="P7" s="40" t="s">
        <v>27</v>
      </c>
      <c r="Q7" s="42" t="s">
        <v>36</v>
      </c>
      <c r="R7" s="43" t="s">
        <v>37</v>
      </c>
      <c r="S7" s="43" t="s">
        <v>38</v>
      </c>
      <c r="T7" s="43" t="s">
        <v>39</v>
      </c>
      <c r="U7" s="44"/>
      <c r="V7" s="44"/>
      <c r="W7" s="44"/>
      <c r="X7" s="44"/>
      <c r="Y7" s="44"/>
      <c r="Z7" s="44"/>
      <c r="AA7" s="44"/>
      <c r="AB7" s="44"/>
      <c r="AC7" s="44"/>
      <c r="AD7" s="44"/>
      <c r="AE7" s="37"/>
      <c r="AF7" s="37"/>
      <c r="AG7" s="37"/>
      <c r="AH7" s="37"/>
      <c r="AI7" s="37"/>
      <c r="AJ7" s="37"/>
      <c r="AK7" s="37"/>
      <c r="AL7" s="37"/>
      <c r="AM7" s="37"/>
      <c r="AN7" s="37"/>
      <c r="AO7" s="37"/>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row>
    <row r="8" spans="1:131" ht="25.5">
      <c r="A8" s="65" t="str">
        <f>'Savings and Cost'!A8</f>
        <v>ENERGY STAR Desktop</v>
      </c>
      <c r="B8" s="65" t="str">
        <f>'Savings and Cost'!B8</f>
        <v>Desktop</v>
      </c>
      <c r="C8" s="63">
        <f>'Savings and Cost'!C8</f>
        <v>123.51540393600004</v>
      </c>
      <c r="D8" s="65">
        <f>'Savings and Cost'!D8</f>
        <v>5</v>
      </c>
      <c r="E8" s="65">
        <f>'Savings and Cost'!E8*$C$4</f>
        <v>0</v>
      </c>
      <c r="F8" s="65">
        <f>'Savings and Cost'!F8</f>
        <v>0</v>
      </c>
      <c r="G8" s="44" t="s">
        <v>502</v>
      </c>
      <c r="H8" s="65">
        <f>'Savings and Cost'!H8*$C$4</f>
        <v>0</v>
      </c>
      <c r="I8" s="65"/>
      <c r="J8" s="65"/>
      <c r="K8" s="65"/>
      <c r="L8" s="65"/>
      <c r="M8" s="65"/>
      <c r="N8" s="65"/>
      <c r="O8" s="65"/>
      <c r="P8" s="65"/>
      <c r="Q8" s="65" t="s">
        <v>288</v>
      </c>
      <c r="R8" s="65"/>
      <c r="S8" s="65"/>
      <c r="T8" s="6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25"/>
      <c r="CY8" s="22"/>
      <c r="CZ8" s="22"/>
      <c r="DA8" s="22"/>
    </row>
    <row r="9" spans="1:131" ht="25.5">
      <c r="A9" s="65" t="str">
        <f>'Savings and Cost'!A9</f>
        <v>ENERGY STAR Laptop</v>
      </c>
      <c r="B9" s="65" t="str">
        <f>'Savings and Cost'!B9</f>
        <v>Laptop</v>
      </c>
      <c r="C9" s="63">
        <f>'Savings and Cost'!C9</f>
        <v>36.858213897599995</v>
      </c>
      <c r="D9" s="65">
        <f>'Savings and Cost'!D9</f>
        <v>4</v>
      </c>
      <c r="E9" s="65">
        <f>'Savings and Cost'!E9*$C$4</f>
        <v>0</v>
      </c>
      <c r="F9" s="65">
        <f>'Savings and Cost'!F9</f>
        <v>0</v>
      </c>
      <c r="G9" s="44" t="s">
        <v>502</v>
      </c>
      <c r="H9" s="65">
        <f>'Savings and Cost'!H9*$C$4</f>
        <v>0</v>
      </c>
      <c r="I9" s="65"/>
      <c r="J9" s="65"/>
      <c r="K9" s="65"/>
      <c r="L9" s="65"/>
      <c r="M9" s="65"/>
      <c r="N9" s="65"/>
      <c r="O9" s="65"/>
      <c r="P9" s="65"/>
      <c r="Q9" s="65" t="s">
        <v>288</v>
      </c>
      <c r="R9" s="65"/>
      <c r="S9" s="65"/>
      <c r="T9" s="6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25"/>
      <c r="CY9" s="22"/>
      <c r="CZ9" s="22"/>
      <c r="DA9" s="22"/>
    </row>
    <row r="10" spans="1:131" ht="25.5">
      <c r="A10" s="65" t="str">
        <f>'Savings and Cost'!A10</f>
        <v>ENERGY STAR Display</v>
      </c>
      <c r="B10" s="65" t="str">
        <f>'Savings and Cost'!B10</f>
        <v>Display</v>
      </c>
      <c r="C10" s="63">
        <f>'Savings and Cost'!C10</f>
        <v>30.653504218679991</v>
      </c>
      <c r="D10" s="65">
        <f>'Savings and Cost'!D10</f>
        <v>4</v>
      </c>
      <c r="E10" s="65">
        <f>'Savings and Cost'!E10*$C$4</f>
        <v>0</v>
      </c>
      <c r="F10" s="65">
        <f>'Savings and Cost'!F10</f>
        <v>0</v>
      </c>
      <c r="G10" s="44" t="s">
        <v>502</v>
      </c>
      <c r="H10" s="65">
        <f>'Savings and Cost'!H10*$C$4</f>
        <v>0</v>
      </c>
      <c r="I10" s="65"/>
      <c r="J10" s="65"/>
      <c r="K10" s="65"/>
      <c r="L10" s="65"/>
      <c r="M10" s="65"/>
      <c r="N10" s="65"/>
      <c r="O10" s="65"/>
      <c r="P10" s="65"/>
      <c r="Q10" s="65" t="s">
        <v>288</v>
      </c>
      <c r="R10" s="65"/>
      <c r="S10" s="65"/>
      <c r="T10" s="6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row>
    <row r="13" spans="1:13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row>
    <row r="14" spans="1:131">
      <c r="A14" s="72" t="s">
        <v>106</v>
      </c>
      <c r="B14" s="73"/>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row>
    <row r="15" spans="1:131">
      <c r="A15" s="25" t="s">
        <v>107</v>
      </c>
      <c r="B15" s="25" t="s">
        <v>340</v>
      </c>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row>
    <row r="16" spans="1:131">
      <c r="A16" s="25" t="s">
        <v>108</v>
      </c>
      <c r="B16" s="25" t="s">
        <v>508</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row>
    <row r="17" spans="1:131">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row>
    <row r="18" spans="1:131" ht="13.5" thickBot="1">
      <c r="A18" s="74" t="s">
        <v>109</v>
      </c>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6"/>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row>
    <row r="19" spans="1:131">
      <c r="A19" s="25"/>
      <c r="B19" s="77" t="s">
        <v>110</v>
      </c>
      <c r="C19" s="78"/>
      <c r="D19" s="78" t="s">
        <v>110</v>
      </c>
      <c r="E19" s="79"/>
      <c r="F19" s="25"/>
      <c r="G19" s="77" t="s">
        <v>111</v>
      </c>
      <c r="H19" s="78"/>
      <c r="I19" s="78"/>
      <c r="J19" s="78"/>
      <c r="K19" s="78"/>
      <c r="L19" s="78"/>
      <c r="M19" s="78"/>
      <c r="N19" s="78"/>
      <c r="O19" s="79"/>
      <c r="P19" s="25"/>
      <c r="Q19" s="77" t="s">
        <v>112</v>
      </c>
      <c r="R19" s="78"/>
      <c r="S19" s="78"/>
      <c r="T19" s="78"/>
      <c r="U19" s="79"/>
      <c r="V19" s="25"/>
      <c r="W19" s="77" t="s">
        <v>113</v>
      </c>
      <c r="X19" s="79"/>
      <c r="Y19" s="25"/>
      <c r="Z19" s="77" t="s">
        <v>114</v>
      </c>
      <c r="AA19" s="78"/>
      <c r="AB19" s="79"/>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row>
    <row r="20" spans="1:131">
      <c r="A20" s="25"/>
      <c r="B20" s="80" t="s">
        <v>117</v>
      </c>
      <c r="C20" s="81" t="s">
        <v>115</v>
      </c>
      <c r="D20" s="81" t="s">
        <v>117</v>
      </c>
      <c r="E20" s="82" t="s">
        <v>115</v>
      </c>
      <c r="F20" s="25"/>
      <c r="G20" s="80" t="s">
        <v>118</v>
      </c>
      <c r="H20" s="81" t="s">
        <v>509</v>
      </c>
      <c r="I20" s="81"/>
      <c r="J20" s="81"/>
      <c r="K20" s="81" t="s">
        <v>400</v>
      </c>
      <c r="L20" s="81"/>
      <c r="M20" s="81"/>
      <c r="N20" s="81"/>
      <c r="O20" s="82"/>
      <c r="P20" s="25"/>
      <c r="Q20" s="80"/>
      <c r="R20" s="81" t="s">
        <v>119</v>
      </c>
      <c r="S20" s="81" t="s">
        <v>120</v>
      </c>
      <c r="T20" s="81" t="s">
        <v>121</v>
      </c>
      <c r="U20" s="82" t="s">
        <v>122</v>
      </c>
      <c r="V20" s="25"/>
      <c r="W20" s="80" t="s">
        <v>123</v>
      </c>
      <c r="X20" s="82">
        <v>20</v>
      </c>
      <c r="Y20" s="25"/>
      <c r="Z20" s="80"/>
      <c r="AA20" s="81" t="s">
        <v>115</v>
      </c>
      <c r="AB20" s="82" t="s">
        <v>116</v>
      </c>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row>
    <row r="21" spans="1:131">
      <c r="A21" s="25"/>
      <c r="B21" s="80" t="s">
        <v>124</v>
      </c>
      <c r="C21" s="81" t="s">
        <v>341</v>
      </c>
      <c r="D21" s="81" t="s">
        <v>124</v>
      </c>
      <c r="E21" s="82" t="s">
        <v>341</v>
      </c>
      <c r="F21" s="25"/>
      <c r="G21" s="80" t="s">
        <v>125</v>
      </c>
      <c r="H21" s="81" t="s">
        <v>342</v>
      </c>
      <c r="I21" s="81"/>
      <c r="J21" s="81"/>
      <c r="K21" s="81" t="s">
        <v>401</v>
      </c>
      <c r="L21" s="81"/>
      <c r="M21" s="81"/>
      <c r="N21" s="81"/>
      <c r="O21" s="82"/>
      <c r="P21" s="25"/>
      <c r="Q21" s="80" t="s">
        <v>126</v>
      </c>
      <c r="R21" s="81">
        <v>6.8012888465852586E-2</v>
      </c>
      <c r="S21" s="81">
        <v>4.387844424080023E-2</v>
      </c>
      <c r="T21" s="81">
        <v>5.3289007766645871E-2</v>
      </c>
      <c r="U21" s="82">
        <v>5.447903102274565E-2</v>
      </c>
      <c r="V21" s="25"/>
      <c r="W21" s="80" t="s">
        <v>127</v>
      </c>
      <c r="X21" s="82">
        <v>2016</v>
      </c>
      <c r="Y21" s="25"/>
      <c r="Z21" s="80" t="s">
        <v>343</v>
      </c>
      <c r="AA21" s="81">
        <v>4.03890184699085E-3</v>
      </c>
      <c r="AB21" s="82">
        <v>0.01</v>
      </c>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row>
    <row r="22" spans="1:131" s="25" customFormat="1">
      <c r="B22" s="80" t="s">
        <v>129</v>
      </c>
      <c r="C22" s="81" t="s">
        <v>344</v>
      </c>
      <c r="D22" s="81" t="s">
        <v>129</v>
      </c>
      <c r="E22" s="82" t="s">
        <v>344</v>
      </c>
      <c r="G22" s="80" t="s">
        <v>130</v>
      </c>
      <c r="H22" s="81" t="s">
        <v>345</v>
      </c>
      <c r="I22" s="81"/>
      <c r="J22" s="81"/>
      <c r="K22" s="81" t="s">
        <v>402</v>
      </c>
      <c r="L22" s="81"/>
      <c r="M22" s="81"/>
      <c r="N22" s="81"/>
      <c r="O22" s="82"/>
      <c r="Q22" s="80" t="s">
        <v>131</v>
      </c>
      <c r="R22" s="81">
        <v>12</v>
      </c>
      <c r="S22" s="81">
        <v>12</v>
      </c>
      <c r="T22" s="81">
        <v>1</v>
      </c>
      <c r="U22" s="82">
        <v>1</v>
      </c>
      <c r="W22" s="80" t="s">
        <v>132</v>
      </c>
      <c r="X22" s="82">
        <v>2016</v>
      </c>
      <c r="Z22" s="80" t="s">
        <v>128</v>
      </c>
      <c r="AA22" s="81">
        <v>26</v>
      </c>
      <c r="AB22" s="82">
        <v>0</v>
      </c>
    </row>
    <row r="23" spans="1:131" s="25" customFormat="1" ht="13.5" thickBot="1">
      <c r="B23" s="83" t="s">
        <v>133</v>
      </c>
      <c r="C23" s="84" t="s">
        <v>344</v>
      </c>
      <c r="D23" s="84" t="s">
        <v>133</v>
      </c>
      <c r="E23" s="85" t="s">
        <v>344</v>
      </c>
      <c r="G23" s="80" t="s">
        <v>134</v>
      </c>
      <c r="H23" s="81" t="s">
        <v>346</v>
      </c>
      <c r="I23" s="81"/>
      <c r="J23" s="81"/>
      <c r="K23" s="81" t="s">
        <v>401</v>
      </c>
      <c r="L23" s="81"/>
      <c r="M23" s="81"/>
      <c r="N23" s="81"/>
      <c r="O23" s="82"/>
      <c r="Q23" s="80"/>
      <c r="R23" s="81" t="s">
        <v>119</v>
      </c>
      <c r="S23" s="81" t="s">
        <v>120</v>
      </c>
      <c r="T23" s="81" t="s">
        <v>121</v>
      </c>
      <c r="U23" s="82" t="s">
        <v>122</v>
      </c>
      <c r="W23" s="80" t="s">
        <v>135</v>
      </c>
      <c r="X23" s="82">
        <v>2012</v>
      </c>
      <c r="Z23" s="80" t="s">
        <v>347</v>
      </c>
      <c r="AA23" s="81">
        <v>0.9</v>
      </c>
      <c r="AB23" s="82" t="s">
        <v>348</v>
      </c>
    </row>
    <row r="24" spans="1:131" s="25" customFormat="1">
      <c r="G24" s="80" t="s">
        <v>137</v>
      </c>
      <c r="H24" s="81" t="s">
        <v>345</v>
      </c>
      <c r="I24" s="81"/>
      <c r="J24" s="81"/>
      <c r="K24" s="81"/>
      <c r="L24" s="81"/>
      <c r="M24" s="81"/>
      <c r="N24" s="81"/>
      <c r="O24" s="82"/>
      <c r="Q24" s="80" t="s">
        <v>138</v>
      </c>
      <c r="R24" s="81">
        <v>0.35</v>
      </c>
      <c r="S24" s="81">
        <v>0.19500000000000001</v>
      </c>
      <c r="T24" s="81">
        <v>0.45499999999999996</v>
      </c>
      <c r="U24" s="82">
        <v>0</v>
      </c>
      <c r="W24" s="80" t="s">
        <v>139</v>
      </c>
      <c r="X24" s="82">
        <v>0.04</v>
      </c>
      <c r="Z24" s="80" t="s">
        <v>349</v>
      </c>
      <c r="AA24" s="81">
        <v>4.7399348199455904E-2</v>
      </c>
      <c r="AB24" s="82">
        <v>0</v>
      </c>
    </row>
    <row r="25" spans="1:131" s="25" customFormat="1">
      <c r="B25" s="25" t="s">
        <v>140</v>
      </c>
      <c r="C25" s="25" t="s">
        <v>115</v>
      </c>
      <c r="G25" s="80" t="s">
        <v>141</v>
      </c>
      <c r="H25" s="81" t="s">
        <v>350</v>
      </c>
      <c r="I25" s="81"/>
      <c r="J25" s="81"/>
      <c r="K25" s="81" t="s">
        <v>147</v>
      </c>
      <c r="L25" s="81"/>
      <c r="M25" s="81"/>
      <c r="N25" s="81"/>
      <c r="O25" s="82"/>
      <c r="Q25" s="80" t="s">
        <v>142</v>
      </c>
      <c r="R25" s="81">
        <v>1</v>
      </c>
      <c r="S25" s="81">
        <v>0</v>
      </c>
      <c r="T25" s="81">
        <v>0</v>
      </c>
      <c r="U25" s="82">
        <v>0</v>
      </c>
      <c r="W25" s="80" t="s">
        <v>143</v>
      </c>
      <c r="X25" s="82">
        <v>0</v>
      </c>
      <c r="Z25" s="80" t="s">
        <v>136</v>
      </c>
      <c r="AA25" s="81">
        <v>31</v>
      </c>
      <c r="AB25" s="82">
        <v>0</v>
      </c>
    </row>
    <row r="26" spans="1:131" s="25" customFormat="1">
      <c r="B26" s="25" t="s">
        <v>144</v>
      </c>
      <c r="C26" s="25" t="s">
        <v>145</v>
      </c>
      <c r="G26" s="80" t="s">
        <v>146</v>
      </c>
      <c r="H26" s="81" t="s">
        <v>147</v>
      </c>
      <c r="I26" s="81"/>
      <c r="J26" s="81"/>
      <c r="K26" s="81" t="s">
        <v>152</v>
      </c>
      <c r="L26" s="81"/>
      <c r="M26" s="81"/>
      <c r="N26" s="81"/>
      <c r="O26" s="82"/>
      <c r="Q26" s="80" t="s">
        <v>148</v>
      </c>
      <c r="R26" s="81">
        <v>1</v>
      </c>
      <c r="S26" s="81">
        <v>0</v>
      </c>
      <c r="T26" s="81">
        <v>0</v>
      </c>
      <c r="U26" s="82">
        <v>0</v>
      </c>
      <c r="W26" s="80" t="s">
        <v>351</v>
      </c>
      <c r="X26" s="82">
        <v>0.2</v>
      </c>
      <c r="Z26" s="80" t="s">
        <v>352</v>
      </c>
      <c r="AA26" s="81">
        <v>0.7</v>
      </c>
      <c r="AB26" s="82" t="s">
        <v>348</v>
      </c>
    </row>
    <row r="27" spans="1:131" s="25" customFormat="1">
      <c r="B27" s="25" t="s">
        <v>149</v>
      </c>
      <c r="C27" s="25" t="s">
        <v>150</v>
      </c>
      <c r="G27" s="80" t="s">
        <v>151</v>
      </c>
      <c r="H27" s="81" t="s">
        <v>152</v>
      </c>
      <c r="I27" s="81"/>
      <c r="J27" s="81"/>
      <c r="K27" s="81" t="s">
        <v>158</v>
      </c>
      <c r="L27" s="81"/>
      <c r="M27" s="81"/>
      <c r="N27" s="81"/>
      <c r="O27" s="82"/>
      <c r="Q27" s="80" t="s">
        <v>153</v>
      </c>
      <c r="R27" s="81"/>
      <c r="S27" s="81">
        <v>0.3</v>
      </c>
      <c r="T27" s="81">
        <v>0.7</v>
      </c>
      <c r="U27" s="82">
        <v>0</v>
      </c>
      <c r="W27" s="80" t="s">
        <v>154</v>
      </c>
      <c r="X27" s="82">
        <v>0</v>
      </c>
      <c r="Z27" s="80" t="s">
        <v>353</v>
      </c>
      <c r="AA27" s="81">
        <v>0</v>
      </c>
      <c r="AB27" s="82">
        <v>0</v>
      </c>
    </row>
    <row r="28" spans="1:131" s="25" customFormat="1" ht="13.5" thickBot="1">
      <c r="B28" s="25" t="s">
        <v>155</v>
      </c>
      <c r="C28" s="25" t="s">
        <v>156</v>
      </c>
      <c r="G28" s="83" t="s">
        <v>157</v>
      </c>
      <c r="H28" s="84" t="s">
        <v>158</v>
      </c>
      <c r="I28" s="84"/>
      <c r="J28" s="84"/>
      <c r="K28" s="84"/>
      <c r="L28" s="84"/>
      <c r="M28" s="84"/>
      <c r="N28" s="84"/>
      <c r="O28" s="85"/>
      <c r="Q28" s="83" t="s">
        <v>354</v>
      </c>
      <c r="R28" s="84"/>
      <c r="S28" s="84">
        <v>20</v>
      </c>
      <c r="T28" s="84"/>
      <c r="U28" s="85"/>
      <c r="W28" s="83" t="s">
        <v>159</v>
      </c>
      <c r="X28" s="85">
        <v>2018</v>
      </c>
      <c r="Z28" s="83" t="s">
        <v>355</v>
      </c>
      <c r="AA28" s="84">
        <v>0</v>
      </c>
      <c r="AB28" s="85">
        <v>0</v>
      </c>
    </row>
    <row r="29" spans="1:131" s="25" customFormat="1"/>
    <row r="30" spans="1:131" s="25" customFormat="1"/>
    <row r="31" spans="1:131" s="25" customFormat="1"/>
    <row r="32" spans="1:131" s="25" customFormat="1"/>
    <row r="33" spans="1:101" s="25" customFormat="1"/>
    <row r="34" spans="1:101" s="25" customFormat="1"/>
    <row r="35" spans="1:101" s="25" customFormat="1"/>
    <row r="36" spans="1:101" s="25" customFormat="1" ht="13.5" thickBot="1">
      <c r="A36" s="74" t="s">
        <v>160</v>
      </c>
      <c r="B36" s="76"/>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row>
    <row r="37" spans="1:101" s="25" customFormat="1" ht="26.25" thickBot="1">
      <c r="A37" s="86" t="s">
        <v>161</v>
      </c>
      <c r="B37" s="87"/>
      <c r="C37" s="88" t="s">
        <v>162</v>
      </c>
      <c r="D37" s="89"/>
      <c r="E37" s="89"/>
      <c r="F37" s="89"/>
      <c r="G37" s="89"/>
      <c r="H37" s="89"/>
      <c r="I37" s="89"/>
      <c r="J37" s="89"/>
      <c r="K37" s="90"/>
      <c r="L37" s="88" t="s">
        <v>163</v>
      </c>
      <c r="M37" s="89"/>
      <c r="N37" s="89"/>
      <c r="O37" s="89"/>
      <c r="P37" s="89"/>
      <c r="Q37" s="90"/>
      <c r="R37" s="88" t="s">
        <v>164</v>
      </c>
      <c r="S37" s="89"/>
      <c r="T37" s="89"/>
      <c r="U37" s="90"/>
      <c r="V37" s="88" t="s">
        <v>165</v>
      </c>
      <c r="W37" s="89"/>
      <c r="X37" s="89"/>
      <c r="Y37" s="90"/>
      <c r="Z37" s="88" t="s">
        <v>166</v>
      </c>
      <c r="AA37" s="89"/>
      <c r="AB37" s="89"/>
      <c r="AC37" s="90"/>
      <c r="AD37" s="88" t="s">
        <v>167</v>
      </c>
      <c r="AE37" s="89"/>
      <c r="AF37" s="89"/>
      <c r="AG37" s="90"/>
      <c r="AH37" s="88" t="s">
        <v>168</v>
      </c>
      <c r="AI37" s="89"/>
      <c r="AJ37" s="89"/>
      <c r="AK37" s="89"/>
      <c r="AL37" s="90"/>
      <c r="AM37" s="88" t="s">
        <v>169</v>
      </c>
      <c r="AN37" s="89"/>
      <c r="AO37" s="89"/>
      <c r="AP37" s="89"/>
      <c r="AQ37" s="89"/>
      <c r="AR37" s="89"/>
      <c r="AS37" s="90"/>
      <c r="AT37" s="88" t="s">
        <v>170</v>
      </c>
      <c r="AU37" s="89"/>
      <c r="AV37" s="89"/>
      <c r="AW37" s="89"/>
      <c r="AX37" s="89"/>
      <c r="AY37" s="89"/>
      <c r="AZ37" s="90"/>
      <c r="BA37" s="88" t="s">
        <v>171</v>
      </c>
      <c r="BB37" s="89"/>
      <c r="BC37" s="89"/>
      <c r="BD37" s="89"/>
      <c r="BE37" s="89"/>
      <c r="BF37" s="90"/>
      <c r="BG37" s="88" t="s">
        <v>172</v>
      </c>
      <c r="BH37" s="90"/>
      <c r="BI37" s="88" t="s">
        <v>173</v>
      </c>
      <c r="BJ37" s="89"/>
      <c r="BK37" s="89"/>
      <c r="BL37" s="89"/>
      <c r="BM37" s="90"/>
      <c r="BN37" s="88" t="s">
        <v>174</v>
      </c>
      <c r="BO37" s="89"/>
      <c r="BP37" s="89"/>
      <c r="BQ37" s="89"/>
      <c r="BR37" s="89"/>
      <c r="BS37" s="89"/>
      <c r="BT37" s="89"/>
      <c r="BU37" s="89"/>
      <c r="BV37" s="89"/>
      <c r="BW37" s="89"/>
      <c r="BX37" s="89"/>
      <c r="BY37" s="89"/>
      <c r="BZ37" s="89"/>
      <c r="CA37" s="89"/>
      <c r="CB37" s="89"/>
      <c r="CC37" s="90"/>
      <c r="CD37" s="88" t="s">
        <v>175</v>
      </c>
      <c r="CE37" s="90"/>
      <c r="CF37" s="88" t="s">
        <v>176</v>
      </c>
      <c r="CG37" s="89"/>
      <c r="CH37" s="89"/>
      <c r="CI37" s="89"/>
      <c r="CJ37" s="89"/>
      <c r="CK37" s="90"/>
      <c r="CL37" s="91"/>
      <c r="CM37" s="88" t="s">
        <v>18</v>
      </c>
      <c r="CN37" s="89"/>
      <c r="CO37" s="89"/>
      <c r="CP37" s="90"/>
      <c r="CQ37" s="88" t="s">
        <v>177</v>
      </c>
      <c r="CR37" s="89"/>
      <c r="CS37" s="89"/>
      <c r="CT37" s="89"/>
      <c r="CU37" s="90"/>
      <c r="CV37" s="88" t="s">
        <v>178</v>
      </c>
      <c r="CW37" s="90"/>
    </row>
    <row r="38" spans="1:101" s="25" customFormat="1" ht="127.5">
      <c r="A38" s="92" t="s">
        <v>179</v>
      </c>
      <c r="B38" s="93" t="s">
        <v>180</v>
      </c>
      <c r="C38" s="94" t="s">
        <v>9</v>
      </c>
      <c r="D38" s="94" t="s">
        <v>181</v>
      </c>
      <c r="E38" s="94" t="s">
        <v>182</v>
      </c>
      <c r="F38" s="94" t="s">
        <v>183</v>
      </c>
      <c r="G38" s="94" t="s">
        <v>184</v>
      </c>
      <c r="H38" s="94" t="s">
        <v>185</v>
      </c>
      <c r="I38" s="94" t="s">
        <v>186</v>
      </c>
      <c r="J38" s="94" t="s">
        <v>187</v>
      </c>
      <c r="K38" s="94" t="s">
        <v>188</v>
      </c>
      <c r="L38" s="94" t="s">
        <v>189</v>
      </c>
      <c r="M38" s="94" t="s">
        <v>190</v>
      </c>
      <c r="N38" s="94" t="s">
        <v>191</v>
      </c>
      <c r="O38" s="94" t="s">
        <v>192</v>
      </c>
      <c r="P38" s="94" t="s">
        <v>193</v>
      </c>
      <c r="Q38" s="94" t="s">
        <v>194</v>
      </c>
      <c r="R38" s="94" t="s">
        <v>195</v>
      </c>
      <c r="S38" s="94" t="s">
        <v>196</v>
      </c>
      <c r="T38" s="94" t="s">
        <v>197</v>
      </c>
      <c r="U38" s="94" t="s">
        <v>119</v>
      </c>
      <c r="V38" s="94" t="s">
        <v>195</v>
      </c>
      <c r="W38" s="94" t="s">
        <v>196</v>
      </c>
      <c r="X38" s="94" t="s">
        <v>197</v>
      </c>
      <c r="Y38" s="94" t="s">
        <v>119</v>
      </c>
      <c r="Z38" s="94" t="s">
        <v>195</v>
      </c>
      <c r="AA38" s="94" t="s">
        <v>196</v>
      </c>
      <c r="AB38" s="94" t="s">
        <v>197</v>
      </c>
      <c r="AC38" s="94" t="s">
        <v>119</v>
      </c>
      <c r="AD38" s="94" t="s">
        <v>195</v>
      </c>
      <c r="AE38" s="94" t="s">
        <v>196</v>
      </c>
      <c r="AF38" s="94" t="s">
        <v>197</v>
      </c>
      <c r="AG38" s="94" t="s">
        <v>119</v>
      </c>
      <c r="AH38" s="94" t="s">
        <v>195</v>
      </c>
      <c r="AI38" s="94" t="s">
        <v>196</v>
      </c>
      <c r="AJ38" s="94" t="s">
        <v>197</v>
      </c>
      <c r="AK38" s="94" t="s">
        <v>119</v>
      </c>
      <c r="AL38" s="94" t="s">
        <v>198</v>
      </c>
      <c r="AM38" s="94" t="s">
        <v>199</v>
      </c>
      <c r="AN38" s="94" t="s">
        <v>200</v>
      </c>
      <c r="AO38" s="94" t="s">
        <v>201</v>
      </c>
      <c r="AP38" s="94" t="s">
        <v>202</v>
      </c>
      <c r="AQ38" s="94" t="s">
        <v>203</v>
      </c>
      <c r="AR38" s="94" t="s">
        <v>204</v>
      </c>
      <c r="AS38" s="94" t="s">
        <v>205</v>
      </c>
      <c r="AT38" s="94" t="s">
        <v>206</v>
      </c>
      <c r="AU38" s="94" t="s">
        <v>207</v>
      </c>
      <c r="AV38" s="94" t="s">
        <v>208</v>
      </c>
      <c r="AW38" s="94" t="s">
        <v>209</v>
      </c>
      <c r="AX38" s="94" t="s">
        <v>210</v>
      </c>
      <c r="AY38" s="94" t="s">
        <v>211</v>
      </c>
      <c r="AZ38" s="94" t="s">
        <v>212</v>
      </c>
      <c r="BA38" s="94" t="s">
        <v>213</v>
      </c>
      <c r="BB38" s="94" t="s">
        <v>214</v>
      </c>
      <c r="BC38" s="94" t="s">
        <v>215</v>
      </c>
      <c r="BD38" s="94" t="s">
        <v>216</v>
      </c>
      <c r="BE38" s="94" t="s">
        <v>217</v>
      </c>
      <c r="BF38" s="94" t="s">
        <v>218</v>
      </c>
      <c r="BG38" s="94" t="s">
        <v>219</v>
      </c>
      <c r="BH38" s="94" t="s">
        <v>220</v>
      </c>
      <c r="BI38" s="94" t="s">
        <v>221</v>
      </c>
      <c r="BJ38" s="94" t="s">
        <v>222</v>
      </c>
      <c r="BK38" s="94" t="s">
        <v>223</v>
      </c>
      <c r="BL38" s="94" t="s">
        <v>224</v>
      </c>
      <c r="BM38" s="94" t="s">
        <v>225</v>
      </c>
      <c r="BN38" s="94" t="s">
        <v>226</v>
      </c>
      <c r="BO38" s="94" t="s">
        <v>227</v>
      </c>
      <c r="BP38" s="94" t="s">
        <v>228</v>
      </c>
      <c r="BQ38" s="94" t="s">
        <v>229</v>
      </c>
      <c r="BR38" s="94" t="s">
        <v>230</v>
      </c>
      <c r="BS38" s="94" t="s">
        <v>231</v>
      </c>
      <c r="BT38" s="94" t="s">
        <v>232</v>
      </c>
      <c r="BU38" s="94" t="s">
        <v>233</v>
      </c>
      <c r="BV38" s="94" t="s">
        <v>234</v>
      </c>
      <c r="BW38" s="94" t="s">
        <v>235</v>
      </c>
      <c r="BX38" s="94" t="s">
        <v>236</v>
      </c>
      <c r="BY38" s="94" t="s">
        <v>237</v>
      </c>
      <c r="BZ38" s="94" t="s">
        <v>238</v>
      </c>
      <c r="CA38" s="94" t="s">
        <v>239</v>
      </c>
      <c r="CB38" s="94" t="s">
        <v>240</v>
      </c>
      <c r="CC38" s="94" t="s">
        <v>241</v>
      </c>
      <c r="CD38" s="94" t="s">
        <v>242</v>
      </c>
      <c r="CE38" s="94" t="s">
        <v>80</v>
      </c>
      <c r="CF38" s="94" t="s">
        <v>243</v>
      </c>
      <c r="CG38" s="94" t="s">
        <v>244</v>
      </c>
      <c r="CH38" s="94" t="s">
        <v>245</v>
      </c>
      <c r="CI38" s="94" t="s">
        <v>403</v>
      </c>
      <c r="CJ38" s="94" t="s">
        <v>404</v>
      </c>
      <c r="CK38" s="94" t="s">
        <v>405</v>
      </c>
      <c r="CL38" s="94"/>
      <c r="CM38" s="94" t="s">
        <v>246</v>
      </c>
      <c r="CN38" s="94" t="s">
        <v>247</v>
      </c>
      <c r="CO38" s="94" t="s">
        <v>248</v>
      </c>
      <c r="CP38" s="94" t="s">
        <v>249</v>
      </c>
      <c r="CQ38" s="94" t="s">
        <v>250</v>
      </c>
      <c r="CR38" s="94" t="s">
        <v>251</v>
      </c>
      <c r="CS38" s="94" t="s">
        <v>252</v>
      </c>
      <c r="CT38" s="94" t="s">
        <v>253</v>
      </c>
      <c r="CU38" s="94" t="s">
        <v>254</v>
      </c>
      <c r="CV38" s="94" t="s">
        <v>255</v>
      </c>
      <c r="CW38" s="95" t="s">
        <v>256</v>
      </c>
    </row>
    <row r="39" spans="1:101" s="25" customFormat="1">
      <c r="A39" s="25" t="s">
        <v>463</v>
      </c>
      <c r="B39" s="25" t="s">
        <v>466</v>
      </c>
      <c r="C39" s="45">
        <v>5</v>
      </c>
      <c r="D39" s="45">
        <v>123.51540393600004</v>
      </c>
      <c r="E39" s="45">
        <v>0</v>
      </c>
      <c r="F39" s="45">
        <v>0</v>
      </c>
      <c r="G39" s="45">
        <v>0</v>
      </c>
      <c r="H39" s="45">
        <v>0</v>
      </c>
      <c r="I39" s="45" t="s">
        <v>502</v>
      </c>
      <c r="J39" s="45"/>
      <c r="K39" s="45"/>
      <c r="L39" s="45">
        <v>132.74643274662995</v>
      </c>
      <c r="M39" s="45">
        <v>1.9041017102452082E-2</v>
      </c>
      <c r="N39" s="45">
        <v>1.8903587579828421E-2</v>
      </c>
      <c r="O39" s="45">
        <v>0</v>
      </c>
      <c r="P39" s="45">
        <v>0</v>
      </c>
      <c r="Q39" s="45">
        <v>0</v>
      </c>
      <c r="R39" s="45">
        <v>0</v>
      </c>
      <c r="S39" s="45">
        <v>0</v>
      </c>
      <c r="T39" s="45">
        <v>0</v>
      </c>
      <c r="U39" s="45">
        <v>0</v>
      </c>
      <c r="V39" s="45" t="s">
        <v>257</v>
      </c>
      <c r="W39" s="45" t="s">
        <v>257</v>
      </c>
      <c r="X39" s="45" t="s">
        <v>257</v>
      </c>
      <c r="Y39" s="45" t="s">
        <v>257</v>
      </c>
      <c r="Z39" s="45">
        <v>0</v>
      </c>
      <c r="AA39" s="45">
        <v>0</v>
      </c>
      <c r="AB39" s="45">
        <v>0</v>
      </c>
      <c r="AC39" s="45">
        <v>0</v>
      </c>
      <c r="AD39" s="45">
        <v>0</v>
      </c>
      <c r="AE39" s="45">
        <v>0</v>
      </c>
      <c r="AF39" s="45">
        <v>0</v>
      </c>
      <c r="AG39" s="45">
        <v>0</v>
      </c>
      <c r="AH39" s="45">
        <v>0</v>
      </c>
      <c r="AI39" s="45">
        <v>0</v>
      </c>
      <c r="AJ39" s="45">
        <v>0</v>
      </c>
      <c r="AK39" s="45">
        <v>0</v>
      </c>
      <c r="AL39" s="45">
        <v>0</v>
      </c>
      <c r="AM39" s="45">
        <v>69.131318978795093</v>
      </c>
      <c r="AN39" s="45">
        <v>6.7281145454233044</v>
      </c>
      <c r="AO39" s="45">
        <v>0</v>
      </c>
      <c r="AP39" s="45">
        <v>0</v>
      </c>
      <c r="AQ39" s="45">
        <v>75.859433524218403</v>
      </c>
      <c r="AR39" s="45">
        <v>0</v>
      </c>
      <c r="AS39" s="96">
        <v>9999</v>
      </c>
      <c r="AT39" s="45">
        <v>69.131318978795093</v>
      </c>
      <c r="AU39" s="45">
        <v>7.9640836533169281</v>
      </c>
      <c r="AV39" s="45">
        <v>0</v>
      </c>
      <c r="AW39" s="45">
        <v>0</v>
      </c>
      <c r="AX39" s="45">
        <v>77.095402632112027</v>
      </c>
      <c r="AY39" s="45">
        <v>0</v>
      </c>
      <c r="AZ39" s="96">
        <v>9999</v>
      </c>
      <c r="BA39" s="45">
        <v>69.131318978795093</v>
      </c>
      <c r="BB39" s="45">
        <v>14.692198198740233</v>
      </c>
      <c r="BC39" s="45">
        <v>0</v>
      </c>
      <c r="BD39" s="45">
        <v>0</v>
      </c>
      <c r="BE39" s="45">
        <v>83.823517177535336</v>
      </c>
      <c r="BF39" s="45">
        <v>0</v>
      </c>
      <c r="BG39" s="45">
        <v>-8.1439300271206765</v>
      </c>
      <c r="BH39" s="96">
        <v>9999</v>
      </c>
      <c r="BI39" s="45">
        <v>0</v>
      </c>
      <c r="BJ39" s="45">
        <v>0</v>
      </c>
      <c r="BK39" s="45">
        <v>0</v>
      </c>
      <c r="BL39" s="45">
        <v>0</v>
      </c>
      <c r="BM39" s="45">
        <v>0</v>
      </c>
      <c r="BN39" s="45">
        <v>69.131318978795093</v>
      </c>
      <c r="BO39" s="45">
        <v>0</v>
      </c>
      <c r="BP39" s="45">
        <v>14.692198198740233</v>
      </c>
      <c r="BQ39" s="45">
        <v>0</v>
      </c>
      <c r="BR39" s="45">
        <v>0</v>
      </c>
      <c r="BS39" s="45">
        <v>0</v>
      </c>
      <c r="BT39" s="45">
        <v>0</v>
      </c>
      <c r="BU39" s="45">
        <v>0</v>
      </c>
      <c r="BV39" s="45">
        <v>0</v>
      </c>
      <c r="BW39" s="45">
        <v>0</v>
      </c>
      <c r="BX39" s="45">
        <v>0</v>
      </c>
      <c r="BY39" s="45"/>
      <c r="BZ39" s="45">
        <v>0</v>
      </c>
      <c r="CA39" s="45">
        <v>0</v>
      </c>
      <c r="CB39" s="45">
        <v>83.823517177535336</v>
      </c>
      <c r="CC39" s="45">
        <v>0</v>
      </c>
      <c r="CD39" s="96">
        <v>9999</v>
      </c>
      <c r="CE39" s="45">
        <v>-8.1439300271206765</v>
      </c>
      <c r="CF39" s="45">
        <v>1.2611012732820706</v>
      </c>
      <c r="CG39" s="45">
        <v>0</v>
      </c>
      <c r="CH39" s="45">
        <v>1.2611012732820706</v>
      </c>
      <c r="CI39" s="45">
        <v>6.30545555546492E-2</v>
      </c>
      <c r="CJ39" s="45">
        <v>0</v>
      </c>
      <c r="CK39" s="45">
        <v>6.30545555546492E-2</v>
      </c>
      <c r="CL39" s="45"/>
      <c r="CM39" s="45">
        <v>0</v>
      </c>
      <c r="CN39" s="45"/>
      <c r="CO39" s="45">
        <v>0</v>
      </c>
      <c r="CP39" s="45">
        <v>0</v>
      </c>
      <c r="CQ39" s="45">
        <v>0</v>
      </c>
      <c r="CR39" s="45">
        <v>0</v>
      </c>
      <c r="CS39" s="45">
        <v>0</v>
      </c>
      <c r="CT39" s="45">
        <v>0</v>
      </c>
      <c r="CU39" s="45">
        <v>0</v>
      </c>
      <c r="CV39" s="45">
        <v>9999</v>
      </c>
      <c r="CW39" s="96">
        <v>9999</v>
      </c>
    </row>
    <row r="40" spans="1:101" s="25" customFormat="1">
      <c r="A40" s="25" t="s">
        <v>464</v>
      </c>
      <c r="B40" s="25" t="s">
        <v>467</v>
      </c>
      <c r="C40" s="45">
        <v>4</v>
      </c>
      <c r="D40" s="45">
        <v>36.858213897599995</v>
      </c>
      <c r="E40" s="45">
        <v>0</v>
      </c>
      <c r="F40" s="45">
        <v>0</v>
      </c>
      <c r="G40" s="45">
        <v>0</v>
      </c>
      <c r="H40" s="45">
        <v>0</v>
      </c>
      <c r="I40" s="45" t="s">
        <v>502</v>
      </c>
      <c r="J40" s="45"/>
      <c r="K40" s="45"/>
      <c r="L40" s="45">
        <v>39.612843875358891</v>
      </c>
      <c r="M40" s="45">
        <v>5.682027170908076E-3</v>
      </c>
      <c r="N40" s="45">
        <v>5.6410168468570563E-3</v>
      </c>
      <c r="O40" s="45">
        <v>0</v>
      </c>
      <c r="P40" s="45">
        <v>0</v>
      </c>
      <c r="Q40" s="45">
        <v>0</v>
      </c>
      <c r="R40" s="45">
        <v>0</v>
      </c>
      <c r="S40" s="45">
        <v>0</v>
      </c>
      <c r="T40" s="45">
        <v>0</v>
      </c>
      <c r="U40" s="45">
        <v>0</v>
      </c>
      <c r="V40" s="45" t="s">
        <v>257</v>
      </c>
      <c r="W40" s="45" t="s">
        <v>257</v>
      </c>
      <c r="X40" s="45" t="s">
        <v>257</v>
      </c>
      <c r="Y40" s="45" t="s">
        <v>257</v>
      </c>
      <c r="Z40" s="45">
        <v>0</v>
      </c>
      <c r="AA40" s="45">
        <v>0</v>
      </c>
      <c r="AB40" s="45">
        <v>0</v>
      </c>
      <c r="AC40" s="45">
        <v>0</v>
      </c>
      <c r="AD40" s="45">
        <v>0</v>
      </c>
      <c r="AE40" s="45">
        <v>0</v>
      </c>
      <c r="AF40" s="45">
        <v>0</v>
      </c>
      <c r="AG40" s="45">
        <v>0</v>
      </c>
      <c r="AH40" s="45">
        <v>0</v>
      </c>
      <c r="AI40" s="45">
        <v>0</v>
      </c>
      <c r="AJ40" s="45">
        <v>0</v>
      </c>
      <c r="AK40" s="45">
        <v>0</v>
      </c>
      <c r="AL40" s="45">
        <v>0</v>
      </c>
      <c r="AM40" s="45">
        <v>20.629466938908514</v>
      </c>
      <c r="AN40" s="45">
        <v>2.0077356923939695</v>
      </c>
      <c r="AO40" s="45">
        <v>0</v>
      </c>
      <c r="AP40" s="45">
        <v>0</v>
      </c>
      <c r="AQ40" s="45">
        <v>22.637202631302483</v>
      </c>
      <c r="AR40" s="45">
        <v>0</v>
      </c>
      <c r="AS40" s="96">
        <v>9999</v>
      </c>
      <c r="AT40" s="45">
        <v>20.629466938908514</v>
      </c>
      <c r="AU40" s="45">
        <v>2.376561055853688</v>
      </c>
      <c r="AV40" s="45">
        <v>0</v>
      </c>
      <c r="AW40" s="45">
        <v>0</v>
      </c>
      <c r="AX40" s="45">
        <v>23.006027994762203</v>
      </c>
      <c r="AY40" s="45">
        <v>0</v>
      </c>
      <c r="AZ40" s="96">
        <v>9999</v>
      </c>
      <c r="BA40" s="45">
        <v>20.629466938908514</v>
      </c>
      <c r="BB40" s="45">
        <v>4.3842967482476576</v>
      </c>
      <c r="BC40" s="45">
        <v>0</v>
      </c>
      <c r="BD40" s="45">
        <v>0</v>
      </c>
      <c r="BE40" s="45">
        <v>25.013763687156171</v>
      </c>
      <c r="BF40" s="45">
        <v>0</v>
      </c>
      <c r="BG40" s="45">
        <v>-8.1439300271206694</v>
      </c>
      <c r="BH40" s="96">
        <v>9999</v>
      </c>
      <c r="BI40" s="45">
        <v>0</v>
      </c>
      <c r="BJ40" s="45">
        <v>0</v>
      </c>
      <c r="BK40" s="45">
        <v>0</v>
      </c>
      <c r="BL40" s="45">
        <v>0</v>
      </c>
      <c r="BM40" s="45">
        <v>0</v>
      </c>
      <c r="BN40" s="45">
        <v>20.629466938908514</v>
      </c>
      <c r="BO40" s="45">
        <v>0</v>
      </c>
      <c r="BP40" s="45">
        <v>4.3842967482476576</v>
      </c>
      <c r="BQ40" s="45">
        <v>0</v>
      </c>
      <c r="BR40" s="45">
        <v>0</v>
      </c>
      <c r="BS40" s="45">
        <v>0</v>
      </c>
      <c r="BT40" s="45">
        <v>0</v>
      </c>
      <c r="BU40" s="45">
        <v>0</v>
      </c>
      <c r="BV40" s="45">
        <v>0</v>
      </c>
      <c r="BW40" s="45">
        <v>0</v>
      </c>
      <c r="BX40" s="45">
        <v>0</v>
      </c>
      <c r="BY40" s="45"/>
      <c r="BZ40" s="45">
        <v>0</v>
      </c>
      <c r="CA40" s="45">
        <v>0</v>
      </c>
      <c r="CB40" s="45">
        <v>25.013763687156171</v>
      </c>
      <c r="CC40" s="45">
        <v>0</v>
      </c>
      <c r="CD40" s="96">
        <v>9999</v>
      </c>
      <c r="CE40" s="45">
        <v>-8.1439300271206694</v>
      </c>
      <c r="CF40" s="45">
        <v>0.37632504931329042</v>
      </c>
      <c r="CG40" s="45">
        <v>0</v>
      </c>
      <c r="CH40" s="45">
        <v>0.37632504931329042</v>
      </c>
      <c r="CI40" s="45">
        <v>1.881610084079547E-2</v>
      </c>
      <c r="CJ40" s="45">
        <v>0</v>
      </c>
      <c r="CK40" s="45">
        <v>1.881610084079547E-2</v>
      </c>
      <c r="CL40" s="45"/>
      <c r="CM40" s="45">
        <v>0</v>
      </c>
      <c r="CN40" s="45"/>
      <c r="CO40" s="45">
        <v>0</v>
      </c>
      <c r="CP40" s="45">
        <v>0</v>
      </c>
      <c r="CQ40" s="45">
        <v>0</v>
      </c>
      <c r="CR40" s="45">
        <v>0</v>
      </c>
      <c r="CS40" s="45">
        <v>0</v>
      </c>
      <c r="CT40" s="45">
        <v>0</v>
      </c>
      <c r="CU40" s="45">
        <v>0</v>
      </c>
      <c r="CV40" s="45">
        <v>9999</v>
      </c>
      <c r="CW40" s="96">
        <v>9999</v>
      </c>
    </row>
    <row r="41" spans="1:101" s="25" customFormat="1">
      <c r="A41" s="25" t="s">
        <v>465</v>
      </c>
      <c r="B41" s="25" t="s">
        <v>468</v>
      </c>
      <c r="C41" s="45">
        <v>4</v>
      </c>
      <c r="D41" s="45">
        <v>30.653504218679991</v>
      </c>
      <c r="E41" s="45">
        <v>0</v>
      </c>
      <c r="F41" s="45">
        <v>0</v>
      </c>
      <c r="G41" s="45">
        <v>0</v>
      </c>
      <c r="H41" s="45">
        <v>0</v>
      </c>
      <c r="I41" s="45" t="s">
        <v>502</v>
      </c>
      <c r="J41" s="45"/>
      <c r="K41" s="45"/>
      <c r="L41" s="45">
        <v>32.94441993908697</v>
      </c>
      <c r="M41" s="45">
        <v>4.7255150327679416E-3</v>
      </c>
      <c r="N41" s="45">
        <v>4.6914083843882914E-3</v>
      </c>
      <c r="O41" s="45">
        <v>0</v>
      </c>
      <c r="P41" s="45">
        <v>0</v>
      </c>
      <c r="Q41" s="45">
        <v>0</v>
      </c>
      <c r="R41" s="45">
        <v>0</v>
      </c>
      <c r="S41" s="45">
        <v>0</v>
      </c>
      <c r="T41" s="45">
        <v>0</v>
      </c>
      <c r="U41" s="45">
        <v>0</v>
      </c>
      <c r="V41" s="45" t="s">
        <v>257</v>
      </c>
      <c r="W41" s="45" t="s">
        <v>257</v>
      </c>
      <c r="X41" s="45" t="s">
        <v>257</v>
      </c>
      <c r="Y41" s="45" t="s">
        <v>257</v>
      </c>
      <c r="Z41" s="45">
        <v>0</v>
      </c>
      <c r="AA41" s="45">
        <v>0</v>
      </c>
      <c r="AB41" s="45">
        <v>0</v>
      </c>
      <c r="AC41" s="45">
        <v>0</v>
      </c>
      <c r="AD41" s="45">
        <v>0</v>
      </c>
      <c r="AE41" s="45">
        <v>0</v>
      </c>
      <c r="AF41" s="45">
        <v>0</v>
      </c>
      <c r="AG41" s="45">
        <v>0</v>
      </c>
      <c r="AH41" s="45">
        <v>0</v>
      </c>
      <c r="AI41" s="45">
        <v>0</v>
      </c>
      <c r="AJ41" s="45">
        <v>0</v>
      </c>
      <c r="AK41" s="45">
        <v>0</v>
      </c>
      <c r="AL41" s="45">
        <v>0</v>
      </c>
      <c r="AM41" s="45">
        <v>17.156703621011001</v>
      </c>
      <c r="AN41" s="45">
        <v>1.6697535775275416</v>
      </c>
      <c r="AO41" s="45">
        <v>0</v>
      </c>
      <c r="AP41" s="45">
        <v>0</v>
      </c>
      <c r="AQ41" s="45">
        <v>18.826457198538542</v>
      </c>
      <c r="AR41" s="45">
        <v>0</v>
      </c>
      <c r="AS41" s="96">
        <v>9999</v>
      </c>
      <c r="AT41" s="45">
        <v>17.156703621011001</v>
      </c>
      <c r="AU41" s="45">
        <v>1.976490899801989</v>
      </c>
      <c r="AV41" s="45">
        <v>0</v>
      </c>
      <c r="AW41" s="45">
        <v>0</v>
      </c>
      <c r="AX41" s="45">
        <v>19.133194520812989</v>
      </c>
      <c r="AY41" s="45">
        <v>0</v>
      </c>
      <c r="AZ41" s="96">
        <v>9999</v>
      </c>
      <c r="BA41" s="45">
        <v>17.156703621011001</v>
      </c>
      <c r="BB41" s="45">
        <v>3.6462444773295308</v>
      </c>
      <c r="BC41" s="45">
        <v>0</v>
      </c>
      <c r="BD41" s="45">
        <v>0</v>
      </c>
      <c r="BE41" s="45">
        <v>20.802948098340529</v>
      </c>
      <c r="BF41" s="45">
        <v>0</v>
      </c>
      <c r="BG41" s="45">
        <v>-8.1439300271206641</v>
      </c>
      <c r="BH41" s="96">
        <v>9999</v>
      </c>
      <c r="BI41" s="45">
        <v>0</v>
      </c>
      <c r="BJ41" s="45">
        <v>0</v>
      </c>
      <c r="BK41" s="45">
        <v>0</v>
      </c>
      <c r="BL41" s="45">
        <v>0</v>
      </c>
      <c r="BM41" s="45">
        <v>0</v>
      </c>
      <c r="BN41" s="45">
        <v>17.156703621011001</v>
      </c>
      <c r="BO41" s="45">
        <v>0</v>
      </c>
      <c r="BP41" s="45">
        <v>3.6462444773295308</v>
      </c>
      <c r="BQ41" s="45">
        <v>0</v>
      </c>
      <c r="BR41" s="45">
        <v>0</v>
      </c>
      <c r="BS41" s="45">
        <v>0</v>
      </c>
      <c r="BT41" s="45">
        <v>0</v>
      </c>
      <c r="BU41" s="45">
        <v>0</v>
      </c>
      <c r="BV41" s="45">
        <v>0</v>
      </c>
      <c r="BW41" s="45">
        <v>0</v>
      </c>
      <c r="BX41" s="45">
        <v>0</v>
      </c>
      <c r="BY41" s="45"/>
      <c r="BZ41" s="45">
        <v>0</v>
      </c>
      <c r="CA41" s="45">
        <v>0</v>
      </c>
      <c r="CB41" s="45">
        <v>20.802948098340529</v>
      </c>
      <c r="CC41" s="45">
        <v>0</v>
      </c>
      <c r="CD41" s="96">
        <v>9999</v>
      </c>
      <c r="CE41" s="45">
        <v>-8.1439300271206641</v>
      </c>
      <c r="CF41" s="45">
        <v>0.31297451142826682</v>
      </c>
      <c r="CG41" s="45">
        <v>0</v>
      </c>
      <c r="CH41" s="45">
        <v>0.31297451142826682</v>
      </c>
      <c r="CI41" s="45">
        <v>1.5648599471066307E-2</v>
      </c>
      <c r="CJ41" s="45">
        <v>0</v>
      </c>
      <c r="CK41" s="45">
        <v>1.5648599471066307E-2</v>
      </c>
      <c r="CL41" s="45"/>
      <c r="CM41" s="45">
        <v>0</v>
      </c>
      <c r="CN41" s="45"/>
      <c r="CO41" s="45">
        <v>0</v>
      </c>
      <c r="CP41" s="45">
        <v>0</v>
      </c>
      <c r="CQ41" s="45">
        <v>0</v>
      </c>
      <c r="CR41" s="45">
        <v>0</v>
      </c>
      <c r="CS41" s="45">
        <v>0</v>
      </c>
      <c r="CT41" s="45">
        <v>0</v>
      </c>
      <c r="CU41" s="45">
        <v>0</v>
      </c>
      <c r="CV41" s="45">
        <v>9999</v>
      </c>
      <c r="CW41" s="96">
        <v>9999</v>
      </c>
    </row>
    <row r="42" spans="1:101" s="25" customFormat="1">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row>
    <row r="43" spans="1:101" s="25" customFormat="1">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row>
    <row r="44" spans="1:101" s="25" customFormat="1" ht="13.5" thickBot="1">
      <c r="A44" s="74" t="s">
        <v>258</v>
      </c>
      <c r="B44" s="76"/>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row>
    <row r="45" spans="1:101" s="25" customFormat="1" ht="26.25" thickBot="1">
      <c r="A45" s="86" t="s">
        <v>161</v>
      </c>
      <c r="B45" s="87"/>
      <c r="C45" s="88" t="s">
        <v>162</v>
      </c>
      <c r="D45" s="89"/>
      <c r="E45" s="89"/>
      <c r="F45" s="89"/>
      <c r="G45" s="89"/>
      <c r="H45" s="89"/>
      <c r="I45" s="89"/>
      <c r="J45" s="89"/>
      <c r="K45" s="90"/>
      <c r="L45" s="88" t="s">
        <v>163</v>
      </c>
      <c r="M45" s="89"/>
      <c r="N45" s="89"/>
      <c r="O45" s="89"/>
      <c r="P45" s="89"/>
      <c r="Q45" s="90"/>
      <c r="R45" s="88" t="s">
        <v>164</v>
      </c>
      <c r="S45" s="89"/>
      <c r="T45" s="89"/>
      <c r="U45" s="90"/>
      <c r="V45" s="88" t="s">
        <v>165</v>
      </c>
      <c r="W45" s="89"/>
      <c r="X45" s="89"/>
      <c r="Y45" s="90"/>
      <c r="Z45" s="88" t="s">
        <v>166</v>
      </c>
      <c r="AA45" s="89"/>
      <c r="AB45" s="89"/>
      <c r="AC45" s="90"/>
      <c r="AD45" s="88" t="s">
        <v>167</v>
      </c>
      <c r="AE45" s="89"/>
      <c r="AF45" s="89"/>
      <c r="AG45" s="90"/>
      <c r="AH45" s="88" t="s">
        <v>168</v>
      </c>
      <c r="AI45" s="89"/>
      <c r="AJ45" s="89"/>
      <c r="AK45" s="89"/>
      <c r="AL45" s="90"/>
      <c r="AM45" s="88" t="s">
        <v>169</v>
      </c>
      <c r="AN45" s="89"/>
      <c r="AO45" s="89"/>
      <c r="AP45" s="89"/>
      <c r="AQ45" s="89"/>
      <c r="AR45" s="89"/>
      <c r="AS45" s="90"/>
      <c r="AT45" s="88" t="s">
        <v>170</v>
      </c>
      <c r="AU45" s="89"/>
      <c r="AV45" s="89"/>
      <c r="AW45" s="89"/>
      <c r="AX45" s="89"/>
      <c r="AY45" s="89"/>
      <c r="AZ45" s="90"/>
      <c r="BA45" s="88" t="s">
        <v>171</v>
      </c>
      <c r="BB45" s="89"/>
      <c r="BC45" s="89"/>
      <c r="BD45" s="89"/>
      <c r="BE45" s="89"/>
      <c r="BF45" s="90"/>
      <c r="BG45" s="88" t="s">
        <v>172</v>
      </c>
      <c r="BH45" s="90"/>
      <c r="BI45" s="88" t="s">
        <v>173</v>
      </c>
      <c r="BJ45" s="89"/>
      <c r="BK45" s="89"/>
      <c r="BL45" s="89"/>
      <c r="BM45" s="90"/>
      <c r="BN45" s="88" t="s">
        <v>174</v>
      </c>
      <c r="BO45" s="89"/>
      <c r="BP45" s="89"/>
      <c r="BQ45" s="89"/>
      <c r="BR45" s="89"/>
      <c r="BS45" s="89"/>
      <c r="BT45" s="89"/>
      <c r="BU45" s="89"/>
      <c r="BV45" s="89"/>
      <c r="BW45" s="89"/>
      <c r="BX45" s="89"/>
      <c r="BY45" s="89"/>
      <c r="BZ45" s="89"/>
      <c r="CA45" s="89"/>
      <c r="CB45" s="89"/>
      <c r="CC45" s="90"/>
      <c r="CD45" s="88" t="s">
        <v>175</v>
      </c>
      <c r="CE45" s="90"/>
      <c r="CF45" s="88" t="s">
        <v>176</v>
      </c>
      <c r="CG45" s="89"/>
      <c r="CH45" s="89"/>
      <c r="CI45" s="89"/>
      <c r="CJ45" s="89"/>
      <c r="CK45" s="90"/>
      <c r="CL45" s="91"/>
      <c r="CM45" s="88" t="s">
        <v>18</v>
      </c>
      <c r="CN45" s="89"/>
      <c r="CO45" s="89"/>
      <c r="CP45" s="90"/>
      <c r="CQ45" s="88" t="s">
        <v>177</v>
      </c>
      <c r="CR45" s="89"/>
      <c r="CS45" s="89"/>
      <c r="CT45" s="89"/>
      <c r="CU45" s="90"/>
      <c r="CV45" s="88" t="s">
        <v>178</v>
      </c>
      <c r="CW45" s="90"/>
    </row>
    <row r="46" spans="1:101" s="25" customFormat="1" ht="127.5">
      <c r="A46" s="92" t="s">
        <v>179</v>
      </c>
      <c r="B46" s="93" t="s">
        <v>180</v>
      </c>
      <c r="C46" s="94" t="s">
        <v>9</v>
      </c>
      <c r="D46" s="94" t="s">
        <v>181</v>
      </c>
      <c r="E46" s="94" t="s">
        <v>182</v>
      </c>
      <c r="F46" s="94" t="s">
        <v>183</v>
      </c>
      <c r="G46" s="94" t="s">
        <v>184</v>
      </c>
      <c r="H46" s="94" t="s">
        <v>185</v>
      </c>
      <c r="I46" s="94" t="s">
        <v>186</v>
      </c>
      <c r="J46" s="94" t="s">
        <v>187</v>
      </c>
      <c r="K46" s="94" t="s">
        <v>188</v>
      </c>
      <c r="L46" s="94" t="s">
        <v>189</v>
      </c>
      <c r="M46" s="94" t="s">
        <v>190</v>
      </c>
      <c r="N46" s="94" t="s">
        <v>191</v>
      </c>
      <c r="O46" s="94" t="s">
        <v>192</v>
      </c>
      <c r="P46" s="94" t="s">
        <v>193</v>
      </c>
      <c r="Q46" s="94" t="s">
        <v>194</v>
      </c>
      <c r="R46" s="94" t="s">
        <v>195</v>
      </c>
      <c r="S46" s="94" t="s">
        <v>196</v>
      </c>
      <c r="T46" s="94" t="s">
        <v>197</v>
      </c>
      <c r="U46" s="94" t="s">
        <v>119</v>
      </c>
      <c r="V46" s="94" t="s">
        <v>195</v>
      </c>
      <c r="W46" s="94" t="s">
        <v>196</v>
      </c>
      <c r="X46" s="94" t="s">
        <v>197</v>
      </c>
      <c r="Y46" s="94" t="s">
        <v>119</v>
      </c>
      <c r="Z46" s="94" t="s">
        <v>195</v>
      </c>
      <c r="AA46" s="94" t="s">
        <v>196</v>
      </c>
      <c r="AB46" s="94" t="s">
        <v>197</v>
      </c>
      <c r="AC46" s="94" t="s">
        <v>119</v>
      </c>
      <c r="AD46" s="94" t="s">
        <v>195</v>
      </c>
      <c r="AE46" s="94" t="s">
        <v>196</v>
      </c>
      <c r="AF46" s="94" t="s">
        <v>197</v>
      </c>
      <c r="AG46" s="94" t="s">
        <v>119</v>
      </c>
      <c r="AH46" s="94" t="s">
        <v>195</v>
      </c>
      <c r="AI46" s="94" t="s">
        <v>196</v>
      </c>
      <c r="AJ46" s="94" t="s">
        <v>197</v>
      </c>
      <c r="AK46" s="94" t="s">
        <v>119</v>
      </c>
      <c r="AL46" s="94" t="s">
        <v>198</v>
      </c>
      <c r="AM46" s="94" t="s">
        <v>199</v>
      </c>
      <c r="AN46" s="94" t="s">
        <v>200</v>
      </c>
      <c r="AO46" s="94" t="s">
        <v>201</v>
      </c>
      <c r="AP46" s="94" t="s">
        <v>202</v>
      </c>
      <c r="AQ46" s="94" t="s">
        <v>203</v>
      </c>
      <c r="AR46" s="94" t="s">
        <v>204</v>
      </c>
      <c r="AS46" s="94" t="s">
        <v>205</v>
      </c>
      <c r="AT46" s="94" t="s">
        <v>206</v>
      </c>
      <c r="AU46" s="94" t="s">
        <v>207</v>
      </c>
      <c r="AV46" s="94" t="s">
        <v>208</v>
      </c>
      <c r="AW46" s="94" t="s">
        <v>209</v>
      </c>
      <c r="AX46" s="94" t="s">
        <v>210</v>
      </c>
      <c r="AY46" s="94" t="s">
        <v>211</v>
      </c>
      <c r="AZ46" s="94" t="s">
        <v>212</v>
      </c>
      <c r="BA46" s="94" t="s">
        <v>213</v>
      </c>
      <c r="BB46" s="94" t="s">
        <v>214</v>
      </c>
      <c r="BC46" s="94" t="s">
        <v>215</v>
      </c>
      <c r="BD46" s="94" t="s">
        <v>216</v>
      </c>
      <c r="BE46" s="94" t="s">
        <v>217</v>
      </c>
      <c r="BF46" s="94" t="s">
        <v>218</v>
      </c>
      <c r="BG46" s="94" t="s">
        <v>219</v>
      </c>
      <c r="BH46" s="94" t="s">
        <v>220</v>
      </c>
      <c r="BI46" s="94" t="s">
        <v>221</v>
      </c>
      <c r="BJ46" s="94" t="s">
        <v>222</v>
      </c>
      <c r="BK46" s="94" t="s">
        <v>223</v>
      </c>
      <c r="BL46" s="94" t="s">
        <v>224</v>
      </c>
      <c r="BM46" s="94" t="s">
        <v>225</v>
      </c>
      <c r="BN46" s="94" t="s">
        <v>226</v>
      </c>
      <c r="BO46" s="94" t="s">
        <v>227</v>
      </c>
      <c r="BP46" s="94" t="s">
        <v>228</v>
      </c>
      <c r="BQ46" s="94" t="s">
        <v>229</v>
      </c>
      <c r="BR46" s="94" t="s">
        <v>230</v>
      </c>
      <c r="BS46" s="94" t="s">
        <v>231</v>
      </c>
      <c r="BT46" s="94" t="s">
        <v>232</v>
      </c>
      <c r="BU46" s="94" t="s">
        <v>233</v>
      </c>
      <c r="BV46" s="94" t="s">
        <v>234</v>
      </c>
      <c r="BW46" s="94" t="s">
        <v>235</v>
      </c>
      <c r="BX46" s="94" t="s">
        <v>236</v>
      </c>
      <c r="BY46" s="94" t="s">
        <v>237</v>
      </c>
      <c r="BZ46" s="94" t="s">
        <v>238</v>
      </c>
      <c r="CA46" s="94" t="s">
        <v>239</v>
      </c>
      <c r="CB46" s="94" t="s">
        <v>240</v>
      </c>
      <c r="CC46" s="94" t="s">
        <v>241</v>
      </c>
      <c r="CD46" s="94" t="s">
        <v>242</v>
      </c>
      <c r="CE46" s="94" t="s">
        <v>80</v>
      </c>
      <c r="CF46" s="94" t="s">
        <v>243</v>
      </c>
      <c r="CG46" s="94" t="s">
        <v>244</v>
      </c>
      <c r="CH46" s="94" t="s">
        <v>245</v>
      </c>
      <c r="CI46" s="94" t="s">
        <v>403</v>
      </c>
      <c r="CJ46" s="94" t="s">
        <v>404</v>
      </c>
      <c r="CK46" s="94" t="s">
        <v>405</v>
      </c>
      <c r="CL46" s="94"/>
      <c r="CM46" s="94" t="s">
        <v>246</v>
      </c>
      <c r="CN46" s="94" t="s">
        <v>247</v>
      </c>
      <c r="CO46" s="94" t="s">
        <v>248</v>
      </c>
      <c r="CP46" s="94" t="s">
        <v>249</v>
      </c>
      <c r="CQ46" s="94" t="s">
        <v>250</v>
      </c>
      <c r="CR46" s="94" t="s">
        <v>251</v>
      </c>
      <c r="CS46" s="94" t="s">
        <v>252</v>
      </c>
      <c r="CT46" s="94" t="s">
        <v>253</v>
      </c>
      <c r="CU46" s="94" t="s">
        <v>254</v>
      </c>
      <c r="CV46" s="94" t="s">
        <v>255</v>
      </c>
      <c r="CW46" s="94" t="s">
        <v>256</v>
      </c>
    </row>
    <row r="47" spans="1:101" s="25" customFormat="1">
      <c r="A47" s="25" t="s">
        <v>463</v>
      </c>
      <c r="C47" s="45">
        <v>4.9999999999999991</v>
      </c>
      <c r="D47" s="45">
        <v>123.51540393600004</v>
      </c>
      <c r="E47" s="45">
        <v>0</v>
      </c>
      <c r="F47" s="45">
        <v>0</v>
      </c>
      <c r="G47" s="45">
        <v>0</v>
      </c>
      <c r="H47" s="45">
        <v>0</v>
      </c>
      <c r="I47" s="45"/>
      <c r="J47" s="45"/>
      <c r="K47" s="45"/>
      <c r="L47" s="45">
        <v>132.74643274662995</v>
      </c>
      <c r="M47" s="45">
        <v>1.9041017102452082E-2</v>
      </c>
      <c r="N47" s="45">
        <v>1.8903587579828421E-2</v>
      </c>
      <c r="O47" s="45">
        <v>0</v>
      </c>
      <c r="P47" s="45">
        <v>0</v>
      </c>
      <c r="Q47" s="45">
        <v>0</v>
      </c>
      <c r="R47" s="45">
        <v>0</v>
      </c>
      <c r="S47" s="45">
        <v>0</v>
      </c>
      <c r="T47" s="45">
        <v>0</v>
      </c>
      <c r="U47" s="45">
        <v>0</v>
      </c>
      <c r="V47" s="45">
        <v>0</v>
      </c>
      <c r="W47" s="45">
        <v>0</v>
      </c>
      <c r="X47" s="45">
        <v>0</v>
      </c>
      <c r="Y47" s="45">
        <v>0</v>
      </c>
      <c r="Z47" s="45">
        <v>0</v>
      </c>
      <c r="AA47" s="45">
        <v>0</v>
      </c>
      <c r="AB47" s="45">
        <v>0</v>
      </c>
      <c r="AC47" s="45">
        <v>0</v>
      </c>
      <c r="AD47" s="45">
        <v>0</v>
      </c>
      <c r="AE47" s="45">
        <v>0</v>
      </c>
      <c r="AF47" s="45">
        <v>0</v>
      </c>
      <c r="AG47" s="45">
        <v>0</v>
      </c>
      <c r="AH47" s="45">
        <v>0</v>
      </c>
      <c r="AI47" s="45">
        <v>0</v>
      </c>
      <c r="AJ47" s="45">
        <v>0</v>
      </c>
      <c r="AK47" s="45">
        <v>0</v>
      </c>
      <c r="AL47" s="45">
        <v>0</v>
      </c>
      <c r="AM47" s="45">
        <v>69.131318978795093</v>
      </c>
      <c r="AN47" s="45">
        <v>6.7281145454233044</v>
      </c>
      <c r="AO47" s="45">
        <v>0</v>
      </c>
      <c r="AP47" s="45">
        <v>0</v>
      </c>
      <c r="AQ47" s="45">
        <v>75.859433524218403</v>
      </c>
      <c r="AR47" s="45">
        <v>0</v>
      </c>
      <c r="AS47" s="96">
        <v>9999</v>
      </c>
      <c r="AT47" s="45">
        <v>69.131318978795093</v>
      </c>
      <c r="AU47" s="45">
        <v>7.9640836533169281</v>
      </c>
      <c r="AV47" s="45">
        <v>0</v>
      </c>
      <c r="AW47" s="45">
        <v>0</v>
      </c>
      <c r="AX47" s="45">
        <v>77.095402632112027</v>
      </c>
      <c r="AY47" s="45">
        <v>0</v>
      </c>
      <c r="AZ47" s="96">
        <v>9999</v>
      </c>
      <c r="BA47" s="45">
        <v>69.131318978795093</v>
      </c>
      <c r="BB47" s="45">
        <v>14.692198198740233</v>
      </c>
      <c r="BC47" s="45">
        <v>0</v>
      </c>
      <c r="BD47" s="45">
        <v>0</v>
      </c>
      <c r="BE47" s="45">
        <v>83.823517177535336</v>
      </c>
      <c r="BF47" s="45">
        <v>0</v>
      </c>
      <c r="BG47" s="45">
        <v>-8.1439300271206765</v>
      </c>
      <c r="BH47" s="96">
        <v>9999</v>
      </c>
      <c r="BI47" s="45">
        <v>0</v>
      </c>
      <c r="BJ47" s="45">
        <v>0</v>
      </c>
      <c r="BK47" s="45">
        <v>0</v>
      </c>
      <c r="BL47" s="45">
        <v>0</v>
      </c>
      <c r="BM47" s="45">
        <v>0</v>
      </c>
      <c r="BN47" s="45">
        <v>69.131318978795093</v>
      </c>
      <c r="BO47" s="45">
        <v>0</v>
      </c>
      <c r="BP47" s="45">
        <v>14.692198198740233</v>
      </c>
      <c r="BQ47" s="45">
        <v>0</v>
      </c>
      <c r="BR47" s="45">
        <v>0</v>
      </c>
      <c r="BS47" s="45">
        <v>0</v>
      </c>
      <c r="BT47" s="45">
        <v>0</v>
      </c>
      <c r="BU47" s="45">
        <v>0</v>
      </c>
      <c r="BV47" s="45">
        <v>0</v>
      </c>
      <c r="BW47" s="45">
        <v>0</v>
      </c>
      <c r="BX47" s="45">
        <v>0</v>
      </c>
      <c r="BY47" s="45">
        <v>0</v>
      </c>
      <c r="BZ47" s="45">
        <v>0</v>
      </c>
      <c r="CA47" s="45">
        <v>0</v>
      </c>
      <c r="CB47" s="45">
        <v>83.823517177535336</v>
      </c>
      <c r="CC47" s="45">
        <v>0</v>
      </c>
      <c r="CD47" s="96">
        <v>9999</v>
      </c>
      <c r="CE47" s="45">
        <v>-8.1439300271206765</v>
      </c>
      <c r="CF47" s="45">
        <v>1.2611012732820706</v>
      </c>
      <c r="CG47" s="45">
        <v>0</v>
      </c>
      <c r="CH47" s="45">
        <v>1.2611012732820706</v>
      </c>
      <c r="CI47" s="45">
        <v>6.30545555546492E-2</v>
      </c>
      <c r="CJ47" s="45">
        <v>0</v>
      </c>
      <c r="CK47" s="45">
        <v>6.30545555546492E-2</v>
      </c>
      <c r="CL47" s="45"/>
      <c r="CM47" s="45">
        <v>0</v>
      </c>
      <c r="CN47" s="45"/>
      <c r="CO47" s="45">
        <v>0</v>
      </c>
      <c r="CP47" s="45">
        <v>0</v>
      </c>
      <c r="CQ47" s="45">
        <v>0</v>
      </c>
      <c r="CR47" s="45">
        <v>0</v>
      </c>
      <c r="CS47" s="45">
        <v>0</v>
      </c>
      <c r="CT47" s="45">
        <v>0</v>
      </c>
      <c r="CU47" s="45">
        <v>0</v>
      </c>
      <c r="CV47" s="45">
        <v>9999</v>
      </c>
      <c r="CW47" s="96">
        <v>9999</v>
      </c>
    </row>
    <row r="48" spans="1:101" s="25" customFormat="1">
      <c r="A48" s="25" t="s">
        <v>464</v>
      </c>
      <c r="C48" s="45">
        <v>4</v>
      </c>
      <c r="D48" s="45">
        <v>36.858213897599995</v>
      </c>
      <c r="E48" s="45">
        <v>0</v>
      </c>
      <c r="F48" s="45">
        <v>0</v>
      </c>
      <c r="G48" s="45">
        <v>0</v>
      </c>
      <c r="H48" s="45">
        <v>0</v>
      </c>
      <c r="I48" s="45"/>
      <c r="J48" s="45"/>
      <c r="K48" s="45"/>
      <c r="L48" s="45">
        <v>39.612843875358891</v>
      </c>
      <c r="M48" s="45">
        <v>5.682027170908076E-3</v>
      </c>
      <c r="N48" s="45">
        <v>5.6410168468570563E-3</v>
      </c>
      <c r="O48" s="45">
        <v>0</v>
      </c>
      <c r="P48" s="45">
        <v>0</v>
      </c>
      <c r="Q48" s="45">
        <v>0</v>
      </c>
      <c r="R48" s="45">
        <v>0</v>
      </c>
      <c r="S48" s="45">
        <v>0</v>
      </c>
      <c r="T48" s="45">
        <v>0</v>
      </c>
      <c r="U48" s="45">
        <v>0</v>
      </c>
      <c r="V48" s="45">
        <v>0</v>
      </c>
      <c r="W48" s="45">
        <v>0</v>
      </c>
      <c r="X48" s="45">
        <v>0</v>
      </c>
      <c r="Y48" s="45">
        <v>0</v>
      </c>
      <c r="Z48" s="45">
        <v>0</v>
      </c>
      <c r="AA48" s="45">
        <v>0</v>
      </c>
      <c r="AB48" s="45">
        <v>0</v>
      </c>
      <c r="AC48" s="45">
        <v>0</v>
      </c>
      <c r="AD48" s="45">
        <v>0</v>
      </c>
      <c r="AE48" s="45">
        <v>0</v>
      </c>
      <c r="AF48" s="45">
        <v>0</v>
      </c>
      <c r="AG48" s="45">
        <v>0</v>
      </c>
      <c r="AH48" s="45">
        <v>0</v>
      </c>
      <c r="AI48" s="45">
        <v>0</v>
      </c>
      <c r="AJ48" s="45">
        <v>0</v>
      </c>
      <c r="AK48" s="45">
        <v>0</v>
      </c>
      <c r="AL48" s="45">
        <v>0</v>
      </c>
      <c r="AM48" s="45">
        <v>20.629466938908514</v>
      </c>
      <c r="AN48" s="45">
        <v>2.0077356923939695</v>
      </c>
      <c r="AO48" s="45">
        <v>0</v>
      </c>
      <c r="AP48" s="45">
        <v>0</v>
      </c>
      <c r="AQ48" s="45">
        <v>22.637202631302483</v>
      </c>
      <c r="AR48" s="45">
        <v>0</v>
      </c>
      <c r="AS48" s="96">
        <v>9999</v>
      </c>
      <c r="AT48" s="45">
        <v>20.629466938908514</v>
      </c>
      <c r="AU48" s="45">
        <v>2.376561055853688</v>
      </c>
      <c r="AV48" s="45">
        <v>0</v>
      </c>
      <c r="AW48" s="45">
        <v>0</v>
      </c>
      <c r="AX48" s="45">
        <v>23.006027994762203</v>
      </c>
      <c r="AY48" s="45">
        <v>0</v>
      </c>
      <c r="AZ48" s="96">
        <v>9999</v>
      </c>
      <c r="BA48" s="45">
        <v>20.629466938908514</v>
      </c>
      <c r="BB48" s="45">
        <v>4.3842967482476576</v>
      </c>
      <c r="BC48" s="45">
        <v>0</v>
      </c>
      <c r="BD48" s="45">
        <v>0</v>
      </c>
      <c r="BE48" s="45">
        <v>25.013763687156171</v>
      </c>
      <c r="BF48" s="45">
        <v>0</v>
      </c>
      <c r="BG48" s="45">
        <v>-8.1439300271206694</v>
      </c>
      <c r="BH48" s="96">
        <v>9999</v>
      </c>
      <c r="BI48" s="45">
        <v>0</v>
      </c>
      <c r="BJ48" s="45">
        <v>0</v>
      </c>
      <c r="BK48" s="45">
        <v>0</v>
      </c>
      <c r="BL48" s="45">
        <v>0</v>
      </c>
      <c r="BM48" s="45">
        <v>0</v>
      </c>
      <c r="BN48" s="45">
        <v>20.629466938908514</v>
      </c>
      <c r="BO48" s="45">
        <v>0</v>
      </c>
      <c r="BP48" s="45">
        <v>4.3842967482476576</v>
      </c>
      <c r="BQ48" s="45">
        <v>0</v>
      </c>
      <c r="BR48" s="45">
        <v>0</v>
      </c>
      <c r="BS48" s="45">
        <v>0</v>
      </c>
      <c r="BT48" s="45">
        <v>0</v>
      </c>
      <c r="BU48" s="45">
        <v>0</v>
      </c>
      <c r="BV48" s="45">
        <v>0</v>
      </c>
      <c r="BW48" s="45">
        <v>0</v>
      </c>
      <c r="BX48" s="45">
        <v>0</v>
      </c>
      <c r="BY48" s="45">
        <v>0</v>
      </c>
      <c r="BZ48" s="45">
        <v>0</v>
      </c>
      <c r="CA48" s="45">
        <v>0</v>
      </c>
      <c r="CB48" s="45">
        <v>25.013763687156171</v>
      </c>
      <c r="CC48" s="45">
        <v>0</v>
      </c>
      <c r="CD48" s="96">
        <v>9999</v>
      </c>
      <c r="CE48" s="45">
        <v>-8.1439300271206694</v>
      </c>
      <c r="CF48" s="45">
        <v>0.37632504931329042</v>
      </c>
      <c r="CG48" s="45">
        <v>0</v>
      </c>
      <c r="CH48" s="45">
        <v>0.37632504931329042</v>
      </c>
      <c r="CI48" s="45">
        <v>1.881610084079547E-2</v>
      </c>
      <c r="CJ48" s="45">
        <v>0</v>
      </c>
      <c r="CK48" s="45">
        <v>1.881610084079547E-2</v>
      </c>
      <c r="CL48" s="45"/>
      <c r="CM48" s="45">
        <v>0</v>
      </c>
      <c r="CN48" s="45"/>
      <c r="CO48" s="45">
        <v>0</v>
      </c>
      <c r="CP48" s="45">
        <v>0</v>
      </c>
      <c r="CQ48" s="45">
        <v>0</v>
      </c>
      <c r="CR48" s="45">
        <v>0</v>
      </c>
      <c r="CS48" s="45">
        <v>0</v>
      </c>
      <c r="CT48" s="45">
        <v>0</v>
      </c>
      <c r="CU48" s="45">
        <v>0</v>
      </c>
      <c r="CV48" s="45">
        <v>9999</v>
      </c>
      <c r="CW48" s="96">
        <v>9999</v>
      </c>
    </row>
    <row r="49" spans="1:101" s="25" customFormat="1">
      <c r="A49" s="25" t="s">
        <v>465</v>
      </c>
      <c r="C49" s="45">
        <v>4</v>
      </c>
      <c r="D49" s="45">
        <v>30.653504218679991</v>
      </c>
      <c r="E49" s="45">
        <v>0</v>
      </c>
      <c r="F49" s="45">
        <v>0</v>
      </c>
      <c r="G49" s="45">
        <v>0</v>
      </c>
      <c r="H49" s="45">
        <v>0</v>
      </c>
      <c r="I49" s="45"/>
      <c r="J49" s="45"/>
      <c r="K49" s="45"/>
      <c r="L49" s="45">
        <v>32.94441993908697</v>
      </c>
      <c r="M49" s="45">
        <v>4.7255150327679416E-3</v>
      </c>
      <c r="N49" s="45">
        <v>4.6914083843882914E-3</v>
      </c>
      <c r="O49" s="45">
        <v>0</v>
      </c>
      <c r="P49" s="45">
        <v>0</v>
      </c>
      <c r="Q49" s="45">
        <v>0</v>
      </c>
      <c r="R49" s="45">
        <v>0</v>
      </c>
      <c r="S49" s="45">
        <v>0</v>
      </c>
      <c r="T49" s="45">
        <v>0</v>
      </c>
      <c r="U49" s="45">
        <v>0</v>
      </c>
      <c r="V49" s="45">
        <v>0</v>
      </c>
      <c r="W49" s="45">
        <v>0</v>
      </c>
      <c r="X49" s="45">
        <v>0</v>
      </c>
      <c r="Y49" s="45">
        <v>0</v>
      </c>
      <c r="Z49" s="45">
        <v>0</v>
      </c>
      <c r="AA49" s="45">
        <v>0</v>
      </c>
      <c r="AB49" s="45">
        <v>0</v>
      </c>
      <c r="AC49" s="45">
        <v>0</v>
      </c>
      <c r="AD49" s="45">
        <v>0</v>
      </c>
      <c r="AE49" s="45">
        <v>0</v>
      </c>
      <c r="AF49" s="45">
        <v>0</v>
      </c>
      <c r="AG49" s="45">
        <v>0</v>
      </c>
      <c r="AH49" s="45">
        <v>0</v>
      </c>
      <c r="AI49" s="45">
        <v>0</v>
      </c>
      <c r="AJ49" s="45">
        <v>0</v>
      </c>
      <c r="AK49" s="45">
        <v>0</v>
      </c>
      <c r="AL49" s="45">
        <v>0</v>
      </c>
      <c r="AM49" s="45">
        <v>17.156703621011001</v>
      </c>
      <c r="AN49" s="45">
        <v>1.6697535775275416</v>
      </c>
      <c r="AO49" s="45">
        <v>0</v>
      </c>
      <c r="AP49" s="45">
        <v>0</v>
      </c>
      <c r="AQ49" s="45">
        <v>18.826457198538542</v>
      </c>
      <c r="AR49" s="45">
        <v>0</v>
      </c>
      <c r="AS49" s="96">
        <v>9999</v>
      </c>
      <c r="AT49" s="45">
        <v>17.156703621011001</v>
      </c>
      <c r="AU49" s="45">
        <v>1.976490899801989</v>
      </c>
      <c r="AV49" s="45">
        <v>0</v>
      </c>
      <c r="AW49" s="45">
        <v>0</v>
      </c>
      <c r="AX49" s="45">
        <v>19.133194520812989</v>
      </c>
      <c r="AY49" s="45">
        <v>0</v>
      </c>
      <c r="AZ49" s="96">
        <v>9999</v>
      </c>
      <c r="BA49" s="45">
        <v>17.156703621011001</v>
      </c>
      <c r="BB49" s="45">
        <v>3.6462444773295308</v>
      </c>
      <c r="BC49" s="45">
        <v>0</v>
      </c>
      <c r="BD49" s="45">
        <v>0</v>
      </c>
      <c r="BE49" s="45">
        <v>20.802948098340529</v>
      </c>
      <c r="BF49" s="45">
        <v>0</v>
      </c>
      <c r="BG49" s="45">
        <v>-8.1439300271206641</v>
      </c>
      <c r="BH49" s="96">
        <v>9999</v>
      </c>
      <c r="BI49" s="45">
        <v>0</v>
      </c>
      <c r="BJ49" s="45">
        <v>0</v>
      </c>
      <c r="BK49" s="45">
        <v>0</v>
      </c>
      <c r="BL49" s="45">
        <v>0</v>
      </c>
      <c r="BM49" s="45">
        <v>0</v>
      </c>
      <c r="BN49" s="45">
        <v>17.156703621011001</v>
      </c>
      <c r="BO49" s="45">
        <v>0</v>
      </c>
      <c r="BP49" s="45">
        <v>3.6462444773295308</v>
      </c>
      <c r="BQ49" s="45">
        <v>0</v>
      </c>
      <c r="BR49" s="45">
        <v>0</v>
      </c>
      <c r="BS49" s="45">
        <v>0</v>
      </c>
      <c r="BT49" s="45">
        <v>0</v>
      </c>
      <c r="BU49" s="45">
        <v>0</v>
      </c>
      <c r="BV49" s="45">
        <v>0</v>
      </c>
      <c r="BW49" s="45">
        <v>0</v>
      </c>
      <c r="BX49" s="45">
        <v>0</v>
      </c>
      <c r="BY49" s="45">
        <v>0</v>
      </c>
      <c r="BZ49" s="45">
        <v>0</v>
      </c>
      <c r="CA49" s="45">
        <v>0</v>
      </c>
      <c r="CB49" s="45">
        <v>20.802948098340529</v>
      </c>
      <c r="CC49" s="45">
        <v>0</v>
      </c>
      <c r="CD49" s="96">
        <v>9999</v>
      </c>
      <c r="CE49" s="45">
        <v>-8.1439300271206641</v>
      </c>
      <c r="CF49" s="45">
        <v>0.31297451142826682</v>
      </c>
      <c r="CG49" s="45">
        <v>0</v>
      </c>
      <c r="CH49" s="45">
        <v>0.31297451142826682</v>
      </c>
      <c r="CI49" s="45">
        <v>1.5648599471066307E-2</v>
      </c>
      <c r="CJ49" s="45">
        <v>0</v>
      </c>
      <c r="CK49" s="45">
        <v>1.5648599471066307E-2</v>
      </c>
      <c r="CL49" s="45"/>
      <c r="CM49" s="45">
        <v>0</v>
      </c>
      <c r="CN49" s="45"/>
      <c r="CO49" s="45">
        <v>0</v>
      </c>
      <c r="CP49" s="45">
        <v>0</v>
      </c>
      <c r="CQ49" s="45">
        <v>0</v>
      </c>
      <c r="CR49" s="45">
        <v>0</v>
      </c>
      <c r="CS49" s="45">
        <v>0</v>
      </c>
      <c r="CT49" s="45">
        <v>0</v>
      </c>
      <c r="CU49" s="45">
        <v>0</v>
      </c>
      <c r="CV49" s="45">
        <v>9999</v>
      </c>
      <c r="CW49" s="96">
        <v>9999</v>
      </c>
    </row>
    <row r="50" spans="1:101" s="25" customFormat="1">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row>
    <row r="51" spans="1:101" s="25" customFormat="1">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row>
    <row r="52" spans="1:101" s="25" customFormat="1" ht="13.5" thickBot="1">
      <c r="A52" s="74" t="s">
        <v>259</v>
      </c>
      <c r="B52" s="76"/>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row>
    <row r="53" spans="1:101" s="25" customFormat="1" ht="13.5" thickBot="1">
      <c r="A53" s="97" t="s">
        <v>260</v>
      </c>
      <c r="B53" s="98"/>
      <c r="C53" s="99"/>
      <c r="D53" s="99"/>
      <c r="E53" s="99"/>
      <c r="F53" s="99"/>
      <c r="G53" s="99"/>
      <c r="H53" s="99"/>
      <c r="I53" s="99"/>
      <c r="J53" s="99"/>
      <c r="K53" s="99"/>
      <c r="L53" s="100"/>
      <c r="M53" s="101"/>
      <c r="N53" s="102" t="s">
        <v>415</v>
      </c>
      <c r="O53" s="99"/>
      <c r="P53" s="99"/>
      <c r="Q53" s="99"/>
      <c r="R53" s="99"/>
      <c r="S53" s="99"/>
      <c r="T53" s="99"/>
      <c r="U53" s="99"/>
      <c r="V53" s="99"/>
      <c r="W53" s="99"/>
      <c r="X53" s="99"/>
      <c r="Y53" s="100"/>
      <c r="Z53" s="101"/>
      <c r="AA53" s="102" t="s">
        <v>416</v>
      </c>
      <c r="AB53" s="99"/>
      <c r="AC53" s="99"/>
      <c r="AD53" s="99"/>
      <c r="AE53" s="99"/>
      <c r="AF53" s="99"/>
      <c r="AG53" s="99"/>
      <c r="AH53" s="99"/>
      <c r="AI53" s="99"/>
      <c r="AJ53" s="99"/>
      <c r="AK53" s="99"/>
      <c r="AL53" s="100"/>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row>
    <row r="54" spans="1:101" s="25" customFormat="1" ht="102">
      <c r="A54" s="92"/>
      <c r="B54" s="93" t="s">
        <v>261</v>
      </c>
      <c r="C54" s="94" t="s">
        <v>262</v>
      </c>
      <c r="D54" s="94" t="s">
        <v>263</v>
      </c>
      <c r="E54" s="94" t="s">
        <v>264</v>
      </c>
      <c r="F54" s="94" t="s">
        <v>265</v>
      </c>
      <c r="G54" s="94" t="s">
        <v>266</v>
      </c>
      <c r="H54" s="94" t="s">
        <v>267</v>
      </c>
      <c r="I54" s="94" t="s">
        <v>268</v>
      </c>
      <c r="J54" s="94" t="s">
        <v>269</v>
      </c>
      <c r="K54" s="94" t="s">
        <v>80</v>
      </c>
      <c r="L54" s="94" t="s">
        <v>242</v>
      </c>
      <c r="M54" s="94" t="s">
        <v>270</v>
      </c>
      <c r="N54" s="94" t="s">
        <v>271</v>
      </c>
      <c r="O54" s="94" t="s">
        <v>272</v>
      </c>
      <c r="P54" s="94" t="s">
        <v>273</v>
      </c>
      <c r="Q54" s="94" t="s">
        <v>274</v>
      </c>
      <c r="R54" s="94" t="s">
        <v>275</v>
      </c>
      <c r="S54" s="94" t="s">
        <v>276</v>
      </c>
      <c r="T54" s="94" t="s">
        <v>277</v>
      </c>
      <c r="U54" s="94" t="s">
        <v>278</v>
      </c>
      <c r="V54" s="94" t="s">
        <v>279</v>
      </c>
      <c r="W54" s="94" t="s">
        <v>280</v>
      </c>
      <c r="X54" s="94" t="s">
        <v>281</v>
      </c>
      <c r="Y54" s="94" t="s">
        <v>282</v>
      </c>
      <c r="Z54" s="94"/>
      <c r="AA54" s="94" t="s">
        <v>271</v>
      </c>
      <c r="AB54" s="94" t="s">
        <v>272</v>
      </c>
      <c r="AC54" s="94" t="s">
        <v>273</v>
      </c>
      <c r="AD54" s="94" t="s">
        <v>274</v>
      </c>
      <c r="AE54" s="94" t="s">
        <v>275</v>
      </c>
      <c r="AF54" s="94" t="s">
        <v>276</v>
      </c>
      <c r="AG54" s="94" t="s">
        <v>277</v>
      </c>
      <c r="AH54" s="94" t="s">
        <v>278</v>
      </c>
      <c r="AI54" s="94" t="s">
        <v>279</v>
      </c>
      <c r="AJ54" s="94" t="s">
        <v>280</v>
      </c>
      <c r="AK54" s="94" t="s">
        <v>281</v>
      </c>
      <c r="AL54" s="94" t="s">
        <v>282</v>
      </c>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row>
    <row r="55" spans="1:101" s="25" customFormat="1">
      <c r="B55" s="59" t="s">
        <v>283</v>
      </c>
      <c r="C55" s="103">
        <v>205.30369656107581</v>
      </c>
      <c r="D55" s="103">
        <v>0</v>
      </c>
      <c r="E55" s="103">
        <v>0</v>
      </c>
      <c r="F55" s="103">
        <v>0</v>
      </c>
      <c r="G55" s="103">
        <v>0</v>
      </c>
      <c r="H55" s="103">
        <v>129.64022896303203</v>
      </c>
      <c r="I55" s="103">
        <v>0</v>
      </c>
      <c r="J55" s="103">
        <v>-8.1439300271206729</v>
      </c>
      <c r="K55" s="103">
        <v>-8.1439300271206729</v>
      </c>
      <c r="L55" s="96">
        <v>9999</v>
      </c>
      <c r="M55" s="45">
        <v>1.9504008340236276</v>
      </c>
      <c r="N55" s="63">
        <v>12.815467979320363</v>
      </c>
      <c r="O55" s="63">
        <v>11.824256127462341</v>
      </c>
      <c r="P55" s="63">
        <v>13.540946493189017</v>
      </c>
      <c r="Q55" s="63">
        <v>12.428024709354535</v>
      </c>
      <c r="R55" s="63">
        <v>12.699291114491635</v>
      </c>
      <c r="S55" s="63">
        <v>12.614652422451165</v>
      </c>
      <c r="T55" s="63">
        <v>12.294491538900362</v>
      </c>
      <c r="U55" s="63">
        <v>13.199748577493281</v>
      </c>
      <c r="V55" s="63">
        <v>11.777849246997736</v>
      </c>
      <c r="W55" s="63">
        <v>13.233860109836181</v>
      </c>
      <c r="X55" s="63">
        <v>11.998667043134573</v>
      </c>
      <c r="Y55" s="63">
        <v>12.474846141499667</v>
      </c>
      <c r="Z55" s="63"/>
      <c r="AA55" s="63">
        <v>4.7585884962900202</v>
      </c>
      <c r="AB55" s="63">
        <v>4.1859175092215217</v>
      </c>
      <c r="AC55" s="63">
        <v>4.1183671932864643</v>
      </c>
      <c r="AD55" s="63">
        <v>4.5251511772551636</v>
      </c>
      <c r="AE55" s="63">
        <v>4.625470196638573</v>
      </c>
      <c r="AF55" s="63">
        <v>4.2888761064553389</v>
      </c>
      <c r="AG55" s="63">
        <v>4.9653153224351607</v>
      </c>
      <c r="AH55" s="63">
        <v>4.3623020596323965</v>
      </c>
      <c r="AI55" s="63">
        <v>4.9215338925559182</v>
      </c>
      <c r="AJ55" s="63">
        <v>4.2890382707799883</v>
      </c>
      <c r="AK55" s="63">
        <v>4.6185229975528257</v>
      </c>
      <c r="AL55" s="63">
        <v>4.7425118348415314</v>
      </c>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row>
    <row r="56" spans="1:101" s="25" customFormat="1">
      <c r="B56" s="59" t="s">
        <v>284</v>
      </c>
      <c r="C56" s="103">
        <v>205.30369656107581</v>
      </c>
      <c r="D56" s="103">
        <v>0</v>
      </c>
      <c r="E56" s="103">
        <v>0</v>
      </c>
      <c r="F56" s="103">
        <v>0</v>
      </c>
      <c r="G56" s="103">
        <v>0</v>
      </c>
      <c r="H56" s="103">
        <v>129.64022896303203</v>
      </c>
      <c r="I56" s="103">
        <v>0</v>
      </c>
      <c r="J56" s="103">
        <v>-8.1439300271206729</v>
      </c>
      <c r="K56" s="103">
        <v>-8.1439300271206729</v>
      </c>
      <c r="L56" s="96">
        <v>9999</v>
      </c>
      <c r="M56" s="45">
        <v>1.9504008340236276</v>
      </c>
      <c r="N56" s="63">
        <v>4.5291697453898907</v>
      </c>
      <c r="O56" s="63">
        <v>4.178861294855623</v>
      </c>
      <c r="P56" s="63">
        <v>4.7855642322121028</v>
      </c>
      <c r="Q56" s="63">
        <v>4.3922417503127091</v>
      </c>
      <c r="R56" s="63">
        <v>4.4881111791209403</v>
      </c>
      <c r="S56" s="63">
        <v>4.45819865435808</v>
      </c>
      <c r="T56" s="63">
        <v>4.3450492173047106</v>
      </c>
      <c r="U56" s="63">
        <v>4.6649800070044964</v>
      </c>
      <c r="V56" s="63">
        <v>4.1624604393178162</v>
      </c>
      <c r="W56" s="63">
        <v>4.6770355105963795</v>
      </c>
      <c r="X56" s="63">
        <v>4.2405006078953873</v>
      </c>
      <c r="Y56" s="63">
        <v>4.4087891143457467</v>
      </c>
      <c r="Z56" s="63"/>
      <c r="AA56" s="63">
        <v>1.6817532596496028</v>
      </c>
      <c r="AB56" s="63">
        <v>1.4793631391422157</v>
      </c>
      <c r="AC56" s="63">
        <v>1.4554898909925362</v>
      </c>
      <c r="AD56" s="63">
        <v>1.5992531711219216</v>
      </c>
      <c r="AE56" s="63">
        <v>1.6347073479191869</v>
      </c>
      <c r="AF56" s="63">
        <v>1.5157501805184386</v>
      </c>
      <c r="AG56" s="63">
        <v>1.754813477820949</v>
      </c>
      <c r="AH56" s="63">
        <v>1.541699962937042</v>
      </c>
      <c r="AI56" s="63">
        <v>1.7393404940845025</v>
      </c>
      <c r="AJ56" s="63">
        <v>1.5158074917109889</v>
      </c>
      <c r="AK56" s="63">
        <v>1.6322521083629615</v>
      </c>
      <c r="AL56" s="63">
        <v>1.6760715374716173</v>
      </c>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row>
    <row r="57" spans="1:101" s="25" customFormat="1">
      <c r="B57" s="59" t="s">
        <v>285</v>
      </c>
      <c r="C57" s="104"/>
      <c r="D57" s="104"/>
      <c r="E57" s="104"/>
      <c r="F57" s="104"/>
      <c r="G57" s="104"/>
      <c r="H57" s="104"/>
      <c r="I57" s="104"/>
      <c r="J57" s="104"/>
      <c r="K57" s="104"/>
      <c r="L57" s="105"/>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row>
    <row r="58" spans="1:101" s="25" customFormat="1">
      <c r="B58" s="25" t="s">
        <v>82</v>
      </c>
      <c r="C58" s="45">
        <v>205.30369656107581</v>
      </c>
      <c r="D58" s="45">
        <v>0</v>
      </c>
      <c r="E58" s="45">
        <v>0</v>
      </c>
      <c r="F58" s="45">
        <v>0</v>
      </c>
      <c r="G58" s="45">
        <v>0</v>
      </c>
      <c r="H58" s="45">
        <v>129.64022896303203</v>
      </c>
      <c r="I58" s="45">
        <v>0</v>
      </c>
      <c r="J58" s="45">
        <v>-8.1439300271206729</v>
      </c>
      <c r="K58" s="45">
        <v>-8.1439300271206729</v>
      </c>
      <c r="L58" s="96">
        <v>9999</v>
      </c>
      <c r="M58" s="45">
        <v>1.9504008340236276</v>
      </c>
      <c r="N58" s="63">
        <v>12.815467979320365</v>
      </c>
      <c r="O58" s="63">
        <v>11.824256127462341</v>
      </c>
      <c r="P58" s="63">
        <v>13.540946493189018</v>
      </c>
      <c r="Q58" s="63">
        <v>12.428024709354535</v>
      </c>
      <c r="R58" s="63">
        <v>12.699291114491635</v>
      </c>
      <c r="S58" s="63">
        <v>12.614652422451165</v>
      </c>
      <c r="T58" s="63">
        <v>12.294491538900363</v>
      </c>
      <c r="U58" s="63">
        <v>13.199748577493281</v>
      </c>
      <c r="V58" s="63">
        <v>11.777849246997736</v>
      </c>
      <c r="W58" s="63">
        <v>13.233860109836181</v>
      </c>
      <c r="X58" s="63">
        <v>11.998667043134571</v>
      </c>
      <c r="Y58" s="63">
        <v>12.474846141499667</v>
      </c>
      <c r="Z58" s="63"/>
      <c r="AA58" s="63">
        <v>4.7585884962900202</v>
      </c>
      <c r="AB58" s="63">
        <v>4.1859175092215217</v>
      </c>
      <c r="AC58" s="63">
        <v>4.1183671932864643</v>
      </c>
      <c r="AD58" s="63">
        <v>4.5251511772551636</v>
      </c>
      <c r="AE58" s="63">
        <v>4.625470196638573</v>
      </c>
      <c r="AF58" s="63">
        <v>4.2888761064553389</v>
      </c>
      <c r="AG58" s="63">
        <v>4.9653153224351607</v>
      </c>
      <c r="AH58" s="63">
        <v>4.3623020596323965</v>
      </c>
      <c r="AI58" s="63">
        <v>4.9215338925559182</v>
      </c>
      <c r="AJ58" s="63">
        <v>4.2890382707799883</v>
      </c>
      <c r="AK58" s="63">
        <v>4.6185229975528257</v>
      </c>
      <c r="AL58" s="63">
        <v>4.7425118348415314</v>
      </c>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row>
    <row r="59" spans="1:101" s="25" customFormat="1">
      <c r="B59" s="25" t="s">
        <v>83</v>
      </c>
      <c r="C59" s="106">
        <v>0</v>
      </c>
      <c r="D59" s="106">
        <v>0</v>
      </c>
      <c r="E59" s="106">
        <v>0</v>
      </c>
      <c r="F59" s="106">
        <v>0</v>
      </c>
      <c r="G59" s="106">
        <v>0</v>
      </c>
      <c r="H59" s="106">
        <v>0</v>
      </c>
      <c r="I59" s="106">
        <v>0</v>
      </c>
      <c r="J59" s="106">
        <v>0</v>
      </c>
      <c r="K59" s="106">
        <v>0</v>
      </c>
      <c r="L59" s="107">
        <v>0</v>
      </c>
      <c r="M59" s="106">
        <v>0</v>
      </c>
      <c r="N59" s="106">
        <v>0</v>
      </c>
      <c r="O59" s="106">
        <v>0</v>
      </c>
      <c r="P59" s="106">
        <v>0</v>
      </c>
      <c r="Q59" s="106">
        <v>0</v>
      </c>
      <c r="R59" s="106">
        <v>0</v>
      </c>
      <c r="S59" s="106">
        <v>0</v>
      </c>
      <c r="T59" s="106">
        <v>0</v>
      </c>
      <c r="U59" s="106">
        <v>0</v>
      </c>
      <c r="V59" s="106">
        <v>0</v>
      </c>
      <c r="W59" s="106">
        <v>0</v>
      </c>
      <c r="X59" s="106">
        <v>0</v>
      </c>
      <c r="Y59" s="106">
        <v>0</v>
      </c>
      <c r="Z59" s="106"/>
      <c r="AA59" s="106">
        <v>0</v>
      </c>
      <c r="AB59" s="106">
        <v>0</v>
      </c>
      <c r="AC59" s="106">
        <v>0</v>
      </c>
      <c r="AD59" s="106">
        <v>0</v>
      </c>
      <c r="AE59" s="106">
        <v>0</v>
      </c>
      <c r="AF59" s="106">
        <v>0</v>
      </c>
      <c r="AG59" s="106">
        <v>0</v>
      </c>
      <c r="AH59" s="106">
        <v>0</v>
      </c>
      <c r="AI59" s="106">
        <v>0</v>
      </c>
      <c r="AJ59" s="106">
        <v>0</v>
      </c>
      <c r="AK59" s="106">
        <v>0</v>
      </c>
      <c r="AL59" s="106">
        <v>0</v>
      </c>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row>
    <row r="60" spans="1:101" s="25" customFormat="1">
      <c r="B60" s="25" t="s">
        <v>84</v>
      </c>
      <c r="C60" s="106">
        <v>0</v>
      </c>
      <c r="D60" s="106">
        <v>0</v>
      </c>
      <c r="E60" s="106">
        <v>0</v>
      </c>
      <c r="F60" s="106">
        <v>0</v>
      </c>
      <c r="G60" s="106">
        <v>0</v>
      </c>
      <c r="H60" s="106">
        <v>0</v>
      </c>
      <c r="I60" s="106">
        <v>0</v>
      </c>
      <c r="J60" s="106">
        <v>0</v>
      </c>
      <c r="K60" s="106">
        <v>0</v>
      </c>
      <c r="L60" s="107">
        <v>0</v>
      </c>
      <c r="M60" s="106">
        <v>0</v>
      </c>
      <c r="N60" s="106">
        <v>0</v>
      </c>
      <c r="O60" s="106">
        <v>0</v>
      </c>
      <c r="P60" s="106">
        <v>0</v>
      </c>
      <c r="Q60" s="106">
        <v>0</v>
      </c>
      <c r="R60" s="106">
        <v>0</v>
      </c>
      <c r="S60" s="106">
        <v>0</v>
      </c>
      <c r="T60" s="106">
        <v>0</v>
      </c>
      <c r="U60" s="106">
        <v>0</v>
      </c>
      <c r="V60" s="106">
        <v>0</v>
      </c>
      <c r="W60" s="106">
        <v>0</v>
      </c>
      <c r="X60" s="106">
        <v>0</v>
      </c>
      <c r="Y60" s="106">
        <v>0</v>
      </c>
      <c r="Z60" s="106"/>
      <c r="AA60" s="106">
        <v>0</v>
      </c>
      <c r="AB60" s="106">
        <v>0</v>
      </c>
      <c r="AC60" s="106">
        <v>0</v>
      </c>
      <c r="AD60" s="106">
        <v>0</v>
      </c>
      <c r="AE60" s="106">
        <v>0</v>
      </c>
      <c r="AF60" s="106">
        <v>0</v>
      </c>
      <c r="AG60" s="106">
        <v>0</v>
      </c>
      <c r="AH60" s="106">
        <v>0</v>
      </c>
      <c r="AI60" s="106">
        <v>0</v>
      </c>
      <c r="AJ60" s="106">
        <v>0</v>
      </c>
      <c r="AK60" s="106">
        <v>0</v>
      </c>
      <c r="AL60" s="106">
        <v>0</v>
      </c>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row>
    <row r="61" spans="1:101" s="25" customFormat="1">
      <c r="B61" s="25" t="s">
        <v>85</v>
      </c>
      <c r="C61" s="106">
        <v>0</v>
      </c>
      <c r="D61" s="106">
        <v>0</v>
      </c>
      <c r="E61" s="106">
        <v>0</v>
      </c>
      <c r="F61" s="106">
        <v>0</v>
      </c>
      <c r="G61" s="106">
        <v>0</v>
      </c>
      <c r="H61" s="106">
        <v>0</v>
      </c>
      <c r="I61" s="106">
        <v>0</v>
      </c>
      <c r="J61" s="106">
        <v>0</v>
      </c>
      <c r="K61" s="106">
        <v>0</v>
      </c>
      <c r="L61" s="107">
        <v>0</v>
      </c>
      <c r="M61" s="106">
        <v>0</v>
      </c>
      <c r="N61" s="106">
        <v>0</v>
      </c>
      <c r="O61" s="106">
        <v>0</v>
      </c>
      <c r="P61" s="106">
        <v>0</v>
      </c>
      <c r="Q61" s="106">
        <v>0</v>
      </c>
      <c r="R61" s="106">
        <v>0</v>
      </c>
      <c r="S61" s="106">
        <v>0</v>
      </c>
      <c r="T61" s="106">
        <v>0</v>
      </c>
      <c r="U61" s="106">
        <v>0</v>
      </c>
      <c r="V61" s="106">
        <v>0</v>
      </c>
      <c r="W61" s="106">
        <v>0</v>
      </c>
      <c r="X61" s="106">
        <v>0</v>
      </c>
      <c r="Y61" s="106">
        <v>0</v>
      </c>
      <c r="Z61" s="106"/>
      <c r="AA61" s="106">
        <v>0</v>
      </c>
      <c r="AB61" s="106">
        <v>0</v>
      </c>
      <c r="AC61" s="106">
        <v>0</v>
      </c>
      <c r="AD61" s="106">
        <v>0</v>
      </c>
      <c r="AE61" s="106">
        <v>0</v>
      </c>
      <c r="AF61" s="106">
        <v>0</v>
      </c>
      <c r="AG61" s="106">
        <v>0</v>
      </c>
      <c r="AH61" s="106">
        <v>0</v>
      </c>
      <c r="AI61" s="106">
        <v>0</v>
      </c>
      <c r="AJ61" s="106">
        <v>0</v>
      </c>
      <c r="AK61" s="106">
        <v>0</v>
      </c>
      <c r="AL61" s="106">
        <v>0</v>
      </c>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row>
    <row r="62" spans="1:101" s="25" customFormat="1">
      <c r="B62" s="25" t="s">
        <v>86</v>
      </c>
      <c r="C62" s="106">
        <v>0</v>
      </c>
      <c r="D62" s="106">
        <v>0</v>
      </c>
      <c r="E62" s="106">
        <v>0</v>
      </c>
      <c r="F62" s="106">
        <v>0</v>
      </c>
      <c r="G62" s="106">
        <v>0</v>
      </c>
      <c r="H62" s="106">
        <v>0</v>
      </c>
      <c r="I62" s="106">
        <v>0</v>
      </c>
      <c r="J62" s="106">
        <v>0</v>
      </c>
      <c r="K62" s="106">
        <v>0</v>
      </c>
      <c r="L62" s="107">
        <v>0</v>
      </c>
      <c r="M62" s="106">
        <v>0</v>
      </c>
      <c r="N62" s="106">
        <v>0</v>
      </c>
      <c r="O62" s="106">
        <v>0</v>
      </c>
      <c r="P62" s="106">
        <v>0</v>
      </c>
      <c r="Q62" s="106">
        <v>0</v>
      </c>
      <c r="R62" s="106">
        <v>0</v>
      </c>
      <c r="S62" s="106">
        <v>0</v>
      </c>
      <c r="T62" s="106">
        <v>0</v>
      </c>
      <c r="U62" s="106">
        <v>0</v>
      </c>
      <c r="V62" s="106">
        <v>0</v>
      </c>
      <c r="W62" s="106">
        <v>0</v>
      </c>
      <c r="X62" s="106">
        <v>0</v>
      </c>
      <c r="Y62" s="106">
        <v>0</v>
      </c>
      <c r="Z62" s="106"/>
      <c r="AA62" s="106">
        <v>0</v>
      </c>
      <c r="AB62" s="106">
        <v>0</v>
      </c>
      <c r="AC62" s="106">
        <v>0</v>
      </c>
      <c r="AD62" s="106">
        <v>0</v>
      </c>
      <c r="AE62" s="106">
        <v>0</v>
      </c>
      <c r="AF62" s="106">
        <v>0</v>
      </c>
      <c r="AG62" s="106">
        <v>0</v>
      </c>
      <c r="AH62" s="106">
        <v>0</v>
      </c>
      <c r="AI62" s="106">
        <v>0</v>
      </c>
      <c r="AJ62" s="106">
        <v>0</v>
      </c>
      <c r="AK62" s="106">
        <v>0</v>
      </c>
      <c r="AL62" s="106">
        <v>0</v>
      </c>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row>
    <row r="63" spans="1:101" s="25" customFormat="1">
      <c r="B63" s="25" t="s">
        <v>87</v>
      </c>
      <c r="C63" s="106">
        <v>0</v>
      </c>
      <c r="D63" s="106">
        <v>0</v>
      </c>
      <c r="E63" s="106">
        <v>0</v>
      </c>
      <c r="F63" s="106">
        <v>0</v>
      </c>
      <c r="G63" s="106">
        <v>0</v>
      </c>
      <c r="H63" s="106">
        <v>0</v>
      </c>
      <c r="I63" s="106">
        <v>0</v>
      </c>
      <c r="J63" s="106">
        <v>0</v>
      </c>
      <c r="K63" s="106">
        <v>0</v>
      </c>
      <c r="L63" s="107">
        <v>0</v>
      </c>
      <c r="M63" s="106">
        <v>0</v>
      </c>
      <c r="N63" s="106">
        <v>0</v>
      </c>
      <c r="O63" s="106">
        <v>0</v>
      </c>
      <c r="P63" s="106">
        <v>0</v>
      </c>
      <c r="Q63" s="106">
        <v>0</v>
      </c>
      <c r="R63" s="106">
        <v>0</v>
      </c>
      <c r="S63" s="106">
        <v>0</v>
      </c>
      <c r="T63" s="106">
        <v>0</v>
      </c>
      <c r="U63" s="106">
        <v>0</v>
      </c>
      <c r="V63" s="106">
        <v>0</v>
      </c>
      <c r="W63" s="106">
        <v>0</v>
      </c>
      <c r="X63" s="106">
        <v>0</v>
      </c>
      <c r="Y63" s="106">
        <v>0</v>
      </c>
      <c r="Z63" s="106"/>
      <c r="AA63" s="106">
        <v>0</v>
      </c>
      <c r="AB63" s="106">
        <v>0</v>
      </c>
      <c r="AC63" s="106">
        <v>0</v>
      </c>
      <c r="AD63" s="106">
        <v>0</v>
      </c>
      <c r="AE63" s="106">
        <v>0</v>
      </c>
      <c r="AF63" s="106">
        <v>0</v>
      </c>
      <c r="AG63" s="106">
        <v>0</v>
      </c>
      <c r="AH63" s="106">
        <v>0</v>
      </c>
      <c r="AI63" s="106">
        <v>0</v>
      </c>
      <c r="AJ63" s="106">
        <v>0</v>
      </c>
      <c r="AK63" s="106">
        <v>0</v>
      </c>
      <c r="AL63" s="106">
        <v>0</v>
      </c>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row>
    <row r="64" spans="1:101" s="25" customFormat="1">
      <c r="B64" s="25" t="s">
        <v>88</v>
      </c>
      <c r="C64" s="106">
        <v>0</v>
      </c>
      <c r="D64" s="106">
        <v>0</v>
      </c>
      <c r="E64" s="106">
        <v>0</v>
      </c>
      <c r="F64" s="106">
        <v>0</v>
      </c>
      <c r="G64" s="106">
        <v>0</v>
      </c>
      <c r="H64" s="106">
        <v>0</v>
      </c>
      <c r="I64" s="106">
        <v>0</v>
      </c>
      <c r="J64" s="106">
        <v>0</v>
      </c>
      <c r="K64" s="106">
        <v>0</v>
      </c>
      <c r="L64" s="107">
        <v>0</v>
      </c>
      <c r="M64" s="106">
        <v>0</v>
      </c>
      <c r="N64" s="106">
        <v>0</v>
      </c>
      <c r="O64" s="106">
        <v>0</v>
      </c>
      <c r="P64" s="106">
        <v>0</v>
      </c>
      <c r="Q64" s="106">
        <v>0</v>
      </c>
      <c r="R64" s="106">
        <v>0</v>
      </c>
      <c r="S64" s="106">
        <v>0</v>
      </c>
      <c r="T64" s="106">
        <v>0</v>
      </c>
      <c r="U64" s="106">
        <v>0</v>
      </c>
      <c r="V64" s="106">
        <v>0</v>
      </c>
      <c r="W64" s="106">
        <v>0</v>
      </c>
      <c r="X64" s="106">
        <v>0</v>
      </c>
      <c r="Y64" s="106">
        <v>0</v>
      </c>
      <c r="Z64" s="106"/>
      <c r="AA64" s="106">
        <v>0</v>
      </c>
      <c r="AB64" s="106">
        <v>0</v>
      </c>
      <c r="AC64" s="106">
        <v>0</v>
      </c>
      <c r="AD64" s="106">
        <v>0</v>
      </c>
      <c r="AE64" s="106">
        <v>0</v>
      </c>
      <c r="AF64" s="106">
        <v>0</v>
      </c>
      <c r="AG64" s="106">
        <v>0</v>
      </c>
      <c r="AH64" s="106">
        <v>0</v>
      </c>
      <c r="AI64" s="106">
        <v>0</v>
      </c>
      <c r="AJ64" s="106">
        <v>0</v>
      </c>
      <c r="AK64" s="106">
        <v>0</v>
      </c>
      <c r="AL64" s="106">
        <v>0</v>
      </c>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row>
    <row r="65" spans="2:101" s="25" customFormat="1">
      <c r="B65" s="25" t="s">
        <v>89</v>
      </c>
      <c r="C65" s="106">
        <v>0</v>
      </c>
      <c r="D65" s="106">
        <v>0</v>
      </c>
      <c r="E65" s="106">
        <v>0</v>
      </c>
      <c r="F65" s="106">
        <v>0</v>
      </c>
      <c r="G65" s="106">
        <v>0</v>
      </c>
      <c r="H65" s="106">
        <v>0</v>
      </c>
      <c r="I65" s="106">
        <v>0</v>
      </c>
      <c r="J65" s="106">
        <v>0</v>
      </c>
      <c r="K65" s="106">
        <v>0</v>
      </c>
      <c r="L65" s="107">
        <v>0</v>
      </c>
      <c r="M65" s="106">
        <v>0</v>
      </c>
      <c r="N65" s="106">
        <v>0</v>
      </c>
      <c r="O65" s="106">
        <v>0</v>
      </c>
      <c r="P65" s="106">
        <v>0</v>
      </c>
      <c r="Q65" s="106">
        <v>0</v>
      </c>
      <c r="R65" s="106">
        <v>0</v>
      </c>
      <c r="S65" s="106">
        <v>0</v>
      </c>
      <c r="T65" s="106">
        <v>0</v>
      </c>
      <c r="U65" s="106">
        <v>0</v>
      </c>
      <c r="V65" s="106">
        <v>0</v>
      </c>
      <c r="W65" s="106">
        <v>0</v>
      </c>
      <c r="X65" s="106">
        <v>0</v>
      </c>
      <c r="Y65" s="106">
        <v>0</v>
      </c>
      <c r="Z65" s="106"/>
      <c r="AA65" s="106">
        <v>0</v>
      </c>
      <c r="AB65" s="106">
        <v>0</v>
      </c>
      <c r="AC65" s="106">
        <v>0</v>
      </c>
      <c r="AD65" s="106">
        <v>0</v>
      </c>
      <c r="AE65" s="106">
        <v>0</v>
      </c>
      <c r="AF65" s="106">
        <v>0</v>
      </c>
      <c r="AG65" s="106">
        <v>0</v>
      </c>
      <c r="AH65" s="106">
        <v>0</v>
      </c>
      <c r="AI65" s="106">
        <v>0</v>
      </c>
      <c r="AJ65" s="106">
        <v>0</v>
      </c>
      <c r="AK65" s="106">
        <v>0</v>
      </c>
      <c r="AL65" s="106">
        <v>0</v>
      </c>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row>
    <row r="66" spans="2:101" s="25" customFormat="1">
      <c r="B66" s="25" t="s">
        <v>90</v>
      </c>
      <c r="C66" s="106">
        <v>0</v>
      </c>
      <c r="D66" s="106">
        <v>0</v>
      </c>
      <c r="E66" s="106">
        <v>0</v>
      </c>
      <c r="F66" s="106">
        <v>0</v>
      </c>
      <c r="G66" s="106">
        <v>0</v>
      </c>
      <c r="H66" s="106">
        <v>0</v>
      </c>
      <c r="I66" s="106">
        <v>0</v>
      </c>
      <c r="J66" s="106">
        <v>0</v>
      </c>
      <c r="K66" s="106">
        <v>0</v>
      </c>
      <c r="L66" s="107">
        <v>0</v>
      </c>
      <c r="M66" s="106">
        <v>0</v>
      </c>
      <c r="N66" s="106">
        <v>0</v>
      </c>
      <c r="O66" s="106">
        <v>0</v>
      </c>
      <c r="P66" s="106">
        <v>0</v>
      </c>
      <c r="Q66" s="106">
        <v>0</v>
      </c>
      <c r="R66" s="106">
        <v>0</v>
      </c>
      <c r="S66" s="106">
        <v>0</v>
      </c>
      <c r="T66" s="106">
        <v>0</v>
      </c>
      <c r="U66" s="106">
        <v>0</v>
      </c>
      <c r="V66" s="106">
        <v>0</v>
      </c>
      <c r="W66" s="106">
        <v>0</v>
      </c>
      <c r="X66" s="106">
        <v>0</v>
      </c>
      <c r="Y66" s="106">
        <v>0</v>
      </c>
      <c r="Z66" s="106"/>
      <c r="AA66" s="106">
        <v>0</v>
      </c>
      <c r="AB66" s="106">
        <v>0</v>
      </c>
      <c r="AC66" s="106">
        <v>0</v>
      </c>
      <c r="AD66" s="106">
        <v>0</v>
      </c>
      <c r="AE66" s="106">
        <v>0</v>
      </c>
      <c r="AF66" s="106">
        <v>0</v>
      </c>
      <c r="AG66" s="106">
        <v>0</v>
      </c>
      <c r="AH66" s="106">
        <v>0</v>
      </c>
      <c r="AI66" s="106">
        <v>0</v>
      </c>
      <c r="AJ66" s="106">
        <v>0</v>
      </c>
      <c r="AK66" s="106">
        <v>0</v>
      </c>
      <c r="AL66" s="106">
        <v>0</v>
      </c>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row>
    <row r="67" spans="2:101" s="25" customFormat="1">
      <c r="B67" s="25" t="s">
        <v>91</v>
      </c>
      <c r="C67" s="106">
        <v>0</v>
      </c>
      <c r="D67" s="106">
        <v>0</v>
      </c>
      <c r="E67" s="106">
        <v>0</v>
      </c>
      <c r="F67" s="106">
        <v>0</v>
      </c>
      <c r="G67" s="106">
        <v>0</v>
      </c>
      <c r="H67" s="106">
        <v>0</v>
      </c>
      <c r="I67" s="106">
        <v>0</v>
      </c>
      <c r="J67" s="106">
        <v>0</v>
      </c>
      <c r="K67" s="106">
        <v>0</v>
      </c>
      <c r="L67" s="107">
        <v>0</v>
      </c>
      <c r="M67" s="106">
        <v>0</v>
      </c>
      <c r="N67" s="106">
        <v>0</v>
      </c>
      <c r="O67" s="106">
        <v>0</v>
      </c>
      <c r="P67" s="106">
        <v>0</v>
      </c>
      <c r="Q67" s="106">
        <v>0</v>
      </c>
      <c r="R67" s="106">
        <v>0</v>
      </c>
      <c r="S67" s="106">
        <v>0</v>
      </c>
      <c r="T67" s="106">
        <v>0</v>
      </c>
      <c r="U67" s="106">
        <v>0</v>
      </c>
      <c r="V67" s="106">
        <v>0</v>
      </c>
      <c r="W67" s="106">
        <v>0</v>
      </c>
      <c r="X67" s="106">
        <v>0</v>
      </c>
      <c r="Y67" s="106">
        <v>0</v>
      </c>
      <c r="Z67" s="106"/>
      <c r="AA67" s="106">
        <v>0</v>
      </c>
      <c r="AB67" s="106">
        <v>0</v>
      </c>
      <c r="AC67" s="106">
        <v>0</v>
      </c>
      <c r="AD67" s="106">
        <v>0</v>
      </c>
      <c r="AE67" s="106">
        <v>0</v>
      </c>
      <c r="AF67" s="106">
        <v>0</v>
      </c>
      <c r="AG67" s="106">
        <v>0</v>
      </c>
      <c r="AH67" s="106">
        <v>0</v>
      </c>
      <c r="AI67" s="106">
        <v>0</v>
      </c>
      <c r="AJ67" s="106">
        <v>0</v>
      </c>
      <c r="AK67" s="106">
        <v>0</v>
      </c>
      <c r="AL67" s="106">
        <v>0</v>
      </c>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row>
    <row r="68" spans="2:101" s="25" customFormat="1">
      <c r="B68" s="25" t="s">
        <v>92</v>
      </c>
      <c r="C68" s="106">
        <v>0</v>
      </c>
      <c r="D68" s="106">
        <v>0</v>
      </c>
      <c r="E68" s="106">
        <v>0</v>
      </c>
      <c r="F68" s="106">
        <v>0</v>
      </c>
      <c r="G68" s="106">
        <v>0</v>
      </c>
      <c r="H68" s="106">
        <v>0</v>
      </c>
      <c r="I68" s="106">
        <v>0</v>
      </c>
      <c r="J68" s="106">
        <v>0</v>
      </c>
      <c r="K68" s="106">
        <v>0</v>
      </c>
      <c r="L68" s="107">
        <v>0</v>
      </c>
      <c r="M68" s="106">
        <v>0</v>
      </c>
      <c r="N68" s="106">
        <v>0</v>
      </c>
      <c r="O68" s="106">
        <v>0</v>
      </c>
      <c r="P68" s="106">
        <v>0</v>
      </c>
      <c r="Q68" s="106">
        <v>0</v>
      </c>
      <c r="R68" s="106">
        <v>0</v>
      </c>
      <c r="S68" s="106">
        <v>0</v>
      </c>
      <c r="T68" s="106">
        <v>0</v>
      </c>
      <c r="U68" s="106">
        <v>0</v>
      </c>
      <c r="V68" s="106">
        <v>0</v>
      </c>
      <c r="W68" s="106">
        <v>0</v>
      </c>
      <c r="X68" s="106">
        <v>0</v>
      </c>
      <c r="Y68" s="106">
        <v>0</v>
      </c>
      <c r="Z68" s="106"/>
      <c r="AA68" s="106">
        <v>0</v>
      </c>
      <c r="AB68" s="106">
        <v>0</v>
      </c>
      <c r="AC68" s="106">
        <v>0</v>
      </c>
      <c r="AD68" s="106">
        <v>0</v>
      </c>
      <c r="AE68" s="106">
        <v>0</v>
      </c>
      <c r="AF68" s="106">
        <v>0</v>
      </c>
      <c r="AG68" s="106">
        <v>0</v>
      </c>
      <c r="AH68" s="106">
        <v>0</v>
      </c>
      <c r="AI68" s="106">
        <v>0</v>
      </c>
      <c r="AJ68" s="106">
        <v>0</v>
      </c>
      <c r="AK68" s="106">
        <v>0</v>
      </c>
      <c r="AL68" s="106">
        <v>0</v>
      </c>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row>
    <row r="69" spans="2:101" s="25" customFormat="1">
      <c r="B69" s="25" t="s">
        <v>93</v>
      </c>
      <c r="C69" s="106">
        <v>0</v>
      </c>
      <c r="D69" s="106">
        <v>0</v>
      </c>
      <c r="E69" s="106">
        <v>0</v>
      </c>
      <c r="F69" s="106">
        <v>0</v>
      </c>
      <c r="G69" s="106">
        <v>0</v>
      </c>
      <c r="H69" s="106">
        <v>0</v>
      </c>
      <c r="I69" s="106">
        <v>0</v>
      </c>
      <c r="J69" s="106">
        <v>0</v>
      </c>
      <c r="K69" s="106">
        <v>0</v>
      </c>
      <c r="L69" s="107">
        <v>0</v>
      </c>
      <c r="M69" s="106">
        <v>0</v>
      </c>
      <c r="N69" s="106">
        <v>0</v>
      </c>
      <c r="O69" s="106">
        <v>0</v>
      </c>
      <c r="P69" s="106">
        <v>0</v>
      </c>
      <c r="Q69" s="106">
        <v>0</v>
      </c>
      <c r="R69" s="106">
        <v>0</v>
      </c>
      <c r="S69" s="106">
        <v>0</v>
      </c>
      <c r="T69" s="106">
        <v>0</v>
      </c>
      <c r="U69" s="106">
        <v>0</v>
      </c>
      <c r="V69" s="106">
        <v>0</v>
      </c>
      <c r="W69" s="106">
        <v>0</v>
      </c>
      <c r="X69" s="106">
        <v>0</v>
      </c>
      <c r="Y69" s="106">
        <v>0</v>
      </c>
      <c r="Z69" s="106"/>
      <c r="AA69" s="106">
        <v>0</v>
      </c>
      <c r="AB69" s="106">
        <v>0</v>
      </c>
      <c r="AC69" s="106">
        <v>0</v>
      </c>
      <c r="AD69" s="106">
        <v>0</v>
      </c>
      <c r="AE69" s="106">
        <v>0</v>
      </c>
      <c r="AF69" s="106">
        <v>0</v>
      </c>
      <c r="AG69" s="106">
        <v>0</v>
      </c>
      <c r="AH69" s="106">
        <v>0</v>
      </c>
      <c r="AI69" s="106">
        <v>0</v>
      </c>
      <c r="AJ69" s="106">
        <v>0</v>
      </c>
      <c r="AK69" s="106">
        <v>0</v>
      </c>
      <c r="AL69" s="106">
        <v>0</v>
      </c>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row>
    <row r="70" spans="2:101" s="25" customFormat="1">
      <c r="B70" s="25" t="s">
        <v>94</v>
      </c>
      <c r="C70" s="106">
        <v>0</v>
      </c>
      <c r="D70" s="106">
        <v>0</v>
      </c>
      <c r="E70" s="106">
        <v>0</v>
      </c>
      <c r="F70" s="106">
        <v>0</v>
      </c>
      <c r="G70" s="106">
        <v>0</v>
      </c>
      <c r="H70" s="106">
        <v>0</v>
      </c>
      <c r="I70" s="106">
        <v>0</v>
      </c>
      <c r="J70" s="106">
        <v>0</v>
      </c>
      <c r="K70" s="106">
        <v>0</v>
      </c>
      <c r="L70" s="107">
        <v>0</v>
      </c>
      <c r="M70" s="106">
        <v>0</v>
      </c>
      <c r="N70" s="106">
        <v>0</v>
      </c>
      <c r="O70" s="106">
        <v>0</v>
      </c>
      <c r="P70" s="106">
        <v>0</v>
      </c>
      <c r="Q70" s="106">
        <v>0</v>
      </c>
      <c r="R70" s="106">
        <v>0</v>
      </c>
      <c r="S70" s="106">
        <v>0</v>
      </c>
      <c r="T70" s="106">
        <v>0</v>
      </c>
      <c r="U70" s="106">
        <v>0</v>
      </c>
      <c r="V70" s="106">
        <v>0</v>
      </c>
      <c r="W70" s="106">
        <v>0</v>
      </c>
      <c r="X70" s="106">
        <v>0</v>
      </c>
      <c r="Y70" s="106">
        <v>0</v>
      </c>
      <c r="Z70" s="106"/>
      <c r="AA70" s="106">
        <v>0</v>
      </c>
      <c r="AB70" s="106">
        <v>0</v>
      </c>
      <c r="AC70" s="106">
        <v>0</v>
      </c>
      <c r="AD70" s="106">
        <v>0</v>
      </c>
      <c r="AE70" s="106">
        <v>0</v>
      </c>
      <c r="AF70" s="106">
        <v>0</v>
      </c>
      <c r="AG70" s="106">
        <v>0</v>
      </c>
      <c r="AH70" s="106">
        <v>0</v>
      </c>
      <c r="AI70" s="106">
        <v>0</v>
      </c>
      <c r="AJ70" s="106">
        <v>0</v>
      </c>
      <c r="AK70" s="106">
        <v>0</v>
      </c>
      <c r="AL70" s="106">
        <v>0</v>
      </c>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row>
    <row r="71" spans="2:101" s="25" customFormat="1">
      <c r="B71" s="25" t="s">
        <v>95</v>
      </c>
      <c r="C71" s="106">
        <v>0</v>
      </c>
      <c r="D71" s="106">
        <v>0</v>
      </c>
      <c r="E71" s="106">
        <v>0</v>
      </c>
      <c r="F71" s="106">
        <v>0</v>
      </c>
      <c r="G71" s="106">
        <v>0</v>
      </c>
      <c r="H71" s="106">
        <v>0</v>
      </c>
      <c r="I71" s="106">
        <v>0</v>
      </c>
      <c r="J71" s="106">
        <v>0</v>
      </c>
      <c r="K71" s="106">
        <v>0</v>
      </c>
      <c r="L71" s="107">
        <v>0</v>
      </c>
      <c r="M71" s="106">
        <v>0</v>
      </c>
      <c r="N71" s="106">
        <v>0</v>
      </c>
      <c r="O71" s="106">
        <v>0</v>
      </c>
      <c r="P71" s="106">
        <v>0</v>
      </c>
      <c r="Q71" s="106">
        <v>0</v>
      </c>
      <c r="R71" s="106">
        <v>0</v>
      </c>
      <c r="S71" s="106">
        <v>0</v>
      </c>
      <c r="T71" s="106">
        <v>0</v>
      </c>
      <c r="U71" s="106">
        <v>0</v>
      </c>
      <c r="V71" s="106">
        <v>0</v>
      </c>
      <c r="W71" s="106">
        <v>0</v>
      </c>
      <c r="X71" s="106">
        <v>0</v>
      </c>
      <c r="Y71" s="106">
        <v>0</v>
      </c>
      <c r="Z71" s="106"/>
      <c r="AA71" s="106">
        <v>0</v>
      </c>
      <c r="AB71" s="106">
        <v>0</v>
      </c>
      <c r="AC71" s="106">
        <v>0</v>
      </c>
      <c r="AD71" s="106">
        <v>0</v>
      </c>
      <c r="AE71" s="106">
        <v>0</v>
      </c>
      <c r="AF71" s="106">
        <v>0</v>
      </c>
      <c r="AG71" s="106">
        <v>0</v>
      </c>
      <c r="AH71" s="106">
        <v>0</v>
      </c>
      <c r="AI71" s="106">
        <v>0</v>
      </c>
      <c r="AJ71" s="106">
        <v>0</v>
      </c>
      <c r="AK71" s="106">
        <v>0</v>
      </c>
      <c r="AL71" s="106">
        <v>0</v>
      </c>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row>
    <row r="72" spans="2:101" s="25" customFormat="1">
      <c r="B72" s="25" t="s">
        <v>96</v>
      </c>
      <c r="C72" s="106">
        <v>0</v>
      </c>
      <c r="D72" s="106">
        <v>0</v>
      </c>
      <c r="E72" s="106">
        <v>0</v>
      </c>
      <c r="F72" s="106">
        <v>0</v>
      </c>
      <c r="G72" s="106">
        <v>0</v>
      </c>
      <c r="H72" s="106">
        <v>0</v>
      </c>
      <c r="I72" s="106">
        <v>0</v>
      </c>
      <c r="J72" s="106">
        <v>0</v>
      </c>
      <c r="K72" s="106">
        <v>0</v>
      </c>
      <c r="L72" s="107">
        <v>0</v>
      </c>
      <c r="M72" s="106">
        <v>0</v>
      </c>
      <c r="N72" s="106">
        <v>0</v>
      </c>
      <c r="O72" s="106">
        <v>0</v>
      </c>
      <c r="P72" s="106">
        <v>0</v>
      </c>
      <c r="Q72" s="106">
        <v>0</v>
      </c>
      <c r="R72" s="106">
        <v>0</v>
      </c>
      <c r="S72" s="106">
        <v>0</v>
      </c>
      <c r="T72" s="106">
        <v>0</v>
      </c>
      <c r="U72" s="106">
        <v>0</v>
      </c>
      <c r="V72" s="106">
        <v>0</v>
      </c>
      <c r="W72" s="106">
        <v>0</v>
      </c>
      <c r="X72" s="106">
        <v>0</v>
      </c>
      <c r="Y72" s="106">
        <v>0</v>
      </c>
      <c r="Z72" s="106"/>
      <c r="AA72" s="106">
        <v>0</v>
      </c>
      <c r="AB72" s="106">
        <v>0</v>
      </c>
      <c r="AC72" s="106">
        <v>0</v>
      </c>
      <c r="AD72" s="106">
        <v>0</v>
      </c>
      <c r="AE72" s="106">
        <v>0</v>
      </c>
      <c r="AF72" s="106">
        <v>0</v>
      </c>
      <c r="AG72" s="106">
        <v>0</v>
      </c>
      <c r="AH72" s="106">
        <v>0</v>
      </c>
      <c r="AI72" s="106">
        <v>0</v>
      </c>
      <c r="AJ72" s="106">
        <v>0</v>
      </c>
      <c r="AK72" s="106">
        <v>0</v>
      </c>
      <c r="AL72" s="106">
        <v>0</v>
      </c>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row>
    <row r="73" spans="2:101" s="25" customFormat="1">
      <c r="B73" s="25" t="s">
        <v>97</v>
      </c>
      <c r="C73" s="106">
        <v>0</v>
      </c>
      <c r="D73" s="106">
        <v>0</v>
      </c>
      <c r="E73" s="106">
        <v>0</v>
      </c>
      <c r="F73" s="106">
        <v>0</v>
      </c>
      <c r="G73" s="106">
        <v>0</v>
      </c>
      <c r="H73" s="106">
        <v>0</v>
      </c>
      <c r="I73" s="106">
        <v>0</v>
      </c>
      <c r="J73" s="106">
        <v>0</v>
      </c>
      <c r="K73" s="106">
        <v>0</v>
      </c>
      <c r="L73" s="107">
        <v>0</v>
      </c>
      <c r="M73" s="106">
        <v>0</v>
      </c>
      <c r="N73" s="106">
        <v>0</v>
      </c>
      <c r="O73" s="106">
        <v>0</v>
      </c>
      <c r="P73" s="106">
        <v>0</v>
      </c>
      <c r="Q73" s="106">
        <v>0</v>
      </c>
      <c r="R73" s="106">
        <v>0</v>
      </c>
      <c r="S73" s="106">
        <v>0</v>
      </c>
      <c r="T73" s="106">
        <v>0</v>
      </c>
      <c r="U73" s="106">
        <v>0</v>
      </c>
      <c r="V73" s="106">
        <v>0</v>
      </c>
      <c r="W73" s="106">
        <v>0</v>
      </c>
      <c r="X73" s="106">
        <v>0</v>
      </c>
      <c r="Y73" s="106">
        <v>0</v>
      </c>
      <c r="Z73" s="106"/>
      <c r="AA73" s="106">
        <v>0</v>
      </c>
      <c r="AB73" s="106">
        <v>0</v>
      </c>
      <c r="AC73" s="106">
        <v>0</v>
      </c>
      <c r="AD73" s="106">
        <v>0</v>
      </c>
      <c r="AE73" s="106">
        <v>0</v>
      </c>
      <c r="AF73" s="106">
        <v>0</v>
      </c>
      <c r="AG73" s="106">
        <v>0</v>
      </c>
      <c r="AH73" s="106">
        <v>0</v>
      </c>
      <c r="AI73" s="106">
        <v>0</v>
      </c>
      <c r="AJ73" s="106">
        <v>0</v>
      </c>
      <c r="AK73" s="106">
        <v>0</v>
      </c>
      <c r="AL73" s="106">
        <v>0</v>
      </c>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row>
    <row r="74" spans="2:101" s="25" customFormat="1">
      <c r="B74" s="25" t="s">
        <v>98</v>
      </c>
      <c r="C74" s="106">
        <v>0</v>
      </c>
      <c r="D74" s="106">
        <v>0</v>
      </c>
      <c r="E74" s="106">
        <v>0</v>
      </c>
      <c r="F74" s="106">
        <v>0</v>
      </c>
      <c r="G74" s="106">
        <v>0</v>
      </c>
      <c r="H74" s="106">
        <v>0</v>
      </c>
      <c r="I74" s="106">
        <v>0</v>
      </c>
      <c r="J74" s="106">
        <v>0</v>
      </c>
      <c r="K74" s="106">
        <v>0</v>
      </c>
      <c r="L74" s="107">
        <v>0</v>
      </c>
      <c r="M74" s="106">
        <v>0</v>
      </c>
      <c r="N74" s="106">
        <v>0</v>
      </c>
      <c r="O74" s="106">
        <v>0</v>
      </c>
      <c r="P74" s="106">
        <v>0</v>
      </c>
      <c r="Q74" s="106">
        <v>0</v>
      </c>
      <c r="R74" s="106">
        <v>0</v>
      </c>
      <c r="S74" s="106">
        <v>0</v>
      </c>
      <c r="T74" s="106">
        <v>0</v>
      </c>
      <c r="U74" s="106">
        <v>0</v>
      </c>
      <c r="V74" s="106">
        <v>0</v>
      </c>
      <c r="W74" s="106">
        <v>0</v>
      </c>
      <c r="X74" s="106">
        <v>0</v>
      </c>
      <c r="Y74" s="106">
        <v>0</v>
      </c>
      <c r="Z74" s="106"/>
      <c r="AA74" s="106">
        <v>0</v>
      </c>
      <c r="AB74" s="106">
        <v>0</v>
      </c>
      <c r="AC74" s="106">
        <v>0</v>
      </c>
      <c r="AD74" s="106">
        <v>0</v>
      </c>
      <c r="AE74" s="106">
        <v>0</v>
      </c>
      <c r="AF74" s="106">
        <v>0</v>
      </c>
      <c r="AG74" s="106">
        <v>0</v>
      </c>
      <c r="AH74" s="106">
        <v>0</v>
      </c>
      <c r="AI74" s="106">
        <v>0</v>
      </c>
      <c r="AJ74" s="106">
        <v>0</v>
      </c>
      <c r="AK74" s="106">
        <v>0</v>
      </c>
      <c r="AL74" s="106">
        <v>0</v>
      </c>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row>
    <row r="75" spans="2:101" s="25" customFormat="1">
      <c r="B75" s="25" t="s">
        <v>99</v>
      </c>
      <c r="C75" s="106">
        <v>0</v>
      </c>
      <c r="D75" s="106">
        <v>0</v>
      </c>
      <c r="E75" s="106">
        <v>0</v>
      </c>
      <c r="F75" s="106">
        <v>0</v>
      </c>
      <c r="G75" s="106">
        <v>0</v>
      </c>
      <c r="H75" s="106">
        <v>0</v>
      </c>
      <c r="I75" s="106">
        <v>0</v>
      </c>
      <c r="J75" s="106">
        <v>0</v>
      </c>
      <c r="K75" s="106">
        <v>0</v>
      </c>
      <c r="L75" s="107">
        <v>0</v>
      </c>
      <c r="M75" s="106">
        <v>0</v>
      </c>
      <c r="N75" s="106">
        <v>0</v>
      </c>
      <c r="O75" s="106">
        <v>0</v>
      </c>
      <c r="P75" s="106">
        <v>0</v>
      </c>
      <c r="Q75" s="106">
        <v>0</v>
      </c>
      <c r="R75" s="106">
        <v>0</v>
      </c>
      <c r="S75" s="106">
        <v>0</v>
      </c>
      <c r="T75" s="106">
        <v>0</v>
      </c>
      <c r="U75" s="106">
        <v>0</v>
      </c>
      <c r="V75" s="106">
        <v>0</v>
      </c>
      <c r="W75" s="106">
        <v>0</v>
      </c>
      <c r="X75" s="106">
        <v>0</v>
      </c>
      <c r="Y75" s="106">
        <v>0</v>
      </c>
      <c r="Z75" s="106"/>
      <c r="AA75" s="106">
        <v>0</v>
      </c>
      <c r="AB75" s="106">
        <v>0</v>
      </c>
      <c r="AC75" s="106">
        <v>0</v>
      </c>
      <c r="AD75" s="106">
        <v>0</v>
      </c>
      <c r="AE75" s="106">
        <v>0</v>
      </c>
      <c r="AF75" s="106">
        <v>0</v>
      </c>
      <c r="AG75" s="106">
        <v>0</v>
      </c>
      <c r="AH75" s="106">
        <v>0</v>
      </c>
      <c r="AI75" s="106">
        <v>0</v>
      </c>
      <c r="AJ75" s="106">
        <v>0</v>
      </c>
      <c r="AK75" s="106">
        <v>0</v>
      </c>
      <c r="AL75" s="106">
        <v>0</v>
      </c>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row>
    <row r="76" spans="2:101" s="25" customFormat="1">
      <c r="B76" s="25" t="s">
        <v>100</v>
      </c>
      <c r="C76" s="106">
        <v>0</v>
      </c>
      <c r="D76" s="106">
        <v>0</v>
      </c>
      <c r="E76" s="106">
        <v>0</v>
      </c>
      <c r="F76" s="106">
        <v>0</v>
      </c>
      <c r="G76" s="106">
        <v>0</v>
      </c>
      <c r="H76" s="106">
        <v>0</v>
      </c>
      <c r="I76" s="106">
        <v>0</v>
      </c>
      <c r="J76" s="106">
        <v>0</v>
      </c>
      <c r="K76" s="106">
        <v>0</v>
      </c>
      <c r="L76" s="107">
        <v>0</v>
      </c>
      <c r="M76" s="106">
        <v>0</v>
      </c>
      <c r="N76" s="106">
        <v>0</v>
      </c>
      <c r="O76" s="106">
        <v>0</v>
      </c>
      <c r="P76" s="106">
        <v>0</v>
      </c>
      <c r="Q76" s="106">
        <v>0</v>
      </c>
      <c r="R76" s="106">
        <v>0</v>
      </c>
      <c r="S76" s="106">
        <v>0</v>
      </c>
      <c r="T76" s="106">
        <v>0</v>
      </c>
      <c r="U76" s="106">
        <v>0</v>
      </c>
      <c r="V76" s="106">
        <v>0</v>
      </c>
      <c r="W76" s="106">
        <v>0</v>
      </c>
      <c r="X76" s="106">
        <v>0</v>
      </c>
      <c r="Y76" s="106">
        <v>0</v>
      </c>
      <c r="Z76" s="106"/>
      <c r="AA76" s="106">
        <v>0</v>
      </c>
      <c r="AB76" s="106">
        <v>0</v>
      </c>
      <c r="AC76" s="106">
        <v>0</v>
      </c>
      <c r="AD76" s="106">
        <v>0</v>
      </c>
      <c r="AE76" s="106">
        <v>0</v>
      </c>
      <c r="AF76" s="106">
        <v>0</v>
      </c>
      <c r="AG76" s="106">
        <v>0</v>
      </c>
      <c r="AH76" s="106">
        <v>0</v>
      </c>
      <c r="AI76" s="106">
        <v>0</v>
      </c>
      <c r="AJ76" s="106">
        <v>0</v>
      </c>
      <c r="AK76" s="106">
        <v>0</v>
      </c>
      <c r="AL76" s="106">
        <v>0</v>
      </c>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row>
    <row r="77" spans="2:101" s="25" customFormat="1">
      <c r="B77" s="25" t="s">
        <v>101</v>
      </c>
      <c r="C77" s="106">
        <v>0</v>
      </c>
      <c r="D77" s="106">
        <v>0</v>
      </c>
      <c r="E77" s="106">
        <v>0</v>
      </c>
      <c r="F77" s="106">
        <v>0</v>
      </c>
      <c r="G77" s="106">
        <v>0</v>
      </c>
      <c r="H77" s="106">
        <v>0</v>
      </c>
      <c r="I77" s="106">
        <v>0</v>
      </c>
      <c r="J77" s="106">
        <v>0</v>
      </c>
      <c r="K77" s="106">
        <v>0</v>
      </c>
      <c r="L77" s="107">
        <v>0</v>
      </c>
      <c r="M77" s="106">
        <v>0</v>
      </c>
      <c r="N77" s="106">
        <v>0</v>
      </c>
      <c r="O77" s="106">
        <v>0</v>
      </c>
      <c r="P77" s="106">
        <v>0</v>
      </c>
      <c r="Q77" s="106">
        <v>0</v>
      </c>
      <c r="R77" s="106">
        <v>0</v>
      </c>
      <c r="S77" s="106">
        <v>0</v>
      </c>
      <c r="T77" s="106">
        <v>0</v>
      </c>
      <c r="U77" s="106">
        <v>0</v>
      </c>
      <c r="V77" s="106">
        <v>0</v>
      </c>
      <c r="W77" s="106">
        <v>0</v>
      </c>
      <c r="X77" s="106">
        <v>0</v>
      </c>
      <c r="Y77" s="106">
        <v>0</v>
      </c>
      <c r="Z77" s="106"/>
      <c r="AA77" s="106">
        <v>0</v>
      </c>
      <c r="AB77" s="106">
        <v>0</v>
      </c>
      <c r="AC77" s="106">
        <v>0</v>
      </c>
      <c r="AD77" s="106">
        <v>0</v>
      </c>
      <c r="AE77" s="106">
        <v>0</v>
      </c>
      <c r="AF77" s="106">
        <v>0</v>
      </c>
      <c r="AG77" s="106">
        <v>0</v>
      </c>
      <c r="AH77" s="106">
        <v>0</v>
      </c>
      <c r="AI77" s="106">
        <v>0</v>
      </c>
      <c r="AJ77" s="106">
        <v>0</v>
      </c>
      <c r="AK77" s="106">
        <v>0</v>
      </c>
      <c r="AL77" s="106">
        <v>0</v>
      </c>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row>
    <row r="78" spans="2:101" s="25" customFormat="1">
      <c r="B78" s="25" t="s">
        <v>102</v>
      </c>
      <c r="C78" s="106">
        <v>0</v>
      </c>
      <c r="D78" s="106">
        <v>0</v>
      </c>
      <c r="E78" s="106">
        <v>0</v>
      </c>
      <c r="F78" s="106">
        <v>0</v>
      </c>
      <c r="G78" s="106">
        <v>0</v>
      </c>
      <c r="H78" s="106">
        <v>0</v>
      </c>
      <c r="I78" s="106">
        <v>0</v>
      </c>
      <c r="J78" s="106">
        <v>0</v>
      </c>
      <c r="K78" s="106">
        <v>0</v>
      </c>
      <c r="L78" s="107">
        <v>0</v>
      </c>
      <c r="M78" s="106">
        <v>0</v>
      </c>
      <c r="N78" s="106">
        <v>0</v>
      </c>
      <c r="O78" s="106">
        <v>0</v>
      </c>
      <c r="P78" s="106">
        <v>0</v>
      </c>
      <c r="Q78" s="106">
        <v>0</v>
      </c>
      <c r="R78" s="106">
        <v>0</v>
      </c>
      <c r="S78" s="106">
        <v>0</v>
      </c>
      <c r="T78" s="106">
        <v>0</v>
      </c>
      <c r="U78" s="106">
        <v>0</v>
      </c>
      <c r="V78" s="106">
        <v>0</v>
      </c>
      <c r="W78" s="106">
        <v>0</v>
      </c>
      <c r="X78" s="106">
        <v>0</v>
      </c>
      <c r="Y78" s="106">
        <v>0</v>
      </c>
      <c r="Z78" s="106"/>
      <c r="AA78" s="106">
        <v>0</v>
      </c>
      <c r="AB78" s="106">
        <v>0</v>
      </c>
      <c r="AC78" s="106">
        <v>0</v>
      </c>
      <c r="AD78" s="106">
        <v>0</v>
      </c>
      <c r="AE78" s="106">
        <v>0</v>
      </c>
      <c r="AF78" s="106">
        <v>0</v>
      </c>
      <c r="AG78" s="106">
        <v>0</v>
      </c>
      <c r="AH78" s="106">
        <v>0</v>
      </c>
      <c r="AI78" s="106">
        <v>0</v>
      </c>
      <c r="AJ78" s="106">
        <v>0</v>
      </c>
      <c r="AK78" s="106">
        <v>0</v>
      </c>
      <c r="AL78" s="106">
        <v>0</v>
      </c>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row>
    <row r="79" spans="2:101" s="25" customFormat="1">
      <c r="B79" s="25" t="s">
        <v>103</v>
      </c>
      <c r="C79" s="106">
        <v>0</v>
      </c>
      <c r="D79" s="106">
        <v>0</v>
      </c>
      <c r="E79" s="106">
        <v>0</v>
      </c>
      <c r="F79" s="106">
        <v>0</v>
      </c>
      <c r="G79" s="106">
        <v>0</v>
      </c>
      <c r="H79" s="106">
        <v>0</v>
      </c>
      <c r="I79" s="106">
        <v>0</v>
      </c>
      <c r="J79" s="106">
        <v>0</v>
      </c>
      <c r="K79" s="106">
        <v>0</v>
      </c>
      <c r="L79" s="107">
        <v>0</v>
      </c>
      <c r="M79" s="106">
        <v>0</v>
      </c>
      <c r="N79" s="106">
        <v>0</v>
      </c>
      <c r="O79" s="106">
        <v>0</v>
      </c>
      <c r="P79" s="106">
        <v>0</v>
      </c>
      <c r="Q79" s="106">
        <v>0</v>
      </c>
      <c r="R79" s="106">
        <v>0</v>
      </c>
      <c r="S79" s="106">
        <v>0</v>
      </c>
      <c r="T79" s="106">
        <v>0</v>
      </c>
      <c r="U79" s="106">
        <v>0</v>
      </c>
      <c r="V79" s="106">
        <v>0</v>
      </c>
      <c r="W79" s="106">
        <v>0</v>
      </c>
      <c r="X79" s="106">
        <v>0</v>
      </c>
      <c r="Y79" s="106">
        <v>0</v>
      </c>
      <c r="Z79" s="106"/>
      <c r="AA79" s="106">
        <v>0</v>
      </c>
      <c r="AB79" s="106">
        <v>0</v>
      </c>
      <c r="AC79" s="106">
        <v>0</v>
      </c>
      <c r="AD79" s="106">
        <v>0</v>
      </c>
      <c r="AE79" s="106">
        <v>0</v>
      </c>
      <c r="AF79" s="106">
        <v>0</v>
      </c>
      <c r="AG79" s="106">
        <v>0</v>
      </c>
      <c r="AH79" s="106">
        <v>0</v>
      </c>
      <c r="AI79" s="106">
        <v>0</v>
      </c>
      <c r="AJ79" s="106">
        <v>0</v>
      </c>
      <c r="AK79" s="106">
        <v>0</v>
      </c>
      <c r="AL79" s="106">
        <v>0</v>
      </c>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row>
    <row r="80" spans="2:101" s="25" customFormat="1">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row>
    <row r="81" spans="1:131" s="25" customFormat="1">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row>
    <row r="82" spans="1:131" s="25" customFormat="1" ht="13.5" thickBot="1">
      <c r="A82" s="74" t="s">
        <v>286</v>
      </c>
      <c r="B82" s="76"/>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row>
    <row r="83" spans="1:131" s="25" customFormat="1" ht="13.5" thickBot="1">
      <c r="A83" s="108"/>
      <c r="B83" s="109"/>
      <c r="C83" s="110"/>
      <c r="D83" s="110"/>
      <c r="E83" s="110"/>
      <c r="F83" s="110"/>
      <c r="G83" s="110"/>
      <c r="H83" s="110"/>
      <c r="I83" s="110"/>
      <c r="J83" s="110"/>
      <c r="K83" s="110"/>
      <c r="L83" s="110"/>
      <c r="M83" s="110"/>
      <c r="N83" s="110"/>
      <c r="O83" s="111" t="s">
        <v>412</v>
      </c>
      <c r="P83" s="112"/>
      <c r="Q83" s="112"/>
      <c r="R83" s="112"/>
      <c r="S83" s="112"/>
      <c r="T83" s="112"/>
      <c r="U83" s="112"/>
      <c r="V83" s="112"/>
      <c r="W83" s="112"/>
      <c r="X83" s="112"/>
      <c r="Y83" s="112"/>
      <c r="Z83" s="100"/>
      <c r="AA83" s="110"/>
      <c r="AB83" s="111" t="s">
        <v>413</v>
      </c>
      <c r="AC83" s="112"/>
      <c r="AD83" s="112"/>
      <c r="AE83" s="112"/>
      <c r="AF83" s="112"/>
      <c r="AG83" s="112"/>
      <c r="AH83" s="112"/>
      <c r="AI83" s="112"/>
      <c r="AJ83" s="112"/>
      <c r="AK83" s="112"/>
      <c r="AL83" s="112"/>
      <c r="AM83" s="100"/>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row>
    <row r="84" spans="1:131" s="25" customFormat="1" ht="102">
      <c r="A84" s="92" t="s">
        <v>179</v>
      </c>
      <c r="B84" s="93" t="s">
        <v>180</v>
      </c>
      <c r="C84" s="94" t="s">
        <v>81</v>
      </c>
      <c r="D84" s="94" t="s">
        <v>263</v>
      </c>
      <c r="E84" s="94" t="s">
        <v>264</v>
      </c>
      <c r="F84" s="94" t="s">
        <v>265</v>
      </c>
      <c r="G84" s="94" t="s">
        <v>266</v>
      </c>
      <c r="H84" s="94" t="s">
        <v>267</v>
      </c>
      <c r="I84" s="94" t="s">
        <v>268</v>
      </c>
      <c r="J84" s="94" t="s">
        <v>269</v>
      </c>
      <c r="K84" s="94" t="s">
        <v>80</v>
      </c>
      <c r="L84" s="94" t="s">
        <v>242</v>
      </c>
      <c r="M84" s="94" t="s">
        <v>270</v>
      </c>
      <c r="N84" s="94" t="s">
        <v>414</v>
      </c>
      <c r="O84" s="94" t="s">
        <v>271</v>
      </c>
      <c r="P84" s="94" t="s">
        <v>272</v>
      </c>
      <c r="Q84" s="94" t="s">
        <v>273</v>
      </c>
      <c r="R84" s="94" t="s">
        <v>274</v>
      </c>
      <c r="S84" s="94" t="s">
        <v>275</v>
      </c>
      <c r="T84" s="94" t="s">
        <v>276</v>
      </c>
      <c r="U84" s="94" t="s">
        <v>277</v>
      </c>
      <c r="V84" s="94" t="s">
        <v>278</v>
      </c>
      <c r="W84" s="94" t="s">
        <v>279</v>
      </c>
      <c r="X84" s="94" t="s">
        <v>280</v>
      </c>
      <c r="Y84" s="94" t="s">
        <v>281</v>
      </c>
      <c r="Z84" s="94" t="s">
        <v>282</v>
      </c>
      <c r="AA84" s="94"/>
      <c r="AB84" s="94" t="s">
        <v>271</v>
      </c>
      <c r="AC84" s="94" t="s">
        <v>272</v>
      </c>
      <c r="AD84" s="94" t="s">
        <v>273</v>
      </c>
      <c r="AE84" s="94" t="s">
        <v>274</v>
      </c>
      <c r="AF84" s="94" t="s">
        <v>275</v>
      </c>
      <c r="AG84" s="94" t="s">
        <v>276</v>
      </c>
      <c r="AH84" s="94" t="s">
        <v>277</v>
      </c>
      <c r="AI84" s="94" t="s">
        <v>278</v>
      </c>
      <c r="AJ84" s="94" t="s">
        <v>279</v>
      </c>
      <c r="AK84" s="94" t="s">
        <v>280</v>
      </c>
      <c r="AL84" s="94" t="s">
        <v>281</v>
      </c>
      <c r="AM84" s="94" t="s">
        <v>282</v>
      </c>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row>
    <row r="85" spans="1:131" s="25" customFormat="1">
      <c r="A85" s="25" t="s">
        <v>463</v>
      </c>
      <c r="C85" s="63">
        <v>132.74643274662995</v>
      </c>
      <c r="D85" s="63">
        <v>0</v>
      </c>
      <c r="E85" s="63">
        <v>0</v>
      </c>
      <c r="F85" s="63">
        <v>0</v>
      </c>
      <c r="G85" s="63">
        <v>0</v>
      </c>
      <c r="H85" s="63">
        <v>83.823517177535336</v>
      </c>
      <c r="I85" s="63">
        <v>0</v>
      </c>
      <c r="J85" s="63">
        <v>-8.1439300271206765</v>
      </c>
      <c r="K85" s="63">
        <v>-8.1439300271206765</v>
      </c>
      <c r="L85" s="96">
        <v>9999</v>
      </c>
      <c r="M85" s="63">
        <v>1.2611012732820706</v>
      </c>
      <c r="N85" s="63">
        <v>1.9041017102452082E-2</v>
      </c>
      <c r="O85" s="63">
        <v>8.2862982339304736</v>
      </c>
      <c r="P85" s="63">
        <v>7.6453948326067191</v>
      </c>
      <c r="Q85" s="63">
        <v>8.7553822609769156</v>
      </c>
      <c r="R85" s="63">
        <v>8.0357829590418266</v>
      </c>
      <c r="S85" s="63">
        <v>8.2111799353706942</v>
      </c>
      <c r="T85" s="63">
        <v>8.1564537680930851</v>
      </c>
      <c r="U85" s="63">
        <v>7.9494423215956527</v>
      </c>
      <c r="V85" s="63">
        <v>8.5347685704887848</v>
      </c>
      <c r="W85" s="63">
        <v>7.6153888076799188</v>
      </c>
      <c r="X85" s="63">
        <v>8.5568245992398015</v>
      </c>
      <c r="Y85" s="63">
        <v>7.7581664352391835</v>
      </c>
      <c r="Z85" s="63">
        <v>8.0660570271539189</v>
      </c>
      <c r="AA85" s="63"/>
      <c r="AB85" s="63">
        <v>3.076835236640417</v>
      </c>
      <c r="AC85" s="63">
        <v>2.7065543700793055</v>
      </c>
      <c r="AD85" s="63">
        <v>2.6628773022939285</v>
      </c>
      <c r="AE85" s="63">
        <v>2.9258980061332425</v>
      </c>
      <c r="AF85" s="63">
        <v>2.990762848719386</v>
      </c>
      <c r="AG85" s="63">
        <v>2.7731259259368999</v>
      </c>
      <c r="AH85" s="63">
        <v>3.2105018446142113</v>
      </c>
      <c r="AI85" s="63">
        <v>2.820602096695354</v>
      </c>
      <c r="AJ85" s="63">
        <v>3.1821933984714152</v>
      </c>
      <c r="AK85" s="63">
        <v>2.7732307790689998</v>
      </c>
      <c r="AL85" s="63">
        <v>2.9862708891898642</v>
      </c>
      <c r="AM85" s="45">
        <v>3.0664402973699145</v>
      </c>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row>
    <row r="86" spans="1:131" s="25" customFormat="1">
      <c r="A86" s="25" t="s">
        <v>464</v>
      </c>
      <c r="C86" s="63">
        <v>39.612843875358891</v>
      </c>
      <c r="D86" s="63">
        <v>0</v>
      </c>
      <c r="E86" s="63">
        <v>0</v>
      </c>
      <c r="F86" s="63">
        <v>0</v>
      </c>
      <c r="G86" s="63">
        <v>0</v>
      </c>
      <c r="H86" s="63">
        <v>25.013763687156171</v>
      </c>
      <c r="I86" s="63">
        <v>0</v>
      </c>
      <c r="J86" s="63">
        <v>-8.1439300271206694</v>
      </c>
      <c r="K86" s="63">
        <v>-8.1439300271206694</v>
      </c>
      <c r="L86" s="96">
        <v>9999</v>
      </c>
      <c r="M86" s="63">
        <v>0.37632504931329042</v>
      </c>
      <c r="N86" s="63">
        <v>5.682027170908076E-3</v>
      </c>
      <c r="O86" s="63">
        <v>2.4727130624433533</v>
      </c>
      <c r="P86" s="63">
        <v>2.2814611707689316</v>
      </c>
      <c r="Q86" s="63">
        <v>2.6126923593882432</v>
      </c>
      <c r="R86" s="63">
        <v>2.3979568353476122</v>
      </c>
      <c r="S86" s="63">
        <v>2.4502970217900373</v>
      </c>
      <c r="T86" s="63">
        <v>2.4339661940953872</v>
      </c>
      <c r="U86" s="63">
        <v>2.3721919381636534</v>
      </c>
      <c r="V86" s="63">
        <v>2.5468590597864882</v>
      </c>
      <c r="W86" s="63">
        <v>2.2725070771925404</v>
      </c>
      <c r="X86" s="63">
        <v>2.5534407961491676</v>
      </c>
      <c r="Y86" s="63">
        <v>2.3151133284670617</v>
      </c>
      <c r="Z86" s="63">
        <v>2.4069909156523184</v>
      </c>
      <c r="AA86" s="63"/>
      <c r="AB86" s="63">
        <v>0.918157959783925</v>
      </c>
      <c r="AC86" s="63">
        <v>0.80766249972802928</v>
      </c>
      <c r="AD86" s="63">
        <v>0.79462883222136294</v>
      </c>
      <c r="AE86" s="63">
        <v>0.8731168025690127</v>
      </c>
      <c r="AF86" s="63">
        <v>0.89247311090212578</v>
      </c>
      <c r="AG86" s="63">
        <v>0.8275281081226441</v>
      </c>
      <c r="AH86" s="63">
        <v>0.95804539301628167</v>
      </c>
      <c r="AI86" s="63">
        <v>0.84169546540029017</v>
      </c>
      <c r="AJ86" s="63">
        <v>0.94959787368030879</v>
      </c>
      <c r="AK86" s="63">
        <v>0.82755939733069106</v>
      </c>
      <c r="AL86" s="63">
        <v>0.8911326659059351</v>
      </c>
      <c r="AM86" s="45">
        <v>0.91505600745348326</v>
      </c>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row>
    <row r="87" spans="1:131" s="25" customFormat="1">
      <c r="A87" s="25" t="s">
        <v>465</v>
      </c>
      <c r="C87" s="63">
        <v>32.94441993908697</v>
      </c>
      <c r="D87" s="63">
        <v>0</v>
      </c>
      <c r="E87" s="63">
        <v>0</v>
      </c>
      <c r="F87" s="63">
        <v>0</v>
      </c>
      <c r="G87" s="63">
        <v>0</v>
      </c>
      <c r="H87" s="63">
        <v>20.802948098340529</v>
      </c>
      <c r="I87" s="63">
        <v>0</v>
      </c>
      <c r="J87" s="63">
        <v>-8.1439300271206641</v>
      </c>
      <c r="K87" s="63">
        <v>-8.1439300271206641</v>
      </c>
      <c r="L87" s="96">
        <v>9999</v>
      </c>
      <c r="M87" s="63">
        <v>0.31297451142826682</v>
      </c>
      <c r="N87" s="63">
        <v>4.7255150327679416E-3</v>
      </c>
      <c r="O87" s="63">
        <v>2.0564566829465374</v>
      </c>
      <c r="P87" s="63">
        <v>1.8974001240866913</v>
      </c>
      <c r="Q87" s="63">
        <v>2.1728718728238592</v>
      </c>
      <c r="R87" s="63">
        <v>1.9942849149650967</v>
      </c>
      <c r="S87" s="63">
        <v>2.0378141573309034</v>
      </c>
      <c r="T87" s="63">
        <v>2.0242324602626933</v>
      </c>
      <c r="U87" s="63">
        <v>1.9728572791410568</v>
      </c>
      <c r="V87" s="63">
        <v>2.1181209472180087</v>
      </c>
      <c r="W87" s="63">
        <v>1.8899533621252758</v>
      </c>
      <c r="X87" s="63">
        <v>2.1235947144472114</v>
      </c>
      <c r="Y87" s="63">
        <v>1.9253872794283255</v>
      </c>
      <c r="Z87" s="63">
        <v>2.0017981986934283</v>
      </c>
      <c r="AA87" s="63"/>
      <c r="AB87" s="63">
        <v>0.76359529986567776</v>
      </c>
      <c r="AC87" s="63">
        <v>0.67170063941418656</v>
      </c>
      <c r="AD87" s="63">
        <v>0.66086105877117329</v>
      </c>
      <c r="AE87" s="63">
        <v>0.72613636855290875</v>
      </c>
      <c r="AF87" s="63">
        <v>0.74223423701706104</v>
      </c>
      <c r="AG87" s="63">
        <v>0.68822207239579447</v>
      </c>
      <c r="AH87" s="63">
        <v>0.79676808480466732</v>
      </c>
      <c r="AI87" s="63">
        <v>0.70000449753675198</v>
      </c>
      <c r="AJ87" s="63">
        <v>0.78974262040419385</v>
      </c>
      <c r="AK87" s="63">
        <v>0.68824809438029799</v>
      </c>
      <c r="AL87" s="63">
        <v>0.74111944245702632</v>
      </c>
      <c r="AM87" s="45">
        <v>0.76101553001813416</v>
      </c>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row>
    <row r="88" spans="1:131" s="25" customFormat="1">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row>
    <row r="89" spans="1:131" s="25" customFormat="1">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row>
    <row r="90" spans="1:131" s="25" customFormat="1">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row>
    <row r="91" spans="1:131" s="25" customFormat="1">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row>
    <row r="92" spans="1:131" s="25" customFormat="1">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row>
    <row r="93" spans="1:131" s="25" customFormat="1">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row>
    <row r="94" spans="1:131" s="25" customFormat="1">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row>
    <row r="95" spans="1:131" s="25" customFormat="1">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row>
    <row r="96" spans="1:131" s="25" customFormat="1">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row>
    <row r="97" spans="1:131" s="25" customFormat="1">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row>
    <row r="98" spans="1:131" s="25" customFormat="1">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row>
    <row r="99" spans="1:131" s="25" customFormat="1">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row>
    <row r="100" spans="1:131" s="25" customFormat="1">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row>
    <row r="101" spans="1:131" s="25" customFormat="1">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row>
    <row r="102" spans="1:131" s="25" customFormat="1">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row>
    <row r="103" spans="1:131" s="25" customFormat="1">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row>
    <row r="104" spans="1:131" s="25" customFormat="1">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row>
    <row r="105" spans="1:131" s="25" customFormat="1">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row>
    <row r="106" spans="1:131" s="25" customFormat="1">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row>
    <row r="107" spans="1:131" s="25" customFormat="1">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row>
    <row r="108" spans="1:131" s="25" customFormat="1">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row>
    <row r="109" spans="1:131" s="25" customFormat="1">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row>
    <row r="110" spans="1:131" s="25" customFormat="1">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row>
    <row r="111" spans="1:131" s="25" customFormat="1">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row>
    <row r="112" spans="1:131" s="25" customFormat="1">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row>
    <row r="113" spans="1:131" s="25" customFormat="1">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row>
    <row r="114" spans="1:131" s="25" customFormat="1">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row>
    <row r="115" spans="1:131" s="25" customFormat="1">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row>
    <row r="116" spans="1:131" s="25" customFormat="1">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row>
    <row r="117" spans="1:131" s="25" customFormat="1">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row>
    <row r="118" spans="1:131" s="25" customFormat="1">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row>
    <row r="119" spans="1:131" s="25" customFormat="1">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row>
    <row r="120" spans="1:131" s="25" customFormat="1">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row>
    <row r="121" spans="1:131" s="25" customFormat="1">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row>
    <row r="122" spans="1:131" s="25" customFormat="1">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row>
    <row r="123" spans="1:131" s="25" customFormat="1">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row>
    <row r="124" spans="1:131" s="25" customFormat="1">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row>
    <row r="125" spans="1:131" s="25" customFormat="1">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row>
    <row r="126" spans="1:131" s="25" customFormat="1">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row>
    <row r="127" spans="1:131" s="25" customFormat="1">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row>
    <row r="128" spans="1:131" s="25" customForma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row>
    <row r="129" spans="1:131" s="25" customForma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row>
    <row r="130" spans="1:131" s="25" customForma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row>
    <row r="131" spans="1:131" s="25" customForma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row>
    <row r="132" spans="1:131" s="25" customForma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row>
    <row r="133" spans="1:131" s="25" customForma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row>
    <row r="134" spans="1:131" s="25" customForma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row>
    <row r="135" spans="1:131" s="25" customForma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row>
    <row r="136" spans="1:131" s="25" customFormat="1">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row>
    <row r="137" spans="1:131" s="25" customFormat="1">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row>
    <row r="138" spans="1:131" s="25" customFormat="1">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row>
    <row r="139" spans="1:131" s="25" customFormat="1">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row>
    <row r="140" spans="1:131" s="25" customFormat="1">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row>
  </sheetData>
  <mergeCells count="3">
    <mergeCell ref="I6:N6"/>
    <mergeCell ref="O6:P6"/>
    <mergeCell ref="R6:T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sheetPr codeName="Sheet5"/>
  <dimension ref="A6:P40"/>
  <sheetViews>
    <sheetView workbookViewId="0">
      <selection activeCell="D8" sqref="D8"/>
    </sheetView>
  </sheetViews>
  <sheetFormatPr defaultRowHeight="12.75"/>
  <cols>
    <col min="1" max="1" width="48.5703125" customWidth="1"/>
    <col min="2" max="2" width="43.42578125" customWidth="1"/>
    <col min="3" max="3" width="17.28515625" bestFit="1" customWidth="1"/>
    <col min="4" max="4" width="12" bestFit="1" customWidth="1"/>
    <col min="5" max="5" width="12.5703125" customWidth="1"/>
    <col min="6" max="6" width="13.7109375" customWidth="1"/>
    <col min="7" max="7" width="17.28515625" bestFit="1" customWidth="1"/>
    <col min="8" max="8" width="15.5703125" bestFit="1" customWidth="1"/>
    <col min="9" max="9" width="15.28515625" bestFit="1" customWidth="1"/>
    <col min="10" max="10" width="14.28515625" bestFit="1" customWidth="1"/>
    <col min="11" max="11" width="14.28515625" customWidth="1"/>
    <col min="12" max="12" width="12.5703125" customWidth="1"/>
    <col min="13" max="13" width="10.28515625" bestFit="1" customWidth="1"/>
    <col min="14" max="15" width="10.85546875" bestFit="1" customWidth="1"/>
    <col min="16" max="16" width="13.42578125" customWidth="1"/>
  </cols>
  <sheetData>
    <row r="6" spans="1:16">
      <c r="A6" s="29" t="s">
        <v>16</v>
      </c>
      <c r="B6" s="30"/>
      <c r="C6" s="30"/>
      <c r="D6" s="30"/>
      <c r="E6" s="30"/>
      <c r="F6" s="30"/>
      <c r="G6" s="31"/>
      <c r="H6" s="32"/>
      <c r="I6" s="233" t="s">
        <v>17</v>
      </c>
      <c r="J6" s="234"/>
      <c r="K6" s="234"/>
      <c r="L6" s="234"/>
      <c r="M6" s="234"/>
      <c r="N6" s="235"/>
      <c r="O6" s="236" t="s">
        <v>18</v>
      </c>
      <c r="P6" s="237"/>
    </row>
    <row r="7" spans="1:16" ht="25.5">
      <c r="A7" s="38" t="s">
        <v>21</v>
      </c>
      <c r="B7" s="38" t="s">
        <v>22</v>
      </c>
      <c r="C7" s="38" t="s">
        <v>23</v>
      </c>
      <c r="D7" s="38" t="s">
        <v>24</v>
      </c>
      <c r="E7" s="38" t="s">
        <v>25</v>
      </c>
      <c r="F7" s="39" t="s">
        <v>26</v>
      </c>
      <c r="G7" s="38" t="s">
        <v>27</v>
      </c>
      <c r="H7" s="40" t="s">
        <v>28</v>
      </c>
      <c r="I7" s="40" t="s">
        <v>29</v>
      </c>
      <c r="J7" s="40" t="s">
        <v>30</v>
      </c>
      <c r="K7" s="40" t="s">
        <v>31</v>
      </c>
      <c r="L7" s="40" t="s">
        <v>32</v>
      </c>
      <c r="M7" s="40" t="s">
        <v>33</v>
      </c>
      <c r="N7" s="40" t="s">
        <v>34</v>
      </c>
      <c r="O7" s="41" t="s">
        <v>35</v>
      </c>
      <c r="P7" s="40" t="s">
        <v>27</v>
      </c>
    </row>
    <row r="8" spans="1:16">
      <c r="A8" s="113" t="s">
        <v>463</v>
      </c>
      <c r="B8" s="113" t="s">
        <v>466</v>
      </c>
      <c r="C8" s="113">
        <f>Savings!D6</f>
        <v>123.51540393600004</v>
      </c>
      <c r="D8" s="113">
        <f>Savings!K6</f>
        <v>5</v>
      </c>
      <c r="E8" s="113">
        <f>Savings!I6</f>
        <v>0</v>
      </c>
      <c r="F8" s="113"/>
      <c r="G8" s="113"/>
      <c r="H8" s="113"/>
      <c r="I8" s="113"/>
      <c r="J8" s="113"/>
      <c r="K8" s="113"/>
      <c r="L8" s="113"/>
      <c r="M8" s="113"/>
      <c r="N8" s="113"/>
      <c r="O8" s="113"/>
      <c r="P8" s="113"/>
    </row>
    <row r="9" spans="1:16">
      <c r="A9" s="113" t="s">
        <v>464</v>
      </c>
      <c r="B9" s="113" t="s">
        <v>467</v>
      </c>
      <c r="C9" s="113">
        <f>Savings!D7</f>
        <v>36.858213897599995</v>
      </c>
      <c r="D9" s="113">
        <f>Savings!K7</f>
        <v>4</v>
      </c>
      <c r="E9" s="113">
        <f>Savings!I7</f>
        <v>0</v>
      </c>
      <c r="F9" s="113"/>
      <c r="G9" s="113"/>
      <c r="H9" s="113"/>
      <c r="I9" s="113"/>
      <c r="J9" s="113"/>
      <c r="K9" s="113"/>
      <c r="L9" s="113"/>
      <c r="M9" s="113"/>
      <c r="N9" s="113"/>
      <c r="O9" s="113"/>
      <c r="P9" s="113"/>
    </row>
    <row r="10" spans="1:16">
      <c r="A10" s="113" t="s">
        <v>465</v>
      </c>
      <c r="B10" s="113" t="s">
        <v>468</v>
      </c>
      <c r="C10" s="113">
        <f>Savings!D9</f>
        <v>30.653504218679991</v>
      </c>
      <c r="D10" s="113">
        <f>Savings!K9</f>
        <v>4</v>
      </c>
      <c r="E10" s="113">
        <f>Savings!I9</f>
        <v>0</v>
      </c>
      <c r="F10" s="113"/>
      <c r="G10" s="113"/>
      <c r="H10" s="113"/>
      <c r="I10" s="113"/>
      <c r="J10" s="113"/>
      <c r="K10" s="113"/>
      <c r="L10" s="113"/>
      <c r="M10" s="113"/>
      <c r="N10" s="113"/>
      <c r="O10" s="113"/>
      <c r="P10" s="113"/>
    </row>
    <row r="11" spans="1:16">
      <c r="A11" s="113"/>
      <c r="B11" s="113"/>
      <c r="C11" s="113"/>
      <c r="D11" s="113"/>
      <c r="E11" s="113"/>
      <c r="F11" s="113"/>
      <c r="G11" s="113"/>
      <c r="H11" s="113"/>
      <c r="I11" s="113"/>
      <c r="J11" s="113"/>
      <c r="K11" s="113"/>
      <c r="L11" s="113"/>
      <c r="M11" s="113"/>
      <c r="N11" s="113"/>
      <c r="O11" s="113"/>
      <c r="P11" s="113"/>
    </row>
    <row r="12" spans="1:16">
      <c r="A12" s="113"/>
      <c r="B12" s="113"/>
      <c r="C12" s="113"/>
      <c r="D12" s="113"/>
      <c r="E12" s="113"/>
      <c r="F12" s="113"/>
      <c r="G12" s="113"/>
      <c r="H12" s="113"/>
      <c r="I12" s="113"/>
      <c r="J12" s="113"/>
      <c r="K12" s="113"/>
      <c r="L12" s="113"/>
      <c r="M12" s="113"/>
      <c r="N12" s="113"/>
      <c r="O12" s="113"/>
      <c r="P12" s="113"/>
    </row>
    <row r="13" spans="1:16">
      <c r="A13" s="113"/>
      <c r="B13" s="113"/>
      <c r="C13" s="113"/>
      <c r="D13" s="113"/>
      <c r="E13" s="113"/>
      <c r="F13" s="113"/>
      <c r="G13" s="113"/>
      <c r="H13" s="113"/>
      <c r="I13" s="113"/>
      <c r="J13" s="113"/>
      <c r="K13" s="113"/>
      <c r="L13" s="113"/>
      <c r="M13" s="113"/>
      <c r="N13" s="113"/>
      <c r="O13" s="113"/>
      <c r="P13" s="113"/>
    </row>
    <row r="14" spans="1:16">
      <c r="A14" s="113"/>
      <c r="B14" s="113"/>
      <c r="C14" s="113"/>
      <c r="D14" s="113"/>
      <c r="E14" s="113"/>
      <c r="F14" s="113"/>
      <c r="G14" s="113"/>
      <c r="H14" s="113"/>
      <c r="I14" s="113"/>
      <c r="J14" s="113"/>
      <c r="K14" s="113"/>
      <c r="L14" s="113"/>
      <c r="M14" s="113"/>
      <c r="N14" s="113"/>
      <c r="O14" s="113"/>
      <c r="P14" s="113"/>
    </row>
    <row r="15" spans="1:16">
      <c r="A15" s="113"/>
      <c r="B15" s="113"/>
      <c r="C15" s="113"/>
      <c r="D15" s="113"/>
      <c r="E15" s="113"/>
      <c r="F15" s="113"/>
      <c r="G15" s="113"/>
      <c r="H15" s="113"/>
      <c r="I15" s="113"/>
      <c r="J15" s="113"/>
      <c r="K15" s="113"/>
      <c r="L15" s="113"/>
      <c r="M15" s="113"/>
      <c r="N15" s="113"/>
      <c r="O15" s="113"/>
      <c r="P15" s="113"/>
    </row>
    <row r="16" spans="1:16">
      <c r="A16" s="113"/>
      <c r="B16" s="113"/>
      <c r="C16" s="113"/>
      <c r="D16" s="113"/>
      <c r="E16" s="113"/>
      <c r="F16" s="113"/>
      <c r="G16" s="113"/>
      <c r="H16" s="113"/>
      <c r="I16" s="113"/>
      <c r="J16" s="113"/>
      <c r="K16" s="113"/>
      <c r="L16" s="113"/>
      <c r="M16" s="113"/>
      <c r="N16" s="113"/>
      <c r="O16" s="113"/>
      <c r="P16" s="113"/>
    </row>
    <row r="17" spans="1:16">
      <c r="A17" s="113"/>
      <c r="B17" s="113"/>
      <c r="C17" s="113"/>
      <c r="D17" s="113"/>
      <c r="E17" s="113"/>
      <c r="F17" s="113"/>
      <c r="G17" s="113"/>
      <c r="H17" s="113"/>
      <c r="I17" s="113"/>
      <c r="J17" s="113"/>
      <c r="K17" s="113"/>
      <c r="L17" s="113"/>
      <c r="M17" s="113"/>
      <c r="N17" s="113"/>
      <c r="O17" s="113"/>
      <c r="P17" s="113"/>
    </row>
    <row r="18" spans="1:16">
      <c r="A18" s="113"/>
      <c r="B18" s="113"/>
      <c r="C18" s="113"/>
      <c r="D18" s="113"/>
      <c r="E18" s="113"/>
      <c r="F18" s="113"/>
      <c r="G18" s="113"/>
      <c r="H18" s="113"/>
      <c r="I18" s="113"/>
      <c r="J18" s="113"/>
      <c r="K18" s="113"/>
      <c r="L18" s="113"/>
      <c r="M18" s="113"/>
      <c r="N18" s="113"/>
      <c r="O18" s="113"/>
      <c r="P18" s="113"/>
    </row>
    <row r="19" spans="1:16">
      <c r="A19" s="113"/>
      <c r="B19" s="113"/>
      <c r="C19" s="113"/>
      <c r="D19" s="113"/>
      <c r="E19" s="113"/>
      <c r="F19" s="113"/>
      <c r="G19" s="113"/>
      <c r="H19" s="113"/>
      <c r="I19" s="113"/>
      <c r="J19" s="113"/>
      <c r="K19" s="113"/>
      <c r="L19" s="113"/>
      <c r="M19" s="113"/>
      <c r="N19" s="113"/>
      <c r="O19" s="113"/>
      <c r="P19" s="113"/>
    </row>
    <row r="20" spans="1:16">
      <c r="A20" s="113"/>
      <c r="B20" s="113"/>
      <c r="C20" s="113"/>
      <c r="D20" s="113"/>
      <c r="E20" s="113"/>
      <c r="F20" s="113"/>
      <c r="G20" s="113"/>
      <c r="H20" s="113"/>
      <c r="I20" s="113"/>
      <c r="J20" s="113"/>
      <c r="K20" s="113"/>
      <c r="L20" s="113"/>
      <c r="M20" s="113"/>
      <c r="N20" s="113"/>
      <c r="O20" s="113"/>
      <c r="P20" s="113"/>
    </row>
    <row r="21" spans="1:16">
      <c r="A21" s="113"/>
      <c r="B21" s="113"/>
      <c r="C21" s="113"/>
      <c r="D21" s="113"/>
      <c r="E21" s="113"/>
      <c r="F21" s="113"/>
      <c r="G21" s="113"/>
      <c r="H21" s="113"/>
      <c r="I21" s="113"/>
      <c r="J21" s="113"/>
      <c r="K21" s="113"/>
      <c r="L21" s="113"/>
      <c r="M21" s="113"/>
      <c r="N21" s="113"/>
      <c r="O21" s="113"/>
      <c r="P21" s="113"/>
    </row>
    <row r="22" spans="1:16">
      <c r="A22" s="113"/>
      <c r="B22" s="113"/>
      <c r="C22" s="113"/>
      <c r="D22" s="113"/>
      <c r="E22" s="113"/>
      <c r="F22" s="113"/>
      <c r="G22" s="113"/>
      <c r="H22" s="113"/>
      <c r="I22" s="113"/>
      <c r="J22" s="113"/>
      <c r="K22" s="113"/>
      <c r="L22" s="113"/>
      <c r="M22" s="113"/>
      <c r="N22" s="113"/>
      <c r="O22" s="113"/>
      <c r="P22" s="113"/>
    </row>
    <row r="23" spans="1:16">
      <c r="A23" s="113"/>
      <c r="B23" s="113"/>
      <c r="C23" s="113"/>
      <c r="D23" s="113"/>
      <c r="E23" s="113"/>
      <c r="F23" s="113"/>
      <c r="G23" s="113"/>
      <c r="H23" s="113"/>
      <c r="I23" s="113"/>
      <c r="J23" s="113"/>
      <c r="K23" s="113"/>
      <c r="L23" s="113"/>
      <c r="M23" s="113"/>
      <c r="N23" s="113"/>
      <c r="O23" s="113"/>
      <c r="P23" s="113"/>
    </row>
    <row r="24" spans="1:16">
      <c r="A24" s="113"/>
      <c r="B24" s="113"/>
      <c r="C24" s="113"/>
      <c r="D24" s="113"/>
      <c r="E24" s="113"/>
      <c r="F24" s="113"/>
      <c r="G24" s="113"/>
      <c r="H24" s="113"/>
      <c r="I24" s="113"/>
      <c r="J24" s="113"/>
      <c r="K24" s="113"/>
      <c r="L24" s="113"/>
      <c r="M24" s="113"/>
      <c r="N24" s="113"/>
      <c r="O24" s="113"/>
      <c r="P24" s="113"/>
    </row>
    <row r="25" spans="1:16">
      <c r="A25" s="113"/>
      <c r="B25" s="113"/>
      <c r="C25" s="113"/>
      <c r="D25" s="113"/>
      <c r="E25" s="113"/>
      <c r="F25" s="113"/>
      <c r="G25" s="113"/>
      <c r="H25" s="113"/>
      <c r="I25" s="113"/>
      <c r="J25" s="113"/>
      <c r="K25" s="113"/>
      <c r="L25" s="113"/>
      <c r="M25" s="113"/>
      <c r="N25" s="113"/>
      <c r="O25" s="113"/>
      <c r="P25" s="113"/>
    </row>
    <row r="26" spans="1:16">
      <c r="A26" s="113"/>
      <c r="B26" s="113"/>
      <c r="C26" s="113"/>
      <c r="D26" s="113"/>
      <c r="E26" s="113"/>
      <c r="F26" s="113"/>
      <c r="G26" s="113"/>
      <c r="H26" s="113"/>
      <c r="I26" s="113"/>
      <c r="J26" s="113"/>
      <c r="K26" s="113"/>
      <c r="L26" s="113"/>
      <c r="M26" s="113"/>
      <c r="N26" s="113"/>
      <c r="O26" s="113"/>
      <c r="P26" s="113"/>
    </row>
    <row r="27" spans="1:16">
      <c r="A27" s="113"/>
      <c r="B27" s="113"/>
      <c r="C27" s="113"/>
      <c r="D27" s="113"/>
      <c r="E27" s="113"/>
      <c r="F27" s="113"/>
      <c r="G27" s="113"/>
      <c r="H27" s="113"/>
      <c r="I27" s="113"/>
      <c r="J27" s="113"/>
      <c r="K27" s="113"/>
      <c r="L27" s="113"/>
      <c r="M27" s="113"/>
      <c r="N27" s="113"/>
      <c r="O27" s="113"/>
      <c r="P27" s="113"/>
    </row>
    <row r="28" spans="1:16">
      <c r="A28" s="113"/>
      <c r="B28" s="113"/>
      <c r="C28" s="113"/>
      <c r="D28" s="113"/>
      <c r="E28" s="113"/>
      <c r="F28" s="113"/>
      <c r="G28" s="113"/>
      <c r="H28" s="113"/>
      <c r="I28" s="113"/>
      <c r="J28" s="113"/>
      <c r="K28" s="113"/>
      <c r="L28" s="113"/>
      <c r="M28" s="113"/>
      <c r="N28" s="113"/>
      <c r="O28" s="113"/>
      <c r="P28" s="113"/>
    </row>
    <row r="29" spans="1:16">
      <c r="A29" s="113"/>
      <c r="B29" s="113"/>
      <c r="C29" s="113"/>
      <c r="D29" s="113"/>
      <c r="E29" s="113"/>
      <c r="F29" s="113"/>
      <c r="G29" s="113"/>
      <c r="H29" s="113"/>
      <c r="I29" s="113"/>
      <c r="J29" s="113"/>
      <c r="K29" s="113"/>
      <c r="L29" s="113"/>
      <c r="M29" s="113"/>
      <c r="N29" s="113"/>
      <c r="O29" s="113"/>
      <c r="P29" s="113"/>
    </row>
    <row r="30" spans="1:16">
      <c r="A30" s="113"/>
      <c r="B30" s="113"/>
      <c r="C30" s="113"/>
      <c r="D30" s="113"/>
      <c r="E30" s="113"/>
      <c r="F30" s="113"/>
      <c r="G30" s="113"/>
      <c r="H30" s="113"/>
      <c r="I30" s="113"/>
      <c r="J30" s="113"/>
      <c r="K30" s="113"/>
      <c r="L30" s="113"/>
      <c r="M30" s="113"/>
      <c r="N30" s="113"/>
      <c r="O30" s="113"/>
      <c r="P30" s="113"/>
    </row>
    <row r="31" spans="1:16">
      <c r="A31" s="113"/>
      <c r="B31" s="113"/>
      <c r="C31" s="113"/>
      <c r="D31" s="113"/>
      <c r="E31" s="113"/>
      <c r="F31" s="113"/>
      <c r="G31" s="113"/>
      <c r="H31" s="113"/>
      <c r="I31" s="113"/>
      <c r="J31" s="113"/>
      <c r="K31" s="113"/>
      <c r="L31" s="113"/>
      <c r="M31" s="113"/>
      <c r="N31" s="113"/>
      <c r="O31" s="113"/>
      <c r="P31" s="113"/>
    </row>
    <row r="32" spans="1:16">
      <c r="A32" s="144" t="s">
        <v>357</v>
      </c>
      <c r="B32" s="113" t="str">
        <f>A32</f>
        <v>Fryers</v>
      </c>
      <c r="C32" s="113"/>
      <c r="D32" s="113"/>
      <c r="E32" s="113"/>
      <c r="F32" s="113"/>
      <c r="G32" s="113"/>
      <c r="H32" s="113"/>
      <c r="I32" s="113"/>
      <c r="J32" s="113"/>
      <c r="K32" s="113"/>
      <c r="L32" s="113"/>
      <c r="M32" s="113"/>
      <c r="N32" s="113"/>
      <c r="O32" s="113"/>
      <c r="P32" s="113"/>
    </row>
    <row r="33" spans="1:16">
      <c r="A33" s="145" t="s">
        <v>358</v>
      </c>
      <c r="B33" s="113" t="str">
        <f>A33</f>
        <v>HFHC (Wt Average Size)</v>
      </c>
      <c r="C33" s="113"/>
      <c r="D33" s="113"/>
      <c r="E33" s="113"/>
      <c r="F33" s="113"/>
      <c r="G33" s="113"/>
      <c r="H33" s="113"/>
      <c r="I33" s="113"/>
      <c r="J33" s="113"/>
      <c r="K33" s="113"/>
      <c r="L33" s="113"/>
      <c r="M33" s="113"/>
      <c r="N33" s="113"/>
      <c r="O33" s="113"/>
      <c r="P33" s="113"/>
    </row>
    <row r="34" spans="1:16">
      <c r="A34" s="144" t="s">
        <v>359</v>
      </c>
      <c r="B34" s="113" t="str">
        <f>A34</f>
        <v>Steamer (Wt Average Size)</v>
      </c>
      <c r="C34" s="113"/>
      <c r="D34" s="113"/>
      <c r="E34" s="113"/>
      <c r="F34" s="113"/>
      <c r="G34" s="113"/>
      <c r="H34" s="113"/>
      <c r="I34" s="113"/>
      <c r="J34" s="113"/>
      <c r="K34" s="113"/>
      <c r="L34" s="113"/>
      <c r="M34" s="113"/>
      <c r="N34" s="113"/>
      <c r="O34" s="113"/>
      <c r="P34" s="113"/>
    </row>
    <row r="35" spans="1:16">
      <c r="A35" s="144" t="s">
        <v>360</v>
      </c>
      <c r="B35" s="113" t="str">
        <f>A35</f>
        <v>Combi Oven (Wt Average)</v>
      </c>
      <c r="C35" s="113"/>
      <c r="D35" s="113"/>
      <c r="E35" s="113"/>
      <c r="F35" s="113"/>
      <c r="G35" s="113"/>
      <c r="H35" s="113"/>
      <c r="I35" s="113"/>
      <c r="J35" s="113"/>
      <c r="K35" s="113"/>
      <c r="L35" s="113"/>
      <c r="M35" s="113"/>
      <c r="N35" s="113"/>
      <c r="O35" s="113"/>
      <c r="P35" s="113"/>
    </row>
    <row r="36" spans="1:16">
      <c r="A36" s="144" t="s">
        <v>361</v>
      </c>
      <c r="B36" s="113" t="str">
        <f>A36</f>
        <v>Convection Oven (Wt Average)</v>
      </c>
      <c r="C36" s="113"/>
      <c r="D36" s="113"/>
      <c r="E36" s="113"/>
      <c r="F36" s="113"/>
      <c r="G36" s="113"/>
      <c r="H36" s="113"/>
      <c r="I36" s="113"/>
      <c r="J36" s="113"/>
      <c r="K36" s="113"/>
      <c r="L36" s="113"/>
      <c r="M36" s="113"/>
      <c r="N36" s="113"/>
      <c r="O36" s="113"/>
      <c r="P36" s="113"/>
    </row>
    <row r="37" spans="1:16">
      <c r="A37" s="113"/>
      <c r="B37" s="113"/>
      <c r="C37" s="113"/>
      <c r="D37" s="113"/>
      <c r="E37" s="113"/>
      <c r="F37" s="113"/>
      <c r="G37" s="113"/>
      <c r="H37" s="113"/>
      <c r="I37" s="113"/>
      <c r="J37" s="113"/>
      <c r="K37" s="113"/>
      <c r="L37" s="113"/>
      <c r="M37" s="113"/>
      <c r="N37" s="113"/>
      <c r="O37" s="113"/>
      <c r="P37" s="113"/>
    </row>
    <row r="38" spans="1:16">
      <c r="A38" s="113"/>
      <c r="B38" s="113"/>
      <c r="C38" s="113"/>
      <c r="D38" s="113"/>
      <c r="E38" s="113"/>
      <c r="F38" s="113"/>
      <c r="G38" s="113"/>
      <c r="H38" s="113"/>
      <c r="I38" s="113"/>
      <c r="J38" s="113"/>
      <c r="K38" s="113"/>
      <c r="L38" s="113"/>
      <c r="M38" s="113"/>
      <c r="N38" s="113"/>
      <c r="O38" s="113"/>
      <c r="P38" s="113"/>
    </row>
    <row r="39" spans="1:16">
      <c r="A39" s="113"/>
      <c r="B39" s="113"/>
      <c r="C39" s="113"/>
      <c r="D39" s="113"/>
      <c r="E39" s="113"/>
      <c r="F39" s="113"/>
      <c r="G39" s="113"/>
      <c r="H39" s="113"/>
      <c r="I39" s="113"/>
      <c r="J39" s="113"/>
      <c r="K39" s="113"/>
      <c r="L39" s="113"/>
      <c r="M39" s="113"/>
      <c r="N39" s="113"/>
      <c r="O39" s="113"/>
      <c r="P39" s="113"/>
    </row>
    <row r="40" spans="1:16">
      <c r="A40" s="113"/>
      <c r="B40" s="113"/>
      <c r="C40" s="113"/>
      <c r="D40" s="113"/>
      <c r="E40" s="113"/>
      <c r="F40" s="113"/>
      <c r="G40" s="113"/>
      <c r="H40" s="113"/>
      <c r="I40" s="113"/>
      <c r="J40" s="113"/>
      <c r="K40" s="113"/>
      <c r="L40" s="113"/>
      <c r="M40" s="113"/>
      <c r="N40" s="113"/>
      <c r="O40" s="113"/>
      <c r="P40" s="113"/>
    </row>
  </sheetData>
  <mergeCells count="2">
    <mergeCell ref="I6:N6"/>
    <mergeCell ref="O6:P6"/>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sheetPr codeName="Sheet6"/>
  <dimension ref="A1:AC11"/>
  <sheetViews>
    <sheetView workbookViewId="0">
      <selection activeCell="A3" sqref="A3"/>
    </sheetView>
  </sheetViews>
  <sheetFormatPr defaultRowHeight="12.75"/>
  <cols>
    <col min="1" max="1" width="72.28515625" customWidth="1"/>
    <col min="2" max="2" width="37.85546875" customWidth="1"/>
    <col min="3" max="3" width="61" customWidth="1"/>
    <col min="4" max="4" width="47.5703125" customWidth="1"/>
    <col min="5" max="5" width="45.140625" customWidth="1"/>
    <col min="6" max="6" width="11.28515625" customWidth="1"/>
    <col min="7" max="8" width="9.7109375" customWidth="1"/>
    <col min="9" max="9" width="18" customWidth="1"/>
    <col min="10" max="10" width="11.7109375" customWidth="1"/>
    <col min="11" max="11" width="6.85546875" customWidth="1"/>
    <col min="12" max="12" width="13.140625" customWidth="1"/>
    <col min="13" max="13" width="9.85546875" customWidth="1"/>
    <col min="14" max="14" width="12" customWidth="1"/>
    <col min="15" max="15" width="9.85546875" customWidth="1"/>
    <col min="16" max="16" width="11.7109375" customWidth="1"/>
    <col min="17" max="17" width="10.28515625" customWidth="1"/>
    <col min="18" max="18" width="11.140625" customWidth="1"/>
    <col min="19" max="19" width="9.28515625" customWidth="1"/>
    <col min="20" max="20" width="12.5703125" customWidth="1"/>
    <col min="21" max="21" width="15.42578125" customWidth="1"/>
    <col min="22" max="22" width="9" customWidth="1"/>
    <col min="23" max="24" width="8.7109375" customWidth="1"/>
    <col min="25" max="26" width="13.28515625" customWidth="1"/>
    <col min="27" max="27" width="10.28515625" customWidth="1"/>
    <col min="28" max="28" width="11.7109375" customWidth="1"/>
    <col min="29" max="29" width="12.140625" customWidth="1"/>
  </cols>
  <sheetData>
    <row r="1" spans="1:29" ht="15.75">
      <c r="A1" s="51" t="s">
        <v>64</v>
      </c>
    </row>
    <row r="3" spans="1:29">
      <c r="A3" t="s">
        <v>356</v>
      </c>
    </row>
    <row r="10" spans="1:29" ht="63.75">
      <c r="A10" s="47" t="s">
        <v>22</v>
      </c>
      <c r="B10" s="47" t="s">
        <v>40</v>
      </c>
      <c r="C10" s="48" t="s">
        <v>41</v>
      </c>
      <c r="D10" s="49" t="s">
        <v>42</v>
      </c>
      <c r="E10" s="47" t="s">
        <v>14</v>
      </c>
      <c r="F10" s="47" t="s">
        <v>43</v>
      </c>
      <c r="G10" s="47" t="s">
        <v>44</v>
      </c>
      <c r="H10" s="49" t="s">
        <v>45</v>
      </c>
      <c r="I10" s="50" t="s">
        <v>46</v>
      </c>
      <c r="J10" s="47" t="s">
        <v>47</v>
      </c>
      <c r="K10" s="47" t="s">
        <v>48</v>
      </c>
      <c r="L10" s="47" t="s">
        <v>49</v>
      </c>
      <c r="M10" s="50"/>
      <c r="N10" s="50" t="s">
        <v>50</v>
      </c>
      <c r="O10" s="50"/>
      <c r="P10" s="50" t="s">
        <v>51</v>
      </c>
      <c r="Q10" s="50" t="s">
        <v>52</v>
      </c>
      <c r="R10" s="50" t="s">
        <v>53</v>
      </c>
      <c r="S10" s="50" t="s">
        <v>54</v>
      </c>
      <c r="T10" s="50" t="s">
        <v>55</v>
      </c>
      <c r="U10" s="50" t="s">
        <v>56</v>
      </c>
      <c r="V10" s="50" t="s">
        <v>57</v>
      </c>
      <c r="W10" s="50" t="s">
        <v>58</v>
      </c>
      <c r="X10" s="50" t="s">
        <v>59</v>
      </c>
      <c r="Y10" s="50" t="s">
        <v>60</v>
      </c>
      <c r="Z10" s="50" t="s">
        <v>61</v>
      </c>
      <c r="AA10" s="50" t="s">
        <v>62</v>
      </c>
      <c r="AB10" s="50" t="s">
        <v>63</v>
      </c>
      <c r="AC10" s="48" t="s">
        <v>9</v>
      </c>
    </row>
    <row r="11" spans="1:29">
      <c r="A11" s="52"/>
      <c r="B11" s="52"/>
      <c r="C11" s="52"/>
      <c r="D11" s="52"/>
      <c r="E11" s="52"/>
      <c r="F11" s="53"/>
      <c r="G11" s="52"/>
      <c r="H11" s="52"/>
      <c r="I11" s="54"/>
      <c r="J11" s="52"/>
      <c r="K11" s="52"/>
      <c r="L11" s="55"/>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7PSourceSummary</vt:lpstr>
      <vt:lpstr>forRPM</vt:lpstr>
      <vt:lpstr>SC-NR</vt:lpstr>
      <vt:lpstr>SC-NR (2)</vt:lpstr>
      <vt:lpstr>SC-NR (3)</vt:lpstr>
      <vt:lpstr>M_Input_Out</vt:lpstr>
      <vt:lpstr>M_Input</vt:lpstr>
      <vt:lpstr>Savings and Cost</vt:lpstr>
      <vt:lpstr>MMap</vt:lpstr>
      <vt:lpstr>Savings</vt:lpstr>
      <vt:lpstr>Baseline Saturation</vt:lpstr>
      <vt:lpstr>RegionalStock</vt:lpstr>
      <vt:lpstr>ToDo7P</vt:lpstr>
      <vt:lpstr>MeasureOutput</vt:lpstr>
      <vt:lpstr>OutSCurve</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Smit</dc:creator>
  <cp:lastModifiedBy>Kevin Smit</cp:lastModifiedBy>
  <dcterms:created xsi:type="dcterms:W3CDTF">2014-10-09T18:33:40Z</dcterms:created>
  <dcterms:modified xsi:type="dcterms:W3CDTF">2015-03-19T16:38:34Z</dcterms:modified>
</cp:coreProperties>
</file>