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4.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60" windowWidth="19815" windowHeight="6810"/>
  </bookViews>
  <sheets>
    <sheet name="7PSourceSummary" sheetId="1" r:id="rId1"/>
    <sheet name="forRPM" sheetId="12" r:id="rId2"/>
    <sheet name="SC-Retro" sheetId="6" r:id="rId3"/>
    <sheet name="Measure InputOutput_Out" sheetId="11" r:id="rId4"/>
    <sheet name="Measure InputOutput" sheetId="3" r:id="rId5"/>
    <sheet name="Savings and Cost" sheetId="10" r:id="rId6"/>
  </sheets>
  <externalReferences>
    <externalReference r:id="rId7"/>
    <externalReference r:id="rId8"/>
    <externalReference r:id="rId9"/>
    <externalReference r:id="rId10"/>
  </externalReferences>
  <definedNames>
    <definedName name="BLDGTYP" localSheetId="2">[1]APPLIC!$C$9:$U$9</definedName>
    <definedName name="MeasureOutput">'Measure InputOutput'!#REF!</definedName>
    <definedName name="MeasureOutputN">[2]M_Input_Out!$A$4:$AM$21</definedName>
    <definedName name="MeasureOutputR">'Measure InputOutput_Out'!$A$4:$AM$4</definedName>
    <definedName name="OutputRange">'[3]ProCost 6th Plan Inputs'!$G$58</definedName>
    <definedName name="OutSCurve">'Measure InputOutput'!#REF!</definedName>
    <definedName name="Population">'[4]Pop Forecast (Base Case)'!$B$5:$BC$10</definedName>
  </definedNames>
  <calcPr calcId="125725"/>
</workbook>
</file>

<file path=xl/calcChain.xml><?xml version="1.0" encoding="utf-8"?>
<calcChain xmlns="http://schemas.openxmlformats.org/spreadsheetml/2006/main">
  <c r="D9" i="6"/>
  <c r="D8"/>
  <c r="M5" i="10"/>
  <c r="M6"/>
  <c r="M7"/>
  <c r="M8"/>
  <c r="M9"/>
  <c r="M10"/>
  <c r="M11"/>
  <c r="M13"/>
  <c r="M14"/>
  <c r="M15"/>
  <c r="M16"/>
  <c r="M17"/>
  <c r="M19"/>
  <c r="M20"/>
  <c r="M21"/>
  <c r="M4"/>
  <c r="B81" i="6" l="1"/>
  <c r="H3" i="12" s="1"/>
  <c r="B4"/>
  <c r="C4"/>
  <c r="A4" s="1"/>
  <c r="B5"/>
  <c r="C5"/>
  <c r="A5" s="1"/>
  <c r="B6"/>
  <c r="C6"/>
  <c r="A6"/>
  <c r="B7"/>
  <c r="C7"/>
  <c r="B8"/>
  <c r="C8"/>
  <c r="A8" s="1"/>
  <c r="B9"/>
  <c r="C9"/>
  <c r="B10"/>
  <c r="A10" s="1"/>
  <c r="C10"/>
  <c r="B11"/>
  <c r="C11"/>
  <c r="A11"/>
  <c r="B12"/>
  <c r="A12" s="1"/>
  <c r="C12"/>
  <c r="B13"/>
  <c r="C13"/>
  <c r="A13" s="1"/>
  <c r="B14"/>
  <c r="C14"/>
  <c r="A14" s="1"/>
  <c r="B15"/>
  <c r="C15"/>
  <c r="B16"/>
  <c r="C16"/>
  <c r="A16" s="1"/>
  <c r="B17"/>
  <c r="C17"/>
  <c r="A17" s="1"/>
  <c r="B18"/>
  <c r="C18"/>
  <c r="A18"/>
  <c r="B19"/>
  <c r="A19" s="1"/>
  <c r="C19"/>
  <c r="B20"/>
  <c r="C20"/>
  <c r="A20" s="1"/>
  <c r="C3"/>
  <c r="B3"/>
  <c r="A3" s="1"/>
  <c r="A9"/>
  <c r="AD2"/>
  <c r="AC2"/>
  <c r="AB2"/>
  <c r="AA2"/>
  <c r="Z2"/>
  <c r="Y2"/>
  <c r="X2"/>
  <c r="W2"/>
  <c r="V2"/>
  <c r="U2"/>
  <c r="T2"/>
  <c r="S2"/>
  <c r="R2"/>
  <c r="Q2"/>
  <c r="P2"/>
  <c r="O2"/>
  <c r="N2"/>
  <c r="M2"/>
  <c r="L2"/>
  <c r="K2"/>
  <c r="B82" i="6"/>
  <c r="H4" i="12" s="1"/>
  <c r="B83" i="6"/>
  <c r="H5" i="12" s="1"/>
  <c r="B84" i="6"/>
  <c r="H6" i="12" s="1"/>
  <c r="B85" i="6"/>
  <c r="H7" i="12" s="1"/>
  <c r="B86" i="6"/>
  <c r="H8" i="12" s="1"/>
  <c r="B87" i="6"/>
  <c r="H9" i="12" s="1"/>
  <c r="B88" i="6"/>
  <c r="H10" i="12" s="1"/>
  <c r="B89" i="6"/>
  <c r="H11" i="12" s="1"/>
  <c r="B90" i="6"/>
  <c r="H12" i="12" s="1"/>
  <c r="B91" i="6"/>
  <c r="H13" i="12" s="1"/>
  <c r="B92" i="6"/>
  <c r="H14" i="12" s="1"/>
  <c r="B93" i="6"/>
  <c r="H15" i="12" s="1"/>
  <c r="B94" i="6"/>
  <c r="H16" i="12" s="1"/>
  <c r="B95" i="6"/>
  <c r="H17" i="12" s="1"/>
  <c r="B96" i="6"/>
  <c r="H18" i="12" s="1"/>
  <c r="B97" i="6"/>
  <c r="H19" i="12" s="1"/>
  <c r="B98" i="6"/>
  <c r="H20" i="12" s="1"/>
  <c r="A82" i="6"/>
  <c r="G4" i="12" s="1"/>
  <c r="A83" i="6"/>
  <c r="G5" i="12" s="1"/>
  <c r="A84" i="6"/>
  <c r="G6" i="12" s="1"/>
  <c r="A85" i="6"/>
  <c r="G7" i="12" s="1"/>
  <c r="A86" i="6"/>
  <c r="G8" i="12" s="1"/>
  <c r="A87" i="6"/>
  <c r="G9" i="12" s="1"/>
  <c r="A88" i="6"/>
  <c r="G10" i="12" s="1"/>
  <c r="A89" i="6"/>
  <c r="G11" i="12" s="1"/>
  <c r="A90" i="6"/>
  <c r="G12" i="12" s="1"/>
  <c r="A91" i="6"/>
  <c r="G13" i="12" s="1"/>
  <c r="A92" i="6"/>
  <c r="G14" i="12" s="1"/>
  <c r="A93" i="6"/>
  <c r="G15" i="12" s="1"/>
  <c r="A94" i="6"/>
  <c r="G16" i="12" s="1"/>
  <c r="A95" i="6"/>
  <c r="G17" i="12" s="1"/>
  <c r="A96" i="6"/>
  <c r="G18" i="12" s="1"/>
  <c r="A97" i="6"/>
  <c r="G19" i="12" s="1"/>
  <c r="A98" i="6"/>
  <c r="G20" i="12" s="1"/>
  <c r="A81" i="6"/>
  <c r="B37"/>
  <c r="B38"/>
  <c r="B39"/>
  <c r="B40"/>
  <c r="B41"/>
  <c r="B42"/>
  <c r="B43"/>
  <c r="B45"/>
  <c r="B46"/>
  <c r="B47"/>
  <c r="B48"/>
  <c r="B49"/>
  <c r="B51"/>
  <c r="B52"/>
  <c r="B53"/>
  <c r="B36"/>
  <c r="L5" i="10"/>
  <c r="L6"/>
  <c r="L7"/>
  <c r="L8"/>
  <c r="L9"/>
  <c r="L10"/>
  <c r="L11"/>
  <c r="L13"/>
  <c r="L14"/>
  <c r="L15"/>
  <c r="L16"/>
  <c r="L17"/>
  <c r="L19"/>
  <c r="L20"/>
  <c r="L21"/>
  <c r="L4"/>
  <c r="K21"/>
  <c r="K20"/>
  <c r="K19"/>
  <c r="K17"/>
  <c r="K14"/>
  <c r="K13"/>
  <c r="K11"/>
  <c r="K7"/>
  <c r="K4"/>
  <c r="A15" i="12"/>
  <c r="A7"/>
  <c r="C8" i="6"/>
  <c r="D81" s="1"/>
  <c r="Y142"/>
  <c r="Y141"/>
  <c r="C72"/>
  <c r="C95"/>
  <c r="C68"/>
  <c r="C91"/>
  <c r="C64"/>
  <c r="C87"/>
  <c r="C53"/>
  <c r="C75"/>
  <c r="C98"/>
  <c r="C52"/>
  <c r="C74"/>
  <c r="C97"/>
  <c r="C51"/>
  <c r="C73"/>
  <c r="C96"/>
  <c r="C50"/>
  <c r="C49"/>
  <c r="C71"/>
  <c r="C94"/>
  <c r="C48"/>
  <c r="C70"/>
  <c r="C93"/>
  <c r="C47"/>
  <c r="C69"/>
  <c r="C92"/>
  <c r="C46"/>
  <c r="C45"/>
  <c r="C67"/>
  <c r="C90"/>
  <c r="C44"/>
  <c r="C66"/>
  <c r="C89"/>
  <c r="C43"/>
  <c r="C65"/>
  <c r="C88"/>
  <c r="C42"/>
  <c r="C41"/>
  <c r="C63"/>
  <c r="C86"/>
  <c r="C40"/>
  <c r="C62"/>
  <c r="C85"/>
  <c r="C39"/>
  <c r="C61"/>
  <c r="C84"/>
  <c r="C38"/>
  <c r="C60"/>
  <c r="C83"/>
  <c r="C37"/>
  <c r="C59"/>
  <c r="C82"/>
  <c r="C36"/>
  <c r="C58" s="1"/>
  <c r="C81" s="1"/>
  <c r="G10"/>
  <c r="H10"/>
  <c r="I10"/>
  <c r="J10"/>
  <c r="K10"/>
  <c r="L10"/>
  <c r="M10"/>
  <c r="N10"/>
  <c r="O10"/>
  <c r="P10"/>
  <c r="Q10"/>
  <c r="R10"/>
  <c r="S10"/>
  <c r="T10"/>
  <c r="U10"/>
  <c r="V10"/>
  <c r="W10"/>
  <c r="X10"/>
  <c r="F10"/>
  <c r="C9"/>
  <c r="E11" s="1"/>
  <c r="F11" s="1"/>
  <c r="I8" i="3"/>
  <c r="D114" i="10"/>
  <c r="C114"/>
  <c r="I113"/>
  <c r="I111"/>
  <c r="I110"/>
  <c r="I109"/>
  <c r="I108"/>
  <c r="H108"/>
  <c r="G108"/>
  <c r="E8" i="3"/>
  <c r="S73" i="10"/>
  <c r="R73"/>
  <c r="P73"/>
  <c r="N73"/>
  <c r="D84"/>
  <c r="E83"/>
  <c r="C84"/>
  <c r="E82"/>
  <c r="E81"/>
  <c r="E80"/>
  <c r="E79"/>
  <c r="E78"/>
  <c r="E77"/>
  <c r="C8" i="3"/>
  <c r="E84" i="10"/>
  <c r="B8" i="3"/>
  <c r="E36" i="10"/>
  <c r="E37"/>
  <c r="E38"/>
  <c r="E39"/>
  <c r="E40"/>
  <c r="E41"/>
  <c r="E42"/>
  <c r="E43"/>
  <c r="E44"/>
  <c r="E45"/>
  <c r="E46"/>
  <c r="E35"/>
  <c r="B2" i="3"/>
  <c r="B78" i="6" l="1"/>
  <c r="G3" i="12"/>
  <c r="A9" i="6"/>
  <c r="D141"/>
  <c r="C35"/>
  <c r="E35" s="1"/>
  <c r="F80"/>
  <c r="F142"/>
  <c r="G11"/>
  <c r="G12" s="1"/>
  <c r="G57" s="1"/>
  <c r="J3" i="12"/>
  <c r="AV3" s="1"/>
  <c r="D82" i="6"/>
  <c r="D83" s="1"/>
  <c r="D84" s="1"/>
  <c r="C78"/>
  <c r="G142"/>
  <c r="F105"/>
  <c r="F12"/>
  <c r="F57" s="1"/>
  <c r="F79"/>
  <c r="F104" s="1"/>
  <c r="F141" s="1"/>
  <c r="E79"/>
  <c r="E104" s="1"/>
  <c r="E141" s="1"/>
  <c r="E56"/>
  <c r="E12"/>
  <c r="E57" s="1"/>
  <c r="E105"/>
  <c r="E80"/>
  <c r="E142"/>
  <c r="F56"/>
  <c r="F34" l="1"/>
  <c r="F35"/>
  <c r="E3" i="12"/>
  <c r="E7"/>
  <c r="E11"/>
  <c r="E15"/>
  <c r="E19"/>
  <c r="E6"/>
  <c r="E10"/>
  <c r="E14"/>
  <c r="E18"/>
  <c r="E5"/>
  <c r="E9"/>
  <c r="E13"/>
  <c r="E17"/>
  <c r="E4"/>
  <c r="E8"/>
  <c r="E12"/>
  <c r="E16"/>
  <c r="E20"/>
  <c r="G35" i="6"/>
  <c r="AF3" i="12"/>
  <c r="BA3"/>
  <c r="G80" i="6"/>
  <c r="J5" i="12"/>
  <c r="BD5" s="1"/>
  <c r="BC3"/>
  <c r="AS3"/>
  <c r="G56" i="6"/>
  <c r="G105"/>
  <c r="BD3" i="12"/>
  <c r="AI3"/>
  <c r="J4"/>
  <c r="AI4" s="1"/>
  <c r="H11" i="6"/>
  <c r="H105" s="1"/>
  <c r="AG3" i="12"/>
  <c r="G79" i="6"/>
  <c r="G104" s="1"/>
  <c r="G141" s="1"/>
  <c r="AW3" i="12"/>
  <c r="AY3"/>
  <c r="F3"/>
  <c r="AN3"/>
  <c r="AK3"/>
  <c r="AR3"/>
  <c r="AX3"/>
  <c r="AL3"/>
  <c r="BB3"/>
  <c r="AU3"/>
  <c r="AZ3"/>
  <c r="AT3"/>
  <c r="AO3"/>
  <c r="AQ3"/>
  <c r="AP3"/>
  <c r="AM3"/>
  <c r="AH3"/>
  <c r="AJ3"/>
  <c r="D85" i="6"/>
  <c r="J6" i="12"/>
  <c r="BC5" l="1"/>
  <c r="AT5"/>
  <c r="AH5"/>
  <c r="AP5"/>
  <c r="F4"/>
  <c r="AV5"/>
  <c r="H142" i="6"/>
  <c r="AO5" i="12"/>
  <c r="AP4"/>
  <c r="AW4"/>
  <c r="AO4"/>
  <c r="AN4"/>
  <c r="H56" i="6"/>
  <c r="H12"/>
  <c r="H57" s="1"/>
  <c r="I11"/>
  <c r="I12" s="1"/>
  <c r="I57" s="1"/>
  <c r="BB5" i="12"/>
  <c r="AR4"/>
  <c r="AL4"/>
  <c r="AZ4"/>
  <c r="AQ4"/>
  <c r="AY5"/>
  <c r="AI5"/>
  <c r="AW5"/>
  <c r="AL5"/>
  <c r="AN5"/>
  <c r="AM5"/>
  <c r="F5"/>
  <c r="BC4"/>
  <c r="AJ4"/>
  <c r="AV4"/>
  <c r="H79" i="6"/>
  <c r="H104" s="1"/>
  <c r="H141" s="1"/>
  <c r="AG5" i="12"/>
  <c r="AS5"/>
  <c r="AU5"/>
  <c r="BA5"/>
  <c r="AR5"/>
  <c r="AZ5"/>
  <c r="AJ5"/>
  <c r="AX4"/>
  <c r="AM4"/>
  <c r="BD4"/>
  <c r="AG4"/>
  <c r="AK4"/>
  <c r="H35" i="6"/>
  <c r="H80"/>
  <c r="AQ5" i="12"/>
  <c r="AX5"/>
  <c r="AK5"/>
  <c r="AF5"/>
  <c r="AS4"/>
  <c r="AY4"/>
  <c r="AF4"/>
  <c r="AU4"/>
  <c r="BB4"/>
  <c r="AT4"/>
  <c r="BA4"/>
  <c r="AH4"/>
  <c r="D86" i="6"/>
  <c r="J7" i="12"/>
  <c r="AO6"/>
  <c r="AH6"/>
  <c r="AW6"/>
  <c r="AR6"/>
  <c r="AJ6"/>
  <c r="AN6"/>
  <c r="AP6"/>
  <c r="AX6"/>
  <c r="AQ6"/>
  <c r="AI6"/>
  <c r="F6"/>
  <c r="AZ6"/>
  <c r="BD6"/>
  <c r="AF6"/>
  <c r="BB6"/>
  <c r="AY6"/>
  <c r="AL6"/>
  <c r="AT6"/>
  <c r="AK6"/>
  <c r="AM6"/>
  <c r="BA6"/>
  <c r="AG6"/>
  <c r="AV6"/>
  <c r="AU6"/>
  <c r="BC6"/>
  <c r="AS6"/>
  <c r="I79" i="6" l="1"/>
  <c r="I104" s="1"/>
  <c r="I141" s="1"/>
  <c r="J11"/>
  <c r="J142" s="1"/>
  <c r="I35"/>
  <c r="I80"/>
  <c r="I56"/>
  <c r="I142"/>
  <c r="I105"/>
  <c r="J8" i="12"/>
  <c r="D87" i="6"/>
  <c r="BA7" i="12"/>
  <c r="AJ7"/>
  <c r="AY7"/>
  <c r="AU7"/>
  <c r="BD7"/>
  <c r="BC7"/>
  <c r="AQ7"/>
  <c r="AV7"/>
  <c r="AO7"/>
  <c r="AT7"/>
  <c r="AZ7"/>
  <c r="AG7"/>
  <c r="AX7"/>
  <c r="AK7"/>
  <c r="AW7"/>
  <c r="AF7"/>
  <c r="AL7"/>
  <c r="AN7"/>
  <c r="BB7"/>
  <c r="AS7"/>
  <c r="AH7"/>
  <c r="AR7"/>
  <c r="AI7"/>
  <c r="F7"/>
  <c r="AP7"/>
  <c r="AM7"/>
  <c r="J12" i="6" l="1"/>
  <c r="J57" s="1"/>
  <c r="J80"/>
  <c r="J56"/>
  <c r="J79"/>
  <c r="J104" s="1"/>
  <c r="J141" s="1"/>
  <c r="J105"/>
  <c r="J35"/>
  <c r="K11"/>
  <c r="K80" s="1"/>
  <c r="AW8" i="12"/>
  <c r="BD8"/>
  <c r="BC8"/>
  <c r="AK8"/>
  <c r="AS8"/>
  <c r="BB8"/>
  <c r="AM8"/>
  <c r="AL8"/>
  <c r="AQ8"/>
  <c r="AF8"/>
  <c r="AG8"/>
  <c r="BA8"/>
  <c r="AI8"/>
  <c r="AV8"/>
  <c r="AJ8"/>
  <c r="AN8"/>
  <c r="AT8"/>
  <c r="AX8"/>
  <c r="AU8"/>
  <c r="AZ8"/>
  <c r="AY8"/>
  <c r="AR8"/>
  <c r="AO8"/>
  <c r="F8"/>
  <c r="AP8"/>
  <c r="AH8"/>
  <c r="J9"/>
  <c r="D88" i="6"/>
  <c r="K12" l="1"/>
  <c r="K57" s="1"/>
  <c r="L11"/>
  <c r="L105" s="1"/>
  <c r="K105"/>
  <c r="K79"/>
  <c r="K104" s="1"/>
  <c r="K141" s="1"/>
  <c r="K142"/>
  <c r="K35"/>
  <c r="K56"/>
  <c r="J10" i="12"/>
  <c r="D89" i="6"/>
  <c r="L79"/>
  <c r="L104" s="1"/>
  <c r="L141" s="1"/>
  <c r="AK9" i="12"/>
  <c r="AV9"/>
  <c r="BD9"/>
  <c r="AN9"/>
  <c r="AQ9"/>
  <c r="AY9"/>
  <c r="AP9"/>
  <c r="AF9"/>
  <c r="AR9"/>
  <c r="AJ9"/>
  <c r="AI9"/>
  <c r="AO9"/>
  <c r="AT9"/>
  <c r="BB9"/>
  <c r="AX9"/>
  <c r="AW9"/>
  <c r="AU9"/>
  <c r="AZ9"/>
  <c r="AH9"/>
  <c r="AM9"/>
  <c r="AG9"/>
  <c r="BA9"/>
  <c r="AS9"/>
  <c r="BC9"/>
  <c r="F9"/>
  <c r="AL9"/>
  <c r="L12" i="6" l="1"/>
  <c r="L57" s="1"/>
  <c r="L80"/>
  <c r="L35"/>
  <c r="L56"/>
  <c r="M11"/>
  <c r="M79" s="1"/>
  <c r="M104" s="1"/>
  <c r="M141" s="1"/>
  <c r="L142"/>
  <c r="BB10" i="12"/>
  <c r="AI10"/>
  <c r="BC10"/>
  <c r="AJ10"/>
  <c r="AV10"/>
  <c r="BD10"/>
  <c r="AY10"/>
  <c r="AT10"/>
  <c r="AG10"/>
  <c r="AZ10"/>
  <c r="AK10"/>
  <c r="AL10"/>
  <c r="AM10"/>
  <c r="AO10"/>
  <c r="AR10"/>
  <c r="AP10"/>
  <c r="AX10"/>
  <c r="AF10"/>
  <c r="AW10"/>
  <c r="F10"/>
  <c r="BA10"/>
  <c r="AQ10"/>
  <c r="AN10"/>
  <c r="AS10"/>
  <c r="AH10"/>
  <c r="AU10"/>
  <c r="J11"/>
  <c r="D90" i="6"/>
  <c r="M142" l="1"/>
  <c r="M35"/>
  <c r="M12"/>
  <c r="M57" s="1"/>
  <c r="M105"/>
  <c r="M80"/>
  <c r="N11"/>
  <c r="N105" s="1"/>
  <c r="M56"/>
  <c r="AV11" i="12"/>
  <c r="AU11"/>
  <c r="AT11"/>
  <c r="AL11"/>
  <c r="AI11"/>
  <c r="AO11"/>
  <c r="AK11"/>
  <c r="BA11"/>
  <c r="BD11"/>
  <c r="AZ11"/>
  <c r="AX11"/>
  <c r="AP11"/>
  <c r="F11"/>
  <c r="AM11"/>
  <c r="AH11"/>
  <c r="AN11"/>
  <c r="AS11"/>
  <c r="AF11"/>
  <c r="AW11"/>
  <c r="AR11"/>
  <c r="AQ11"/>
  <c r="AG11"/>
  <c r="AJ11"/>
  <c r="AY11"/>
  <c r="BC11"/>
  <c r="BB11"/>
  <c r="N80" i="6"/>
  <c r="D91"/>
  <c r="J12" i="12"/>
  <c r="N142" i="6" l="1"/>
  <c r="N35"/>
  <c r="O11"/>
  <c r="O56" s="1"/>
  <c r="N56"/>
  <c r="N12"/>
  <c r="N57" s="1"/>
  <c r="N79"/>
  <c r="N104" s="1"/>
  <c r="N141" s="1"/>
  <c r="J13" i="12"/>
  <c r="D92" i="6"/>
  <c r="AT12" i="12"/>
  <c r="AX12"/>
  <c r="AU12"/>
  <c r="BD12"/>
  <c r="AR12"/>
  <c r="AY12"/>
  <c r="AP12"/>
  <c r="AW12"/>
  <c r="AM12"/>
  <c r="AG12"/>
  <c r="AH12"/>
  <c r="AS12"/>
  <c r="BC12"/>
  <c r="AQ12"/>
  <c r="BA12"/>
  <c r="AJ12"/>
  <c r="F12"/>
  <c r="AL12"/>
  <c r="BB12"/>
  <c r="AV12"/>
  <c r="AO12"/>
  <c r="AN12"/>
  <c r="AF12"/>
  <c r="AZ12"/>
  <c r="AI12"/>
  <c r="AK12"/>
  <c r="O35" i="6"/>
  <c r="O80"/>
  <c r="O105" l="1"/>
  <c r="O79"/>
  <c r="O104" s="1"/>
  <c r="O141" s="1"/>
  <c r="P11"/>
  <c r="P142" s="1"/>
  <c r="O12"/>
  <c r="O57" s="1"/>
  <c r="O142"/>
  <c r="D93"/>
  <c r="J14" i="12"/>
  <c r="AK13"/>
  <c r="BB13"/>
  <c r="AY13"/>
  <c r="AJ13"/>
  <c r="F13"/>
  <c r="BD13"/>
  <c r="AS13"/>
  <c r="AV13"/>
  <c r="AP13"/>
  <c r="AH13"/>
  <c r="AI13"/>
  <c r="AL13"/>
  <c r="AG13"/>
  <c r="AR13"/>
  <c r="AZ13"/>
  <c r="BC13"/>
  <c r="AN13"/>
  <c r="AT13"/>
  <c r="BA13"/>
  <c r="AX13"/>
  <c r="AU13"/>
  <c r="AW13"/>
  <c r="AF13"/>
  <c r="AM13"/>
  <c r="AO13"/>
  <c r="AQ13"/>
  <c r="P80" i="6" l="1"/>
  <c r="P105"/>
  <c r="P56"/>
  <c r="P12"/>
  <c r="P57" s="1"/>
  <c r="Q11"/>
  <c r="R11" s="1"/>
  <c r="P35"/>
  <c r="P79"/>
  <c r="P104" s="1"/>
  <c r="P141" s="1"/>
  <c r="D94"/>
  <c r="J15" i="12"/>
  <c r="AO14"/>
  <c r="AI14"/>
  <c r="BB14"/>
  <c r="AR14"/>
  <c r="AK14"/>
  <c r="BA14"/>
  <c r="AJ14"/>
  <c r="BC14"/>
  <c r="AM14"/>
  <c r="AU14"/>
  <c r="BD14"/>
  <c r="AP14"/>
  <c r="AX14"/>
  <c r="AW14"/>
  <c r="AS14"/>
  <c r="AV14"/>
  <c r="AG14"/>
  <c r="AQ14"/>
  <c r="AZ14"/>
  <c r="AF14"/>
  <c r="AH14"/>
  <c r="AT14"/>
  <c r="AL14"/>
  <c r="AY14"/>
  <c r="AN14"/>
  <c r="F14"/>
  <c r="Q56" i="6" l="1"/>
  <c r="Q142"/>
  <c r="Q105"/>
  <c r="Q35"/>
  <c r="Q12"/>
  <c r="Q57" s="1"/>
  <c r="Q80"/>
  <c r="Q79"/>
  <c r="Q104" s="1"/>
  <c r="Q141" s="1"/>
  <c r="AV15" i="12"/>
  <c r="BA15"/>
  <c r="AL15"/>
  <c r="BD15"/>
  <c r="AY15"/>
  <c r="AN15"/>
  <c r="BB15"/>
  <c r="AM15"/>
  <c r="AJ15"/>
  <c r="AZ15"/>
  <c r="AH15"/>
  <c r="AU15"/>
  <c r="AT15"/>
  <c r="AO15"/>
  <c r="F15"/>
  <c r="AS15"/>
  <c r="AR15"/>
  <c r="AX15"/>
  <c r="AW15"/>
  <c r="AK15"/>
  <c r="AQ15"/>
  <c r="AG15"/>
  <c r="AI15"/>
  <c r="AP15"/>
  <c r="AF15"/>
  <c r="BC15"/>
  <c r="R79" i="6"/>
  <c r="R104" s="1"/>
  <c r="R141" s="1"/>
  <c r="R56"/>
  <c r="S11"/>
  <c r="R12"/>
  <c r="R57" s="1"/>
  <c r="R35"/>
  <c r="R80"/>
  <c r="R142"/>
  <c r="R105"/>
  <c r="D95"/>
  <c r="J16" i="12"/>
  <c r="BB16" l="1"/>
  <c r="AT16"/>
  <c r="AN16"/>
  <c r="AF16"/>
  <c r="F16"/>
  <c r="AI16"/>
  <c r="AP16"/>
  <c r="AM16"/>
  <c r="AH16"/>
  <c r="AW16"/>
  <c r="AY16"/>
  <c r="AO16"/>
  <c r="AL16"/>
  <c r="AV16"/>
  <c r="AS16"/>
  <c r="AQ16"/>
  <c r="BD16"/>
  <c r="AJ16"/>
  <c r="AX16"/>
  <c r="AK16"/>
  <c r="AR16"/>
  <c r="AU16"/>
  <c r="BA16"/>
  <c r="AZ16"/>
  <c r="BC16"/>
  <c r="AG16"/>
  <c r="S79" i="6"/>
  <c r="S104" s="1"/>
  <c r="S141" s="1"/>
  <c r="T11"/>
  <c r="S35"/>
  <c r="S80"/>
  <c r="S12"/>
  <c r="S57" s="1"/>
  <c r="S56"/>
  <c r="S142"/>
  <c r="S105"/>
  <c r="J17" i="12"/>
  <c r="D96" i="6"/>
  <c r="J18" i="12" l="1"/>
  <c r="D97" i="6"/>
  <c r="T79"/>
  <c r="T104" s="1"/>
  <c r="T141" s="1"/>
  <c r="T105"/>
  <c r="T12"/>
  <c r="T57" s="1"/>
  <c r="T80"/>
  <c r="T56"/>
  <c r="U11"/>
  <c r="T142"/>
  <c r="T35"/>
  <c r="BA17" i="12"/>
  <c r="AN17"/>
  <c r="AG17"/>
  <c r="AP17"/>
  <c r="AV17"/>
  <c r="BD17"/>
  <c r="AK17"/>
  <c r="AU17"/>
  <c r="BC17"/>
  <c r="AZ17"/>
  <c r="AI17"/>
  <c r="AF17"/>
  <c r="AH17"/>
  <c r="AJ17"/>
  <c r="AS17"/>
  <c r="AT17"/>
  <c r="AX17"/>
  <c r="AM17"/>
  <c r="F17"/>
  <c r="AY17"/>
  <c r="AL17"/>
  <c r="AQ17"/>
  <c r="BB17"/>
  <c r="AO17"/>
  <c r="AW17"/>
  <c r="AR17"/>
  <c r="D98" i="6" l="1"/>
  <c r="J20" i="12" s="1"/>
  <c r="J19"/>
  <c r="U56" i="6"/>
  <c r="U142"/>
  <c r="U79"/>
  <c r="U104" s="1"/>
  <c r="U141" s="1"/>
  <c r="U35"/>
  <c r="U105"/>
  <c r="U12"/>
  <c r="U57" s="1"/>
  <c r="U80"/>
  <c r="V11"/>
  <c r="AQ18" i="12"/>
  <c r="AY18"/>
  <c r="AT18"/>
  <c r="AS18"/>
  <c r="AR18"/>
  <c r="BA18"/>
  <c r="AP18"/>
  <c r="AW18"/>
  <c r="BC18"/>
  <c r="AZ18"/>
  <c r="AV18"/>
  <c r="AN18"/>
  <c r="AM18"/>
  <c r="AI18"/>
  <c r="AJ18"/>
  <c r="AF18"/>
  <c r="AX18"/>
  <c r="AU18"/>
  <c r="BB18"/>
  <c r="F18"/>
  <c r="AL18"/>
  <c r="AG18"/>
  <c r="AK18"/>
  <c r="AH18"/>
  <c r="BD18"/>
  <c r="AO18"/>
  <c r="AQ19" l="1"/>
  <c r="AU19"/>
  <c r="AT19"/>
  <c r="AZ19"/>
  <c r="BA19"/>
  <c r="AP19"/>
  <c r="AH19"/>
  <c r="AW19"/>
  <c r="AM19"/>
  <c r="AN19"/>
  <c r="AK19"/>
  <c r="AV19"/>
  <c r="AI19"/>
  <c r="AS19"/>
  <c r="AO19"/>
  <c r="BB19"/>
  <c r="BD19"/>
  <c r="AR19"/>
  <c r="AF19"/>
  <c r="AG19"/>
  <c r="AL19"/>
  <c r="AJ19"/>
  <c r="AY19"/>
  <c r="BC19"/>
  <c r="F19"/>
  <c r="AX19"/>
  <c r="V105" i="6"/>
  <c r="V79"/>
  <c r="V104" s="1"/>
  <c r="V141" s="1"/>
  <c r="V56"/>
  <c r="V12"/>
  <c r="V57" s="1"/>
  <c r="W11"/>
  <c r="V80"/>
  <c r="V35"/>
  <c r="V142"/>
  <c r="AU20" i="12"/>
  <c r="AX20"/>
  <c r="AW20"/>
  <c r="BC20"/>
  <c r="AV20"/>
  <c r="AS20"/>
  <c r="AI20"/>
  <c r="AJ20"/>
  <c r="AG20"/>
  <c r="BA20"/>
  <c r="AM20"/>
  <c r="AY20"/>
  <c r="AT20"/>
  <c r="AR20"/>
  <c r="AK20"/>
  <c r="BD20"/>
  <c r="AO20"/>
  <c r="AH20"/>
  <c r="AN20"/>
  <c r="AL20"/>
  <c r="AF20"/>
  <c r="AZ20"/>
  <c r="AQ20"/>
  <c r="AP20"/>
  <c r="BB20"/>
  <c r="F20"/>
  <c r="W79" i="6" l="1"/>
  <c r="W104" s="1"/>
  <c r="W141" s="1"/>
  <c r="W12"/>
  <c r="W57" s="1"/>
  <c r="W142"/>
  <c r="X11"/>
  <c r="W105"/>
  <c r="W35"/>
  <c r="W80"/>
  <c r="W56"/>
  <c r="X142" l="1"/>
  <c r="X105"/>
  <c r="X12"/>
  <c r="X57" s="1"/>
  <c r="X35"/>
  <c r="X79"/>
  <c r="X104" s="1"/>
  <c r="X141" s="1"/>
  <c r="X56"/>
  <c r="X80"/>
  <c r="Z35" l="1"/>
  <c r="M22" i="10" l="1"/>
  <c r="L12" l="1"/>
  <c r="B44" i="6" s="1"/>
  <c r="L18" i="10"/>
  <c r="B50" i="6" s="1"/>
  <c r="L14" l="1"/>
  <c r="L37" s="1"/>
  <c r="L59" s="1"/>
  <c r="L82" s="1"/>
  <c r="R4" i="12" s="1"/>
  <c r="W28" i="6"/>
  <c r="W51" s="1"/>
  <c r="W73" s="1"/>
  <c r="W96" s="1"/>
  <c r="AC18" i="12" s="1"/>
  <c r="K18" i="6"/>
  <c r="K41" s="1"/>
  <c r="K63" s="1"/>
  <c r="K86" s="1"/>
  <c r="Q8" i="12" s="1"/>
  <c r="S26" i="6"/>
  <c r="S49" s="1"/>
  <c r="S71" s="1"/>
  <c r="S94" s="1"/>
  <c r="Y16" i="12" s="1"/>
  <c r="K24" i="6"/>
  <c r="K47" s="1"/>
  <c r="K69" s="1"/>
  <c r="K92" s="1"/>
  <c r="Q14" i="12" s="1"/>
  <c r="X25" i="6"/>
  <c r="V13"/>
  <c r="S29"/>
  <c r="S52" s="1"/>
  <c r="S74" s="1"/>
  <c r="S97" s="1"/>
  <c r="Y19" i="12" s="1"/>
  <c r="I14" i="6"/>
  <c r="I37" s="1"/>
  <c r="I59" s="1"/>
  <c r="I82" s="1"/>
  <c r="O4" i="12" s="1"/>
  <c r="F28" i="6"/>
  <c r="F51" s="1"/>
  <c r="F73" s="1"/>
  <c r="F96" s="1"/>
  <c r="L18" i="12" s="1"/>
  <c r="P17" i="6"/>
  <c r="P40" s="1"/>
  <c r="P62" s="1"/>
  <c r="P85" s="1"/>
  <c r="V7" i="12" s="1"/>
  <c r="T16" i="6"/>
  <c r="T39" s="1"/>
  <c r="T61" s="1"/>
  <c r="T84" s="1"/>
  <c r="Z6" i="12" s="1"/>
  <c r="I25" i="6"/>
  <c r="I48" s="1"/>
  <c r="I70" s="1"/>
  <c r="I93" s="1"/>
  <c r="O15" i="12" s="1"/>
  <c r="R27" i="6"/>
  <c r="R50" s="1"/>
  <c r="R72" s="1"/>
  <c r="R95" s="1"/>
  <c r="X17" i="12" s="1"/>
  <c r="M27" i="6"/>
  <c r="M50" s="1"/>
  <c r="M72" s="1"/>
  <c r="M95" s="1"/>
  <c r="S17" i="12" s="1"/>
  <c r="V18" i="6"/>
  <c r="V41" s="1"/>
  <c r="V63" s="1"/>
  <c r="V86" s="1"/>
  <c r="AB8" i="12" s="1"/>
  <c r="T29" i="6"/>
  <c r="T52" s="1"/>
  <c r="T74" s="1"/>
  <c r="T97" s="1"/>
  <c r="Z19" i="12" s="1"/>
  <c r="S19" i="6"/>
  <c r="S42" s="1"/>
  <c r="S64" s="1"/>
  <c r="S87" s="1"/>
  <c r="Y9" i="12" s="1"/>
  <c r="M25" i="6"/>
  <c r="M48" s="1"/>
  <c r="M70" s="1"/>
  <c r="M93" s="1"/>
  <c r="S15" i="12" s="1"/>
  <c r="R25" i="6"/>
  <c r="R48" s="1"/>
  <c r="R70" s="1"/>
  <c r="R93" s="1"/>
  <c r="X15" i="12" s="1"/>
  <c r="R28" i="6"/>
  <c r="R51" s="1"/>
  <c r="R73" s="1"/>
  <c r="R96" s="1"/>
  <c r="X18" i="12" s="1"/>
  <c r="I13" i="6"/>
  <c r="X21"/>
  <c r="Q17"/>
  <c r="Q40" s="1"/>
  <c r="Q62" s="1"/>
  <c r="Q85" s="1"/>
  <c r="W7" i="12" s="1"/>
  <c r="M21" i="6"/>
  <c r="M44" s="1"/>
  <c r="M66" s="1"/>
  <c r="M89" s="1"/>
  <c r="S11" i="12" s="1"/>
  <c r="T13" i="6"/>
  <c r="V17"/>
  <c r="V40" s="1"/>
  <c r="V62" s="1"/>
  <c r="V85" s="1"/>
  <c r="AB7" i="12" s="1"/>
  <c r="V30" i="6"/>
  <c r="V53" s="1"/>
  <c r="V75" s="1"/>
  <c r="V98" s="1"/>
  <c r="AB20" i="12" s="1"/>
  <c r="T25" i="6"/>
  <c r="T48" s="1"/>
  <c r="T70" s="1"/>
  <c r="T93" s="1"/>
  <c r="Z15" i="12" s="1"/>
  <c r="H25" i="6"/>
  <c r="H48" s="1"/>
  <c r="H70" s="1"/>
  <c r="H93" s="1"/>
  <c r="N15" i="12" s="1"/>
  <c r="Q26" i="6"/>
  <c r="Q49" s="1"/>
  <c r="Q71" s="1"/>
  <c r="Q94" s="1"/>
  <c r="W16" i="12" s="1"/>
  <c r="F26" i="6"/>
  <c r="F49" s="1"/>
  <c r="F71" s="1"/>
  <c r="F94" s="1"/>
  <c r="L16" i="12" s="1"/>
  <c r="X16" i="6"/>
  <c r="W15"/>
  <c r="W38" s="1"/>
  <c r="W60" s="1"/>
  <c r="W83" s="1"/>
  <c r="AC5" i="12" s="1"/>
  <c r="R15" i="6"/>
  <c r="R38" s="1"/>
  <c r="R60" s="1"/>
  <c r="R83" s="1"/>
  <c r="X5" i="12" s="1"/>
  <c r="F14" i="6"/>
  <c r="F37" s="1"/>
  <c r="F59" s="1"/>
  <c r="F82" s="1"/>
  <c r="L4" i="12" s="1"/>
  <c r="T26" i="6"/>
  <c r="T49" s="1"/>
  <c r="T71" s="1"/>
  <c r="T94" s="1"/>
  <c r="Z16" i="12" s="1"/>
  <c r="S14" i="6"/>
  <c r="S37" s="1"/>
  <c r="S59" s="1"/>
  <c r="S82" s="1"/>
  <c r="Y4" i="12" s="1"/>
  <c r="W29" i="6"/>
  <c r="W52" s="1"/>
  <c r="W74" s="1"/>
  <c r="W97" s="1"/>
  <c r="AC19" i="12" s="1"/>
  <c r="J16" i="6"/>
  <c r="J39" s="1"/>
  <c r="J61" s="1"/>
  <c r="J84" s="1"/>
  <c r="P6" i="12" s="1"/>
  <c r="J29" i="6"/>
  <c r="J52" s="1"/>
  <c r="J74" s="1"/>
  <c r="J97" s="1"/>
  <c r="P19" i="12" s="1"/>
  <c r="V20" i="6"/>
  <c r="V43" s="1"/>
  <c r="V65" s="1"/>
  <c r="V88" s="1"/>
  <c r="AB10" i="12" s="1"/>
  <c r="U21" i="6"/>
  <c r="U44" s="1"/>
  <c r="U66" s="1"/>
  <c r="U89" s="1"/>
  <c r="AA11" i="12" s="1"/>
  <c r="W20" i="6"/>
  <c r="W43" s="1"/>
  <c r="W65" s="1"/>
  <c r="W88" s="1"/>
  <c r="AC10" i="12" s="1"/>
  <c r="I30" i="6"/>
  <c r="I53" s="1"/>
  <c r="I75" s="1"/>
  <c r="I98" s="1"/>
  <c r="O20" i="12" s="1"/>
  <c r="N25" i="6"/>
  <c r="N48" s="1"/>
  <c r="N70" s="1"/>
  <c r="N93" s="1"/>
  <c r="T15" i="12" s="1"/>
  <c r="G19" i="6"/>
  <c r="G42" s="1"/>
  <c r="G64" s="1"/>
  <c r="G87" s="1"/>
  <c r="M9" i="12" s="1"/>
  <c r="Q18" i="6"/>
  <c r="Q41" s="1"/>
  <c r="Q63" s="1"/>
  <c r="Q86" s="1"/>
  <c r="W8" i="12" s="1"/>
  <c r="P22" i="6"/>
  <c r="P45" s="1"/>
  <c r="P67" s="1"/>
  <c r="P90" s="1"/>
  <c r="V12" i="12" s="1"/>
  <c r="V19" i="6"/>
  <c r="V42" s="1"/>
  <c r="V64" s="1"/>
  <c r="V87" s="1"/>
  <c r="AB9" i="12" s="1"/>
  <c r="S24" i="6"/>
  <c r="S47" s="1"/>
  <c r="S69" s="1"/>
  <c r="S92" s="1"/>
  <c r="Y14" i="12" s="1"/>
  <c r="O14" i="6"/>
  <c r="O37" s="1"/>
  <c r="O59" s="1"/>
  <c r="O82" s="1"/>
  <c r="U4" i="12" s="1"/>
  <c r="T22" i="6"/>
  <c r="T45" s="1"/>
  <c r="T67" s="1"/>
  <c r="T90" s="1"/>
  <c r="Z12" i="12" s="1"/>
  <c r="K19" i="6"/>
  <c r="K42" s="1"/>
  <c r="K64" s="1"/>
  <c r="K87" s="1"/>
  <c r="Q9" i="12" s="1"/>
  <c r="N30" i="6"/>
  <c r="N53" s="1"/>
  <c r="N75" s="1"/>
  <c r="N98" s="1"/>
  <c r="T20" i="12" s="1"/>
  <c r="N13" i="6"/>
  <c r="J28"/>
  <c r="J51" s="1"/>
  <c r="J73" s="1"/>
  <c r="J96" s="1"/>
  <c r="P18" i="12" s="1"/>
  <c r="V29" i="6"/>
  <c r="V52" s="1"/>
  <c r="V74" s="1"/>
  <c r="V97" s="1"/>
  <c r="AB19" i="12" s="1"/>
  <c r="K27" i="6"/>
  <c r="K50" s="1"/>
  <c r="K72" s="1"/>
  <c r="K95" s="1"/>
  <c r="Q17" i="12" s="1"/>
  <c r="W17" i="6"/>
  <c r="W40" s="1"/>
  <c r="W62" s="1"/>
  <c r="W85" s="1"/>
  <c r="AC7" i="12" s="1"/>
  <c r="X14" i="6"/>
  <c r="H26"/>
  <c r="H49" s="1"/>
  <c r="H71" s="1"/>
  <c r="H94" s="1"/>
  <c r="N16" i="12" s="1"/>
  <c r="R22" i="6"/>
  <c r="R45" s="1"/>
  <c r="R67" s="1"/>
  <c r="R90" s="1"/>
  <c r="X12" i="12" s="1"/>
  <c r="Q19" i="6"/>
  <c r="Q42" s="1"/>
  <c r="Q64" s="1"/>
  <c r="Q87" s="1"/>
  <c r="W9" i="12" s="1"/>
  <c r="G30" i="6"/>
  <c r="G53" s="1"/>
  <c r="G75" s="1"/>
  <c r="G98" s="1"/>
  <c r="M20" i="12" s="1"/>
  <c r="L26" i="6"/>
  <c r="L49" s="1"/>
  <c r="L71" s="1"/>
  <c r="L94" s="1"/>
  <c r="R16" i="12" s="1"/>
  <c r="L25" i="6"/>
  <c r="L48" s="1"/>
  <c r="L70" s="1"/>
  <c r="L93" s="1"/>
  <c r="R15" i="12" s="1"/>
  <c r="U19" i="6"/>
  <c r="U42" s="1"/>
  <c r="U64" s="1"/>
  <c r="U87" s="1"/>
  <c r="AA9" i="12" s="1"/>
  <c r="I19" i="6"/>
  <c r="I42" s="1"/>
  <c r="I64" s="1"/>
  <c r="I87" s="1"/>
  <c r="O9" i="12" s="1"/>
  <c r="F29" i="6"/>
  <c r="F52" s="1"/>
  <c r="F74" s="1"/>
  <c r="F97" s="1"/>
  <c r="L19" i="12" s="1"/>
  <c r="Q24" i="6"/>
  <c r="Q47" s="1"/>
  <c r="Q69" s="1"/>
  <c r="Q92" s="1"/>
  <c r="W14" i="12" s="1"/>
  <c r="G20" i="6"/>
  <c r="G43" s="1"/>
  <c r="G65" s="1"/>
  <c r="G88" s="1"/>
  <c r="M10" i="12" s="1"/>
  <c r="L21" i="6"/>
  <c r="L44" s="1"/>
  <c r="L66" s="1"/>
  <c r="L89" s="1"/>
  <c r="R11" i="12" s="1"/>
  <c r="G15" i="6"/>
  <c r="G38" s="1"/>
  <c r="G60" s="1"/>
  <c r="G83" s="1"/>
  <c r="M5" i="12" s="1"/>
  <c r="H13" i="6"/>
  <c r="R23"/>
  <c r="R46" s="1"/>
  <c r="R68" s="1"/>
  <c r="R91" s="1"/>
  <c r="X13" i="12" s="1"/>
  <c r="O27" i="6"/>
  <c r="O50" s="1"/>
  <c r="O72" s="1"/>
  <c r="O95" s="1"/>
  <c r="U17" i="12" s="1"/>
  <c r="M16" i="6"/>
  <c r="M39" s="1"/>
  <c r="M61" s="1"/>
  <c r="M84" s="1"/>
  <c r="S6" i="12" s="1"/>
  <c r="J25" i="6"/>
  <c r="J48" s="1"/>
  <c r="J70" s="1"/>
  <c r="J93" s="1"/>
  <c r="P15" i="12" s="1"/>
  <c r="T14" i="6"/>
  <c r="T37" s="1"/>
  <c r="T59" s="1"/>
  <c r="T82" s="1"/>
  <c r="Z4" i="12" s="1"/>
  <c r="P20" i="6"/>
  <c r="P43" s="1"/>
  <c r="P65" s="1"/>
  <c r="P88" s="1"/>
  <c r="V10" i="12" s="1"/>
  <c r="T18" i="6"/>
  <c r="T41" s="1"/>
  <c r="T63" s="1"/>
  <c r="T86" s="1"/>
  <c r="Z8" i="12" s="1"/>
  <c r="N17" i="6"/>
  <c r="N40" s="1"/>
  <c r="N62" s="1"/>
  <c r="N85" s="1"/>
  <c r="T7" i="12" s="1"/>
  <c r="Q21" i="6"/>
  <c r="Q44" s="1"/>
  <c r="Q66" s="1"/>
  <c r="Q89" s="1"/>
  <c r="W11" i="12" s="1"/>
  <c r="F15" i="6"/>
  <c r="F38" s="1"/>
  <c r="F60" s="1"/>
  <c r="F83" s="1"/>
  <c r="L5" i="12" s="1"/>
  <c r="I21" i="6"/>
  <c r="I44" s="1"/>
  <c r="I66" s="1"/>
  <c r="I89" s="1"/>
  <c r="O11" i="12" s="1"/>
  <c r="W22" i="6"/>
  <c r="W45" s="1"/>
  <c r="W67" s="1"/>
  <c r="W90" s="1"/>
  <c r="AC12" i="12" s="1"/>
  <c r="L27" i="6"/>
  <c r="L50" s="1"/>
  <c r="L72" s="1"/>
  <c r="L95" s="1"/>
  <c r="R17" i="12" s="1"/>
  <c r="K28" i="6"/>
  <c r="K51" s="1"/>
  <c r="K73" s="1"/>
  <c r="K96" s="1"/>
  <c r="Q18" i="12" s="1"/>
  <c r="U30" i="6"/>
  <c r="U53" s="1"/>
  <c r="U75" s="1"/>
  <c r="U98" s="1"/>
  <c r="AA20" i="12" s="1"/>
  <c r="S28" i="6"/>
  <c r="S51" s="1"/>
  <c r="S73" s="1"/>
  <c r="S96" s="1"/>
  <c r="Y18" i="12" s="1"/>
  <c r="I28" i="6"/>
  <c r="I51" s="1"/>
  <c r="I73" s="1"/>
  <c r="I96" s="1"/>
  <c r="O18" i="12" s="1"/>
  <c r="T17" i="6"/>
  <c r="T40" s="1"/>
  <c r="T62" s="1"/>
  <c r="T85" s="1"/>
  <c r="Z7" i="12" s="1"/>
  <c r="P23" i="6"/>
  <c r="P46" s="1"/>
  <c r="P68" s="1"/>
  <c r="P91" s="1"/>
  <c r="V13" i="12" s="1"/>
  <c r="M29" i="6"/>
  <c r="M52" s="1"/>
  <c r="M74" s="1"/>
  <c r="M97" s="1"/>
  <c r="S19" i="12" s="1"/>
  <c r="W24" i="6"/>
  <c r="W47" s="1"/>
  <c r="W69" s="1"/>
  <c r="W92" s="1"/>
  <c r="AC14" i="12" s="1"/>
  <c r="Q15" i="6"/>
  <c r="Q38" s="1"/>
  <c r="Q60" s="1"/>
  <c r="Q83" s="1"/>
  <c r="W5" i="12" s="1"/>
  <c r="K25" i="6"/>
  <c r="K48" s="1"/>
  <c r="K70" s="1"/>
  <c r="K93" s="1"/>
  <c r="Q15" i="12" s="1"/>
  <c r="V15" i="6"/>
  <c r="V38" s="1"/>
  <c r="V60" s="1"/>
  <c r="V83" s="1"/>
  <c r="AB5" i="12" s="1"/>
  <c r="P18" i="6"/>
  <c r="P41" s="1"/>
  <c r="P63" s="1"/>
  <c r="P86" s="1"/>
  <c r="V8" i="12" s="1"/>
  <c r="R26" i="6"/>
  <c r="R49" s="1"/>
  <c r="R71" s="1"/>
  <c r="R94" s="1"/>
  <c r="X16" i="12" s="1"/>
  <c r="N24" i="6"/>
  <c r="N47" s="1"/>
  <c r="N69" s="1"/>
  <c r="N92" s="1"/>
  <c r="T14" i="12" s="1"/>
  <c r="J20" i="6"/>
  <c r="J43" s="1"/>
  <c r="J65" s="1"/>
  <c r="J88" s="1"/>
  <c r="P10" i="12" s="1"/>
  <c r="K20" i="6"/>
  <c r="K43" s="1"/>
  <c r="K65" s="1"/>
  <c r="K88" s="1"/>
  <c r="Q10" i="12" s="1"/>
  <c r="X27" i="6"/>
  <c r="G21"/>
  <c r="G44" s="1"/>
  <c r="G66" s="1"/>
  <c r="G89" s="1"/>
  <c r="M11" i="12" s="1"/>
  <c r="Q22" i="6"/>
  <c r="Q45" s="1"/>
  <c r="Q67" s="1"/>
  <c r="Q90" s="1"/>
  <c r="W12" i="12" s="1"/>
  <c r="U18" i="6"/>
  <c r="U41" s="1"/>
  <c r="U63" s="1"/>
  <c r="U86" s="1"/>
  <c r="AA8" i="12" s="1"/>
  <c r="N22" i="6"/>
  <c r="N45" s="1"/>
  <c r="N67" s="1"/>
  <c r="N90" s="1"/>
  <c r="T12" i="12" s="1"/>
  <c r="L18" i="6"/>
  <c r="L41" s="1"/>
  <c r="L63" s="1"/>
  <c r="L86" s="1"/>
  <c r="R8" i="12" s="1"/>
  <c r="G22" i="6"/>
  <c r="G45" s="1"/>
  <c r="G67" s="1"/>
  <c r="G90" s="1"/>
  <c r="M12" i="12" s="1"/>
  <c r="N23" i="6"/>
  <c r="N46" s="1"/>
  <c r="N68" s="1"/>
  <c r="N91" s="1"/>
  <c r="T13" i="12" s="1"/>
  <c r="H18" i="6"/>
  <c r="H41" s="1"/>
  <c r="H63" s="1"/>
  <c r="H86" s="1"/>
  <c r="N8" i="12" s="1"/>
  <c r="S20" i="6"/>
  <c r="S43" s="1"/>
  <c r="S65" s="1"/>
  <c r="S88" s="1"/>
  <c r="Y10" i="12" s="1"/>
  <c r="N21" i="6"/>
  <c r="N44" s="1"/>
  <c r="N66" s="1"/>
  <c r="N89" s="1"/>
  <c r="T11" i="12" s="1"/>
  <c r="U22" i="6"/>
  <c r="U45" s="1"/>
  <c r="U67" s="1"/>
  <c r="U90" s="1"/>
  <c r="AA12" i="12" s="1"/>
  <c r="P28" i="6"/>
  <c r="P51" s="1"/>
  <c r="P73" s="1"/>
  <c r="P96" s="1"/>
  <c r="V18" i="12" s="1"/>
  <c r="T27" i="6"/>
  <c r="T50" s="1"/>
  <c r="T72" s="1"/>
  <c r="T95" s="1"/>
  <c r="Z17" i="12" s="1"/>
  <c r="L16" i="6"/>
  <c r="L39" s="1"/>
  <c r="L61" s="1"/>
  <c r="L84" s="1"/>
  <c r="R6" i="12" s="1"/>
  <c r="K23" i="6"/>
  <c r="K46" s="1"/>
  <c r="K68" s="1"/>
  <c r="K91" s="1"/>
  <c r="Q13" i="12" s="1"/>
  <c r="S21" i="6"/>
  <c r="S44" s="1"/>
  <c r="S66" s="1"/>
  <c r="S89" s="1"/>
  <c r="Y11" i="12" s="1"/>
  <c r="P24" i="6"/>
  <c r="P47" s="1"/>
  <c r="P69" s="1"/>
  <c r="P92" s="1"/>
  <c r="V14" i="12" s="1"/>
  <c r="T24" i="6"/>
  <c r="T47" s="1"/>
  <c r="T69" s="1"/>
  <c r="T92" s="1"/>
  <c r="Z14" i="12" s="1"/>
  <c r="H14" i="6"/>
  <c r="H37" s="1"/>
  <c r="H59" s="1"/>
  <c r="H82" s="1"/>
  <c r="N4" i="12" s="1"/>
  <c r="J27" i="6"/>
  <c r="J50" s="1"/>
  <c r="J72" s="1"/>
  <c r="J95" s="1"/>
  <c r="P17" i="12" s="1"/>
  <c r="X13" i="6"/>
  <c r="M17"/>
  <c r="M40" s="1"/>
  <c r="M62" s="1"/>
  <c r="M85" s="1"/>
  <c r="S7" i="12" s="1"/>
  <c r="T23" i="6"/>
  <c r="T46" s="1"/>
  <c r="T68" s="1"/>
  <c r="T91" s="1"/>
  <c r="Z13" i="12" s="1"/>
  <c r="F25" i="6"/>
  <c r="F48" s="1"/>
  <c r="F70" s="1"/>
  <c r="F93" s="1"/>
  <c r="L15" i="12" s="1"/>
  <c r="J23" i="6"/>
  <c r="J46" s="1"/>
  <c r="J68" s="1"/>
  <c r="J91" s="1"/>
  <c r="P13" i="12" s="1"/>
  <c r="J26" i="6"/>
  <c r="J49" s="1"/>
  <c r="J71" s="1"/>
  <c r="J94" s="1"/>
  <c r="P16" i="12" s="1"/>
  <c r="O18" i="6"/>
  <c r="O41" s="1"/>
  <c r="O63" s="1"/>
  <c r="O86" s="1"/>
  <c r="U8" i="12" s="1"/>
  <c r="M22" i="6"/>
  <c r="M45" s="1"/>
  <c r="M67" s="1"/>
  <c r="M90" s="1"/>
  <c r="S12" i="12" s="1"/>
  <c r="U25" i="6"/>
  <c r="U48" s="1"/>
  <c r="U70" s="1"/>
  <c r="U93" s="1"/>
  <c r="AA15" i="12" s="1"/>
  <c r="F23" i="6"/>
  <c r="F46" s="1"/>
  <c r="F68" s="1"/>
  <c r="F91" s="1"/>
  <c r="L13" i="12" s="1"/>
  <c r="M20" i="6"/>
  <c r="M43" s="1"/>
  <c r="M65" s="1"/>
  <c r="M88" s="1"/>
  <c r="S10" i="12" s="1"/>
  <c r="K29" i="6"/>
  <c r="K52" s="1"/>
  <c r="K74" s="1"/>
  <c r="K97" s="1"/>
  <c r="Q19" i="12" s="1"/>
  <c r="Q16" i="6"/>
  <c r="Q39" s="1"/>
  <c r="Q61" s="1"/>
  <c r="Q84" s="1"/>
  <c r="W6" i="12" s="1"/>
  <c r="V25" i="6"/>
  <c r="V48" s="1"/>
  <c r="V70" s="1"/>
  <c r="V93" s="1"/>
  <c r="AB15" i="12" s="1"/>
  <c r="H29" i="6"/>
  <c r="H52" s="1"/>
  <c r="H74" s="1"/>
  <c r="H97" s="1"/>
  <c r="N19" i="12" s="1"/>
  <c r="L19" i="6"/>
  <c r="L42" s="1"/>
  <c r="L64" s="1"/>
  <c r="L87" s="1"/>
  <c r="R9" i="12" s="1"/>
  <c r="J30" i="6"/>
  <c r="J53" s="1"/>
  <c r="J75" s="1"/>
  <c r="J98" s="1"/>
  <c r="P20" i="12" s="1"/>
  <c r="S23" i="6"/>
  <c r="S46" s="1"/>
  <c r="S68" s="1"/>
  <c r="S91" s="1"/>
  <c r="Y13" i="12" s="1"/>
  <c r="G16" i="6"/>
  <c r="G39" s="1"/>
  <c r="G61" s="1"/>
  <c r="G84" s="1"/>
  <c r="M6" i="12" s="1"/>
  <c r="X20" i="6"/>
  <c r="M14"/>
  <c r="M37" s="1"/>
  <c r="M59" s="1"/>
  <c r="M82" s="1"/>
  <c r="S4" i="12" s="1"/>
  <c r="L22" i="6"/>
  <c r="L45" s="1"/>
  <c r="L67" s="1"/>
  <c r="L90" s="1"/>
  <c r="R12" i="12" s="1"/>
  <c r="X29" i="6"/>
  <c r="F19"/>
  <c r="F42" s="1"/>
  <c r="F64" s="1"/>
  <c r="F87" s="1"/>
  <c r="L9" i="12" s="1"/>
  <c r="L24" i="6"/>
  <c r="L47" s="1"/>
  <c r="L69" s="1"/>
  <c r="L92" s="1"/>
  <c r="R14" i="12" s="1"/>
  <c r="G18" i="6"/>
  <c r="G41" s="1"/>
  <c r="G63" s="1"/>
  <c r="G86" s="1"/>
  <c r="M8" i="12" s="1"/>
  <c r="O16" i="6"/>
  <c r="O39" s="1"/>
  <c r="O61" s="1"/>
  <c r="O84" s="1"/>
  <c r="U6" i="12" s="1"/>
  <c r="O24" i="6"/>
  <c r="O47" s="1"/>
  <c r="O69" s="1"/>
  <c r="O92" s="1"/>
  <c r="U14" i="12" s="1"/>
  <c r="T28" i="6"/>
  <c r="T51" s="1"/>
  <c r="T73" s="1"/>
  <c r="T96" s="1"/>
  <c r="Z18" i="12" s="1"/>
  <c r="L29" i="6"/>
  <c r="L52" s="1"/>
  <c r="L74" s="1"/>
  <c r="L97" s="1"/>
  <c r="R19" i="12" s="1"/>
  <c r="W30" i="6"/>
  <c r="W53" s="1"/>
  <c r="W75" s="1"/>
  <c r="W98" s="1"/>
  <c r="AC20" i="12" s="1"/>
  <c r="T20" i="6"/>
  <c r="T43" s="1"/>
  <c r="T65" s="1"/>
  <c r="T88" s="1"/>
  <c r="Z10" i="12" s="1"/>
  <c r="J21" i="6"/>
  <c r="J44" s="1"/>
  <c r="J66" s="1"/>
  <c r="J89" s="1"/>
  <c r="P11" i="12" s="1"/>
  <c r="R29" i="6"/>
  <c r="R52" s="1"/>
  <c r="R74" s="1"/>
  <c r="R97" s="1"/>
  <c r="X19" i="12" s="1"/>
  <c r="F20" i="6"/>
  <c r="F43" s="1"/>
  <c r="F65" s="1"/>
  <c r="F88" s="1"/>
  <c r="L10" i="12" s="1"/>
  <c r="L15" i="6"/>
  <c r="L38" s="1"/>
  <c r="L60" s="1"/>
  <c r="L83" s="1"/>
  <c r="R5" i="12" s="1"/>
  <c r="P16" i="6"/>
  <c r="P39" s="1"/>
  <c r="P61" s="1"/>
  <c r="P84" s="1"/>
  <c r="V6" i="12" s="1"/>
  <c r="I29" i="6"/>
  <c r="I52" s="1"/>
  <c r="I74" s="1"/>
  <c r="I97" s="1"/>
  <c r="O19" i="12" s="1"/>
  <c r="F13" i="6"/>
  <c r="K30"/>
  <c r="K53" s="1"/>
  <c r="K75" s="1"/>
  <c r="K98" s="1"/>
  <c r="Q20" i="12" s="1"/>
  <c r="R13" i="6"/>
  <c r="N14"/>
  <c r="N37" s="1"/>
  <c r="N59" s="1"/>
  <c r="N82" s="1"/>
  <c r="T4" i="12" s="1"/>
  <c r="V16" i="6"/>
  <c r="V39" s="1"/>
  <c r="V61" s="1"/>
  <c r="V84" s="1"/>
  <c r="AB6" i="12" s="1"/>
  <c r="S25" i="6"/>
  <c r="S48" s="1"/>
  <c r="S70" s="1"/>
  <c r="S93" s="1"/>
  <c r="Y15" i="12" s="1"/>
  <c r="H21" i="6"/>
  <c r="H44" s="1"/>
  <c r="H66" s="1"/>
  <c r="H89" s="1"/>
  <c r="N11" i="12" s="1"/>
  <c r="K26" i="6"/>
  <c r="K49" s="1"/>
  <c r="K71" s="1"/>
  <c r="K94" s="1"/>
  <c r="Q16" i="12" s="1"/>
  <c r="U26" i="6"/>
  <c r="U49" s="1"/>
  <c r="U71" s="1"/>
  <c r="U94" s="1"/>
  <c r="AA16" i="12" s="1"/>
  <c r="O20" i="6"/>
  <c r="O43" s="1"/>
  <c r="O65" s="1"/>
  <c r="O88" s="1"/>
  <c r="U10" i="12" s="1"/>
  <c r="S16" i="6"/>
  <c r="S39" s="1"/>
  <c r="S61" s="1"/>
  <c r="S84" s="1"/>
  <c r="Y6" i="12" s="1"/>
  <c r="F27" i="6"/>
  <c r="F50" s="1"/>
  <c r="F72" s="1"/>
  <c r="F95" s="1"/>
  <c r="L17" i="12" s="1"/>
  <c r="T30" i="6"/>
  <c r="T53" s="1"/>
  <c r="T75" s="1"/>
  <c r="T98" s="1"/>
  <c r="Z20" i="12" s="1"/>
  <c r="J13" i="6"/>
  <c r="P13"/>
  <c r="F30"/>
  <c r="F53" s="1"/>
  <c r="F75" s="1"/>
  <c r="F98" s="1"/>
  <c r="L20" i="12" s="1"/>
  <c r="U27" i="6"/>
  <c r="U50" s="1"/>
  <c r="U72" s="1"/>
  <c r="U95" s="1"/>
  <c r="AA17" i="12" s="1"/>
  <c r="R20" i="6"/>
  <c r="R43" s="1"/>
  <c r="R65" s="1"/>
  <c r="R88" s="1"/>
  <c r="X10" i="12" s="1"/>
  <c r="V21" i="6"/>
  <c r="V44" s="1"/>
  <c r="V66" s="1"/>
  <c r="V89" s="1"/>
  <c r="AB11" i="12" s="1"/>
  <c r="J18" i="6"/>
  <c r="J41" s="1"/>
  <c r="J63" s="1"/>
  <c r="J86" s="1"/>
  <c r="P8" i="12" s="1"/>
  <c r="F16" i="6"/>
  <c r="F39" s="1"/>
  <c r="F61" s="1"/>
  <c r="F84" s="1"/>
  <c r="L6" i="12" s="1"/>
  <c r="K16" i="6"/>
  <c r="K39" s="1"/>
  <c r="K61" s="1"/>
  <c r="K84" s="1"/>
  <c r="Q6" i="12" s="1"/>
  <c r="U15" i="6"/>
  <c r="U38" s="1"/>
  <c r="U60" s="1"/>
  <c r="U83" s="1"/>
  <c r="AA5" i="12" s="1"/>
  <c r="G14" i="6"/>
  <c r="G37" s="1"/>
  <c r="G59" s="1"/>
  <c r="G82" s="1"/>
  <c r="M4" i="12" s="1"/>
  <c r="W26" i="6"/>
  <c r="W49" s="1"/>
  <c r="W71" s="1"/>
  <c r="W94" s="1"/>
  <c r="AC16" i="12" s="1"/>
  <c r="X24" i="6"/>
  <c r="V26"/>
  <c r="V49" s="1"/>
  <c r="V71" s="1"/>
  <c r="V94" s="1"/>
  <c r="AB16" i="12" s="1"/>
  <c r="V28" i="6"/>
  <c r="V51" s="1"/>
  <c r="V73" s="1"/>
  <c r="V96" s="1"/>
  <c r="AB18" i="12" s="1"/>
  <c r="X18" i="6"/>
  <c r="F21"/>
  <c r="F44" s="1"/>
  <c r="F66" s="1"/>
  <c r="F89" s="1"/>
  <c r="L11" i="12" s="1"/>
  <c r="I23" i="6"/>
  <c r="I46" s="1"/>
  <c r="I68" s="1"/>
  <c r="I91" s="1"/>
  <c r="O13" i="12" s="1"/>
  <c r="N28" i="6"/>
  <c r="N51" s="1"/>
  <c r="N73" s="1"/>
  <c r="N96" s="1"/>
  <c r="T18" i="12" s="1"/>
  <c r="I24" i="6"/>
  <c r="I47" s="1"/>
  <c r="I69" s="1"/>
  <c r="I92" s="1"/>
  <c r="O14" i="12" s="1"/>
  <c r="I18" i="6"/>
  <c r="I41" s="1"/>
  <c r="I63" s="1"/>
  <c r="I86" s="1"/>
  <c r="O8" i="12" s="1"/>
  <c r="X28" i="6"/>
  <c r="R16"/>
  <c r="R39" s="1"/>
  <c r="R61" s="1"/>
  <c r="R84" s="1"/>
  <c r="X6" i="12" s="1"/>
  <c r="H28" i="6"/>
  <c r="H51" s="1"/>
  <c r="H73" s="1"/>
  <c r="H96" s="1"/>
  <c r="N18" i="12" s="1"/>
  <c r="G27" i="6"/>
  <c r="G50" s="1"/>
  <c r="G72" s="1"/>
  <c r="G95" s="1"/>
  <c r="M17" i="12" s="1"/>
  <c r="P14" i="6"/>
  <c r="P37" s="1"/>
  <c r="P59" s="1"/>
  <c r="P82" s="1"/>
  <c r="V4" i="12" s="1"/>
  <c r="K17" i="6"/>
  <c r="K40" s="1"/>
  <c r="K62" s="1"/>
  <c r="K85" s="1"/>
  <c r="Q7" i="12" s="1"/>
  <c r="L30" i="6"/>
  <c r="L53" s="1"/>
  <c r="L75" s="1"/>
  <c r="L98" s="1"/>
  <c r="R20" i="12" s="1"/>
  <c r="K22" i="6"/>
  <c r="K45" s="1"/>
  <c r="K67" s="1"/>
  <c r="K90" s="1"/>
  <c r="Q12" i="12" s="1"/>
  <c r="R17" i="6"/>
  <c r="R40" s="1"/>
  <c r="R62" s="1"/>
  <c r="R85" s="1"/>
  <c r="X7" i="12" s="1"/>
  <c r="J14" i="6"/>
  <c r="J37" s="1"/>
  <c r="J59" s="1"/>
  <c r="J82" s="1"/>
  <c r="P4" i="12" s="1"/>
  <c r="W18" i="6"/>
  <c r="W41" s="1"/>
  <c r="W63" s="1"/>
  <c r="W86" s="1"/>
  <c r="AC8" i="12" s="1"/>
  <c r="J22" i="6"/>
  <c r="J45" s="1"/>
  <c r="J67" s="1"/>
  <c r="J90" s="1"/>
  <c r="P12" i="12" s="1"/>
  <c r="Q14" i="6"/>
  <c r="Q37" s="1"/>
  <c r="Q59" s="1"/>
  <c r="Q82" s="1"/>
  <c r="W4" i="12" s="1"/>
  <c r="P26" i="6"/>
  <c r="P49" s="1"/>
  <c r="P71" s="1"/>
  <c r="P94" s="1"/>
  <c r="V16" i="12" s="1"/>
  <c r="P15" i="6"/>
  <c r="P38" s="1"/>
  <c r="P60" s="1"/>
  <c r="P83" s="1"/>
  <c r="V5" i="12" s="1"/>
  <c r="W27" i="6"/>
  <c r="W50" s="1"/>
  <c r="W72" s="1"/>
  <c r="W95" s="1"/>
  <c r="AC17" i="12" s="1"/>
  <c r="R30" i="6"/>
  <c r="R53" s="1"/>
  <c r="R75" s="1"/>
  <c r="R98" s="1"/>
  <c r="X20" i="12" s="1"/>
  <c r="L17" i="6"/>
  <c r="L40" s="1"/>
  <c r="L62" s="1"/>
  <c r="L85" s="1"/>
  <c r="R7" i="12" s="1"/>
  <c r="J19" i="6"/>
  <c r="J42" s="1"/>
  <c r="J64" s="1"/>
  <c r="J87" s="1"/>
  <c r="P9" i="12" s="1"/>
  <c r="M23" i="6"/>
  <c r="M46" s="1"/>
  <c r="M68" s="1"/>
  <c r="M91" s="1"/>
  <c r="S13" i="12" s="1"/>
  <c r="Q13" i="6"/>
  <c r="P27"/>
  <c r="P50" s="1"/>
  <c r="P72" s="1"/>
  <c r="P95" s="1"/>
  <c r="V17" i="12" s="1"/>
  <c r="N18" i="6"/>
  <c r="N41" s="1"/>
  <c r="N63" s="1"/>
  <c r="N86" s="1"/>
  <c r="T8" i="12" s="1"/>
  <c r="V22" i="6"/>
  <c r="V45" s="1"/>
  <c r="V67" s="1"/>
  <c r="V90" s="1"/>
  <c r="AB12" i="12" s="1"/>
  <c r="P19" i="6"/>
  <c r="P42" s="1"/>
  <c r="P64" s="1"/>
  <c r="P87" s="1"/>
  <c r="V9" i="12" s="1"/>
  <c r="U16" i="6"/>
  <c r="U39" s="1"/>
  <c r="U61" s="1"/>
  <c r="U84" s="1"/>
  <c r="AA6" i="12" s="1"/>
  <c r="F22" i="6"/>
  <c r="F45" s="1"/>
  <c r="F67" s="1"/>
  <c r="F90" s="1"/>
  <c r="L12" i="12" s="1"/>
  <c r="S13" i="6"/>
  <c r="U24"/>
  <c r="U47" s="1"/>
  <c r="U69" s="1"/>
  <c r="U92" s="1"/>
  <c r="AA14" i="12" s="1"/>
  <c r="O19" i="6"/>
  <c r="O42" s="1"/>
  <c r="O64" s="1"/>
  <c r="O87" s="1"/>
  <c r="U9" i="12" s="1"/>
  <c r="W16" i="6"/>
  <c r="W39" s="1"/>
  <c r="W61" s="1"/>
  <c r="W84" s="1"/>
  <c r="AC6" i="12" s="1"/>
  <c r="I15" i="6"/>
  <c r="I38" s="1"/>
  <c r="I60" s="1"/>
  <c r="I83" s="1"/>
  <c r="O5" i="12" s="1"/>
  <c r="N27" i="6"/>
  <c r="N50" s="1"/>
  <c r="N72" s="1"/>
  <c r="N95" s="1"/>
  <c r="T17" i="12" s="1"/>
  <c r="K13" i="6"/>
  <c r="L20"/>
  <c r="L43" s="1"/>
  <c r="L65" s="1"/>
  <c r="L88" s="1"/>
  <c r="R10" i="12" s="1"/>
  <c r="W13" i="6"/>
  <c r="Q23"/>
  <c r="Q46" s="1"/>
  <c r="Q68" s="1"/>
  <c r="Q91" s="1"/>
  <c r="W13" i="12" s="1"/>
  <c r="N19" i="6"/>
  <c r="N42" s="1"/>
  <c r="N64" s="1"/>
  <c r="N87" s="1"/>
  <c r="T9" i="12" s="1"/>
  <c r="W21" i="6"/>
  <c r="W44" s="1"/>
  <c r="W66" s="1"/>
  <c r="W89" s="1"/>
  <c r="AC11" i="12" s="1"/>
  <c r="V14" i="6"/>
  <c r="V37" s="1"/>
  <c r="V59" s="1"/>
  <c r="V82" s="1"/>
  <c r="AB4" i="12" s="1"/>
  <c r="M19" i="6"/>
  <c r="M42" s="1"/>
  <c r="M64" s="1"/>
  <c r="M87" s="1"/>
  <c r="S9" i="12" s="1"/>
  <c r="Q28" i="6"/>
  <c r="Q51" s="1"/>
  <c r="Q73" s="1"/>
  <c r="Q96" s="1"/>
  <c r="W18" i="12" s="1"/>
  <c r="Q30" i="6"/>
  <c r="Q53" s="1"/>
  <c r="Q75" s="1"/>
  <c r="Q98" s="1"/>
  <c r="W20" i="12" s="1"/>
  <c r="G23" i="6"/>
  <c r="G46" s="1"/>
  <c r="G68" s="1"/>
  <c r="G91" s="1"/>
  <c r="M13" i="12" s="1"/>
  <c r="H16" i="6"/>
  <c r="H39" s="1"/>
  <c r="H61" s="1"/>
  <c r="H84" s="1"/>
  <c r="N6" i="12" s="1"/>
  <c r="X26" i="6"/>
  <c r="Q25"/>
  <c r="Q48" s="1"/>
  <c r="Q70" s="1"/>
  <c r="Q93" s="1"/>
  <c r="W15" i="12" s="1"/>
  <c r="N20" i="6"/>
  <c r="N43" s="1"/>
  <c r="N65" s="1"/>
  <c r="N88" s="1"/>
  <c r="T10" i="12" s="1"/>
  <c r="S17" i="6"/>
  <c r="S40" s="1"/>
  <c r="S62" s="1"/>
  <c r="S85" s="1"/>
  <c r="Y7" i="12" s="1"/>
  <c r="O17" i="6"/>
  <c r="O40" s="1"/>
  <c r="O62" s="1"/>
  <c r="O85" s="1"/>
  <c r="U7" i="12" s="1"/>
  <c r="H24" i="6"/>
  <c r="H47" s="1"/>
  <c r="H69" s="1"/>
  <c r="H92" s="1"/>
  <c r="N14" i="12" s="1"/>
  <c r="M24" i="6"/>
  <c r="M47" s="1"/>
  <c r="M69" s="1"/>
  <c r="M92" s="1"/>
  <c r="S14" i="12" s="1"/>
  <c r="I16" i="6"/>
  <c r="I39" s="1"/>
  <c r="I61" s="1"/>
  <c r="I84" s="1"/>
  <c r="O6" i="12" s="1"/>
  <c r="L28" i="6"/>
  <c r="L51" s="1"/>
  <c r="L73" s="1"/>
  <c r="L96" s="1"/>
  <c r="R18" i="12" s="1"/>
  <c r="H30" i="6"/>
  <c r="H53" s="1"/>
  <c r="H75" s="1"/>
  <c r="H98" s="1"/>
  <c r="N20" i="12" s="1"/>
  <c r="R21" i="6"/>
  <c r="R44" s="1"/>
  <c r="R66" s="1"/>
  <c r="R89" s="1"/>
  <c r="X11" i="12" s="1"/>
  <c r="J15" i="6"/>
  <c r="J38" s="1"/>
  <c r="J60" s="1"/>
  <c r="J83" s="1"/>
  <c r="P5" i="12" s="1"/>
  <c r="U23" i="6"/>
  <c r="U46" s="1"/>
  <c r="U68" s="1"/>
  <c r="U91" s="1"/>
  <c r="AA13" i="12" s="1"/>
  <c r="F18" i="6"/>
  <c r="F41" s="1"/>
  <c r="F63" s="1"/>
  <c r="F86" s="1"/>
  <c r="L8" i="12" s="1"/>
  <c r="R19" i="6"/>
  <c r="R42" s="1"/>
  <c r="R64" s="1"/>
  <c r="R87" s="1"/>
  <c r="X9" i="12" s="1"/>
  <c r="G24" i="6"/>
  <c r="G47" s="1"/>
  <c r="G69" s="1"/>
  <c r="G92" s="1"/>
  <c r="M14" i="12" s="1"/>
  <c r="I20" i="6"/>
  <c r="I43" s="1"/>
  <c r="I65" s="1"/>
  <c r="I88" s="1"/>
  <c r="O10" i="12" s="1"/>
  <c r="X15" i="6"/>
  <c r="N15"/>
  <c r="N38" s="1"/>
  <c r="N60" s="1"/>
  <c r="N83" s="1"/>
  <c r="T5" i="12" s="1"/>
  <c r="R24" i="6"/>
  <c r="R47" s="1"/>
  <c r="R69" s="1"/>
  <c r="R92" s="1"/>
  <c r="X14" i="12" s="1"/>
  <c r="O21" i="6"/>
  <c r="O44" s="1"/>
  <c r="O66" s="1"/>
  <c r="O89" s="1"/>
  <c r="U11" i="12" s="1"/>
  <c r="I26" i="6"/>
  <c r="I49" s="1"/>
  <c r="I71" s="1"/>
  <c r="I94" s="1"/>
  <c r="O16" i="12" s="1"/>
  <c r="G25" i="6"/>
  <c r="G48" s="1"/>
  <c r="G70" s="1"/>
  <c r="G93" s="1"/>
  <c r="M15" i="12" s="1"/>
  <c r="U13" i="6"/>
  <c r="W14"/>
  <c r="W37" s="1"/>
  <c r="W59" s="1"/>
  <c r="W82" s="1"/>
  <c r="AC4" i="12" s="1"/>
  <c r="J17" i="6"/>
  <c r="J40" s="1"/>
  <c r="J62" s="1"/>
  <c r="J85" s="1"/>
  <c r="P7" i="12" s="1"/>
  <c r="L23" i="6"/>
  <c r="L46" s="1"/>
  <c r="L68" s="1"/>
  <c r="L91" s="1"/>
  <c r="R13" i="12" s="1"/>
  <c r="Q29" i="6"/>
  <c r="Q52" s="1"/>
  <c r="Q74" s="1"/>
  <c r="Q97" s="1"/>
  <c r="W19" i="12" s="1"/>
  <c r="U28" i="6"/>
  <c r="U51" s="1"/>
  <c r="U73" s="1"/>
  <c r="U96" s="1"/>
  <c r="AA18" i="12" s="1"/>
  <c r="F24" i="6"/>
  <c r="F47" s="1"/>
  <c r="F69" s="1"/>
  <c r="F92" s="1"/>
  <c r="L14" i="12" s="1"/>
  <c r="M18" i="6"/>
  <c r="M41" s="1"/>
  <c r="M63" s="1"/>
  <c r="M86" s="1"/>
  <c r="S8" i="12" s="1"/>
  <c r="R18" i="6"/>
  <c r="R41" s="1"/>
  <c r="R63" s="1"/>
  <c r="R86" s="1"/>
  <c r="X8" i="12" s="1"/>
  <c r="G26" i="6"/>
  <c r="G49" s="1"/>
  <c r="G71" s="1"/>
  <c r="G94" s="1"/>
  <c r="M16" i="12" s="1"/>
  <c r="M28" i="6"/>
  <c r="M51" s="1"/>
  <c r="M73" s="1"/>
  <c r="M96" s="1"/>
  <c r="S18" i="12" s="1"/>
  <c r="O29" i="6"/>
  <c r="O52" s="1"/>
  <c r="O74" s="1"/>
  <c r="O97" s="1"/>
  <c r="U19" i="12" s="1"/>
  <c r="O23" i="6"/>
  <c r="O46" s="1"/>
  <c r="O68" s="1"/>
  <c r="O91" s="1"/>
  <c r="U13" i="12" s="1"/>
  <c r="M15" i="6"/>
  <c r="M38" s="1"/>
  <c r="M60" s="1"/>
  <c r="M83" s="1"/>
  <c r="S5" i="12" s="1"/>
  <c r="U20" i="6"/>
  <c r="U43" s="1"/>
  <c r="U65" s="1"/>
  <c r="U88" s="1"/>
  <c r="AA10" i="12" s="1"/>
  <c r="F17" i="6"/>
  <c r="F40" s="1"/>
  <c r="F62" s="1"/>
  <c r="F85" s="1"/>
  <c r="L7" i="12" s="1"/>
  <c r="M13" i="6"/>
  <c r="U14"/>
  <c r="U37" s="1"/>
  <c r="U59" s="1"/>
  <c r="U82" s="1"/>
  <c r="AA4" i="12" s="1"/>
  <c r="N16" i="6"/>
  <c r="N39" s="1"/>
  <c r="N61" s="1"/>
  <c r="N84" s="1"/>
  <c r="T6" i="12" s="1"/>
  <c r="P21" i="6"/>
  <c r="P44" s="1"/>
  <c r="P66" s="1"/>
  <c r="P89" s="1"/>
  <c r="V11" i="12" s="1"/>
  <c r="H23" i="6"/>
  <c r="H46" s="1"/>
  <c r="H68" s="1"/>
  <c r="H91" s="1"/>
  <c r="N13" i="12" s="1"/>
  <c r="V24" i="6"/>
  <c r="V47" s="1"/>
  <c r="V69" s="1"/>
  <c r="V92" s="1"/>
  <c r="AB14" i="12" s="1"/>
  <c r="U29" i="6"/>
  <c r="U52" s="1"/>
  <c r="U74" s="1"/>
  <c r="U97" s="1"/>
  <c r="AA19" i="12" s="1"/>
  <c r="S27" i="6"/>
  <c r="S50" s="1"/>
  <c r="S72" s="1"/>
  <c r="S95" s="1"/>
  <c r="Y17" i="12" s="1"/>
  <c r="P30" i="6"/>
  <c r="P53" s="1"/>
  <c r="P75" s="1"/>
  <c r="P98" s="1"/>
  <c r="V20" i="12" s="1"/>
  <c r="M26" i="6"/>
  <c r="M49" s="1"/>
  <c r="M71" s="1"/>
  <c r="M94" s="1"/>
  <c r="S16" i="12" s="1"/>
  <c r="N29" i="6"/>
  <c r="N52" s="1"/>
  <c r="N74" s="1"/>
  <c r="N97" s="1"/>
  <c r="T19" i="12" s="1"/>
  <c r="K15" i="6"/>
  <c r="K38" s="1"/>
  <c r="K60" s="1"/>
  <c r="K83" s="1"/>
  <c r="Q5" i="12" s="1"/>
  <c r="H20" i="6"/>
  <c r="H43" s="1"/>
  <c r="H65" s="1"/>
  <c r="H88" s="1"/>
  <c r="N10" i="12" s="1"/>
  <c r="P25" i="6"/>
  <c r="P48" s="1"/>
  <c r="P70" s="1"/>
  <c r="P93" s="1"/>
  <c r="V15" i="12" s="1"/>
  <c r="X23" i="6"/>
  <c r="S15"/>
  <c r="S38" s="1"/>
  <c r="S60" s="1"/>
  <c r="S83" s="1"/>
  <c r="Y5" i="12" s="1"/>
  <c r="H27" i="6"/>
  <c r="H50" s="1"/>
  <c r="H72" s="1"/>
  <c r="H95" s="1"/>
  <c r="N17" i="12" s="1"/>
  <c r="W19" i="6"/>
  <c r="W42" s="1"/>
  <c r="W64" s="1"/>
  <c r="W87" s="1"/>
  <c r="AC9" i="12" s="1"/>
  <c r="I27" i="6"/>
  <c r="I50" s="1"/>
  <c r="I72" s="1"/>
  <c r="I95" s="1"/>
  <c r="O17" i="12" s="1"/>
  <c r="S30" i="6"/>
  <c r="S53" s="1"/>
  <c r="S75" s="1"/>
  <c r="S98" s="1"/>
  <c r="Y20" i="12" s="1"/>
  <c r="X30" i="6"/>
  <c r="K14"/>
  <c r="K37" s="1"/>
  <c r="K59" s="1"/>
  <c r="K82" s="1"/>
  <c r="Q4" i="12" s="1"/>
  <c r="U17" i="6"/>
  <c r="U40" s="1"/>
  <c r="U62" s="1"/>
  <c r="U85" s="1"/>
  <c r="AA7" i="12" s="1"/>
  <c r="G29" i="6"/>
  <c r="G52" s="1"/>
  <c r="G74" s="1"/>
  <c r="G97" s="1"/>
  <c r="M19" i="12" s="1"/>
  <c r="H19" i="6"/>
  <c r="H42" s="1"/>
  <c r="H64" s="1"/>
  <c r="H87" s="1"/>
  <c r="N9" i="12" s="1"/>
  <c r="X19" i="6"/>
  <c r="T21"/>
  <c r="T44" s="1"/>
  <c r="T66" s="1"/>
  <c r="T89" s="1"/>
  <c r="Z11" i="12" s="1"/>
  <c r="J24" i="6"/>
  <c r="J47" s="1"/>
  <c r="J69" s="1"/>
  <c r="J92" s="1"/>
  <c r="P14" i="12" s="1"/>
  <c r="X22" i="6"/>
  <c r="G28"/>
  <c r="G51" s="1"/>
  <c r="G73" s="1"/>
  <c r="G96" s="1"/>
  <c r="M18" i="12" s="1"/>
  <c r="V27" i="6"/>
  <c r="V50" s="1"/>
  <c r="V72" s="1"/>
  <c r="V95" s="1"/>
  <c r="AB17" i="12" s="1"/>
  <c r="O26" i="6"/>
  <c r="O49" s="1"/>
  <c r="O71" s="1"/>
  <c r="O94" s="1"/>
  <c r="U16" i="12" s="1"/>
  <c r="S22" i="6"/>
  <c r="S45" s="1"/>
  <c r="S67" s="1"/>
  <c r="S90" s="1"/>
  <c r="Y12" i="12" s="1"/>
  <c r="O28" i="6"/>
  <c r="O51" s="1"/>
  <c r="O73" s="1"/>
  <c r="O96" s="1"/>
  <c r="U18" i="12" s="1"/>
  <c r="H22" i="6"/>
  <c r="H45" s="1"/>
  <c r="H67" s="1"/>
  <c r="H90" s="1"/>
  <c r="N12" i="12" s="1"/>
  <c r="V23" i="6"/>
  <c r="V46" s="1"/>
  <c r="V68" s="1"/>
  <c r="V91" s="1"/>
  <c r="AB13" i="12" s="1"/>
  <c r="I22" i="6"/>
  <c r="I45" s="1"/>
  <c r="I67" s="1"/>
  <c r="I90" s="1"/>
  <c r="O12" i="12" s="1"/>
  <c r="R14" i="6"/>
  <c r="R37" s="1"/>
  <c r="R59" s="1"/>
  <c r="R82" s="1"/>
  <c r="X4" i="12" s="1"/>
  <c r="I17" i="6"/>
  <c r="I40" s="1"/>
  <c r="I62" s="1"/>
  <c r="I85" s="1"/>
  <c r="O7" i="12" s="1"/>
  <c r="O22" i="6"/>
  <c r="O45" s="1"/>
  <c r="O67" s="1"/>
  <c r="O90" s="1"/>
  <c r="U12" i="12" s="1"/>
  <c r="G13" i="6"/>
  <c r="N26"/>
  <c r="N49" s="1"/>
  <c r="N71" s="1"/>
  <c r="N94" s="1"/>
  <c r="T16" i="12" s="1"/>
  <c r="Q27" i="6"/>
  <c r="Q50" s="1"/>
  <c r="Q72" s="1"/>
  <c r="Q95" s="1"/>
  <c r="W17" i="12" s="1"/>
  <c r="O15" i="6"/>
  <c r="O38" s="1"/>
  <c r="O60" s="1"/>
  <c r="O83" s="1"/>
  <c r="U5" i="12" s="1"/>
  <c r="O30" i="6"/>
  <c r="O53" s="1"/>
  <c r="O75" s="1"/>
  <c r="O98" s="1"/>
  <c r="U20" i="12" s="1"/>
  <c r="M30" i="6"/>
  <c r="M53" s="1"/>
  <c r="M75" s="1"/>
  <c r="M98" s="1"/>
  <c r="S20" i="12" s="1"/>
  <c r="H15" i="6"/>
  <c r="H38" s="1"/>
  <c r="H60" s="1"/>
  <c r="H83" s="1"/>
  <c r="N5" i="12" s="1"/>
  <c r="H17" i="6"/>
  <c r="H40" s="1"/>
  <c r="H62" s="1"/>
  <c r="H85" s="1"/>
  <c r="N7" i="12" s="1"/>
  <c r="S18" i="6"/>
  <c r="S41" s="1"/>
  <c r="S63" s="1"/>
  <c r="S86" s="1"/>
  <c r="Y8" i="12" s="1"/>
  <c r="P29" i="6"/>
  <c r="P52" s="1"/>
  <c r="P74" s="1"/>
  <c r="P97" s="1"/>
  <c r="V19" i="12" s="1"/>
  <c r="G17" i="6"/>
  <c r="G40" s="1"/>
  <c r="G62" s="1"/>
  <c r="G85" s="1"/>
  <c r="M7" i="12" s="1"/>
  <c r="T19" i="6"/>
  <c r="T42" s="1"/>
  <c r="T64" s="1"/>
  <c r="T87" s="1"/>
  <c r="Z9" i="12" s="1"/>
  <c r="O25" i="6"/>
  <c r="O48" s="1"/>
  <c r="O70" s="1"/>
  <c r="O93" s="1"/>
  <c r="U15" i="12" s="1"/>
  <c r="X17" i="6"/>
  <c r="K21"/>
  <c r="K44" s="1"/>
  <c r="K66" s="1"/>
  <c r="K89" s="1"/>
  <c r="Q11" i="12" s="1"/>
  <c r="L13" i="6"/>
  <c r="O13"/>
  <c r="Q20"/>
  <c r="Q43" s="1"/>
  <c r="Q65" s="1"/>
  <c r="Q88" s="1"/>
  <c r="W10" i="12" s="1"/>
  <c r="W25" i="6"/>
  <c r="W48" s="1"/>
  <c r="W70" s="1"/>
  <c r="W93" s="1"/>
  <c r="AC15" i="12" s="1"/>
  <c r="W23" i="6"/>
  <c r="W46" s="1"/>
  <c r="W68" s="1"/>
  <c r="W91" s="1"/>
  <c r="AC13" i="12" s="1"/>
  <c r="T15" i="6"/>
  <c r="T38" s="1"/>
  <c r="T60" s="1"/>
  <c r="T83" s="1"/>
  <c r="Z5" i="12" s="1"/>
  <c r="E17" i="6"/>
  <c r="E40" s="1"/>
  <c r="E62" s="1"/>
  <c r="E85" s="1"/>
  <c r="E20"/>
  <c r="E43" s="1"/>
  <c r="E65" s="1"/>
  <c r="E88" s="1"/>
  <c r="E22"/>
  <c r="E45" s="1"/>
  <c r="E67" s="1"/>
  <c r="E90" s="1"/>
  <c r="E19"/>
  <c r="E42" s="1"/>
  <c r="E64" s="1"/>
  <c r="E87" s="1"/>
  <c r="E27"/>
  <c r="E50" s="1"/>
  <c r="E72" s="1"/>
  <c r="E95" s="1"/>
  <c r="E16"/>
  <c r="E39" s="1"/>
  <c r="E61" s="1"/>
  <c r="E84" s="1"/>
  <c r="E30"/>
  <c r="E53" s="1"/>
  <c r="E75" s="1"/>
  <c r="E98" s="1"/>
  <c r="E25"/>
  <c r="E48" s="1"/>
  <c r="E70" s="1"/>
  <c r="E93" s="1"/>
  <c r="E24"/>
  <c r="E47" s="1"/>
  <c r="E69" s="1"/>
  <c r="E92" s="1"/>
  <c r="E28"/>
  <c r="E51" s="1"/>
  <c r="E73" s="1"/>
  <c r="E96" s="1"/>
  <c r="E15"/>
  <c r="E38" s="1"/>
  <c r="E60" s="1"/>
  <c r="E83" s="1"/>
  <c r="E14"/>
  <c r="E37" s="1"/>
  <c r="E59" s="1"/>
  <c r="E82" s="1"/>
  <c r="E23"/>
  <c r="E46" s="1"/>
  <c r="E68" s="1"/>
  <c r="E91" s="1"/>
  <c r="E18"/>
  <c r="E41" s="1"/>
  <c r="E63" s="1"/>
  <c r="E86" s="1"/>
  <c r="E21"/>
  <c r="E44" s="1"/>
  <c r="E66" s="1"/>
  <c r="E89" s="1"/>
  <c r="E29"/>
  <c r="E52" s="1"/>
  <c r="E74" s="1"/>
  <c r="E97" s="1"/>
  <c r="E26"/>
  <c r="E49" s="1"/>
  <c r="E71" s="1"/>
  <c r="E94" s="1"/>
  <c r="E13"/>
  <c r="L31" l="1"/>
  <c r="L36"/>
  <c r="L58" s="1"/>
  <c r="L81" s="1"/>
  <c r="W31"/>
  <c r="W36"/>
  <c r="W58" s="1"/>
  <c r="W81" s="1"/>
  <c r="S31"/>
  <c r="S36"/>
  <c r="S58" s="1"/>
  <c r="S81" s="1"/>
  <c r="Y47"/>
  <c r="X47"/>
  <c r="X69" s="1"/>
  <c r="X92" s="1"/>
  <c r="AD14" i="12" s="1"/>
  <c r="J31" i="6"/>
  <c r="J36"/>
  <c r="J58" s="1"/>
  <c r="J81" s="1"/>
  <c r="Y43"/>
  <c r="X43"/>
  <c r="X65" s="1"/>
  <c r="X88" s="1"/>
  <c r="AD10" i="12" s="1"/>
  <c r="Y50" i="6"/>
  <c r="X50"/>
  <c r="X72" s="1"/>
  <c r="X95" s="1"/>
  <c r="AD17" i="12" s="1"/>
  <c r="Y37" i="6"/>
  <c r="X37"/>
  <c r="X59" s="1"/>
  <c r="X82" s="1"/>
  <c r="AD4" i="12" s="1"/>
  <c r="Y39" i="6"/>
  <c r="X39"/>
  <c r="X61" s="1"/>
  <c r="X84" s="1"/>
  <c r="AD6" i="12" s="1"/>
  <c r="O31" i="6"/>
  <c r="O36"/>
  <c r="O58" s="1"/>
  <c r="O81" s="1"/>
  <c r="G31"/>
  <c r="G36"/>
  <c r="G58" s="1"/>
  <c r="G81" s="1"/>
  <c r="Y45"/>
  <c r="X45"/>
  <c r="X67" s="1"/>
  <c r="X90" s="1"/>
  <c r="AD12" i="12" s="1"/>
  <c r="Q31" i="6"/>
  <c r="Q36"/>
  <c r="Q58" s="1"/>
  <c r="Q81" s="1"/>
  <c r="Y51"/>
  <c r="X51"/>
  <c r="X73" s="1"/>
  <c r="X96" s="1"/>
  <c r="AD18" i="12" s="1"/>
  <c r="P31" i="6"/>
  <c r="P36"/>
  <c r="P58" s="1"/>
  <c r="P81" s="1"/>
  <c r="R31"/>
  <c r="R36"/>
  <c r="R58" s="1"/>
  <c r="R81" s="1"/>
  <c r="T31"/>
  <c r="T36"/>
  <c r="T58" s="1"/>
  <c r="T81" s="1"/>
  <c r="Y40"/>
  <c r="X40"/>
  <c r="X62" s="1"/>
  <c r="X85" s="1"/>
  <c r="AD7" i="12" s="1"/>
  <c r="Y42" i="6"/>
  <c r="X42"/>
  <c r="X64" s="1"/>
  <c r="X87" s="1"/>
  <c r="AD9" i="12" s="1"/>
  <c r="Y49" i="6"/>
  <c r="X49"/>
  <c r="X71" s="1"/>
  <c r="X94" s="1"/>
  <c r="AD16" i="12" s="1"/>
  <c r="K31" i="6"/>
  <c r="K36"/>
  <c r="K58" s="1"/>
  <c r="K81" s="1"/>
  <c r="H31"/>
  <c r="H36"/>
  <c r="H58" s="1"/>
  <c r="H81" s="1"/>
  <c r="Y44"/>
  <c r="X44"/>
  <c r="X66" s="1"/>
  <c r="X89" s="1"/>
  <c r="AD11" i="12" s="1"/>
  <c r="V31" i="6"/>
  <c r="V36"/>
  <c r="V58" s="1"/>
  <c r="V81" s="1"/>
  <c r="Y53"/>
  <c r="X53"/>
  <c r="X75" s="1"/>
  <c r="X98" s="1"/>
  <c r="AD20" i="12" s="1"/>
  <c r="M31" i="6"/>
  <c r="M36"/>
  <c r="M58" s="1"/>
  <c r="M81" s="1"/>
  <c r="U31"/>
  <c r="U36"/>
  <c r="U58" s="1"/>
  <c r="U81" s="1"/>
  <c r="Y36"/>
  <c r="X31"/>
  <c r="X36"/>
  <c r="X58" s="1"/>
  <c r="X81" s="1"/>
  <c r="I31"/>
  <c r="I36"/>
  <c r="I58" s="1"/>
  <c r="I81" s="1"/>
  <c r="Y48"/>
  <c r="X48"/>
  <c r="X70" s="1"/>
  <c r="X93" s="1"/>
  <c r="AD15" i="12" s="1"/>
  <c r="Y46" i="6"/>
  <c r="X46"/>
  <c r="X68" s="1"/>
  <c r="X91" s="1"/>
  <c r="AD13" i="12" s="1"/>
  <c r="Y38" i="6"/>
  <c r="X38"/>
  <c r="X60" s="1"/>
  <c r="X83" s="1"/>
  <c r="AD5" i="12" s="1"/>
  <c r="Y41" i="6"/>
  <c r="X41"/>
  <c r="X63" s="1"/>
  <c r="X86" s="1"/>
  <c r="AD8" i="12" s="1"/>
  <c r="F31" i="6"/>
  <c r="F36"/>
  <c r="F58" s="1"/>
  <c r="F81" s="1"/>
  <c r="Y52"/>
  <c r="X52"/>
  <c r="X74" s="1"/>
  <c r="X97" s="1"/>
  <c r="AD19" i="12" s="1"/>
  <c r="N31" i="6"/>
  <c r="N36"/>
  <c r="N58" s="1"/>
  <c r="N81" s="1"/>
  <c r="K16" i="12"/>
  <c r="K13"/>
  <c r="K14"/>
  <c r="K17"/>
  <c r="K7"/>
  <c r="Y85" i="6"/>
  <c r="AE7" i="12" s="1"/>
  <c r="K8"/>
  <c r="K18"/>
  <c r="K6"/>
  <c r="K10"/>
  <c r="K11"/>
  <c r="K5"/>
  <c r="K20"/>
  <c r="K12"/>
  <c r="K19"/>
  <c r="K4"/>
  <c r="K15"/>
  <c r="K9"/>
  <c r="E31" i="6"/>
  <c r="E36"/>
  <c r="Y92" l="1"/>
  <c r="AE14" i="12" s="1"/>
  <c r="Y90" i="6"/>
  <c r="AE12" i="12" s="1"/>
  <c r="Y96" i="6"/>
  <c r="AE18" i="12" s="1"/>
  <c r="Y82" i="6"/>
  <c r="AE4" i="12" s="1"/>
  <c r="Y88" i="6"/>
  <c r="AE10" i="12" s="1"/>
  <c r="Y94" i="6"/>
  <c r="AE16" i="12" s="1"/>
  <c r="P108" i="6"/>
  <c r="P109"/>
  <c r="P106"/>
  <c r="P143" s="1"/>
  <c r="P107"/>
  <c r="P110"/>
  <c r="G109"/>
  <c r="G106"/>
  <c r="G143" s="1"/>
  <c r="G110"/>
  <c r="G107"/>
  <c r="G108"/>
  <c r="S110"/>
  <c r="S108"/>
  <c r="S106"/>
  <c r="S143" s="1"/>
  <c r="S107"/>
  <c r="S109"/>
  <c r="I107"/>
  <c r="I108"/>
  <c r="I109"/>
  <c r="I106"/>
  <c r="I143" s="1"/>
  <c r="I110"/>
  <c r="N108"/>
  <c r="N109"/>
  <c r="N110"/>
  <c r="N106"/>
  <c r="N143" s="1"/>
  <c r="N107"/>
  <c r="F109"/>
  <c r="F110"/>
  <c r="F108"/>
  <c r="F106"/>
  <c r="F143" s="1"/>
  <c r="F107"/>
  <c r="X109"/>
  <c r="X106"/>
  <c r="X143" s="1"/>
  <c r="X110"/>
  <c r="X107"/>
  <c r="X108"/>
  <c r="Y87"/>
  <c r="AE9" i="12" s="1"/>
  <c r="Y89" i="6"/>
  <c r="AE11" i="12" s="1"/>
  <c r="Y84" i="6"/>
  <c r="AE6" i="12" s="1"/>
  <c r="Y86" i="6"/>
  <c r="AE8" i="12" s="1"/>
  <c r="Y95" i="6"/>
  <c r="AE17" i="12" s="1"/>
  <c r="Y91" i="6"/>
  <c r="AE13" i="12" s="1"/>
  <c r="U110" i="6"/>
  <c r="U109"/>
  <c r="U107"/>
  <c r="U108"/>
  <c r="U106"/>
  <c r="U143" s="1"/>
  <c r="K106"/>
  <c r="K143" s="1"/>
  <c r="K109"/>
  <c r="K110"/>
  <c r="K107"/>
  <c r="K108"/>
  <c r="T109"/>
  <c r="T108"/>
  <c r="T107"/>
  <c r="T106"/>
  <c r="T143" s="1"/>
  <c r="T110"/>
  <c r="T147" s="1"/>
  <c r="Q110"/>
  <c r="Q107"/>
  <c r="Q109"/>
  <c r="Q108"/>
  <c r="Q106"/>
  <c r="Q143" s="1"/>
  <c r="J107"/>
  <c r="J106"/>
  <c r="J143" s="1"/>
  <c r="J110"/>
  <c r="J109"/>
  <c r="J108"/>
  <c r="J145" s="1"/>
  <c r="L109"/>
  <c r="L107"/>
  <c r="L110"/>
  <c r="L108"/>
  <c r="L106"/>
  <c r="L143" s="1"/>
  <c r="M106"/>
  <c r="M143" s="1"/>
  <c r="M107"/>
  <c r="M108"/>
  <c r="M110"/>
  <c r="M109"/>
  <c r="V108"/>
  <c r="V106"/>
  <c r="V143" s="1"/>
  <c r="V110"/>
  <c r="V109"/>
  <c r="V107"/>
  <c r="H110"/>
  <c r="H107"/>
  <c r="H108"/>
  <c r="H106"/>
  <c r="H143" s="1"/>
  <c r="H109"/>
  <c r="R106"/>
  <c r="R143" s="1"/>
  <c r="R107"/>
  <c r="R110"/>
  <c r="R109"/>
  <c r="R108"/>
  <c r="O107"/>
  <c r="O106"/>
  <c r="O143" s="1"/>
  <c r="O109"/>
  <c r="O110"/>
  <c r="O108"/>
  <c r="O145" s="1"/>
  <c r="W110"/>
  <c r="W107"/>
  <c r="W109"/>
  <c r="W106"/>
  <c r="W143" s="1"/>
  <c r="W108"/>
  <c r="Y97"/>
  <c r="AE19" i="12" s="1"/>
  <c r="Y98" i="6"/>
  <c r="AE20" i="12" s="1"/>
  <c r="L3"/>
  <c r="F137" i="6"/>
  <c r="F135"/>
  <c r="F111"/>
  <c r="F148" s="1"/>
  <c r="F134"/>
  <c r="F126"/>
  <c r="F120"/>
  <c r="F122"/>
  <c r="F136"/>
  <c r="F131"/>
  <c r="F112"/>
  <c r="F117"/>
  <c r="F130"/>
  <c r="F121"/>
  <c r="F127"/>
  <c r="F114"/>
  <c r="F129"/>
  <c r="F119"/>
  <c r="F132"/>
  <c r="F123"/>
  <c r="F160" s="1"/>
  <c r="F113"/>
  <c r="F116"/>
  <c r="F125"/>
  <c r="F124"/>
  <c r="F161" s="1"/>
  <c r="F118"/>
  <c r="F133"/>
  <c r="F128"/>
  <c r="F165" s="1"/>
  <c r="F115"/>
  <c r="F152" s="1"/>
  <c r="AA3" i="12"/>
  <c r="U112" i="6"/>
  <c r="U133"/>
  <c r="U130"/>
  <c r="U137"/>
  <c r="U121"/>
  <c r="U124"/>
  <c r="U118"/>
  <c r="U115"/>
  <c r="U120"/>
  <c r="U129"/>
  <c r="U134"/>
  <c r="U119"/>
  <c r="U122"/>
  <c r="U159" s="1"/>
  <c r="U117"/>
  <c r="U128"/>
  <c r="U135"/>
  <c r="U125"/>
  <c r="U111"/>
  <c r="U148" s="1"/>
  <c r="U126"/>
  <c r="U131"/>
  <c r="U114"/>
  <c r="U136"/>
  <c r="U116"/>
  <c r="U132"/>
  <c r="U169" s="1"/>
  <c r="U123"/>
  <c r="U160" s="1"/>
  <c r="U127"/>
  <c r="U113"/>
  <c r="Q3" i="12"/>
  <c r="K114" i="6"/>
  <c r="K134"/>
  <c r="K117"/>
  <c r="K124"/>
  <c r="K122"/>
  <c r="K121"/>
  <c r="K135"/>
  <c r="K126"/>
  <c r="K136"/>
  <c r="K123"/>
  <c r="K111"/>
  <c r="K125"/>
  <c r="K162" s="1"/>
  <c r="K119"/>
  <c r="K120"/>
  <c r="K133"/>
  <c r="K130"/>
  <c r="K118"/>
  <c r="K113"/>
  <c r="K128"/>
  <c r="K116"/>
  <c r="K129"/>
  <c r="K115"/>
  <c r="K132"/>
  <c r="K137"/>
  <c r="K127"/>
  <c r="K112"/>
  <c r="K131"/>
  <c r="Z3" i="12"/>
  <c r="T128" i="6"/>
  <c r="T127"/>
  <c r="T114"/>
  <c r="T133"/>
  <c r="T124"/>
  <c r="T126"/>
  <c r="T111"/>
  <c r="T117"/>
  <c r="T129"/>
  <c r="T166" s="1"/>
  <c r="T135"/>
  <c r="T122"/>
  <c r="T125"/>
  <c r="T113"/>
  <c r="T132"/>
  <c r="T123"/>
  <c r="T130"/>
  <c r="T120"/>
  <c r="T115"/>
  <c r="T118"/>
  <c r="T112"/>
  <c r="T134"/>
  <c r="T119"/>
  <c r="T121"/>
  <c r="T116"/>
  <c r="T137"/>
  <c r="T131"/>
  <c r="T136"/>
  <c r="V3" i="12"/>
  <c r="P114" i="6"/>
  <c r="P136"/>
  <c r="P130"/>
  <c r="P129"/>
  <c r="P121"/>
  <c r="P126"/>
  <c r="P132"/>
  <c r="P119"/>
  <c r="P122"/>
  <c r="P159" s="1"/>
  <c r="P116"/>
  <c r="P133"/>
  <c r="P111"/>
  <c r="P115"/>
  <c r="P152" s="1"/>
  <c r="P118"/>
  <c r="P113"/>
  <c r="P125"/>
  <c r="P131"/>
  <c r="P120"/>
  <c r="P123"/>
  <c r="P135"/>
  <c r="P137"/>
  <c r="P127"/>
  <c r="P164" s="1"/>
  <c r="P124"/>
  <c r="P112"/>
  <c r="P149" s="1"/>
  <c r="P117"/>
  <c r="P134"/>
  <c r="P128"/>
  <c r="W3" i="12"/>
  <c r="Q126" i="6"/>
  <c r="Q133"/>
  <c r="Q118"/>
  <c r="Q115"/>
  <c r="Q117"/>
  <c r="Q112"/>
  <c r="Q130"/>
  <c r="Q131"/>
  <c r="Q135"/>
  <c r="Q111"/>
  <c r="Q113"/>
  <c r="Q121"/>
  <c r="Q127"/>
  <c r="Q164" s="1"/>
  <c r="Q134"/>
  <c r="Q171" s="1"/>
  <c r="Q128"/>
  <c r="Q124"/>
  <c r="Q120"/>
  <c r="Q132"/>
  <c r="Q137"/>
  <c r="Q122"/>
  <c r="Q159" s="1"/>
  <c r="Q123"/>
  <c r="Q125"/>
  <c r="Q136"/>
  <c r="Q129"/>
  <c r="Q119"/>
  <c r="Q116"/>
  <c r="Q114"/>
  <c r="Q151" s="1"/>
  <c r="M3" i="12"/>
  <c r="G136" i="6"/>
  <c r="G119"/>
  <c r="G113"/>
  <c r="G132"/>
  <c r="G124"/>
  <c r="G129"/>
  <c r="G116"/>
  <c r="G120"/>
  <c r="G126"/>
  <c r="G133"/>
  <c r="G125"/>
  <c r="G122"/>
  <c r="G137"/>
  <c r="G112"/>
  <c r="G117"/>
  <c r="G154" s="1"/>
  <c r="G111"/>
  <c r="G148" s="1"/>
  <c r="G128"/>
  <c r="G121"/>
  <c r="G135"/>
  <c r="G123"/>
  <c r="G160" s="1"/>
  <c r="G131"/>
  <c r="G127"/>
  <c r="G114"/>
  <c r="G151" s="1"/>
  <c r="G115"/>
  <c r="G118"/>
  <c r="G134"/>
  <c r="G171" s="1"/>
  <c r="G130"/>
  <c r="P3" i="12"/>
  <c r="J133" i="6"/>
  <c r="J132"/>
  <c r="J120"/>
  <c r="J125"/>
  <c r="J134"/>
  <c r="J171" s="1"/>
  <c r="J111"/>
  <c r="J119"/>
  <c r="J121"/>
  <c r="J126"/>
  <c r="J135"/>
  <c r="J115"/>
  <c r="J127"/>
  <c r="J123"/>
  <c r="J128"/>
  <c r="J118"/>
  <c r="J112"/>
  <c r="J130"/>
  <c r="J136"/>
  <c r="J173" s="1"/>
  <c r="J114"/>
  <c r="J137"/>
  <c r="J117"/>
  <c r="J129"/>
  <c r="J166" s="1"/>
  <c r="J116"/>
  <c r="J153" s="1"/>
  <c r="J113"/>
  <c r="J150" s="1"/>
  <c r="J122"/>
  <c r="J131"/>
  <c r="J124"/>
  <c r="Y3" i="12"/>
  <c r="S136" i="6"/>
  <c r="S112"/>
  <c r="S116"/>
  <c r="S114"/>
  <c r="S131"/>
  <c r="S135"/>
  <c r="S123"/>
  <c r="S115"/>
  <c r="S152" s="1"/>
  <c r="S130"/>
  <c r="S120"/>
  <c r="S117"/>
  <c r="S154" s="1"/>
  <c r="S134"/>
  <c r="S127"/>
  <c r="S124"/>
  <c r="S133"/>
  <c r="S119"/>
  <c r="S121"/>
  <c r="S132"/>
  <c r="S113"/>
  <c r="S122"/>
  <c r="S126"/>
  <c r="S111"/>
  <c r="S128"/>
  <c r="S137"/>
  <c r="S125"/>
  <c r="S129"/>
  <c r="S118"/>
  <c r="S155" s="1"/>
  <c r="R3" i="12"/>
  <c r="L129" i="6"/>
  <c r="L131"/>
  <c r="L133"/>
  <c r="L134"/>
  <c r="L121"/>
  <c r="L111"/>
  <c r="L125"/>
  <c r="L115"/>
  <c r="L124"/>
  <c r="L114"/>
  <c r="L136"/>
  <c r="L130"/>
  <c r="L117"/>
  <c r="L118"/>
  <c r="L137"/>
  <c r="L132"/>
  <c r="L112"/>
  <c r="L119"/>
  <c r="L156" s="1"/>
  <c r="L122"/>
  <c r="L135"/>
  <c r="L172" s="1"/>
  <c r="L116"/>
  <c r="L127"/>
  <c r="L113"/>
  <c r="L126"/>
  <c r="L123"/>
  <c r="L128"/>
  <c r="L165" s="1"/>
  <c r="L120"/>
  <c r="Y93"/>
  <c r="AE15" i="12" s="1"/>
  <c r="O3"/>
  <c r="I130" i="6"/>
  <c r="I134"/>
  <c r="I116"/>
  <c r="I113"/>
  <c r="I126"/>
  <c r="I135"/>
  <c r="I172" s="1"/>
  <c r="I128"/>
  <c r="I119"/>
  <c r="I112"/>
  <c r="I122"/>
  <c r="I133"/>
  <c r="I118"/>
  <c r="I137"/>
  <c r="I123"/>
  <c r="I114"/>
  <c r="I136"/>
  <c r="I120"/>
  <c r="I125"/>
  <c r="I131"/>
  <c r="I124"/>
  <c r="I117"/>
  <c r="I132"/>
  <c r="I127"/>
  <c r="I111"/>
  <c r="I121"/>
  <c r="I158" s="1"/>
  <c r="I115"/>
  <c r="I129"/>
  <c r="I166" s="1"/>
  <c r="T3" i="12"/>
  <c r="N122" i="6"/>
  <c r="N137"/>
  <c r="N119"/>
  <c r="N115"/>
  <c r="N123"/>
  <c r="N160" s="1"/>
  <c r="N125"/>
  <c r="N120"/>
  <c r="N157" s="1"/>
  <c r="N117"/>
  <c r="N134"/>
  <c r="N124"/>
  <c r="N128"/>
  <c r="N112"/>
  <c r="N118"/>
  <c r="N135"/>
  <c r="N121"/>
  <c r="N158" s="1"/>
  <c r="N116"/>
  <c r="N153" s="1"/>
  <c r="N114"/>
  <c r="N126"/>
  <c r="N163" s="1"/>
  <c r="N130"/>
  <c r="N113"/>
  <c r="N150" s="1"/>
  <c r="N132"/>
  <c r="N136"/>
  <c r="N173" s="1"/>
  <c r="N111"/>
  <c r="N133"/>
  <c r="N131"/>
  <c r="N127"/>
  <c r="N164" s="1"/>
  <c r="N129"/>
  <c r="N166" s="1"/>
  <c r="AD3" i="12"/>
  <c r="X133" i="6"/>
  <c r="X130"/>
  <c r="X134"/>
  <c r="X119"/>
  <c r="X123"/>
  <c r="X128"/>
  <c r="X112"/>
  <c r="X136"/>
  <c r="X117"/>
  <c r="X137"/>
  <c r="X125"/>
  <c r="X113"/>
  <c r="X114"/>
  <c r="X115"/>
  <c r="X127"/>
  <c r="X121"/>
  <c r="X129"/>
  <c r="X132"/>
  <c r="X122"/>
  <c r="X116"/>
  <c r="X120"/>
  <c r="X135"/>
  <c r="X118"/>
  <c r="X126"/>
  <c r="X124"/>
  <c r="X161" s="1"/>
  <c r="X131"/>
  <c r="X168" s="1"/>
  <c r="X111"/>
  <c r="X148" s="1"/>
  <c r="S3" i="12"/>
  <c r="M127" i="6"/>
  <c r="M122"/>
  <c r="M124"/>
  <c r="M112"/>
  <c r="M119"/>
  <c r="M126"/>
  <c r="M131"/>
  <c r="M116"/>
  <c r="M128"/>
  <c r="M165" s="1"/>
  <c r="M133"/>
  <c r="M115"/>
  <c r="M130"/>
  <c r="M121"/>
  <c r="M117"/>
  <c r="M111"/>
  <c r="M137"/>
  <c r="M125"/>
  <c r="M120"/>
  <c r="M113"/>
  <c r="M129"/>
  <c r="M114"/>
  <c r="M118"/>
  <c r="M155" s="1"/>
  <c r="M132"/>
  <c r="M169" s="1"/>
  <c r="M135"/>
  <c r="M123"/>
  <c r="M136"/>
  <c r="M134"/>
  <c r="AB3" i="12"/>
  <c r="V116" i="6"/>
  <c r="V135"/>
  <c r="V133"/>
  <c r="V122"/>
  <c r="V111"/>
  <c r="V114"/>
  <c r="V124"/>
  <c r="V121"/>
  <c r="V131"/>
  <c r="V119"/>
  <c r="V128"/>
  <c r="V123"/>
  <c r="V160" s="1"/>
  <c r="V127"/>
  <c r="V117"/>
  <c r="V115"/>
  <c r="V118"/>
  <c r="V134"/>
  <c r="V113"/>
  <c r="V125"/>
  <c r="V162" s="1"/>
  <c r="V129"/>
  <c r="V120"/>
  <c r="V137"/>
  <c r="V130"/>
  <c r="V112"/>
  <c r="V132"/>
  <c r="V169" s="1"/>
  <c r="V126"/>
  <c r="V136"/>
  <c r="N3" i="12"/>
  <c r="H116" i="6"/>
  <c r="H118"/>
  <c r="H129"/>
  <c r="H125"/>
  <c r="H134"/>
  <c r="H120"/>
  <c r="H133"/>
  <c r="H115"/>
  <c r="H114"/>
  <c r="H136"/>
  <c r="H122"/>
  <c r="H111"/>
  <c r="H113"/>
  <c r="H124"/>
  <c r="H112"/>
  <c r="H121"/>
  <c r="H128"/>
  <c r="H123"/>
  <c r="H127"/>
  <c r="H132"/>
  <c r="H119"/>
  <c r="H135"/>
  <c r="H131"/>
  <c r="H126"/>
  <c r="H163" s="1"/>
  <c r="H137"/>
  <c r="H130"/>
  <c r="H117"/>
  <c r="X3" i="12"/>
  <c r="R128" i="6"/>
  <c r="R135"/>
  <c r="R131"/>
  <c r="R129"/>
  <c r="R126"/>
  <c r="R124"/>
  <c r="R132"/>
  <c r="R169" s="1"/>
  <c r="R114"/>
  <c r="R115"/>
  <c r="R116"/>
  <c r="R133"/>
  <c r="R119"/>
  <c r="R127"/>
  <c r="R118"/>
  <c r="R122"/>
  <c r="R134"/>
  <c r="R125"/>
  <c r="R130"/>
  <c r="R121"/>
  <c r="R117"/>
  <c r="R137"/>
  <c r="R113"/>
  <c r="R112"/>
  <c r="R111"/>
  <c r="R148" s="1"/>
  <c r="R120"/>
  <c r="R136"/>
  <c r="R173" s="1"/>
  <c r="R123"/>
  <c r="R160" s="1"/>
  <c r="U3" i="12"/>
  <c r="O113" i="6"/>
  <c r="O135"/>
  <c r="O133"/>
  <c r="O122"/>
  <c r="O116"/>
  <c r="O124"/>
  <c r="O123"/>
  <c r="O119"/>
  <c r="O136"/>
  <c r="O131"/>
  <c r="O117"/>
  <c r="O121"/>
  <c r="O115"/>
  <c r="O127"/>
  <c r="O111"/>
  <c r="O128"/>
  <c r="O130"/>
  <c r="O137"/>
  <c r="O129"/>
  <c r="O134"/>
  <c r="O132"/>
  <c r="O118"/>
  <c r="O126"/>
  <c r="O120"/>
  <c r="O157" s="1"/>
  <c r="O114"/>
  <c r="O151" s="1"/>
  <c r="O125"/>
  <c r="O162" s="1"/>
  <c r="O112"/>
  <c r="O149" s="1"/>
  <c r="AC3" i="12"/>
  <c r="W120" i="6"/>
  <c r="W118"/>
  <c r="W115"/>
  <c r="W128"/>
  <c r="W123"/>
  <c r="W124"/>
  <c r="W117"/>
  <c r="W135"/>
  <c r="W136"/>
  <c r="W126"/>
  <c r="W113"/>
  <c r="W127"/>
  <c r="W131"/>
  <c r="W133"/>
  <c r="W130"/>
  <c r="W111"/>
  <c r="W148" s="1"/>
  <c r="W112"/>
  <c r="W114"/>
  <c r="W116"/>
  <c r="W153" s="1"/>
  <c r="W125"/>
  <c r="W122"/>
  <c r="W119"/>
  <c r="W156" s="1"/>
  <c r="W121"/>
  <c r="W129"/>
  <c r="W166" s="1"/>
  <c r="W132"/>
  <c r="W169" s="1"/>
  <c r="W137"/>
  <c r="W134"/>
  <c r="Y83"/>
  <c r="AE5" i="12" s="1"/>
  <c r="AA85" i="6"/>
  <c r="E58"/>
  <c r="E81" s="1"/>
  <c r="Z36"/>
  <c r="R170" l="1"/>
  <c r="R164"/>
  <c r="P161"/>
  <c r="P170"/>
  <c r="T160"/>
  <c r="AA82"/>
  <c r="O166"/>
  <c r="O160"/>
  <c r="P148"/>
  <c r="V146"/>
  <c r="I160"/>
  <c r="W149"/>
  <c r="W173"/>
  <c r="R157"/>
  <c r="R152"/>
  <c r="H153"/>
  <c r="X157"/>
  <c r="X151"/>
  <c r="X154"/>
  <c r="N151"/>
  <c r="N155"/>
  <c r="I157"/>
  <c r="L148"/>
  <c r="Q148"/>
  <c r="F144"/>
  <c r="N146"/>
  <c r="I146"/>
  <c r="S144"/>
  <c r="G145"/>
  <c r="P146"/>
  <c r="W163"/>
  <c r="O172"/>
  <c r="R167"/>
  <c r="R155"/>
  <c r="R172"/>
  <c r="V150"/>
  <c r="V156"/>
  <c r="M173"/>
  <c r="M154"/>
  <c r="L159"/>
  <c r="T148"/>
  <c r="K148"/>
  <c r="W146"/>
  <c r="R145"/>
  <c r="H144"/>
  <c r="V147"/>
  <c r="M147"/>
  <c r="Q146"/>
  <c r="U146"/>
  <c r="S146"/>
  <c r="S147"/>
  <c r="O169"/>
  <c r="R162"/>
  <c r="H156"/>
  <c r="V157"/>
  <c r="V148"/>
  <c r="M160"/>
  <c r="X166"/>
  <c r="S166"/>
  <c r="S148"/>
  <c r="S161"/>
  <c r="J148"/>
  <c r="P171"/>
  <c r="T156"/>
  <c r="T152"/>
  <c r="K149"/>
  <c r="U164"/>
  <c r="F162"/>
  <c r="F149"/>
  <c r="W144"/>
  <c r="O146"/>
  <c r="R146"/>
  <c r="H146"/>
  <c r="M145"/>
  <c r="L145"/>
  <c r="J144"/>
  <c r="Q144"/>
  <c r="T144"/>
  <c r="K144"/>
  <c r="U147"/>
  <c r="X144"/>
  <c r="F146"/>
  <c r="G146"/>
  <c r="I148"/>
  <c r="M144"/>
  <c r="K147"/>
  <c r="U145"/>
  <c r="N144"/>
  <c r="I145"/>
  <c r="P145"/>
  <c r="E108"/>
  <c r="E109"/>
  <c r="E106"/>
  <c r="E143" s="1"/>
  <c r="E107"/>
  <c r="E110"/>
  <c r="H172"/>
  <c r="T173"/>
  <c r="X146"/>
  <c r="F147"/>
  <c r="H148"/>
  <c r="F158"/>
  <c r="W145"/>
  <c r="W147"/>
  <c r="R147"/>
  <c r="V144"/>
  <c r="V145"/>
  <c r="L147"/>
  <c r="J146"/>
  <c r="Q147"/>
  <c r="T145"/>
  <c r="X147"/>
  <c r="N145"/>
  <c r="G144"/>
  <c r="P147"/>
  <c r="H147"/>
  <c r="V154"/>
  <c r="M157"/>
  <c r="S150"/>
  <c r="G167"/>
  <c r="O147"/>
  <c r="L146"/>
  <c r="K145"/>
  <c r="X145"/>
  <c r="N147"/>
  <c r="O148"/>
  <c r="M148"/>
  <c r="N148"/>
  <c r="T149"/>
  <c r="U168"/>
  <c r="U172"/>
  <c r="U156"/>
  <c r="F155"/>
  <c r="F150"/>
  <c r="F173"/>
  <c r="O144"/>
  <c r="R144"/>
  <c r="H145"/>
  <c r="M146"/>
  <c r="L144"/>
  <c r="J147"/>
  <c r="Q145"/>
  <c r="T146"/>
  <c r="K146"/>
  <c r="U144"/>
  <c r="F145"/>
  <c r="I147"/>
  <c r="I144"/>
  <c r="S145"/>
  <c r="G147"/>
  <c r="P144"/>
  <c r="F170"/>
  <c r="W171"/>
  <c r="W158"/>
  <c r="W167"/>
  <c r="W150"/>
  <c r="W152"/>
  <c r="O163"/>
  <c r="O154"/>
  <c r="O170"/>
  <c r="R149"/>
  <c r="R158"/>
  <c r="R168"/>
  <c r="H154"/>
  <c r="H168"/>
  <c r="H164"/>
  <c r="H149"/>
  <c r="H159"/>
  <c r="H170"/>
  <c r="H166"/>
  <c r="V173"/>
  <c r="V167"/>
  <c r="V152"/>
  <c r="V165"/>
  <c r="V161"/>
  <c r="V170"/>
  <c r="M171"/>
  <c r="M150"/>
  <c r="M152"/>
  <c r="M168"/>
  <c r="M161"/>
  <c r="X155"/>
  <c r="X159"/>
  <c r="X164"/>
  <c r="X162"/>
  <c r="X171"/>
  <c r="N165"/>
  <c r="N156"/>
  <c r="I164"/>
  <c r="I168"/>
  <c r="I151"/>
  <c r="I170"/>
  <c r="I153"/>
  <c r="L163"/>
  <c r="L169"/>
  <c r="L167"/>
  <c r="L152"/>
  <c r="L171"/>
  <c r="S159"/>
  <c r="S156"/>
  <c r="S171"/>
  <c r="S151"/>
  <c r="J149"/>
  <c r="J164"/>
  <c r="J158"/>
  <c r="J162"/>
  <c r="G152"/>
  <c r="G159"/>
  <c r="G157"/>
  <c r="G169"/>
  <c r="Q166"/>
  <c r="Q161"/>
  <c r="Q158"/>
  <c r="Q168"/>
  <c r="Q152"/>
  <c r="P172"/>
  <c r="P162"/>
  <c r="P156"/>
  <c r="P166"/>
  <c r="T153"/>
  <c r="T167"/>
  <c r="T162"/>
  <c r="T170"/>
  <c r="K153"/>
  <c r="K167"/>
  <c r="K161"/>
  <c r="U152"/>
  <c r="F166"/>
  <c r="F171"/>
  <c r="F153"/>
  <c r="N171"/>
  <c r="I149"/>
  <c r="L155"/>
  <c r="I162"/>
  <c r="L150"/>
  <c r="O173"/>
  <c r="S169"/>
  <c r="J168"/>
  <c r="J172"/>
  <c r="G164"/>
  <c r="G166"/>
  <c r="G156"/>
  <c r="P155"/>
  <c r="P153"/>
  <c r="T172"/>
  <c r="K152"/>
  <c r="K157"/>
  <c r="K160"/>
  <c r="U154"/>
  <c r="U166"/>
  <c r="L162"/>
  <c r="S165"/>
  <c r="J161"/>
  <c r="J155"/>
  <c r="G162"/>
  <c r="Q173"/>
  <c r="Q165"/>
  <c r="Q155"/>
  <c r="P160"/>
  <c r="P169"/>
  <c r="T158"/>
  <c r="T151"/>
  <c r="K165"/>
  <c r="U150"/>
  <c r="S139"/>
  <c r="S174"/>
  <c r="J174"/>
  <c r="J139"/>
  <c r="K174"/>
  <c r="K139"/>
  <c r="U139"/>
  <c r="U174"/>
  <c r="M139"/>
  <c r="M174"/>
  <c r="G174"/>
  <c r="G139"/>
  <c r="P174"/>
  <c r="P139"/>
  <c r="T174"/>
  <c r="T139"/>
  <c r="F139"/>
  <c r="F174"/>
  <c r="W154"/>
  <c r="R159"/>
  <c r="X149"/>
  <c r="N167"/>
  <c r="I165"/>
  <c r="T154"/>
  <c r="K163"/>
  <c r="F167"/>
  <c r="W162"/>
  <c r="W164"/>
  <c r="W172"/>
  <c r="W165"/>
  <c r="O171"/>
  <c r="O165"/>
  <c r="O158"/>
  <c r="O156"/>
  <c r="O159"/>
  <c r="R154"/>
  <c r="R171"/>
  <c r="R156"/>
  <c r="R151"/>
  <c r="R166"/>
  <c r="H169"/>
  <c r="H158"/>
  <c r="H152"/>
  <c r="H162"/>
  <c r="V149"/>
  <c r="V166"/>
  <c r="V155"/>
  <c r="V158"/>
  <c r="V159"/>
  <c r="M172"/>
  <c r="M166"/>
  <c r="M167"/>
  <c r="M153"/>
  <c r="M149"/>
  <c r="X163"/>
  <c r="X153"/>
  <c r="X158"/>
  <c r="X150"/>
  <c r="X173"/>
  <c r="X156"/>
  <c r="N170"/>
  <c r="N149"/>
  <c r="N154"/>
  <c r="N152"/>
  <c r="I161"/>
  <c r="I173"/>
  <c r="I155"/>
  <c r="I156"/>
  <c r="I150"/>
  <c r="L160"/>
  <c r="L153"/>
  <c r="L149"/>
  <c r="L154"/>
  <c r="L161"/>
  <c r="L158"/>
  <c r="L166"/>
  <c r="S162"/>
  <c r="S163"/>
  <c r="S158"/>
  <c r="S164"/>
  <c r="S167"/>
  <c r="S168"/>
  <c r="S173"/>
  <c r="J159"/>
  <c r="J154"/>
  <c r="J167"/>
  <c r="J160"/>
  <c r="J163"/>
  <c r="J170"/>
  <c r="G155"/>
  <c r="G168"/>
  <c r="G165"/>
  <c r="G163"/>
  <c r="G161"/>
  <c r="G173"/>
  <c r="Q156"/>
  <c r="Q160"/>
  <c r="Q157"/>
  <c r="Q172"/>
  <c r="Q154"/>
  <c r="Q163"/>
  <c r="P154"/>
  <c r="P168"/>
  <c r="P158"/>
  <c r="P151"/>
  <c r="T171"/>
  <c r="T157"/>
  <c r="T150"/>
  <c r="T161"/>
  <c r="T165"/>
  <c r="K164"/>
  <c r="K166"/>
  <c r="K155"/>
  <c r="K156"/>
  <c r="K173"/>
  <c r="K159"/>
  <c r="K151"/>
  <c r="U151"/>
  <c r="U162"/>
  <c r="U157"/>
  <c r="U158"/>
  <c r="U149"/>
  <c r="F156"/>
  <c r="F168"/>
  <c r="F163"/>
  <c r="R174"/>
  <c r="R139"/>
  <c r="H174"/>
  <c r="H139"/>
  <c r="I174"/>
  <c r="I139"/>
  <c r="W159"/>
  <c r="W168"/>
  <c r="W160"/>
  <c r="W157"/>
  <c r="O167"/>
  <c r="O152"/>
  <c r="O153"/>
  <c r="O150"/>
  <c r="R163"/>
  <c r="R165"/>
  <c r="H165"/>
  <c r="H150"/>
  <c r="H151"/>
  <c r="H171"/>
  <c r="V171"/>
  <c r="V164"/>
  <c r="V168"/>
  <c r="V153"/>
  <c r="M151"/>
  <c r="M162"/>
  <c r="M158"/>
  <c r="M156"/>
  <c r="M164"/>
  <c r="X160"/>
  <c r="X170"/>
  <c r="N168"/>
  <c r="N169"/>
  <c r="N159"/>
  <c r="I154"/>
  <c r="I163"/>
  <c r="I167"/>
  <c r="L164"/>
  <c r="L151"/>
  <c r="L168"/>
  <c r="S157"/>
  <c r="S172"/>
  <c r="S149"/>
  <c r="J165"/>
  <c r="J169"/>
  <c r="G158"/>
  <c r="G149"/>
  <c r="G170"/>
  <c r="Q153"/>
  <c r="Q162"/>
  <c r="Q169"/>
  <c r="Q149"/>
  <c r="Q170"/>
  <c r="P157"/>
  <c r="P163"/>
  <c r="P173"/>
  <c r="T168"/>
  <c r="T169"/>
  <c r="T163"/>
  <c r="T164"/>
  <c r="K150"/>
  <c r="K158"/>
  <c r="K171"/>
  <c r="U173"/>
  <c r="U161"/>
  <c r="U170"/>
  <c r="F169"/>
  <c r="F164"/>
  <c r="F157"/>
  <c r="F172"/>
  <c r="W139"/>
  <c r="W174"/>
  <c r="O174"/>
  <c r="O139"/>
  <c r="V139"/>
  <c r="V174"/>
  <c r="X139"/>
  <c r="X174"/>
  <c r="N139"/>
  <c r="N174"/>
  <c r="L139"/>
  <c r="L174"/>
  <c r="Q174"/>
  <c r="Q139"/>
  <c r="W151"/>
  <c r="W170"/>
  <c r="W161"/>
  <c r="W155"/>
  <c r="O155"/>
  <c r="O164"/>
  <c r="O168"/>
  <c r="O161"/>
  <c r="R150"/>
  <c r="R153"/>
  <c r="R161"/>
  <c r="H167"/>
  <c r="H160"/>
  <c r="H161"/>
  <c r="H173"/>
  <c r="H157"/>
  <c r="H155"/>
  <c r="V163"/>
  <c r="V151"/>
  <c r="V172"/>
  <c r="M170"/>
  <c r="M163"/>
  <c r="M159"/>
  <c r="X172"/>
  <c r="X169"/>
  <c r="X152"/>
  <c r="X165"/>
  <c r="X167"/>
  <c r="N172"/>
  <c r="N161"/>
  <c r="N162"/>
  <c r="I152"/>
  <c r="I169"/>
  <c r="I159"/>
  <c r="I171"/>
  <c r="L157"/>
  <c r="L173"/>
  <c r="L170"/>
  <c r="S170"/>
  <c r="S160"/>
  <c r="S153"/>
  <c r="J151"/>
  <c r="J152"/>
  <c r="J156"/>
  <c r="J157"/>
  <c r="G172"/>
  <c r="G153"/>
  <c r="G150"/>
  <c r="Q150"/>
  <c r="Q167"/>
  <c r="P165"/>
  <c r="P150"/>
  <c r="P167"/>
  <c r="T155"/>
  <c r="T159"/>
  <c r="K168"/>
  <c r="K169"/>
  <c r="K170"/>
  <c r="K172"/>
  <c r="K154"/>
  <c r="U153"/>
  <c r="U163"/>
  <c r="U165"/>
  <c r="U171"/>
  <c r="U155"/>
  <c r="U167"/>
  <c r="F151"/>
  <c r="F154"/>
  <c r="F159"/>
  <c r="K3" i="12"/>
  <c r="Y81" i="6"/>
  <c r="E113"/>
  <c r="E128"/>
  <c r="E114"/>
  <c r="E137"/>
  <c r="E127"/>
  <c r="E125"/>
  <c r="E123"/>
  <c r="E132"/>
  <c r="E122"/>
  <c r="E111"/>
  <c r="E130"/>
  <c r="E133"/>
  <c r="E118"/>
  <c r="E117"/>
  <c r="E135"/>
  <c r="E116"/>
  <c r="E134"/>
  <c r="E121"/>
  <c r="E124"/>
  <c r="E161" s="1"/>
  <c r="E129"/>
  <c r="E115"/>
  <c r="E131"/>
  <c r="E119"/>
  <c r="E112"/>
  <c r="E120"/>
  <c r="E126"/>
  <c r="E163" s="1"/>
  <c r="E136"/>
  <c r="E173" s="1"/>
  <c r="E168" l="1"/>
  <c r="E147"/>
  <c r="E152"/>
  <c r="E144"/>
  <c r="E149"/>
  <c r="E166"/>
  <c r="E145"/>
  <c r="E146"/>
  <c r="E148"/>
  <c r="AA81"/>
  <c r="AA100" s="1"/>
  <c r="Y110"/>
  <c r="Y106"/>
  <c r="Y143" s="1"/>
  <c r="Y108"/>
  <c r="Y107"/>
  <c r="Y109"/>
  <c r="E157"/>
  <c r="E153"/>
  <c r="L176"/>
  <c r="G176"/>
  <c r="S176"/>
  <c r="F176"/>
  <c r="P176"/>
  <c r="K176"/>
  <c r="I176"/>
  <c r="U176"/>
  <c r="W176"/>
  <c r="N176"/>
  <c r="X176"/>
  <c r="M176"/>
  <c r="T176"/>
  <c r="Q176"/>
  <c r="J176"/>
  <c r="V176"/>
  <c r="H176"/>
  <c r="R176"/>
  <c r="O176"/>
  <c r="E158"/>
  <c r="E162"/>
  <c r="E165"/>
  <c r="E156"/>
  <c r="E170"/>
  <c r="AE3" i="12"/>
  <c r="Y135" i="6"/>
  <c r="Y121"/>
  <c r="Y119"/>
  <c r="Y136"/>
  <c r="Y124"/>
  <c r="Y137"/>
  <c r="Y114"/>
  <c r="Y131"/>
  <c r="Y129"/>
  <c r="Y122"/>
  <c r="Y159" s="1"/>
  <c r="Y134"/>
  <c r="Y113"/>
  <c r="Y126"/>
  <c r="Y117"/>
  <c r="Y125"/>
  <c r="Y127"/>
  <c r="Y115"/>
  <c r="Y100"/>
  <c r="Y132"/>
  <c r="Y130"/>
  <c r="Y118"/>
  <c r="Y128"/>
  <c r="Y116"/>
  <c r="Y123"/>
  <c r="Y111"/>
  <c r="Y148" s="1"/>
  <c r="Y133"/>
  <c r="Y120"/>
  <c r="Y157" s="1"/>
  <c r="Y112"/>
  <c r="E154"/>
  <c r="E172"/>
  <c r="E167"/>
  <c r="E160"/>
  <c r="E151"/>
  <c r="E139"/>
  <c r="E174"/>
  <c r="E169"/>
  <c r="E171"/>
  <c r="E155"/>
  <c r="E159"/>
  <c r="E164"/>
  <c r="E150"/>
  <c r="Y145" l="1"/>
  <c r="Y160"/>
  <c r="Y144"/>
  <c r="Y146"/>
  <c r="Y147"/>
  <c r="Y162"/>
  <c r="Y149"/>
  <c r="Y167"/>
  <c r="Y164"/>
  <c r="Y173"/>
  <c r="Y152"/>
  <c r="Y163"/>
  <c r="Y170"/>
  <c r="Y154"/>
  <c r="Y158"/>
  <c r="Y165"/>
  <c r="Y153"/>
  <c r="E176"/>
  <c r="E177" s="1"/>
  <c r="F177" s="1"/>
  <c r="G177" s="1"/>
  <c r="H177" s="1"/>
  <c r="I177" s="1"/>
  <c r="J177" s="1"/>
  <c r="K177" s="1"/>
  <c r="L177" s="1"/>
  <c r="M177" s="1"/>
  <c r="N177" s="1"/>
  <c r="O177" s="1"/>
  <c r="P177" s="1"/>
  <c r="Q177" s="1"/>
  <c r="R177" s="1"/>
  <c r="S177" s="1"/>
  <c r="T177" s="1"/>
  <c r="U177" s="1"/>
  <c r="V177" s="1"/>
  <c r="W177" s="1"/>
  <c r="X177" s="1"/>
  <c r="Y150"/>
  <c r="Y168"/>
  <c r="Y155"/>
  <c r="Y166"/>
  <c r="Y161"/>
  <c r="Y172"/>
  <c r="Y174"/>
  <c r="Y139"/>
  <c r="Y169"/>
  <c r="Y171"/>
  <c r="Y151"/>
  <c r="Y156"/>
  <c r="Y177" l="1"/>
  <c r="C10" s="1"/>
</calcChain>
</file>

<file path=xl/comments1.xml><?xml version="1.0" encoding="utf-8"?>
<comments xmlns="http://schemas.openxmlformats.org/spreadsheetml/2006/main">
  <authors>
    <author>Charlie Grist</author>
  </authors>
  <commentList>
    <comment ref="A1" authorId="0">
      <text>
        <r>
          <rPr>
            <b/>
            <sz val="9"/>
            <color indexed="81"/>
            <rFont val="Tahoma"/>
            <family val="2"/>
          </rPr>
          <t>Charlie Grist:</t>
        </r>
        <r>
          <rPr>
            <sz val="9"/>
            <color indexed="81"/>
            <rFont val="Tahoma"/>
            <family val="2"/>
          </rPr>
          <t xml:space="preserve">
Lookup in ComMaster</t>
        </r>
      </text>
    </comment>
    <comment ref="B1" authorId="0">
      <text>
        <r>
          <rPr>
            <b/>
            <sz val="9"/>
            <color indexed="81"/>
            <rFont val="Tahoma"/>
            <family val="2"/>
          </rPr>
          <t>Charlie Grist:</t>
        </r>
        <r>
          <rPr>
            <sz val="9"/>
            <color indexed="81"/>
            <rFont val="Tahoma"/>
            <family val="2"/>
          </rPr>
          <t xml:space="preserve">
New, NR, Retro</t>
        </r>
      </text>
    </comment>
    <comment ref="C1" authorId="0">
      <text>
        <r>
          <rPr>
            <b/>
            <sz val="9"/>
            <color indexed="81"/>
            <rFont val="Tahoma"/>
            <family val="2"/>
          </rPr>
          <t>Charlie Grist:</t>
        </r>
        <r>
          <rPr>
            <sz val="9"/>
            <color indexed="81"/>
            <rFont val="Tahoma"/>
            <family val="2"/>
          </rPr>
          <t xml:space="preserve">
Measure Index Name</t>
        </r>
      </text>
    </comment>
    <comment ref="E1" authorId="0">
      <text>
        <r>
          <rPr>
            <b/>
            <sz val="9"/>
            <color indexed="81"/>
            <rFont val="Tahoma"/>
            <family val="2"/>
          </rPr>
          <t>Charlie Grist:</t>
        </r>
        <r>
          <rPr>
            <sz val="9"/>
            <color indexed="81"/>
            <rFont val="Tahoma"/>
            <family val="2"/>
          </rPr>
          <t xml:space="preserve">
Use Massoud's Names</t>
        </r>
      </text>
    </comment>
    <comment ref="F1" authorId="0">
      <text>
        <r>
          <rPr>
            <b/>
            <sz val="9"/>
            <color indexed="81"/>
            <rFont val="Tahoma"/>
            <family val="2"/>
          </rPr>
          <t>Charlie Grist:</t>
        </r>
        <r>
          <rPr>
            <sz val="9"/>
            <color indexed="81"/>
            <rFont val="Tahoma"/>
            <family val="2"/>
          </rPr>
          <t xml:space="preserve">
From Shaped Savings column 14</t>
        </r>
      </text>
    </comment>
    <comment ref="G1" authorId="0">
      <text>
        <r>
          <rPr>
            <b/>
            <sz val="9"/>
            <color indexed="81"/>
            <rFont val="Tahoma"/>
            <family val="2"/>
          </rPr>
          <t>Charlie Grist:</t>
        </r>
        <r>
          <rPr>
            <sz val="9"/>
            <color indexed="81"/>
            <rFont val="Tahoma"/>
            <family val="2"/>
          </rPr>
          <t xml:space="preserve">
From SC or from Shaped Savings column 3.
</t>
        </r>
      </text>
    </comment>
    <comment ref="H1" authorId="0">
      <text>
        <r>
          <rPr>
            <b/>
            <sz val="9"/>
            <color indexed="81"/>
            <rFont val="Tahoma"/>
            <family val="2"/>
          </rPr>
          <t>Charlie Grist:</t>
        </r>
        <r>
          <rPr>
            <sz val="9"/>
            <color indexed="81"/>
            <rFont val="Tahoma"/>
            <family val="2"/>
          </rPr>
          <t xml:space="preserve">
From SC or from Shaped Savings column K (column 11)</t>
        </r>
      </text>
    </comment>
    <comment ref="I1" authorId="0">
      <text>
        <r>
          <rPr>
            <b/>
            <sz val="9"/>
            <color indexed="81"/>
            <rFont val="Tahoma"/>
            <family val="2"/>
          </rPr>
          <t>Charlie Grist:</t>
        </r>
        <r>
          <rPr>
            <sz val="9"/>
            <color indexed="81"/>
            <rFont val="Tahoma"/>
            <family val="2"/>
          </rPr>
          <t xml:space="preserve">
From SC</t>
        </r>
      </text>
    </comment>
    <comment ref="J1" authorId="0">
      <text>
        <r>
          <rPr>
            <b/>
            <sz val="9"/>
            <color indexed="81"/>
            <rFont val="Tahoma"/>
            <family val="2"/>
          </rPr>
          <t>Charlie Grist:</t>
        </r>
        <r>
          <rPr>
            <sz val="9"/>
            <color indexed="81"/>
            <rFont val="Tahoma"/>
            <family val="2"/>
          </rPr>
          <t xml:space="preserve">
From SC</t>
        </r>
      </text>
    </comment>
    <comment ref="K1" authorId="0">
      <text>
        <r>
          <rPr>
            <b/>
            <sz val="9"/>
            <color indexed="81"/>
            <rFont val="Tahoma"/>
            <family val="2"/>
          </rPr>
          <t>Charlie Grist:</t>
        </r>
        <r>
          <rPr>
            <sz val="9"/>
            <color indexed="81"/>
            <rFont val="Tahoma"/>
            <family val="2"/>
          </rPr>
          <t xml:space="preserve">
From SC</t>
        </r>
      </text>
    </comment>
    <comment ref="AF1" authorId="0">
      <text>
        <r>
          <rPr>
            <b/>
            <sz val="9"/>
            <color indexed="81"/>
            <rFont val="Tahoma"/>
            <family val="2"/>
          </rPr>
          <t>Charlie Grist:</t>
        </r>
        <r>
          <rPr>
            <sz val="9"/>
            <color indexed="81"/>
            <rFont val="Tahoma"/>
            <family val="2"/>
          </rPr>
          <t xml:space="preserve">
From Shaped Savings.  Copy whole row down since column increment is hardwired into formula.</t>
        </r>
      </text>
    </comment>
  </commentList>
</comments>
</file>

<file path=xl/comments2.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3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35"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35"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3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4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41"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41"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4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sharedStrings.xml><?xml version="1.0" encoding="utf-8"?>
<sst xmlns="http://schemas.openxmlformats.org/spreadsheetml/2006/main" count="903" uniqueCount="502">
  <si>
    <t>Item</t>
  </si>
  <si>
    <t>Methods &amp; Sources</t>
  </si>
  <si>
    <t>7P Updates</t>
  </si>
  <si>
    <t>Measures Described</t>
  </si>
  <si>
    <t>Energy Savings Calculation Basis</t>
  </si>
  <si>
    <t>Applicable Stock</t>
  </si>
  <si>
    <t>Baseline Saturation</t>
  </si>
  <si>
    <t>Permutations</t>
  </si>
  <si>
    <t>Costs</t>
  </si>
  <si>
    <t>Measure Life</t>
  </si>
  <si>
    <t>Savings Shape</t>
  </si>
  <si>
    <t>Achievability Ramp Rate</t>
  </si>
  <si>
    <t>Measure:</t>
  </si>
  <si>
    <t>Data Set Name</t>
  </si>
  <si>
    <t>Measure Index Name</t>
  </si>
  <si>
    <t>Costs must be denominated in the same year as 'Input Cost Reference Year' =</t>
  </si>
  <si>
    <t>Input Data</t>
  </si>
  <si>
    <t>Periodic Replacement Costs and Savings and Replacement Period</t>
  </si>
  <si>
    <t>Gas Inputs</t>
  </si>
  <si>
    <t>Retro or LO</t>
  </si>
  <si>
    <t>Early Retrofit Parameters</t>
  </si>
  <si>
    <t>Category Name</t>
  </si>
  <si>
    <t>Measure Name</t>
  </si>
  <si>
    <t>Savings (kwh/yr)</t>
  </si>
  <si>
    <t>Life (yrs)</t>
  </si>
  <si>
    <t>Capital Cost</t>
  </si>
  <si>
    <t>Annual O&amp;M</t>
  </si>
  <si>
    <t>Shape Pointer</t>
  </si>
  <si>
    <t>Non-E Val ($/yr)</t>
  </si>
  <si>
    <t>Cost 1 ($)</t>
  </si>
  <si>
    <t xml:space="preserve">Period 1 </t>
  </si>
  <si>
    <t>Cost 2 ($)</t>
  </si>
  <si>
    <t>Period 2</t>
  </si>
  <si>
    <t>Cost 3 ($)</t>
  </si>
  <si>
    <t>Period 3</t>
  </si>
  <si>
    <t>Savings (therms/yr)</t>
  </si>
  <si>
    <t>R or L</t>
  </si>
  <si>
    <t>Savings 2
(kWh)</t>
  </si>
  <si>
    <t>Remaining
Life (yrs)</t>
  </si>
  <si>
    <t>Salvage Value ($)</t>
  </si>
  <si>
    <t>Baseline</t>
  </si>
  <si>
    <t>Units Methodology</t>
  </si>
  <si>
    <t>Measure Bundle</t>
  </si>
  <si>
    <t>Report Year</t>
  </si>
  <si>
    <t>UNITS FOR EXISTING STOCK</t>
  </si>
  <si>
    <t>MAX</t>
  </si>
  <si>
    <t>Achievability</t>
  </si>
  <si>
    <t xml:space="preserve">CUMULATIVE MAX BASED ON APPL, TURN &amp; ACHIEV  </t>
  </si>
  <si>
    <t>SUPPLY CURVE SAVINGS BY BUNDLE</t>
  </si>
  <si>
    <t>Block 1: &lt;= 0 mills/kWh</t>
  </si>
  <si>
    <t>Block 2: &lt;= 10 mills/kWh</t>
  </si>
  <si>
    <t>Block 3: 10-20 mills/kWh</t>
  </si>
  <si>
    <t>Block 4: 20-30 mills/kWh</t>
  </si>
  <si>
    <t>Block 5: 30-40 mills/kWh</t>
  </si>
  <si>
    <t>Block 6: 40-50 mills/kWh</t>
  </si>
  <si>
    <t>Block 7: 50-60 mills/kWh</t>
  </si>
  <si>
    <t>Block 8: 60-70 mills/kWh</t>
  </si>
  <si>
    <t>Block 9: 70-80 mills/kWh</t>
  </si>
  <si>
    <t>Block 10: 80-90 mills/kWh</t>
  </si>
  <si>
    <t>Block 11: 90-100 mills/kWh</t>
  </si>
  <si>
    <t>Block 12: 100-110 mills/kWh</t>
  </si>
  <si>
    <t>Block 13: 110-120 mills/kWh</t>
  </si>
  <si>
    <t>Block 14: 120-130 mills/kWh</t>
  </si>
  <si>
    <t>Block 15: 130-140 mills/kWh</t>
  </si>
  <si>
    <t>Block 16: 140-150 mills/kWh</t>
  </si>
  <si>
    <t>Block 17: 150-160 mills/kWh</t>
  </si>
  <si>
    <t>Block 18: 160-170 mills/kWh</t>
  </si>
  <si>
    <t>Block 19: 170-180 mills/kWh</t>
  </si>
  <si>
    <t>Block 20: 180-190 mills/kWh</t>
  </si>
  <si>
    <t>Block 21: 190-200 mills/kWh</t>
  </si>
  <si>
    <t>Block 22: &gt; 200 mills/kWh</t>
  </si>
  <si>
    <t>Total per Year</t>
  </si>
  <si>
    <t>Total Cumulative</t>
  </si>
  <si>
    <t>Savings</t>
  </si>
  <si>
    <t>aMW</t>
  </si>
  <si>
    <t>R</t>
  </si>
  <si>
    <t>lvlcost</t>
  </si>
  <si>
    <t>segment</t>
  </si>
  <si>
    <t>measure</t>
  </si>
  <si>
    <t>RECOMBINE MEASURE BUNDLES INTO SUPPLY CURVE CUMULATIVE</t>
  </si>
  <si>
    <t>&gt;=-9999</t>
  </si>
  <si>
    <t>&lt;=0</t>
  </si>
  <si>
    <t>&gt;0</t>
  </si>
  <si>
    <t>&lt;=10</t>
  </si>
  <si>
    <t>&gt;10</t>
  </si>
  <si>
    <t>&lt;=20</t>
  </si>
  <si>
    <t>&gt;20</t>
  </si>
  <si>
    <t>&lt;=30</t>
  </si>
  <si>
    <t>&gt;30</t>
  </si>
  <si>
    <t>&lt;=40</t>
  </si>
  <si>
    <t>&gt;40</t>
  </si>
  <si>
    <t>&lt;=50</t>
  </si>
  <si>
    <t>&gt;50</t>
  </si>
  <si>
    <t>&lt;=60</t>
  </si>
  <si>
    <t>&gt;60</t>
  </si>
  <si>
    <t>&lt;=70</t>
  </si>
  <si>
    <t>&gt;70</t>
  </si>
  <si>
    <t>&lt;=80</t>
  </si>
  <si>
    <t>&gt;80</t>
  </si>
  <si>
    <t>&lt;=90</t>
  </si>
  <si>
    <t>&gt;90</t>
  </si>
  <si>
    <t>&lt;=100</t>
  </si>
  <si>
    <t>&gt;100</t>
  </si>
  <si>
    <t>&lt;=110</t>
  </si>
  <si>
    <t>&gt;110</t>
  </si>
  <si>
    <t>&lt;=120</t>
  </si>
  <si>
    <t>&gt;120</t>
  </si>
  <si>
    <t>&lt;=130</t>
  </si>
  <si>
    <t>&gt;130</t>
  </si>
  <si>
    <t>&lt;=140</t>
  </si>
  <si>
    <t>&gt;140</t>
  </si>
  <si>
    <t>&lt;=150</t>
  </si>
  <si>
    <t>&gt;150</t>
  </si>
  <si>
    <t>&lt;=160</t>
  </si>
  <si>
    <t>&gt;160</t>
  </si>
  <si>
    <t>&lt;=170</t>
  </si>
  <si>
    <t>&gt;170</t>
  </si>
  <si>
    <t>&lt;=180</t>
  </si>
  <si>
    <t>&gt;180</t>
  </si>
  <si>
    <t>&lt;=190</t>
  </si>
  <si>
    <t>&gt;190</t>
  </si>
  <si>
    <t>&lt;=200</t>
  </si>
  <si>
    <t>&gt;200</t>
  </si>
  <si>
    <t>RECOMBINE MEASURE BUNDLES INTO SUPPLY CURVE INCREMENTAL</t>
  </si>
  <si>
    <t>Results were run through ProCost and pasted below</t>
  </si>
  <si>
    <t>Vintage</t>
  </si>
  <si>
    <t>Retro</t>
  </si>
  <si>
    <t>Total Potential (aMW)</t>
  </si>
  <si>
    <t>Block 22: 200-210 mills/kWh</t>
  </si>
  <si>
    <t>&lt;=210</t>
  </si>
  <si>
    <t>Block 23: 210-220 mills/kWh</t>
  </si>
  <si>
    <t>&gt;210</t>
  </si>
  <si>
    <t>&lt;=220</t>
  </si>
  <si>
    <t>Block 24: 220-230 mills/kWh</t>
  </si>
  <si>
    <t>&gt;220</t>
  </si>
  <si>
    <t>&lt;=230</t>
  </si>
  <si>
    <t>Block 25: 230-240 mills/kWh</t>
  </si>
  <si>
    <t>&gt;230</t>
  </si>
  <si>
    <t>&lt;=240</t>
  </si>
  <si>
    <t>Block 26: 240-250 mills/kWh</t>
  </si>
  <si>
    <t>&gt;240</t>
  </si>
  <si>
    <t>&lt;=250</t>
  </si>
  <si>
    <t>Block 27: 250-260 mills/kWh</t>
  </si>
  <si>
    <t>&gt;250</t>
  </si>
  <si>
    <t>&lt;=260</t>
  </si>
  <si>
    <t>Block 28: 260-270 mills/kWh</t>
  </si>
  <si>
    <t>&gt;260</t>
  </si>
  <si>
    <t>&lt;=270</t>
  </si>
  <si>
    <t>Block 29: 270-280 mills/kWh</t>
  </si>
  <si>
    <t>&gt;270</t>
  </si>
  <si>
    <t>&lt;=280</t>
  </si>
  <si>
    <t>Block 30: 280-290 mills/kWh</t>
  </si>
  <si>
    <t>&gt;280</t>
  </si>
  <si>
    <t>&lt;=290</t>
  </si>
  <si>
    <t>Block 31: 290-300 mills/kWh</t>
  </si>
  <si>
    <t>&gt;290</t>
  </si>
  <si>
    <t>&lt;=300</t>
  </si>
  <si>
    <t>Block 32: &gt;300 mills/kWh</t>
  </si>
  <si>
    <t>&gt;300</t>
  </si>
  <si>
    <t>&lt;=999</t>
  </si>
  <si>
    <t>Row Labels</t>
  </si>
  <si>
    <t>Sum of _Wt_PNW</t>
  </si>
  <si>
    <t>Assembly</t>
  </si>
  <si>
    <t>Grocery</t>
  </si>
  <si>
    <t>Lodging</t>
  </si>
  <si>
    <t>Office</t>
  </si>
  <si>
    <t>Other</t>
  </si>
  <si>
    <t>Residential Care</t>
  </si>
  <si>
    <t>Restaurant</t>
  </si>
  <si>
    <t>Retail/Service</t>
  </si>
  <si>
    <t>School K-12</t>
  </si>
  <si>
    <t>Warehouse</t>
  </si>
  <si>
    <t>Grand Total</t>
  </si>
  <si>
    <t>DCV Parking Garage</t>
  </si>
  <si>
    <t>Savings per Design CFM</t>
  </si>
  <si>
    <t>Savings Per Prototype Building</t>
  </si>
  <si>
    <t>Savings Per Square Foot</t>
  </si>
  <si>
    <t>kWh/yr</t>
  </si>
  <si>
    <t>Sum of Wt_PNW_Sf_Parking</t>
  </si>
  <si>
    <t>kWh per year</t>
  </si>
  <si>
    <t>2013 California Building Energy Efficiency Standards</t>
  </si>
  <si>
    <t>California Utilities Statewide Codes and Standards Team September 2011</t>
  </si>
  <si>
    <t>Source:</t>
  </si>
  <si>
    <t>Life</t>
  </si>
  <si>
    <t>Cost</t>
  </si>
  <si>
    <t>yrs</t>
  </si>
  <si>
    <t>per units</t>
  </si>
  <si>
    <t>SF</t>
  </si>
  <si>
    <t>$</t>
  </si>
  <si>
    <t>Santa Monica Hotel</t>
  </si>
  <si>
    <t>9601 Wilshire Blvd</t>
  </si>
  <si>
    <t>8484 Wilshire</t>
  </si>
  <si>
    <t>Pacific Plaza</t>
  </si>
  <si>
    <t>Redondo Beach Library</t>
  </si>
  <si>
    <t>First Federal  Banks</t>
  </si>
  <si>
    <t>The additional components required for CO control over a constant-volume garage are CO sensors,</t>
  </si>
  <si>
    <t>controllers and fan variable frequency drives (VFDs). In addition to product costs for each of these</t>
  </si>
  <si>
    <t>items, each item requires additional installation time and commissioning time. Also, these items</t>
  </si>
  <si>
    <t>require periodic maintenance and replacement over the life of the garage.</t>
  </si>
  <si>
    <t>Cost estimates for each item as well as the installation of each item were received from</t>
  </si>
  <si>
    <t>manufacturers. Larger garages tend to have lower cost per item than smaller garages, both for product</t>
  </si>
  <si>
    <t>and installation. Installation costs vary with local labor rates and the market. The table below shows</t>
  </si>
  <si>
    <t>the range of the end cost of each item. In addition to this, each garage requires controls and</t>
  </si>
  <si>
    <t>commissioning work, which is another $1,000 added to each system at installation.</t>
  </si>
  <si>
    <t>Additionally, over a 15-year life of a garage, the sensors will likely need to be calibrated once per year</t>
  </si>
  <si>
    <t>and replaced once in five years (can vary depending upon manufacturer’s recommendations).</t>
  </si>
  <si>
    <t>Calibration procedures vary by manufacturer, but typically take 15 to 30 minutes per sensor, and are</t>
  </si>
  <si>
    <t>typically required once per year or once per two years. Some sensors require no calibration at all.</t>
  </si>
  <si>
    <t>Some manufacturers offer replacement sensor options where just the sensing element itself needs to</t>
  </si>
  <si>
    <t>be replaced, and the casing of the original sensor can be reused. Replacing just the sensing element</t>
  </si>
  <si>
    <t>itself can save as much as 85% off the original sensor price. Controllers and VFDs do not require</t>
  </si>
  <si>
    <t>maintenance.</t>
  </si>
  <si>
    <t>One per 16 or 32 sensors</t>
  </si>
  <si>
    <t>Product</t>
  </si>
  <si>
    <t>Frequency</t>
  </si>
  <si>
    <t>Controller</t>
  </si>
  <si>
    <t>VFD</t>
  </si>
  <si>
    <t>CO Sensor</t>
  </si>
  <si>
    <t>$250-$400</t>
  </si>
  <si>
    <t>$800-$2500</t>
  </si>
  <si>
    <t>Installation Cost</t>
  </si>
  <si>
    <t>One Sensor per 5000 sqft</t>
  </si>
  <si>
    <t>3000-4000</t>
  </si>
  <si>
    <t>Included in sensor installation cost</t>
  </si>
  <si>
    <t>One per 10,000 cfm</t>
  </si>
  <si>
    <t>$/sf</t>
  </si>
  <si>
    <t>exhaust</t>
  </si>
  <si>
    <t>Sensor replacement in 5 yrs</t>
  </si>
  <si>
    <t>REG_Office</t>
  </si>
  <si>
    <t>Large Off</t>
  </si>
  <si>
    <t>Medium Off</t>
  </si>
  <si>
    <t>Small Off</t>
  </si>
  <si>
    <t>REG_Retail</t>
  </si>
  <si>
    <t>XLarge Ret</t>
  </si>
  <si>
    <t>Large Ret</t>
  </si>
  <si>
    <t>Medium Ret</t>
  </si>
  <si>
    <t>Small Ret</t>
  </si>
  <si>
    <t>REG_K-12</t>
  </si>
  <si>
    <t>REG_University</t>
  </si>
  <si>
    <t>University</t>
  </si>
  <si>
    <t>REG_Warehouse</t>
  </si>
  <si>
    <t>REG_Grocery</t>
  </si>
  <si>
    <t>Supermarket</t>
  </si>
  <si>
    <t>REG_Grocery Other</t>
  </si>
  <si>
    <t>MiniMart</t>
  </si>
  <si>
    <t>REG_Restaurant</t>
  </si>
  <si>
    <t>REG_Hotel</t>
  </si>
  <si>
    <t>REG_hospital</t>
  </si>
  <si>
    <t>Hospital</t>
  </si>
  <si>
    <t>REG_Hospital Other</t>
  </si>
  <si>
    <t>REG_Assembly</t>
  </si>
  <si>
    <t>REG_Other</t>
  </si>
  <si>
    <t>Incremental SF</t>
  </si>
  <si>
    <t>Max</t>
  </si>
  <si>
    <t>max</t>
  </si>
  <si>
    <t>Applicability (ratio of parking garage sf to total segment sf)</t>
  </si>
  <si>
    <t>CO2-based demand control ventilation in parking garages.</t>
  </si>
  <si>
    <t>Parking garage SF, constant fan ventilation</t>
  </si>
  <si>
    <t>None</t>
  </si>
  <si>
    <t>15 years</t>
  </si>
  <si>
    <t>From California data</t>
  </si>
  <si>
    <t>Million SF Region</t>
  </si>
  <si>
    <t>SF of Parking garage</t>
  </si>
  <si>
    <t>Savings data from California Building efficiency standards.  Savings are 0.925 kWh/sf, or 1.23 per design CFM</t>
  </si>
  <si>
    <t>Saturation</t>
  </si>
  <si>
    <t>Savings are based on data from a California Energy Efficiency Standards case.  Applied to NW parking garages from CBSA.  Assume retrofit only; new ones covered by code in WA and OR</t>
  </si>
  <si>
    <t>Share of Parking garage SF.  Existing only (retrofit measure).  Assume new SF covered by code</t>
  </si>
  <si>
    <t>Shaped Savings Results; By Category and sorted by TRC BC ratio</t>
  </si>
  <si>
    <t>Savings Allocation by Category and Month for Segments 1</t>
  </si>
  <si>
    <t>Savings Allocation by Category and Month for Segments 2</t>
  </si>
  <si>
    <t>Category</t>
  </si>
  <si>
    <t>Measure</t>
  </si>
  <si>
    <t>Busbar Savings</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</si>
  <si>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</si>
  <si>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</si>
  <si>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</si>
  <si>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</si>
  <si>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</si>
  <si>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</si>
  <si>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</si>
  <si>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TRC Net Levelized Cost (Net of All Benefits) in mills/kWh</t>
  </si>
  <si>
    <t>TRC B/C Ratio</t>
  </si>
  <si>
    <t>Net Electric &amp; Gas System CO2 Avoided (Lifetime Tons)</t>
  </si>
  <si>
    <t>Wholesale KW</t>
  </si>
  <si>
    <t>Jan</t>
  </si>
  <si>
    <t>Feb</t>
  </si>
  <si>
    <t>Mar</t>
  </si>
  <si>
    <t>Apr</t>
  </si>
  <si>
    <t>May</t>
  </si>
  <si>
    <t>Jun</t>
  </si>
  <si>
    <t>Jul</t>
  </si>
  <si>
    <t>Aug</t>
  </si>
  <si>
    <t>Sep</t>
  </si>
  <si>
    <t>Oct</t>
  </si>
  <si>
    <t>Nov</t>
  </si>
  <si>
    <t>Dec</t>
  </si>
  <si>
    <t>ProCost Results</t>
  </si>
  <si>
    <t xml:space="preserve">Version:    </t>
  </si>
  <si>
    <t>ProCost 3.0 - Beta04</t>
  </si>
  <si>
    <t>Run Time:</t>
  </si>
  <si>
    <t>Regurgitation of ProData input parameters which were used for this run</t>
  </si>
  <si>
    <t>Run Parameters</t>
  </si>
  <si>
    <t>Marginal Cost &amp; Conservation Load Shape Parameters</t>
  </si>
  <si>
    <t>Sponsor Parameters</t>
  </si>
  <si>
    <t>Program Parameters</t>
  </si>
  <si>
    <t>Utility System Parameters</t>
  </si>
  <si>
    <t>Run Type</t>
  </si>
  <si>
    <t>Electric</t>
  </si>
  <si>
    <t>Marginal Costs and Savings Shape File</t>
  </si>
  <si>
    <t>6P MidC Final (with carbon)</t>
  </si>
  <si>
    <t>Customer</t>
  </si>
  <si>
    <t>Wholesale Elec</t>
  </si>
  <si>
    <t>Retail Elec</t>
  </si>
  <si>
    <t>Nat Gas</t>
  </si>
  <si>
    <t>Program Life (yrs)</t>
  </si>
  <si>
    <t>Gas</t>
  </si>
  <si>
    <t>Negative B/C Ratios</t>
  </si>
  <si>
    <t>Off</t>
  </si>
  <si>
    <t>Marginal Elec Avoided Cost Input Worksheet</t>
  </si>
  <si>
    <t>7P Mid</t>
  </si>
  <si>
    <t>Conservation Load Shapes</t>
  </si>
  <si>
    <t>Real After-Tax Cost of Capital</t>
  </si>
  <si>
    <t>Program Start Date</t>
  </si>
  <si>
    <t>Bulk System T&amp;D Loss Factor</t>
  </si>
  <si>
    <t>Admin Cost @ Category Level</t>
  </si>
  <si>
    <t>On</t>
  </si>
  <si>
    <t>Elec Savings Shape Input Worksheet</t>
  </si>
  <si>
    <t>GLSShapes</t>
  </si>
  <si>
    <t>6P_Gas_Final</t>
  </si>
  <si>
    <t>Financial Life (years)</t>
  </si>
  <si>
    <t>Present Value Time Zero</t>
  </si>
  <si>
    <t>Bulk System T&amp;D Credit ($/kw-yr)($/dailytherm-yr)</t>
  </si>
  <si>
    <t xml:space="preserve">Repeat Periodic Replacement </t>
  </si>
  <si>
    <t>Marginal Gas Avoided Cost Input Worksheet</t>
  </si>
  <si>
    <t>7P Gas</t>
  </si>
  <si>
    <t>Input Cost Reference Year</t>
  </si>
  <si>
    <t>Bulk System T&amp;D I2R Loss Component (%)</t>
  </si>
  <si>
    <t>N/A</t>
  </si>
  <si>
    <t>Gas Savings Shape Input Worksheet</t>
  </si>
  <si>
    <t xml:space="preserve">Sponsor Share of Initial Capital Cost </t>
  </si>
  <si>
    <t>Real Discount Rate</t>
  </si>
  <si>
    <t>Local System Dist Loss Factor</t>
  </si>
  <si>
    <t>Run Type:</t>
  </si>
  <si>
    <t>Marginal Elec CO2 per kWh Input Worksheet</t>
  </si>
  <si>
    <t>CO2 lbs per kWh .95</t>
  </si>
  <si>
    <t>CO2 lbs per therm</t>
  </si>
  <si>
    <t>Sponsor Share of Annual O&amp;M</t>
  </si>
  <si>
    <t>Capital Real Escalation Rate</t>
  </si>
  <si>
    <t>Local System Dist Credit ($/kw-yr)($/dailytherm-yr)</t>
  </si>
  <si>
    <t>Negative B/C Ratios:</t>
  </si>
  <si>
    <t>False:  (Converts Negative B/C Ratios)</t>
  </si>
  <si>
    <t>Marginal Gas CO2 per therm Input Worksheet</t>
  </si>
  <si>
    <t>Zero Dollars per ton CO2</t>
  </si>
  <si>
    <t>Sponsor Share of Periodic Replacement Cost</t>
  </si>
  <si>
    <t>Admin Cost (as % of Initial Capital Cost)</t>
  </si>
  <si>
    <t>Local System Dist I2R Loss Component (%)</t>
  </si>
  <si>
    <t>Admin Cost / Category Level:</t>
  </si>
  <si>
    <t>True:  Admin Costs added at Category Results</t>
  </si>
  <si>
    <t>Marginal Avoided Cost CO2 Input Worksheet</t>
  </si>
  <si>
    <t>LineLossShapes</t>
  </si>
  <si>
    <t>Sponsor Share of Admin Cost</t>
  </si>
  <si>
    <t>Regional Act Conservation Credit (%)</t>
  </si>
  <si>
    <t>Risk-Mitigation Credit (mills/kWh)(mills/therm) - Retro.</t>
  </si>
  <si>
    <t>Periodic O&amp;M Treatment:</t>
  </si>
  <si>
    <t>True:  (Periodic O&amp;M Repeats over measure life)</t>
  </si>
  <si>
    <t>Line Loss Shape Input Worksheet</t>
  </si>
  <si>
    <t>Last Year of Non-Customer O&amp;M &amp; Period Replacement</t>
  </si>
  <si>
    <t>Report Annual Carbon Saved for Year</t>
  </si>
  <si>
    <t>Risk-Mitigation Credit (mills/kWh)(mills/therm) - Lost Op.</t>
  </si>
  <si>
    <t>Measure Results; Sorted in same order as input</t>
  </si>
  <si>
    <t>Total Results</t>
  </si>
  <si>
    <t>Measure Input Data</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</si>
  <si>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</si>
  <si>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</si>
  <si>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</si>
  <si>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</si>
  <si>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</si>
  <si>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</si>
  <si>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</si>
  <si>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</si>
  <si>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</si>
  <si>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</si>
  <si>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</si>
  <si>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</si>
  <si>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</si>
  <si>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</si>
  <si>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</si>
  <si>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</si>
  <si>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</si>
  <si>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</si>
  <si>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</si>
  <si>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</si>
  <si>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</si>
  <si>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</si>
  <si>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</si>
  <si>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</si>
  <si>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</si>
  <si>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</si>
  <si>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</si>
  <si>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</si>
  <si>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</si>
  <si>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Wholesale Electric</t>
  </si>
  <si>
    <t>Retail Electric</t>
  </si>
  <si>
    <t>Natural Gas</t>
  </si>
  <si>
    <t>Total</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</si>
  <si>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</si>
  <si>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</si>
  <si>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</si>
  <si>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</si>
  <si>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</si>
  <si>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</si>
  <si>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</si>
  <si>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</si>
  <si>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</si>
  <si>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</si>
  <si>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</si>
  <si>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</si>
  <si>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</si>
  <si>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</si>
  <si>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</si>
  <si>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</si>
  <si>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</si>
  <si>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</si>
  <si>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</si>
  <si>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</si>
  <si>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</si>
  <si>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</si>
  <si>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</si>
  <si>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</si>
  <si>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</si>
  <si>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</si>
  <si>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</si>
  <si>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</si>
  <si>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</si>
  <si>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</si>
  <si>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</si>
  <si>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</si>
  <si>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</si>
  <si>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</si>
  <si>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</si>
  <si>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</si>
  <si>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</si>
  <si>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</si>
  <si>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</si>
  <si>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</si>
  <si>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</si>
  <si>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</si>
  <si>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</si>
  <si>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Electric System CO2 Avoided (Lifetime Tons)</t>
  </si>
  <si>
    <t>Gas System CO2 Avoided (Lifetime Tons)</t>
  </si>
  <si>
    <t>Total System CO2 Avoided (Lifetime Tons)</t>
  </si>
  <si>
    <t>Electric System CO2 Avoided (Annual Tons in 2018)</t>
  </si>
  <si>
    <t>Gas System CO2 Avoided (Annual Tons in 2018)</t>
  </si>
  <si>
    <t>Total System CO2 Avoided (Annual Tons in 2018)</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</si>
  <si>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</si>
  <si>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</si>
  <si>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</si>
  <si>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</si>
  <si>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</si>
  <si>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</si>
  <si>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</si>
  <si>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</si>
  <si>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</si>
  <si>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</si>
  <si>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</si>
  <si>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</si>
  <si>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Category Results; Sorted by TRC Levelized Cost</t>
  </si>
  <si>
    <t>Supply Curve Results; Categories sorted by TRC Net Levelized Cost</t>
  </si>
  <si>
    <t>Totals for Categories with Benefits Exceeding Costs.    Levelized cost is TRC Net Levelized Cost (Net of Benefits)</t>
  </si>
  <si>
    <t>Savings Allocation by Cost Bin and Month for Segments 1</t>
  </si>
  <si>
    <t>Savings Allocation by Cost Bin and Month for Segments 2</t>
  </si>
  <si>
    <t>Totals Basis</t>
  </si>
  <si>
    <t>Busbar Electric Savings in kWh</t>
  </si>
  <si>
    <t>Measures with B/C &gt; 1.00</t>
  </si>
  <si>
    <t>Categories with B/C &gt; 1.00</t>
  </si>
  <si>
    <t>Supply Curve Results:  By TRC Net Levelized Cost - Net of Benefits</t>
  </si>
  <si>
    <t>Ramp Rate</t>
  </si>
  <si>
    <t>Resource Type</t>
  </si>
  <si>
    <t>Measure Category</t>
  </si>
  <si>
    <t>Sector</t>
  </si>
  <si>
    <t>End Use</t>
  </si>
  <si>
    <t>kW per unit</t>
  </si>
  <si>
    <t>kWh per unit</t>
  </si>
  <si>
    <t>TRC Net Levelized Cost (Net of All Benefits)</t>
  </si>
  <si>
    <t>Commercial</t>
  </si>
  <si>
    <t>End-Use:</t>
  </si>
  <si>
    <t>DCV Parking Garage-Retro</t>
  </si>
  <si>
    <t>C-All-HVAC-Vent-All-All-E</t>
  </si>
  <si>
    <t>Busbar Savings (kWh) - per sf of parking garage</t>
  </si>
  <si>
    <t>File Version</t>
  </si>
  <si>
    <t>V1</t>
  </si>
  <si>
    <t>Original version posted for review</t>
  </si>
  <si>
    <t>v2</t>
  </si>
  <si>
    <t>Added forRPM tab and updated savings Shape</t>
  </si>
  <si>
    <t>TBD (currently 20%) - professional judgement</t>
  </si>
  <si>
    <t>retro12med</t>
  </si>
  <si>
    <t>Use the average share to backfill for hospitals and universities (no data from CBSA)</t>
  </si>
  <si>
    <t>Q:\SeventhPlan\Conservation Analysis\Global EE Inputs\MC Files\MC_AND_LOADSHAPE_v3.0_24segment-7P-D9 - NewSegValues.xlsx</t>
  </si>
  <si>
    <t>v3</t>
  </si>
  <si>
    <t>Added the High/Low forecast option</t>
  </si>
  <si>
    <t>Stock 2016</t>
  </si>
  <si>
    <t>Thursday, 19 March , 2015 at 9:17 AM</t>
  </si>
</sst>
</file>

<file path=xl/styles.xml><?xml version="1.0" encoding="utf-8"?>
<styleSheet xmlns="http://schemas.openxmlformats.org/spreadsheetml/2006/main">
  <numFmts count="16">
    <numFmt numFmtId="5" formatCode="&quot;$&quot;#,##0_);\(&quot;$&quot;#,##0\)"/>
    <numFmt numFmtId="6" formatCode="&quot;$&quot;#,##0_);[Red]\(&quot;$&quot;#,##0\)"/>
    <numFmt numFmtId="8" formatCode="&quot;$&quot;#,##0.00_);[Red]\(&quot;$&quot;#,##0.00\)"/>
    <numFmt numFmtId="44" formatCode="_(&quot;$&quot;* #,##0.00_);_(&quot;$&quot;* \(#,##0.00\);_(&quot;$&quot;* &quot;-&quot;??_);_(@_)"/>
    <numFmt numFmtId="43" formatCode="_(* #,##0.00_);_(* \(#,##0.00\);_(* &quot;-&quot;??_);_(@_)"/>
    <numFmt numFmtId="164" formatCode="0.0"/>
    <numFmt numFmtId="165" formatCode="0.00000000000000"/>
    <numFmt numFmtId="166" formatCode="0.000000"/>
    <numFmt numFmtId="167" formatCode="0.0000"/>
    <numFmt numFmtId="168" formatCode="_(* #,##0_);_(* \(#,##0\);_(* &quot;-&quot;??_);_(@_)"/>
    <numFmt numFmtId="169" formatCode="_(* #,##0.0_);_(* \(#,##0.0\);_(* &quot;-&quot;?_);_(@_)"/>
    <numFmt numFmtId="170" formatCode="_(* #,##0.000_);_(* \(#,##0.000\);_(* &quot;-&quot;??_);_(@_)"/>
    <numFmt numFmtId="171" formatCode="0.0;[Red]\-0.0"/>
    <numFmt numFmtId="172" formatCode="\ "/>
    <numFmt numFmtId="173" formatCode="[$-F800]dddd\,\ mmmm\ dd\,\ yyyy"/>
    <numFmt numFmtId="174" formatCode="_(* #,##0.0_);_(* \(#,##0.0\);_(* &quot;-&quot;??_);_(@_)"/>
  </numFmts>
  <fonts count="26">
    <font>
      <sz val="10"/>
      <color theme="1"/>
      <name val="Arial"/>
      <family val="2"/>
    </font>
    <font>
      <sz val="10"/>
      <color theme="1"/>
      <name val="Arial"/>
      <family val="2"/>
    </font>
    <font>
      <sz val="10"/>
      <name val="Arial"/>
      <family val="2"/>
    </font>
    <font>
      <b/>
      <sz val="10"/>
      <name val="Arial"/>
      <family val="2"/>
    </font>
    <font>
      <b/>
      <sz val="11"/>
      <name val="Calibri"/>
      <family val="2"/>
      <scheme val="minor"/>
    </font>
    <font>
      <sz val="11"/>
      <color theme="1"/>
      <name val="Calibri"/>
      <family val="2"/>
      <scheme val="minor"/>
    </font>
    <font>
      <sz val="11"/>
      <name val="Calibri"/>
      <family val="2"/>
      <scheme val="minor"/>
    </font>
    <font>
      <b/>
      <sz val="14"/>
      <color theme="1"/>
      <name val="Calibri"/>
      <family val="2"/>
      <scheme val="minor"/>
    </font>
    <font>
      <sz val="12"/>
      <name val="Arial"/>
      <family val="2"/>
    </font>
    <font>
      <b/>
      <i/>
      <sz val="10"/>
      <name val="Arial"/>
      <family val="2"/>
    </font>
    <font>
      <b/>
      <sz val="10"/>
      <color rgb="FFFF0000"/>
      <name val="Arial"/>
      <family val="2"/>
    </font>
    <font>
      <b/>
      <sz val="10"/>
      <color indexed="9"/>
      <name val="Arial"/>
      <family val="2"/>
    </font>
    <font>
      <sz val="10"/>
      <color indexed="22"/>
      <name val="Arial"/>
      <family val="2"/>
    </font>
    <font>
      <sz val="10"/>
      <color indexed="12"/>
      <name val="Arial"/>
      <family val="2"/>
    </font>
    <font>
      <sz val="10"/>
      <color indexed="8"/>
      <name val="Arial"/>
      <family val="2"/>
    </font>
    <font>
      <b/>
      <sz val="8"/>
      <color indexed="81"/>
      <name val="Tahoma"/>
      <family val="2"/>
    </font>
    <font>
      <sz val="8"/>
      <color indexed="81"/>
      <name val="Tahoma"/>
      <family val="2"/>
    </font>
    <font>
      <sz val="10"/>
      <color theme="0"/>
      <name val="Arial"/>
      <family val="2"/>
    </font>
    <font>
      <sz val="10"/>
      <color rgb="FFFF0000"/>
      <name val="Arial"/>
      <family val="2"/>
    </font>
    <font>
      <b/>
      <sz val="11"/>
      <color theme="1"/>
      <name val="Calibri"/>
      <family val="2"/>
      <scheme val="minor"/>
    </font>
    <font>
      <b/>
      <sz val="10"/>
      <color theme="1"/>
      <name val="Arial"/>
      <family val="2"/>
    </font>
    <font>
      <sz val="10"/>
      <color indexed="9"/>
      <name val="Arial"/>
      <family val="2"/>
    </font>
    <font>
      <sz val="10"/>
      <color indexed="10"/>
      <name val="Arial"/>
      <family val="2"/>
    </font>
    <font>
      <sz val="9"/>
      <color indexed="81"/>
      <name val="Tahoma"/>
      <family val="2"/>
    </font>
    <font>
      <b/>
      <sz val="9"/>
      <color indexed="81"/>
      <name val="Tahoma"/>
      <family val="2"/>
    </font>
    <font>
      <u/>
      <sz val="11"/>
      <color theme="1"/>
      <name val="Calibri"/>
      <family val="2"/>
      <scheme val="minor"/>
    </font>
  </fonts>
  <fills count="22">
    <fill>
      <patternFill patternType="none"/>
    </fill>
    <fill>
      <patternFill patternType="gray125"/>
    </fill>
    <fill>
      <patternFill patternType="solid">
        <fgColor theme="2" tint="-9.9978637043366805E-2"/>
        <bgColor indexed="64"/>
      </patternFill>
    </fill>
    <fill>
      <patternFill patternType="solid">
        <fgColor theme="3"/>
        <bgColor indexed="64"/>
      </patternFill>
    </fill>
    <fill>
      <patternFill patternType="solid">
        <fgColor theme="3" tint="0.79998168889431442"/>
        <bgColor indexed="64"/>
      </patternFill>
    </fill>
    <fill>
      <patternFill patternType="solid">
        <fgColor indexed="18"/>
        <bgColor indexed="64"/>
      </patternFill>
    </fill>
    <fill>
      <patternFill patternType="solid">
        <fgColor indexed="26"/>
        <bgColor indexed="64"/>
      </patternFill>
    </fill>
    <fill>
      <patternFill patternType="solid">
        <fgColor indexed="12"/>
        <bgColor indexed="64"/>
      </patternFill>
    </fill>
    <fill>
      <patternFill patternType="solid">
        <fgColor theme="6" tint="0.59999389629810485"/>
        <bgColor indexed="64"/>
      </patternFill>
    </fill>
    <fill>
      <patternFill patternType="solid">
        <fgColor indexed="22"/>
        <bgColor indexed="64"/>
      </patternFill>
    </fill>
    <fill>
      <patternFill patternType="solid">
        <fgColor theme="0" tint="-0.249977111117893"/>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indexed="57"/>
        <bgColor indexed="64"/>
      </patternFill>
    </fill>
    <fill>
      <patternFill patternType="solid">
        <fgColor indexed="44"/>
        <bgColor indexed="64"/>
      </patternFill>
    </fill>
    <fill>
      <patternFill patternType="solid">
        <fgColor indexed="47"/>
        <bgColor indexed="64"/>
      </patternFill>
    </fill>
    <fill>
      <patternFill patternType="solid">
        <fgColor indexed="60"/>
        <bgColor indexed="64"/>
      </patternFill>
    </fill>
    <fill>
      <patternFill patternType="solid">
        <fgColor indexed="31"/>
        <bgColor indexed="64"/>
      </patternFill>
    </fill>
    <fill>
      <patternFill patternType="solid">
        <fgColor theme="0" tint="-4.9989318521683403E-2"/>
        <bgColor indexed="64"/>
      </patternFill>
    </fill>
    <fill>
      <patternFill patternType="solid">
        <fgColor theme="3"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3">
    <xf numFmtId="0" fontId="0" fillId="0" borderId="0"/>
    <xf numFmtId="43" fontId="1" fillId="0" borderId="0" applyFont="0" applyFill="0" applyBorder="0" applyAlignment="0" applyProtection="0"/>
    <xf numFmtId="0" fontId="2" fillId="0" borderId="0">
      <alignment readingOrder="1"/>
    </xf>
    <xf numFmtId="0" fontId="8" fillId="0" borderId="0"/>
    <xf numFmtId="0" fontId="2" fillId="0" borderId="0"/>
    <xf numFmtId="0" fontId="2" fillId="0" borderId="0">
      <alignment readingOrder="1"/>
    </xf>
    <xf numFmtId="0" fontId="2" fillId="0" borderId="0"/>
    <xf numFmtId="9" fontId="1"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0" fontId="5" fillId="0" borderId="0"/>
    <xf numFmtId="43" fontId="2" fillId="0" borderId="0" applyFont="0" applyFill="0" applyBorder="0" applyAlignment="0" applyProtection="0"/>
  </cellStyleXfs>
  <cellXfs count="191">
    <xf numFmtId="0" fontId="0" fillId="0" borderId="0" xfId="0"/>
    <xf numFmtId="0" fontId="4" fillId="2" borderId="1" xfId="2" applyFont="1" applyFill="1" applyBorder="1" applyAlignment="1">
      <alignment horizontal="left" vertical="center" wrapText="1"/>
    </xf>
    <xf numFmtId="0" fontId="5" fillId="0" borderId="0" xfId="0" applyFont="1"/>
    <xf numFmtId="0" fontId="5" fillId="0" borderId="1" xfId="2" applyFont="1" applyFill="1" applyBorder="1" applyAlignment="1">
      <alignment horizontal="left" vertical="center" wrapText="1"/>
    </xf>
    <xf numFmtId="0" fontId="6" fillId="0" borderId="1" xfId="2" applyFont="1" applyBorder="1" applyAlignment="1">
      <alignment horizontal="left" vertical="center" wrapText="1" readingOrder="1"/>
    </xf>
    <xf numFmtId="0" fontId="6" fillId="0" borderId="1" xfId="2" applyNumberFormat="1" applyFont="1" applyBorder="1" applyAlignment="1">
      <alignment horizontal="left" vertical="center" wrapText="1" readingOrder="1"/>
    </xf>
    <xf numFmtId="0" fontId="6" fillId="0" borderId="1" xfId="2" applyFont="1" applyBorder="1" applyAlignment="1">
      <alignment wrapText="1" readingOrder="1"/>
    </xf>
    <xf numFmtId="0" fontId="4" fillId="2" borderId="2" xfId="2" applyFont="1" applyFill="1" applyBorder="1" applyAlignment="1">
      <alignment horizontal="left" vertical="center" wrapText="1"/>
    </xf>
    <xf numFmtId="0" fontId="7" fillId="4" borderId="3" xfId="0" applyFont="1" applyFill="1" applyBorder="1"/>
    <xf numFmtId="0" fontId="7" fillId="4" borderId="4" xfId="0" applyFont="1" applyFill="1" applyBorder="1"/>
    <xf numFmtId="0" fontId="7" fillId="4" borderId="5" xfId="0" applyFont="1" applyFill="1" applyBorder="1"/>
    <xf numFmtId="0" fontId="9" fillId="0" borderId="0" xfId="3" applyFont="1"/>
    <xf numFmtId="0" fontId="10" fillId="0" borderId="0" xfId="4" applyFont="1"/>
    <xf numFmtId="0" fontId="2" fillId="0" borderId="0" xfId="3" applyFont="1"/>
    <xf numFmtId="5" fontId="2" fillId="0" borderId="0" xfId="3" applyNumberFormat="1" applyFont="1"/>
    <xf numFmtId="164" fontId="2" fillId="0" borderId="0" xfId="3" applyNumberFormat="1" applyFont="1"/>
    <xf numFmtId="164" fontId="10" fillId="0" borderId="0" xfId="3" applyNumberFormat="1" applyFont="1"/>
    <xf numFmtId="0" fontId="2" fillId="0" borderId="0" xfId="3" applyFont="1" applyFill="1"/>
    <xf numFmtId="165" fontId="2" fillId="0" borderId="0" xfId="3" applyNumberFormat="1" applyFont="1"/>
    <xf numFmtId="0" fontId="9" fillId="0" borderId="0" xfId="3" applyFont="1" applyAlignment="1">
      <alignment horizontal="left"/>
    </xf>
    <xf numFmtId="0" fontId="0" fillId="0" borderId="0" xfId="0">
      <alignment readingOrder="1"/>
    </xf>
    <xf numFmtId="166" fontId="0" fillId="0" borderId="0" xfId="0" applyNumberFormat="1" applyAlignment="1">
      <alignment horizontal="center" readingOrder="1"/>
    </xf>
    <xf numFmtId="167" fontId="0" fillId="0" borderId="0" xfId="0" applyNumberFormat="1" applyAlignment="1">
      <alignment horizontal="center" readingOrder="1"/>
    </xf>
    <xf numFmtId="0" fontId="2" fillId="0" borderId="0" xfId="3" applyFont="1" applyAlignment="1">
      <alignment horizontal="center"/>
    </xf>
    <xf numFmtId="0" fontId="11" fillId="5" borderId="6" xfId="3" applyFont="1" applyFill="1" applyBorder="1" applyAlignment="1">
      <alignment horizontal="centerContinuous"/>
    </xf>
    <xf numFmtId="0" fontId="12" fillId="5" borderId="6" xfId="3" applyFont="1" applyFill="1" applyBorder="1" applyAlignment="1">
      <alignment horizontal="centerContinuous"/>
    </xf>
    <xf numFmtId="0" fontId="12" fillId="5" borderId="7" xfId="3" applyFont="1" applyFill="1" applyBorder="1" applyAlignment="1">
      <alignment horizontal="centerContinuous"/>
    </xf>
    <xf numFmtId="0" fontId="13" fillId="5" borderId="8" xfId="3" applyFont="1" applyFill="1" applyBorder="1" applyAlignment="1">
      <alignment horizontal="centerContinuous"/>
    </xf>
    <xf numFmtId="0" fontId="12" fillId="3" borderId="8" xfId="3" applyFont="1" applyFill="1" applyBorder="1" applyAlignment="1">
      <alignment horizontal="center"/>
    </xf>
    <xf numFmtId="0" fontId="12" fillId="0" borderId="0" xfId="3" applyFont="1" applyFill="1" applyBorder="1" applyAlignment="1">
      <alignment horizontal="centerContinuous"/>
    </xf>
    <xf numFmtId="0" fontId="13" fillId="0" borderId="0" xfId="3" applyFont="1" applyFill="1" applyBorder="1" applyAlignment="1">
      <alignment horizontal="centerContinuous"/>
    </xf>
    <xf numFmtId="0" fontId="14" fillId="0" borderId="0" xfId="3" applyFont="1" applyFill="1" applyBorder="1" applyAlignment="1">
      <alignment horizontal="centerContinuous"/>
    </xf>
    <xf numFmtId="0" fontId="2" fillId="0" borderId="0" xfId="3" applyFont="1" applyFill="1" applyBorder="1"/>
    <xf numFmtId="0" fontId="14" fillId="9" borderId="1" xfId="3" applyFont="1" applyFill="1" applyBorder="1" applyAlignment="1">
      <alignment horizontal="center" wrapText="1"/>
    </xf>
    <xf numFmtId="0" fontId="14" fillId="9" borderId="11" xfId="3" applyFont="1" applyFill="1" applyBorder="1" applyAlignment="1">
      <alignment horizontal="center" wrapText="1"/>
    </xf>
    <xf numFmtId="0" fontId="14" fillId="9" borderId="2" xfId="3" applyFont="1" applyFill="1" applyBorder="1" applyAlignment="1">
      <alignment horizontal="center" wrapText="1"/>
    </xf>
    <xf numFmtId="0" fontId="14" fillId="9" borderId="2" xfId="0" applyFont="1" applyFill="1" applyBorder="1" applyAlignment="1">
      <alignment horizontal="center" wrapText="1"/>
    </xf>
    <xf numFmtId="0" fontId="14" fillId="10" borderId="8" xfId="3" applyFont="1" applyFill="1" applyBorder="1" applyAlignment="1">
      <alignment horizontal="center" wrapText="1"/>
    </xf>
    <xf numFmtId="0" fontId="14" fillId="10" borderId="1" xfId="3" applyFont="1" applyFill="1" applyBorder="1" applyAlignment="1">
      <alignment horizontal="center" wrapText="1"/>
    </xf>
    <xf numFmtId="0" fontId="14" fillId="0" borderId="0" xfId="3" applyFont="1" applyFill="1" applyBorder="1" applyAlignment="1">
      <alignment horizontal="center" wrapText="1"/>
    </xf>
    <xf numFmtId="164" fontId="0" fillId="0" borderId="0" xfId="0" applyNumberFormat="1">
      <alignment readingOrder="1"/>
    </xf>
    <xf numFmtId="0" fontId="0" fillId="0" borderId="0" xfId="0" applyFill="1">
      <alignment readingOrder="1"/>
    </xf>
    <xf numFmtId="0" fontId="0" fillId="0" borderId="0" xfId="0" applyFill="1" applyAlignment="1">
      <alignment vertical="center" wrapText="1" readingOrder="1"/>
    </xf>
    <xf numFmtId="1" fontId="0" fillId="0" borderId="0" xfId="0" applyNumberFormat="1">
      <alignment readingOrder="1"/>
    </xf>
    <xf numFmtId="2" fontId="0" fillId="0" borderId="0" xfId="0" applyNumberFormat="1">
      <alignment readingOrder="1"/>
    </xf>
    <xf numFmtId="0" fontId="0" fillId="2" borderId="0" xfId="0" applyFill="1">
      <alignment readingOrder="1"/>
    </xf>
    <xf numFmtId="9" fontId="2" fillId="2" borderId="0" xfId="7" applyFont="1" applyFill="1">
      <alignment readingOrder="1"/>
    </xf>
    <xf numFmtId="168" fontId="17" fillId="11" borderId="0" xfId="1" applyNumberFormat="1" applyFont="1" applyFill="1">
      <alignment readingOrder="1"/>
    </xf>
    <xf numFmtId="0" fontId="5" fillId="0" borderId="0" xfId="0" applyFont="1" applyAlignment="1">
      <alignment wrapText="1"/>
    </xf>
    <xf numFmtId="0" fontId="19" fillId="12" borderId="1" xfId="0" applyFont="1" applyFill="1" applyBorder="1"/>
    <xf numFmtId="0" fontId="19" fillId="2" borderId="1" xfId="0" applyFont="1" applyFill="1" applyBorder="1"/>
    <xf numFmtId="0" fontId="19" fillId="2" borderId="6" xfId="0" applyFont="1" applyFill="1" applyBorder="1"/>
    <xf numFmtId="0" fontId="19" fillId="2" borderId="11" xfId="0" applyFont="1" applyFill="1" applyBorder="1"/>
    <xf numFmtId="164" fontId="0" fillId="0" borderId="0" xfId="0" applyNumberFormat="1" applyAlignment="1">
      <alignment horizontal="center" readingOrder="1"/>
    </xf>
    <xf numFmtId="0" fontId="0" fillId="0" borderId="0" xfId="0" applyFill="1" applyAlignment="1">
      <alignment horizontal="center" readingOrder="1"/>
    </xf>
    <xf numFmtId="169" fontId="0" fillId="0" borderId="0" xfId="0" applyNumberFormat="1">
      <alignment readingOrder="1"/>
    </xf>
    <xf numFmtId="0" fontId="19" fillId="13" borderId="1" xfId="0" applyFont="1" applyFill="1" applyBorder="1"/>
    <xf numFmtId="164" fontId="19" fillId="13" borderId="1" xfId="0" applyNumberFormat="1" applyFont="1" applyFill="1" applyBorder="1"/>
    <xf numFmtId="0" fontId="18" fillId="0" borderId="0" xfId="0" applyFont="1">
      <alignment readingOrder="1"/>
    </xf>
    <xf numFmtId="0" fontId="19" fillId="4" borderId="1" xfId="0" applyFont="1" applyFill="1" applyBorder="1"/>
    <xf numFmtId="0" fontId="0" fillId="4" borderId="8" xfId="0" applyFill="1" applyBorder="1">
      <alignment readingOrder="1"/>
    </xf>
    <xf numFmtId="0" fontId="0" fillId="12" borderId="1" xfId="0" applyFill="1" applyBorder="1">
      <alignment readingOrder="1"/>
    </xf>
    <xf numFmtId="0" fontId="2" fillId="0" borderId="0" xfId="0" applyFont="1" applyAlignment="1">
      <alignment horizontal="right" readingOrder="1"/>
    </xf>
    <xf numFmtId="170" fontId="0" fillId="0" borderId="0" xfId="1" applyNumberFormat="1" applyFont="1" applyAlignment="1">
      <alignment readingOrder="1"/>
    </xf>
    <xf numFmtId="0" fontId="3" fillId="4" borderId="7" xfId="0" applyFont="1" applyFill="1" applyBorder="1">
      <alignment readingOrder="1"/>
    </xf>
    <xf numFmtId="0" fontId="0" fillId="4" borderId="16" xfId="0" applyFill="1" applyBorder="1">
      <alignment readingOrder="1"/>
    </xf>
    <xf numFmtId="0" fontId="3" fillId="4" borderId="16" xfId="0" applyFont="1" applyFill="1" applyBorder="1">
      <alignment readingOrder="1"/>
    </xf>
    <xf numFmtId="0" fontId="0" fillId="4" borderId="14" xfId="0" applyNumberFormat="1" applyFill="1" applyBorder="1" applyAlignment="1">
      <alignment vertical="center" wrapText="1" readingOrder="1"/>
    </xf>
    <xf numFmtId="0" fontId="0" fillId="4" borderId="15" xfId="0" applyNumberFormat="1" applyFill="1" applyBorder="1" applyAlignment="1">
      <alignment vertical="center" wrapText="1" readingOrder="1"/>
    </xf>
    <xf numFmtId="0" fontId="0" fillId="4" borderId="8" xfId="0" applyNumberFormat="1" applyFill="1" applyBorder="1" applyAlignment="1">
      <alignment vertical="center" wrapText="1" readingOrder="1"/>
    </xf>
    <xf numFmtId="0" fontId="0" fillId="4" borderId="10" xfId="0" applyNumberFormat="1" applyFill="1" applyBorder="1" applyAlignment="1">
      <alignment vertical="center" wrapText="1" readingOrder="1"/>
    </xf>
    <xf numFmtId="1" fontId="0" fillId="0" borderId="0" xfId="0" quotePrefix="1" applyNumberFormat="1">
      <alignment readingOrder="1"/>
    </xf>
    <xf numFmtId="0" fontId="0" fillId="0" borderId="0" xfId="0" quotePrefix="1">
      <alignment readingOrder="1"/>
    </xf>
    <xf numFmtId="1" fontId="0" fillId="0" borderId="0" xfId="0" applyNumberFormat="1" applyFill="1">
      <alignment readingOrder="1"/>
    </xf>
    <xf numFmtId="0" fontId="0" fillId="2" borderId="0" xfId="0" applyFill="1" applyAlignment="1">
      <alignment horizontal="center" readingOrder="1"/>
    </xf>
    <xf numFmtId="43" fontId="0" fillId="0" borderId="0" xfId="1" applyFont="1">
      <alignment readingOrder="1"/>
    </xf>
    <xf numFmtId="168" fontId="0" fillId="0" borderId="0" xfId="1" applyNumberFormat="1" applyFont="1" applyFill="1">
      <alignment readingOrder="1"/>
    </xf>
    <xf numFmtId="168" fontId="0" fillId="0" borderId="0" xfId="1" applyNumberFormat="1" applyFont="1">
      <alignment readingOrder="1"/>
    </xf>
    <xf numFmtId="0" fontId="0" fillId="2" borderId="1" xfId="0" applyFill="1" applyBorder="1">
      <alignment readingOrder="1"/>
    </xf>
    <xf numFmtId="0" fontId="0" fillId="2" borderId="1" xfId="0" applyFill="1" applyBorder="1" applyAlignment="1">
      <alignment horizontal="center" readingOrder="1"/>
    </xf>
    <xf numFmtId="168" fontId="0" fillId="0" borderId="0" xfId="0" applyNumberFormat="1"/>
    <xf numFmtId="0" fontId="6" fillId="0" borderId="16" xfId="2" applyFont="1" applyFill="1" applyBorder="1" applyAlignment="1">
      <alignment horizontal="left" vertical="center" wrapText="1" readingOrder="1"/>
    </xf>
    <xf numFmtId="43" fontId="0" fillId="0" borderId="0" xfId="0" applyNumberFormat="1"/>
    <xf numFmtId="0" fontId="0" fillId="0" borderId="1" xfId="0" applyFill="1" applyBorder="1" applyAlignment="1">
      <alignment wrapText="1"/>
    </xf>
    <xf numFmtId="168" fontId="0" fillId="0" borderId="0" xfId="9" applyNumberFormat="1" applyFont="1"/>
    <xf numFmtId="8" fontId="0" fillId="0" borderId="0" xfId="0" applyNumberFormat="1"/>
    <xf numFmtId="3" fontId="0" fillId="0" borderId="0" xfId="0" applyNumberFormat="1"/>
    <xf numFmtId="6" fontId="0" fillId="0" borderId="0" xfId="0" applyNumberFormat="1"/>
    <xf numFmtId="0" fontId="0" fillId="0" borderId="1" xfId="0" applyBorder="1" applyAlignment="1">
      <alignment horizontal="center"/>
    </xf>
    <xf numFmtId="6" fontId="0" fillId="0" borderId="1" xfId="0" applyNumberFormat="1" applyBorder="1" applyAlignment="1">
      <alignment horizontal="center"/>
    </xf>
    <xf numFmtId="0" fontId="20" fillId="14" borderId="1" xfId="0" applyFont="1" applyFill="1" applyBorder="1" applyAlignment="1">
      <alignment horizontal="center"/>
    </xf>
    <xf numFmtId="6" fontId="0" fillId="0" borderId="14" xfId="0" applyNumberFormat="1" applyBorder="1"/>
    <xf numFmtId="9" fontId="0" fillId="0" borderId="0" xfId="0" applyNumberFormat="1" applyFill="1">
      <alignment readingOrder="1"/>
    </xf>
    <xf numFmtId="0" fontId="19" fillId="2" borderId="6" xfId="0" applyFont="1" applyFill="1" applyBorder="1" applyAlignment="1">
      <alignment horizontal="center"/>
    </xf>
    <xf numFmtId="0" fontId="19" fillId="2" borderId="11" xfId="0" applyFont="1" applyFill="1" applyBorder="1" applyAlignment="1">
      <alignment horizontal="center"/>
    </xf>
    <xf numFmtId="2" fontId="0" fillId="0" borderId="0" xfId="0" applyNumberFormat="1" applyFill="1" applyAlignment="1">
      <alignment horizontal="center" readingOrder="1"/>
    </xf>
    <xf numFmtId="168" fontId="0" fillId="0" borderId="0" xfId="1" applyNumberFormat="1" applyFont="1"/>
    <xf numFmtId="9" fontId="0" fillId="0" borderId="0" xfId="7" applyFont="1"/>
    <xf numFmtId="9" fontId="0" fillId="0" borderId="0" xfId="0" applyNumberFormat="1" applyAlignment="1">
      <alignment horizontal="center" readingOrder="1"/>
    </xf>
    <xf numFmtId="0" fontId="0" fillId="0" borderId="0" xfId="0" applyAlignment="1">
      <alignment horizontal="center" wrapText="1"/>
    </xf>
    <xf numFmtId="0" fontId="20" fillId="0" borderId="0" xfId="0" applyFont="1"/>
    <xf numFmtId="9" fontId="3" fillId="2" borderId="0" xfId="7" applyFont="1" applyFill="1">
      <alignment readingOrder="1"/>
    </xf>
    <xf numFmtId="9" fontId="0" fillId="0" borderId="0" xfId="7" applyFont="1" applyAlignment="1">
      <alignment horizontal="center" readingOrder="1"/>
    </xf>
    <xf numFmtId="0" fontId="21" fillId="15" borderId="9" xfId="0" applyFont="1" applyFill="1" applyBorder="1" applyAlignment="1">
      <alignment horizontal="left" readingOrder="1"/>
    </xf>
    <xf numFmtId="0" fontId="21" fillId="15" borderId="8" xfId="0" applyFont="1" applyFill="1" applyBorder="1" applyAlignment="1">
      <alignment horizontal="center" wrapText="1" readingOrder="1"/>
    </xf>
    <xf numFmtId="0" fontId="14" fillId="16" borderId="1" xfId="0" applyFont="1" applyFill="1" applyBorder="1" applyAlignment="1">
      <alignment horizontal="center" wrapText="1" readingOrder="1"/>
    </xf>
    <xf numFmtId="0" fontId="14" fillId="16" borderId="8" xfId="0" applyFont="1" applyFill="1" applyBorder="1" applyAlignment="1">
      <alignment horizontal="center" wrapText="1" readingOrder="1"/>
    </xf>
    <xf numFmtId="164" fontId="14" fillId="16" borderId="8" xfId="0" applyNumberFormat="1" applyFont="1" applyFill="1" applyBorder="1" applyAlignment="1">
      <alignment horizontal="center" wrapText="1" readingOrder="1"/>
    </xf>
    <xf numFmtId="164" fontId="14" fillId="16" borderId="19" xfId="0" applyNumberFormat="1" applyFont="1" applyFill="1" applyBorder="1" applyAlignment="1">
      <alignment horizontal="centerContinuous" wrapText="1" readingOrder="1"/>
    </xf>
    <xf numFmtId="164" fontId="14" fillId="16" borderId="20" xfId="0" applyNumberFormat="1" applyFont="1" applyFill="1" applyBorder="1" applyAlignment="1">
      <alignment horizontal="centerContinuous" wrapText="1" readingOrder="1"/>
    </xf>
    <xf numFmtId="164" fontId="14" fillId="16" borderId="5" xfId="0" applyNumberFormat="1" applyFont="1" applyFill="1" applyBorder="1" applyAlignment="1">
      <alignment horizontal="centerContinuous" wrapText="1" readingOrder="1"/>
    </xf>
    <xf numFmtId="0" fontId="14" fillId="17" borderId="1" xfId="0" applyFont="1" applyFill="1" applyBorder="1" applyAlignment="1">
      <alignment horizontal="center" wrapText="1" readingOrder="1"/>
    </xf>
    <xf numFmtId="0" fontId="14" fillId="17" borderId="8" xfId="0" applyFont="1" applyFill="1" applyBorder="1" applyAlignment="1">
      <alignment horizontal="center" wrapText="1" readingOrder="1"/>
    </xf>
    <xf numFmtId="164" fontId="14" fillId="17" borderId="8" xfId="0" applyNumberFormat="1" applyFont="1" applyFill="1" applyBorder="1" applyAlignment="1">
      <alignment horizontal="center" wrapText="1" readingOrder="1"/>
    </xf>
    <xf numFmtId="164" fontId="22" fillId="0" borderId="0" xfId="0" applyNumberFormat="1" applyFont="1">
      <alignment readingOrder="1"/>
    </xf>
    <xf numFmtId="0" fontId="21" fillId="18" borderId="9" xfId="0" applyFont="1" applyFill="1" applyBorder="1" applyAlignment="1">
      <alignment horizontal="left" wrapText="1" readingOrder="1"/>
    </xf>
    <xf numFmtId="0" fontId="21" fillId="18" borderId="8" xfId="0" applyFont="1" applyFill="1" applyBorder="1" applyAlignment="1">
      <alignment horizontal="center" wrapText="1" readingOrder="1"/>
    </xf>
    <xf numFmtId="0" fontId="21" fillId="15" borderId="10" xfId="0" applyFont="1" applyFill="1" applyBorder="1" applyAlignment="1">
      <alignment horizontal="center" wrapText="1" readingOrder="1"/>
    </xf>
    <xf numFmtId="0" fontId="0" fillId="0" borderId="21" xfId="0" applyBorder="1">
      <alignment readingOrder="1"/>
    </xf>
    <xf numFmtId="0" fontId="0" fillId="0" borderId="22" xfId="0" applyBorder="1">
      <alignment readingOrder="1"/>
    </xf>
    <xf numFmtId="0" fontId="0" fillId="0" borderId="23" xfId="0" applyBorder="1">
      <alignment readingOrder="1"/>
    </xf>
    <xf numFmtId="0" fontId="0" fillId="0" borderId="24" xfId="0" applyBorder="1">
      <alignment readingOrder="1"/>
    </xf>
    <xf numFmtId="0" fontId="0" fillId="0" borderId="0" xfId="0" applyBorder="1">
      <alignment readingOrder="1"/>
    </xf>
    <xf numFmtId="0" fontId="0" fillId="0" borderId="25" xfId="0" applyBorder="1">
      <alignment readingOrder="1"/>
    </xf>
    <xf numFmtId="0" fontId="0" fillId="0" borderId="26" xfId="0" applyBorder="1">
      <alignment readingOrder="1"/>
    </xf>
    <xf numFmtId="0" fontId="0" fillId="0" borderId="27" xfId="0" applyBorder="1">
      <alignment readingOrder="1"/>
    </xf>
    <xf numFmtId="0" fontId="0" fillId="0" borderId="28" xfId="0" applyBorder="1">
      <alignment readingOrder="1"/>
    </xf>
    <xf numFmtId="0" fontId="14" fillId="19" borderId="3" xfId="0" applyFont="1" applyFill="1" applyBorder="1" applyAlignment="1">
      <alignment horizontal="centerContinuous" wrapText="1" readingOrder="1"/>
    </xf>
    <xf numFmtId="0" fontId="14" fillId="19" borderId="5" xfId="0" applyFont="1" applyFill="1" applyBorder="1" applyAlignment="1">
      <alignment horizontal="centerContinuous" wrapText="1" readingOrder="1"/>
    </xf>
    <xf numFmtId="164" fontId="14" fillId="19" borderId="3" xfId="0" applyNumberFormat="1" applyFont="1" applyFill="1" applyBorder="1" applyAlignment="1">
      <alignment horizontal="centerContinuous" wrapText="1" readingOrder="1"/>
    </xf>
    <xf numFmtId="164" fontId="14" fillId="19" borderId="4" xfId="0" applyNumberFormat="1" applyFont="1" applyFill="1" applyBorder="1" applyAlignment="1">
      <alignment horizontal="centerContinuous" wrapText="1" readingOrder="1"/>
    </xf>
    <xf numFmtId="164" fontId="14" fillId="19" borderId="5" xfId="0" applyNumberFormat="1" applyFont="1" applyFill="1" applyBorder="1" applyAlignment="1">
      <alignment horizontal="centerContinuous" wrapText="1" readingOrder="1"/>
    </xf>
    <xf numFmtId="164" fontId="14" fillId="19" borderId="10" xfId="0" applyNumberFormat="1" applyFont="1" applyFill="1" applyBorder="1" applyAlignment="1">
      <alignment horizontal="center" wrapText="1" readingOrder="1"/>
    </xf>
    <xf numFmtId="171" fontId="14" fillId="17" borderId="8" xfId="0" applyNumberFormat="1" applyFont="1" applyFill="1" applyBorder="1" applyAlignment="1">
      <alignment horizontal="center" wrapText="1" readingOrder="1"/>
    </xf>
    <xf numFmtId="164" fontId="13" fillId="0" borderId="0" xfId="0" applyNumberFormat="1" applyFont="1">
      <alignment readingOrder="1"/>
    </xf>
    <xf numFmtId="0" fontId="14" fillId="16" borderId="3" xfId="0" applyFont="1" applyFill="1" applyBorder="1" applyAlignment="1">
      <alignment horizontal="centerContinuous" wrapText="1" readingOrder="1"/>
    </xf>
    <xf numFmtId="0" fontId="14" fillId="16" borderId="4" xfId="0" applyFont="1" applyFill="1" applyBorder="1" applyAlignment="1">
      <alignment horizontal="centerContinuous" wrapText="1" readingOrder="1"/>
    </xf>
    <xf numFmtId="164" fontId="14" fillId="16" borderId="4" xfId="0" applyNumberFormat="1" applyFont="1" applyFill="1" applyBorder="1" applyAlignment="1">
      <alignment horizontal="centerContinuous" wrapText="1" readingOrder="1"/>
    </xf>
    <xf numFmtId="164" fontId="14" fillId="16" borderId="10" xfId="0" applyNumberFormat="1" applyFont="1" applyFill="1" applyBorder="1" applyAlignment="1">
      <alignment horizontal="center" wrapText="1" readingOrder="1"/>
    </xf>
    <xf numFmtId="164" fontId="14" fillId="16" borderId="3" xfId="0" applyNumberFormat="1" applyFont="1" applyFill="1" applyBorder="1" applyAlignment="1">
      <alignment horizontal="centerContinuous" wrapText="1" readingOrder="1"/>
    </xf>
    <xf numFmtId="0" fontId="3" fillId="0" borderId="0" xfId="0" applyFont="1">
      <alignment readingOrder="1"/>
    </xf>
    <xf numFmtId="172" fontId="3" fillId="0" borderId="0" xfId="0" applyNumberFormat="1" applyFont="1">
      <alignment readingOrder="1"/>
    </xf>
    <xf numFmtId="172" fontId="0" fillId="0" borderId="0" xfId="0" applyNumberFormat="1">
      <alignment readingOrder="1"/>
    </xf>
    <xf numFmtId="172" fontId="22" fillId="0" borderId="0" xfId="0" applyNumberFormat="1" applyFont="1">
      <alignment readingOrder="1"/>
    </xf>
    <xf numFmtId="2" fontId="2" fillId="13" borderId="0" xfId="0" applyNumberFormat="1" applyFont="1" applyFill="1" applyAlignment="1">
      <alignment horizontal="center" readingOrder="1"/>
    </xf>
    <xf numFmtId="1" fontId="2" fillId="13" borderId="0" xfId="0" applyNumberFormat="1" applyFont="1" applyFill="1" applyAlignment="1">
      <alignment horizontal="center" readingOrder="1"/>
    </xf>
    <xf numFmtId="0" fontId="19" fillId="2" borderId="12" xfId="0" applyFont="1" applyFill="1" applyBorder="1"/>
    <xf numFmtId="0" fontId="19" fillId="2" borderId="13" xfId="0" applyFont="1" applyFill="1" applyBorder="1"/>
    <xf numFmtId="0" fontId="19" fillId="2" borderId="14" xfId="0" applyFont="1" applyFill="1" applyBorder="1"/>
    <xf numFmtId="0" fontId="19" fillId="2" borderId="15" xfId="0" applyFont="1" applyFill="1" applyBorder="1"/>
    <xf numFmtId="173" fontId="14" fillId="17" borderId="8" xfId="0" applyNumberFormat="1" applyFont="1" applyFill="1" applyBorder="1" applyAlignment="1">
      <alignment horizontal="center" wrapText="1" readingOrder="1"/>
    </xf>
    <xf numFmtId="14" fontId="14" fillId="17" borderId="8" xfId="0" applyNumberFormat="1" applyFont="1" applyFill="1" applyBorder="1" applyAlignment="1">
      <alignment horizontal="center" wrapText="1" readingOrder="1"/>
    </xf>
    <xf numFmtId="0" fontId="19" fillId="20" borderId="1" xfId="0" applyFont="1" applyFill="1" applyBorder="1"/>
    <xf numFmtId="0" fontId="19" fillId="20" borderId="1" xfId="0" applyFont="1" applyFill="1" applyBorder="1" applyAlignment="1">
      <alignment horizontal="center"/>
    </xf>
    <xf numFmtId="164" fontId="0" fillId="20" borderId="0" xfId="0" applyNumberFormat="1" applyFill="1" applyAlignment="1">
      <alignment horizontal="center" readingOrder="1"/>
    </xf>
    <xf numFmtId="0" fontId="0" fillId="20" borderId="0" xfId="0" applyFill="1">
      <alignment readingOrder="1"/>
    </xf>
    <xf numFmtId="174" fontId="0" fillId="20" borderId="0" xfId="1" applyNumberFormat="1" applyFont="1" applyFill="1">
      <alignment readingOrder="1"/>
    </xf>
    <xf numFmtId="0" fontId="0" fillId="2" borderId="6" xfId="0" applyFill="1" applyBorder="1">
      <alignment readingOrder="1"/>
    </xf>
    <xf numFmtId="0" fontId="0" fillId="2" borderId="17" xfId="0" applyFill="1" applyBorder="1">
      <alignment readingOrder="1"/>
    </xf>
    <xf numFmtId="0" fontId="0" fillId="2" borderId="11" xfId="0" applyFill="1" applyBorder="1">
      <alignment readingOrder="1"/>
    </xf>
    <xf numFmtId="0" fontId="0" fillId="0" borderId="0" xfId="0" applyFill="1"/>
    <xf numFmtId="164" fontId="3" fillId="0" borderId="0" xfId="0" applyNumberFormat="1" applyFont="1">
      <alignment readingOrder="1"/>
    </xf>
    <xf numFmtId="0" fontId="5" fillId="0" borderId="0" xfId="0" applyFont="1" applyAlignment="1">
      <alignment horizontal="right"/>
    </xf>
    <xf numFmtId="0" fontId="25" fillId="0" borderId="0" xfId="0" applyFont="1" applyAlignment="1">
      <alignment horizontal="right"/>
    </xf>
    <xf numFmtId="174" fontId="0" fillId="0" borderId="0" xfId="1" applyNumberFormat="1" applyFont="1">
      <alignment readingOrder="1"/>
    </xf>
    <xf numFmtId="9" fontId="0" fillId="0" borderId="0" xfId="0" applyNumberFormat="1"/>
    <xf numFmtId="8" fontId="17" fillId="21" borderId="0" xfId="0" applyNumberFormat="1" applyFont="1" applyFill="1"/>
    <xf numFmtId="43" fontId="0" fillId="20" borderId="0" xfId="12" applyNumberFormat="1" applyFont="1" applyFill="1" applyAlignment="1">
      <alignment horizontal="center" readingOrder="1"/>
    </xf>
    <xf numFmtId="0" fontId="0" fillId="2" borderId="12" xfId="0" applyFill="1" applyBorder="1">
      <alignment readingOrder="1"/>
    </xf>
    <xf numFmtId="0" fontId="17" fillId="11" borderId="12" xfId="0" applyFont="1" applyFill="1" applyBorder="1">
      <alignment readingOrder="1"/>
    </xf>
    <xf numFmtId="0" fontId="17" fillId="11" borderId="13" xfId="0" applyFont="1" applyFill="1" applyBorder="1">
      <alignment readingOrder="1"/>
    </xf>
    <xf numFmtId="0" fontId="0" fillId="2" borderId="0" xfId="0" applyFill="1" applyBorder="1">
      <alignment readingOrder="1"/>
    </xf>
    <xf numFmtId="0" fontId="17" fillId="11" borderId="0" xfId="0" applyFont="1" applyFill="1" applyBorder="1">
      <alignment readingOrder="1"/>
    </xf>
    <xf numFmtId="0" fontId="17" fillId="11" borderId="18" xfId="0" applyFont="1" applyFill="1" applyBorder="1">
      <alignment readingOrder="1"/>
    </xf>
    <xf numFmtId="0" fontId="0" fillId="2" borderId="0" xfId="0" applyFill="1" applyBorder="1" applyAlignment="1">
      <alignment vertical="center" wrapText="1" readingOrder="1"/>
    </xf>
    <xf numFmtId="0" fontId="0" fillId="2" borderId="14" xfId="0" applyFill="1" applyBorder="1">
      <alignment readingOrder="1"/>
    </xf>
    <xf numFmtId="164" fontId="20" fillId="13" borderId="14" xfId="0" applyNumberFormat="1" applyFont="1" applyFill="1" applyBorder="1" applyAlignment="1">
      <alignment horizontal="center" readingOrder="1"/>
    </xf>
    <xf numFmtId="0" fontId="0" fillId="13" borderId="15" xfId="0" applyFill="1" applyBorder="1">
      <alignment readingOrder="1"/>
    </xf>
    <xf numFmtId="49" fontId="0" fillId="4" borderId="2" xfId="0" quotePrefix="1" applyNumberFormat="1" applyFill="1" applyBorder="1">
      <alignment readingOrder="1"/>
    </xf>
    <xf numFmtId="0" fontId="2" fillId="4" borderId="12" xfId="0" applyNumberFormat="1" applyFont="1" applyFill="1" applyBorder="1" applyAlignment="1">
      <alignment horizontal="left" vertical="center" wrapText="1" readingOrder="1"/>
    </xf>
    <xf numFmtId="0" fontId="2" fillId="4" borderId="13" xfId="0" applyNumberFormat="1" applyFont="1" applyFill="1" applyBorder="1" applyAlignment="1">
      <alignment horizontal="left" vertical="center" wrapText="1" readingOrder="1"/>
    </xf>
    <xf numFmtId="0" fontId="2" fillId="4" borderId="0" xfId="0" applyNumberFormat="1" applyFont="1" applyFill="1" applyBorder="1" applyAlignment="1">
      <alignment horizontal="left" vertical="center" wrapText="1" readingOrder="1"/>
    </xf>
    <xf numFmtId="0" fontId="2" fillId="4" borderId="18" xfId="0" applyNumberFormat="1" applyFont="1" applyFill="1" applyBorder="1" applyAlignment="1">
      <alignment horizontal="left" vertical="center" wrapText="1" readingOrder="1"/>
    </xf>
    <xf numFmtId="0" fontId="2" fillId="4" borderId="14" xfId="0" applyNumberFormat="1" applyFont="1" applyFill="1" applyBorder="1" applyAlignment="1">
      <alignment horizontal="left" vertical="center" wrapText="1" readingOrder="1"/>
    </xf>
    <xf numFmtId="0" fontId="2" fillId="4" borderId="15" xfId="0" applyNumberFormat="1" applyFont="1" applyFill="1" applyBorder="1" applyAlignment="1">
      <alignment horizontal="left" vertical="center" wrapText="1" readingOrder="1"/>
    </xf>
    <xf numFmtId="0" fontId="14" fillId="6" borderId="9" xfId="3" applyFont="1" applyFill="1" applyBorder="1" applyAlignment="1">
      <alignment horizontal="center"/>
    </xf>
    <xf numFmtId="0" fontId="14" fillId="6" borderId="10" xfId="3" applyFont="1" applyFill="1" applyBorder="1" applyAlignment="1">
      <alignment horizontal="center"/>
    </xf>
    <xf numFmtId="0" fontId="14" fillId="6" borderId="8" xfId="3" applyFont="1" applyFill="1" applyBorder="1" applyAlignment="1">
      <alignment horizontal="center"/>
    </xf>
    <xf numFmtId="0" fontId="11" fillId="7" borderId="1" xfId="0" applyFont="1" applyFill="1" applyBorder="1" applyAlignment="1">
      <alignment horizontal="center"/>
    </xf>
    <xf numFmtId="0" fontId="3" fillId="0" borderId="1" xfId="0" applyFont="1" applyBorder="1" applyAlignment="1">
      <alignment horizontal="center"/>
    </xf>
    <xf numFmtId="0" fontId="3" fillId="8" borderId="1" xfId="3" applyFont="1" applyFill="1" applyBorder="1" applyAlignment="1">
      <alignment horizontal="center"/>
    </xf>
  </cellXfs>
  <cellStyles count="13">
    <cellStyle name="Comma" xfId="1" builtinId="3"/>
    <cellStyle name="Comma 2" xfId="12"/>
    <cellStyle name="Comma 3 4" xfId="9"/>
    <cellStyle name="Currency 3 4" xfId="10"/>
    <cellStyle name="Normal" xfId="0" builtinId="0"/>
    <cellStyle name="Normal 13" xfId="5"/>
    <cellStyle name="Normal 14" xfId="11"/>
    <cellStyle name="Normal 3" xfId="6"/>
    <cellStyle name="Normal 4 4" xfId="8"/>
    <cellStyle name="Normal_MTDUCT" xfId="3"/>
    <cellStyle name="Normal_PC-LPDPackage-6P-D14" xfId="2"/>
    <cellStyle name="Normal_ProCostFinAssumptions_Sector" xfId="4"/>
    <cellStyle name="Percent" xfId="7"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523875</xdr:colOff>
      <xdr:row>2</xdr:row>
      <xdr:rowOff>104775</xdr:rowOff>
    </xdr:from>
    <xdr:to>
      <xdr:col>3</xdr:col>
      <xdr:colOff>1950414</xdr:colOff>
      <xdr:row>20</xdr:row>
      <xdr:rowOff>104775</xdr:rowOff>
    </xdr:to>
    <xdr:pic>
      <xdr:nvPicPr>
        <xdr:cNvPr id="2" name="Picture 1"/>
        <xdr:cNvPicPr>
          <a:picLocks noChangeAspect="1" noChangeArrowheads="1"/>
        </xdr:cNvPicPr>
      </xdr:nvPicPr>
      <xdr:blipFill>
        <a:blip xmlns:r="http://schemas.openxmlformats.org/officeDocument/2006/relationships" r:embed="rId1" cstate="print"/>
        <a:srcRect l="10325" t="15755" r="25866" b="11416"/>
        <a:stretch>
          <a:fillRect/>
        </a:stretch>
      </xdr:blipFill>
      <xdr:spPr bwMode="auto">
        <a:xfrm>
          <a:off x="523875" y="428625"/>
          <a:ext cx="5207964" cy="3238500"/>
        </a:xfrm>
        <a:prstGeom prst="rect">
          <a:avLst/>
        </a:prstGeom>
        <a:noFill/>
        <a:ln w="1">
          <a:noFill/>
          <a:miter lim="800000"/>
          <a:headEnd/>
          <a:tailEnd type="none" w="med" len="med"/>
        </a:ln>
        <a:effectLst/>
      </xdr:spPr>
    </xdr:pic>
    <xdr:clientData/>
  </xdr:twoCellAnchor>
  <xdr:twoCellAnchor editAs="oneCell">
    <xdr:from>
      <xdr:col>1</xdr:col>
      <xdr:colOff>361950</xdr:colOff>
      <xdr:row>47</xdr:row>
      <xdr:rowOff>38100</xdr:rowOff>
    </xdr:from>
    <xdr:to>
      <xdr:col>7</xdr:col>
      <xdr:colOff>476250</xdr:colOff>
      <xdr:row>66</xdr:row>
      <xdr:rowOff>114300</xdr:rowOff>
    </xdr:to>
    <xdr:pic>
      <xdr:nvPicPr>
        <xdr:cNvPr id="11265" name="Picture 1"/>
        <xdr:cNvPicPr>
          <a:picLocks noChangeAspect="1" noChangeArrowheads="1"/>
        </xdr:cNvPicPr>
      </xdr:nvPicPr>
      <xdr:blipFill>
        <a:blip xmlns:r="http://schemas.openxmlformats.org/officeDocument/2006/relationships" r:embed="rId2" cstate="print"/>
        <a:srcRect l="14275" t="26562" r="21962" b="30339"/>
        <a:stretch>
          <a:fillRect/>
        </a:stretch>
      </xdr:blipFill>
      <xdr:spPr bwMode="auto">
        <a:xfrm>
          <a:off x="971550" y="7648575"/>
          <a:ext cx="8296275" cy="3152775"/>
        </a:xfrm>
        <a:prstGeom prst="rect">
          <a:avLst/>
        </a:prstGeom>
        <a:noFill/>
        <a:ln w="1">
          <a:noFill/>
          <a:miter lim="800000"/>
          <a:headEnd/>
          <a:tailEnd type="none" w="med" len="med"/>
        </a:ln>
        <a:effec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m_Master_7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M-VRF-7P_V2.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Spray%20Valve/ComCookingPreRinseSprayValve_v2_0_7thPlan_01.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FEAS"/>
      <sheetName val="RAMP"/>
      <sheetName val="CODE"/>
      <sheetName val="CHAR"/>
      <sheetName val="Floor"/>
      <sheetName val="Vars"/>
      <sheetName val="Labels"/>
      <sheetName val="Lookup"/>
      <sheetName val="EUI"/>
      <sheetName val="Measure Name List"/>
      <sheetName val="CBSA Data"/>
      <sheetName val="CBSA Data New"/>
      <sheetName val="BPA Taxonomy"/>
    </sheetNames>
    <definedNames>
      <definedName name="ACHIEV" refersTo="='ACHIEV'!$B$19:$Y$119"/>
    </definedNames>
    <sheetDataSet>
      <sheetData sheetId="0" refreshError="1"/>
      <sheetData sheetId="1">
        <row r="15">
          <cell r="D15" t="str">
            <v>Laptop-NR</v>
          </cell>
        </row>
        <row r="19">
          <cell r="D19" t="str">
            <v>Desktop-NR</v>
          </cell>
        </row>
        <row r="21">
          <cell r="D21" t="str">
            <v>Cooking Equipment-NR</v>
          </cell>
        </row>
        <row r="40">
          <cell r="D40" t="str">
            <v>Demand Control Ventilation-Retro</v>
          </cell>
        </row>
        <row r="43">
          <cell r="D43" t="str">
            <v>DCV Parking Garage-Retro</v>
          </cell>
        </row>
      </sheetData>
      <sheetData sheetId="2">
        <row r="4">
          <cell r="H4">
            <v>2035</v>
          </cell>
        </row>
      </sheetData>
      <sheetData sheetId="3">
        <row r="11">
          <cell r="B11" t="str">
            <v>Measure Index Name</v>
          </cell>
        </row>
        <row r="19">
          <cell r="B19" t="str">
            <v>Desktop-NR</v>
          </cell>
          <cell r="C19">
            <v>0.01</v>
          </cell>
          <cell r="D19">
            <v>0.01</v>
          </cell>
          <cell r="E19">
            <v>0.01</v>
          </cell>
          <cell r="F19">
            <v>0.01</v>
          </cell>
          <cell r="G19">
            <v>0.01</v>
          </cell>
          <cell r="H19">
            <v>0.01</v>
          </cell>
          <cell r="I19">
            <v>0.01</v>
          </cell>
          <cell r="J19">
            <v>0.01</v>
          </cell>
          <cell r="K19">
            <v>0.01</v>
          </cell>
          <cell r="L19">
            <v>0.01</v>
          </cell>
          <cell r="M19">
            <v>0.01</v>
          </cell>
          <cell r="N19">
            <v>0.01</v>
          </cell>
          <cell r="O19">
            <v>0.01</v>
          </cell>
          <cell r="P19">
            <v>0.01</v>
          </cell>
          <cell r="Q19">
            <v>0.01</v>
          </cell>
          <cell r="R19">
            <v>0.01</v>
          </cell>
          <cell r="S19">
            <v>0.01</v>
          </cell>
          <cell r="T19">
            <v>0.01</v>
          </cell>
          <cell r="U19">
            <v>0.25</v>
          </cell>
          <cell r="X19">
            <v>0.01</v>
          </cell>
          <cell r="Y19">
            <v>0.01</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0.74</v>
          </cell>
          <cell r="X20">
            <v>0</v>
          </cell>
          <cell r="Y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0.54900000000000004</v>
          </cell>
          <cell r="X21">
            <v>0</v>
          </cell>
          <cell r="Y21">
            <v>0</v>
          </cell>
        </row>
        <row r="22">
          <cell r="B22" t="str">
            <v>Premium HVAC Equipment-New</v>
          </cell>
          <cell r="C22">
            <v>0.9</v>
          </cell>
          <cell r="D22">
            <v>0.9</v>
          </cell>
          <cell r="E22">
            <v>0.9</v>
          </cell>
          <cell r="F22">
            <v>0.9</v>
          </cell>
          <cell r="G22">
            <v>0.9</v>
          </cell>
          <cell r="H22">
            <v>0.9</v>
          </cell>
          <cell r="I22">
            <v>0.9</v>
          </cell>
          <cell r="J22">
            <v>0.9</v>
          </cell>
          <cell r="K22">
            <v>0.9</v>
          </cell>
          <cell r="L22">
            <v>0.9</v>
          </cell>
          <cell r="M22">
            <v>0.9</v>
          </cell>
          <cell r="N22">
            <v>0.9</v>
          </cell>
          <cell r="O22">
            <v>0.9</v>
          </cell>
          <cell r="P22">
            <v>0.9</v>
          </cell>
          <cell r="Q22">
            <v>0.9</v>
          </cell>
          <cell r="R22">
            <v>0.9</v>
          </cell>
          <cell r="S22">
            <v>0.9</v>
          </cell>
          <cell r="T22">
            <v>0.9</v>
          </cell>
          <cell r="X22">
            <v>1</v>
          </cell>
          <cell r="Y22">
            <v>1</v>
          </cell>
        </row>
        <row r="23">
          <cell r="B23" t="str">
            <v>Premium HVAC Equipment-NR</v>
          </cell>
          <cell r="C23">
            <v>0.9</v>
          </cell>
          <cell r="D23">
            <v>0.9</v>
          </cell>
          <cell r="E23">
            <v>0.9</v>
          </cell>
          <cell r="F23">
            <v>0.9</v>
          </cell>
          <cell r="G23">
            <v>0.9</v>
          </cell>
          <cell r="H23">
            <v>0.9</v>
          </cell>
          <cell r="I23">
            <v>0.9</v>
          </cell>
          <cell r="J23">
            <v>0.9</v>
          </cell>
          <cell r="K23">
            <v>0.9</v>
          </cell>
          <cell r="L23">
            <v>0.9</v>
          </cell>
          <cell r="M23">
            <v>0.9</v>
          </cell>
          <cell r="N23">
            <v>0.9</v>
          </cell>
          <cell r="O23">
            <v>0.9</v>
          </cell>
          <cell r="P23">
            <v>0.9</v>
          </cell>
          <cell r="Q23">
            <v>0.9</v>
          </cell>
          <cell r="R23">
            <v>0.9</v>
          </cell>
          <cell r="S23">
            <v>0.9</v>
          </cell>
          <cell r="T23">
            <v>0.9</v>
          </cell>
          <cell r="X23">
            <v>1</v>
          </cell>
          <cell r="Y23">
            <v>1</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X24">
            <v>0</v>
          </cell>
          <cell r="Y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X25">
            <v>0</v>
          </cell>
          <cell r="Y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X26">
            <v>0</v>
          </cell>
          <cell r="Y26">
            <v>0</v>
          </cell>
        </row>
        <row r="27">
          <cell r="B27" t="str">
            <v>Advanced Rooftop Controller-New</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X27">
            <v>0</v>
          </cell>
          <cell r="Y27">
            <v>0</v>
          </cell>
        </row>
        <row r="28">
          <cell r="B28" t="str">
            <v>Advanced Rooftop Controller-NR</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X28">
            <v>0</v>
          </cell>
          <cell r="Y28">
            <v>0</v>
          </cell>
        </row>
        <row r="29">
          <cell r="B29" t="str">
            <v>Advanced Rooftop Controller-Retro</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X29">
            <v>0</v>
          </cell>
          <cell r="Y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X30">
            <v>0</v>
          </cell>
          <cell r="Y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X31">
            <v>0</v>
          </cell>
          <cell r="Y31">
            <v>0</v>
          </cell>
        </row>
        <row r="32">
          <cell r="B32" t="str">
            <v>Commercial EM-New</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X32">
            <v>1</v>
          </cell>
          <cell r="Y32">
            <v>1</v>
          </cell>
        </row>
        <row r="33">
          <cell r="B33" t="str">
            <v>Commercial EM-NR</v>
          </cell>
          <cell r="C33">
            <v>1</v>
          </cell>
          <cell r="D33">
            <v>1</v>
          </cell>
          <cell r="E33">
            <v>1</v>
          </cell>
          <cell r="F33">
            <v>1</v>
          </cell>
          <cell r="G33">
            <v>1</v>
          </cell>
          <cell r="H33">
            <v>1</v>
          </cell>
          <cell r="I33">
            <v>1</v>
          </cell>
          <cell r="J33">
            <v>1</v>
          </cell>
          <cell r="K33">
            <v>1</v>
          </cell>
          <cell r="L33">
            <v>1</v>
          </cell>
          <cell r="M33">
            <v>1</v>
          </cell>
          <cell r="N33">
            <v>1</v>
          </cell>
          <cell r="O33">
            <v>1</v>
          </cell>
          <cell r="P33">
            <v>1</v>
          </cell>
          <cell r="Q33">
            <v>1</v>
          </cell>
          <cell r="R33">
            <v>1</v>
          </cell>
          <cell r="S33">
            <v>1</v>
          </cell>
          <cell r="T33">
            <v>1</v>
          </cell>
          <cell r="X33">
            <v>1</v>
          </cell>
          <cell r="Y33">
            <v>1</v>
          </cell>
        </row>
        <row r="34">
          <cell r="B34" t="str">
            <v>Commercial EM-Retro</v>
          </cell>
          <cell r="C34">
            <v>0.81420000000000003</v>
          </cell>
          <cell r="D34">
            <v>0.81420000000000003</v>
          </cell>
          <cell r="E34">
            <v>0.81420000000000003</v>
          </cell>
          <cell r="F34">
            <v>0.81420000000000003</v>
          </cell>
          <cell r="G34">
            <v>0.81420000000000003</v>
          </cell>
          <cell r="H34">
            <v>0.81420000000000003</v>
          </cell>
          <cell r="I34">
            <v>0.81420000000000003</v>
          </cell>
          <cell r="J34">
            <v>0.81420000000000003</v>
          </cell>
          <cell r="K34">
            <v>0.81420000000000003</v>
          </cell>
          <cell r="L34">
            <v>0.81420000000000003</v>
          </cell>
          <cell r="M34">
            <v>0.81420000000000003</v>
          </cell>
          <cell r="N34">
            <v>0.81420000000000003</v>
          </cell>
          <cell r="O34">
            <v>0.81420000000000003</v>
          </cell>
          <cell r="P34">
            <v>0.81420000000000003</v>
          </cell>
          <cell r="Q34">
            <v>0.81420000000000003</v>
          </cell>
          <cell r="R34">
            <v>0.81420000000000003</v>
          </cell>
          <cell r="S34">
            <v>0.81420000000000003</v>
          </cell>
          <cell r="T34">
            <v>0.81420000000000003</v>
          </cell>
          <cell r="X34">
            <v>1</v>
          </cell>
          <cell r="Y34">
            <v>1</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X35">
            <v>0</v>
          </cell>
          <cell r="Y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X36">
            <v>0</v>
          </cell>
          <cell r="Y36">
            <v>0</v>
          </cell>
        </row>
        <row r="37">
          <cell r="B37" t="str">
            <v>Economizer-Retro</v>
          </cell>
          <cell r="C37">
            <v>0.37773742662640791</v>
          </cell>
          <cell r="D37">
            <v>0.23826646440482974</v>
          </cell>
          <cell r="E37">
            <v>5.5518884697354179E-2</v>
          </cell>
          <cell r="F37">
            <v>0.35309381104934129</v>
          </cell>
          <cell r="G37">
            <v>0.19907568268653997</v>
          </cell>
          <cell r="H37">
            <v>0.15513670187653161</v>
          </cell>
          <cell r="I37">
            <v>1.0197910929940514E-2</v>
          </cell>
          <cell r="J37">
            <v>0.28088324172086482</v>
          </cell>
          <cell r="K37">
            <v>0.28088324172086482</v>
          </cell>
          <cell r="L37">
            <v>0.11124903795477889</v>
          </cell>
          <cell r="M37">
            <v>0.31360984414443888</v>
          </cell>
          <cell r="N37">
            <v>0.15264480663133839</v>
          </cell>
          <cell r="O37">
            <v>0.24652213025227437</v>
          </cell>
          <cell r="P37">
            <v>7.8175735111402314E-2</v>
          </cell>
          <cell r="Q37">
            <v>0.34124133606352913</v>
          </cell>
          <cell r="R37">
            <v>5.9048454739110051E-2</v>
          </cell>
          <cell r="S37">
            <v>0.29894926354357898</v>
          </cell>
          <cell r="T37">
            <v>0.31491070071894045</v>
          </cell>
          <cell r="X37">
            <v>0.62956237771067991</v>
          </cell>
          <cell r="Y37">
            <v>0.31768861920643965</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X38">
            <v>0</v>
          </cell>
          <cell r="Y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X39">
            <v>0</v>
          </cell>
          <cell r="Y39">
            <v>0</v>
          </cell>
        </row>
        <row r="40">
          <cell r="B40" t="str">
            <v>Demand Control Ventilation-Retro</v>
          </cell>
          <cell r="C40">
            <v>0.10326972741610822</v>
          </cell>
          <cell r="D40">
            <v>0.62207382538606792</v>
          </cell>
          <cell r="E40">
            <v>0.71764122486097937</v>
          </cell>
          <cell r="F40">
            <v>0.64936643170170361</v>
          </cell>
          <cell r="G40">
            <v>0.3754791340852166</v>
          </cell>
          <cell r="H40">
            <v>0.51861578363233451</v>
          </cell>
          <cell r="I40">
            <v>0.4224831216091387</v>
          </cell>
          <cell r="J40">
            <v>0.32307857163168779</v>
          </cell>
          <cell r="K40">
            <v>0.19213044434378573</v>
          </cell>
          <cell r="L40">
            <v>0.21144946069810441</v>
          </cell>
          <cell r="M40">
            <v>0.43390558040018462</v>
          </cell>
          <cell r="N40">
            <v>0.57499869036077145</v>
          </cell>
          <cell r="O40">
            <v>0.45018285377424883</v>
          </cell>
          <cell r="P40">
            <v>0.24208313482049432</v>
          </cell>
          <cell r="Q40">
            <v>0.12663145344947355</v>
          </cell>
          <cell r="R40">
            <v>0.3226231781527627</v>
          </cell>
          <cell r="S40">
            <v>0.47074543668218816</v>
          </cell>
          <cell r="T40">
            <v>0.34671695238562511</v>
          </cell>
          <cell r="X40">
            <v>0.14631137601011796</v>
          </cell>
          <cell r="Y40">
            <v>0.74589661920231454</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0.9</v>
          </cell>
          <cell r="X41">
            <v>0</v>
          </cell>
          <cell r="Y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X42">
            <v>0</v>
          </cell>
          <cell r="Y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X43">
            <v>0</v>
          </cell>
          <cell r="Y43">
            <v>0</v>
          </cell>
        </row>
        <row r="44">
          <cell r="B44" t="str">
            <v>Weatherization - School-Retro</v>
          </cell>
          <cell r="C44">
            <v>0.01</v>
          </cell>
          <cell r="D44">
            <v>0.01</v>
          </cell>
          <cell r="E44">
            <v>0.01</v>
          </cell>
          <cell r="F44">
            <v>0.01</v>
          </cell>
          <cell r="G44">
            <v>0.01</v>
          </cell>
          <cell r="H44">
            <v>0.01</v>
          </cell>
          <cell r="I44">
            <v>0.01</v>
          </cell>
          <cell r="J44">
            <v>0.01</v>
          </cell>
          <cell r="K44">
            <v>0.01</v>
          </cell>
          <cell r="L44">
            <v>0.01</v>
          </cell>
          <cell r="M44">
            <v>0.01</v>
          </cell>
          <cell r="N44">
            <v>0.01</v>
          </cell>
          <cell r="O44">
            <v>0.01</v>
          </cell>
          <cell r="P44">
            <v>0.01</v>
          </cell>
          <cell r="Q44">
            <v>0.01</v>
          </cell>
          <cell r="R44">
            <v>0.01</v>
          </cell>
          <cell r="S44">
            <v>0.01</v>
          </cell>
          <cell r="T44">
            <v>0.01</v>
          </cell>
          <cell r="X44">
            <v>0.01</v>
          </cell>
          <cell r="Y44">
            <v>0.01</v>
          </cell>
        </row>
        <row r="45">
          <cell r="B45" t="str">
            <v>Energy Recovery Ventilator-NR</v>
          </cell>
          <cell r="C45">
            <v>0.01</v>
          </cell>
          <cell r="D45">
            <v>0.01</v>
          </cell>
          <cell r="E45">
            <v>0.01</v>
          </cell>
          <cell r="F45">
            <v>0.01</v>
          </cell>
          <cell r="G45">
            <v>0.01</v>
          </cell>
          <cell r="H45">
            <v>0.01</v>
          </cell>
          <cell r="I45">
            <v>0.01</v>
          </cell>
          <cell r="J45">
            <v>0.01</v>
          </cell>
          <cell r="K45">
            <v>0.01</v>
          </cell>
          <cell r="L45">
            <v>0.01</v>
          </cell>
          <cell r="M45">
            <v>0.01</v>
          </cell>
          <cell r="N45">
            <v>0.01</v>
          </cell>
          <cell r="O45">
            <v>0.01</v>
          </cell>
          <cell r="P45">
            <v>0.01</v>
          </cell>
          <cell r="Q45">
            <v>0.01</v>
          </cell>
          <cell r="R45">
            <v>0.01</v>
          </cell>
          <cell r="S45">
            <v>0.01</v>
          </cell>
          <cell r="T45">
            <v>0.01</v>
          </cell>
          <cell r="U45">
            <v>9.9999999999999978E-2</v>
          </cell>
          <cell r="X45">
            <v>0.01</v>
          </cell>
          <cell r="Y45">
            <v>0.01</v>
          </cell>
        </row>
        <row r="46">
          <cell r="B46" t="str">
            <v>AC Heat Recovery for Water Heating-NR</v>
          </cell>
          <cell r="C46">
            <v>0.01</v>
          </cell>
          <cell r="D46">
            <v>0.01</v>
          </cell>
          <cell r="E46">
            <v>0.01</v>
          </cell>
          <cell r="F46">
            <v>0.01</v>
          </cell>
          <cell r="G46">
            <v>0.01</v>
          </cell>
          <cell r="H46">
            <v>0.01</v>
          </cell>
          <cell r="I46">
            <v>0.01</v>
          </cell>
          <cell r="J46">
            <v>0.01</v>
          </cell>
          <cell r="K46">
            <v>0.01</v>
          </cell>
          <cell r="L46">
            <v>0.01</v>
          </cell>
          <cell r="M46">
            <v>0.01</v>
          </cell>
          <cell r="N46">
            <v>0.01</v>
          </cell>
          <cell r="O46">
            <v>0.01</v>
          </cell>
          <cell r="P46">
            <v>0.01</v>
          </cell>
          <cell r="Q46">
            <v>0.01</v>
          </cell>
          <cell r="R46">
            <v>0.01</v>
          </cell>
          <cell r="S46">
            <v>0.01</v>
          </cell>
          <cell r="T46">
            <v>0.01</v>
          </cell>
          <cell r="X46">
            <v>0.01</v>
          </cell>
          <cell r="Y46">
            <v>0.01</v>
          </cell>
        </row>
        <row r="47">
          <cell r="B47" t="str">
            <v>Room Occupancy Sensors in Lodging-Retro</v>
          </cell>
          <cell r="C47">
            <v>0.01</v>
          </cell>
          <cell r="D47">
            <v>0.01</v>
          </cell>
          <cell r="E47">
            <v>0.01</v>
          </cell>
          <cell r="F47">
            <v>0.01</v>
          </cell>
          <cell r="G47">
            <v>0.01</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X47">
            <v>0.01</v>
          </cell>
          <cell r="Y47">
            <v>0.01</v>
          </cell>
        </row>
        <row r="48">
          <cell r="B48" t="str">
            <v>Chiller - chilled water retrofit-Retro</v>
          </cell>
          <cell r="C48">
            <v>0.01</v>
          </cell>
          <cell r="D48">
            <v>0.01</v>
          </cell>
          <cell r="E48">
            <v>0.01</v>
          </cell>
          <cell r="F48">
            <v>0.01</v>
          </cell>
          <cell r="G48">
            <v>0.01</v>
          </cell>
          <cell r="H48">
            <v>0.01</v>
          </cell>
          <cell r="I48">
            <v>0.01</v>
          </cell>
          <cell r="J48">
            <v>0.01</v>
          </cell>
          <cell r="K48">
            <v>0.01</v>
          </cell>
          <cell r="L48">
            <v>0.01</v>
          </cell>
          <cell r="M48">
            <v>0.01</v>
          </cell>
          <cell r="N48">
            <v>0.01</v>
          </cell>
          <cell r="O48">
            <v>0.01</v>
          </cell>
          <cell r="P48">
            <v>0.01</v>
          </cell>
          <cell r="Q48">
            <v>0.01</v>
          </cell>
          <cell r="R48">
            <v>0.01</v>
          </cell>
          <cell r="S48">
            <v>0.01</v>
          </cell>
          <cell r="T48">
            <v>0.01</v>
          </cell>
          <cell r="X48">
            <v>0.01</v>
          </cell>
          <cell r="Y48">
            <v>0.01</v>
          </cell>
        </row>
        <row r="49">
          <cell r="B49" t="str">
            <v>Chiller - equip retrofits-Retro</v>
          </cell>
          <cell r="C49">
            <v>0.01</v>
          </cell>
          <cell r="D49">
            <v>0.01</v>
          </cell>
          <cell r="E49">
            <v>0.01</v>
          </cell>
          <cell r="F49">
            <v>0.01</v>
          </cell>
          <cell r="G49">
            <v>0.01</v>
          </cell>
          <cell r="H49">
            <v>0.01</v>
          </cell>
          <cell r="I49">
            <v>0.01</v>
          </cell>
          <cell r="J49">
            <v>0.01</v>
          </cell>
          <cell r="K49">
            <v>0.01</v>
          </cell>
          <cell r="L49">
            <v>0.01</v>
          </cell>
          <cell r="M49">
            <v>0.01</v>
          </cell>
          <cell r="N49">
            <v>0.01</v>
          </cell>
          <cell r="O49">
            <v>0.01</v>
          </cell>
          <cell r="P49">
            <v>0.01</v>
          </cell>
          <cell r="Q49">
            <v>0.01</v>
          </cell>
          <cell r="R49">
            <v>0.01</v>
          </cell>
          <cell r="S49">
            <v>0.01</v>
          </cell>
          <cell r="T49">
            <v>0.01</v>
          </cell>
          <cell r="X49">
            <v>0.01</v>
          </cell>
          <cell r="Y49">
            <v>0.01</v>
          </cell>
        </row>
        <row r="50">
          <cell r="B50" t="str">
            <v>Pool Blankets-Retro</v>
          </cell>
          <cell r="C50">
            <v>0.01</v>
          </cell>
          <cell r="D50">
            <v>0.01</v>
          </cell>
          <cell r="E50">
            <v>0.01</v>
          </cell>
          <cell r="F50">
            <v>0.01</v>
          </cell>
          <cell r="G50">
            <v>0.01</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X50">
            <v>0.01</v>
          </cell>
          <cell r="Y50">
            <v>0.01</v>
          </cell>
        </row>
        <row r="51">
          <cell r="B51" t="str">
            <v>Web-Enabled Thermostats-Retro</v>
          </cell>
          <cell r="C51">
            <v>0.01</v>
          </cell>
          <cell r="D51">
            <v>0.01</v>
          </cell>
          <cell r="E51">
            <v>0.01</v>
          </cell>
          <cell r="F51">
            <v>0.01</v>
          </cell>
          <cell r="G51">
            <v>0.01</v>
          </cell>
          <cell r="H51">
            <v>0.01</v>
          </cell>
          <cell r="I51">
            <v>0.01</v>
          </cell>
          <cell r="J51">
            <v>0.01</v>
          </cell>
          <cell r="K51">
            <v>0.01</v>
          </cell>
          <cell r="L51">
            <v>0.01</v>
          </cell>
          <cell r="M51">
            <v>0.01</v>
          </cell>
          <cell r="N51">
            <v>0.01</v>
          </cell>
          <cell r="O51">
            <v>0.01</v>
          </cell>
          <cell r="P51">
            <v>0.01</v>
          </cell>
          <cell r="Q51">
            <v>0.01</v>
          </cell>
          <cell r="R51">
            <v>0.01</v>
          </cell>
          <cell r="S51">
            <v>0.01</v>
          </cell>
          <cell r="T51">
            <v>0.01</v>
          </cell>
          <cell r="X51">
            <v>0.01</v>
          </cell>
          <cell r="Y51">
            <v>0.01</v>
          </cell>
        </row>
        <row r="52">
          <cell r="B52" t="str">
            <v>Garage CO2 ventilation-Retro</v>
          </cell>
          <cell r="C52">
            <v>0.01</v>
          </cell>
          <cell r="D52">
            <v>0.01</v>
          </cell>
          <cell r="E52">
            <v>0.01</v>
          </cell>
          <cell r="F52">
            <v>0.01</v>
          </cell>
          <cell r="G52">
            <v>0.01</v>
          </cell>
          <cell r="H52">
            <v>0.01</v>
          </cell>
          <cell r="I52">
            <v>0.01</v>
          </cell>
          <cell r="J52">
            <v>0.01</v>
          </cell>
          <cell r="K52">
            <v>0.01</v>
          </cell>
          <cell r="L52">
            <v>0.01</v>
          </cell>
          <cell r="M52">
            <v>0.01</v>
          </cell>
          <cell r="N52">
            <v>0.01</v>
          </cell>
          <cell r="O52">
            <v>0.01</v>
          </cell>
          <cell r="P52">
            <v>0.01</v>
          </cell>
          <cell r="Q52">
            <v>0.01</v>
          </cell>
          <cell r="R52">
            <v>0.01</v>
          </cell>
          <cell r="S52">
            <v>0.01</v>
          </cell>
          <cell r="T52">
            <v>0.01</v>
          </cell>
          <cell r="X52">
            <v>0.01</v>
          </cell>
          <cell r="Y52">
            <v>0.01</v>
          </cell>
        </row>
        <row r="53">
          <cell r="B53" t="str">
            <v>Circ Pump ECM and drive-Retro</v>
          </cell>
          <cell r="C53">
            <v>0.01</v>
          </cell>
          <cell r="D53">
            <v>0.01</v>
          </cell>
          <cell r="E53">
            <v>0.01</v>
          </cell>
          <cell r="F53">
            <v>0.01</v>
          </cell>
          <cell r="G53">
            <v>0.01</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X53">
            <v>0.01</v>
          </cell>
          <cell r="Y53">
            <v>0.01</v>
          </cell>
        </row>
        <row r="54">
          <cell r="B54" t="str">
            <v>VRF-New</v>
          </cell>
          <cell r="C54">
            <v>4.9000000000000002E-2</v>
          </cell>
          <cell r="D54">
            <v>0.78400000000000003</v>
          </cell>
          <cell r="E54">
            <v>0.78400000000000003</v>
          </cell>
          <cell r="F54">
            <v>0.245</v>
          </cell>
          <cell r="G54">
            <v>0.245</v>
          </cell>
          <cell r="H54">
            <v>0.245</v>
          </cell>
          <cell r="I54">
            <v>0.245</v>
          </cell>
          <cell r="J54">
            <v>0.78400000000000003</v>
          </cell>
          <cell r="K54">
            <v>0.78400000000000003</v>
          </cell>
          <cell r="L54">
            <v>9.7999999999999997E-3</v>
          </cell>
          <cell r="M54">
            <v>4.9000000000000002E-2</v>
          </cell>
          <cell r="N54">
            <v>4.9000000000000002E-2</v>
          </cell>
          <cell r="O54">
            <v>0.245</v>
          </cell>
          <cell r="P54">
            <v>0.68599999999999994</v>
          </cell>
          <cell r="Q54">
            <v>4.9000000000000002E-2</v>
          </cell>
          <cell r="R54">
            <v>0.78400000000000003</v>
          </cell>
          <cell r="S54">
            <v>0.245</v>
          </cell>
          <cell r="T54">
            <v>0.78400000000000003</v>
          </cell>
          <cell r="X54">
            <v>0.05</v>
          </cell>
          <cell r="Y54">
            <v>0.8</v>
          </cell>
        </row>
        <row r="55">
          <cell r="B55" t="str">
            <v>VRF-Retro</v>
          </cell>
          <cell r="C55">
            <v>2.4820152866650024E-2</v>
          </cell>
          <cell r="D55">
            <v>6.9496428026620066E-2</v>
          </cell>
          <cell r="E55">
            <v>6.9496428026620066E-2</v>
          </cell>
          <cell r="F55">
            <v>4.9500000000000004E-3</v>
          </cell>
          <cell r="G55">
            <v>6.93E-2</v>
          </cell>
          <cell r="H55">
            <v>6.93E-2</v>
          </cell>
          <cell r="I55">
            <v>2.4750000000000001E-2</v>
          </cell>
          <cell r="J55">
            <v>2.4750000000000001E-2</v>
          </cell>
          <cell r="K55">
            <v>2.4750000000000001E-2</v>
          </cell>
          <cell r="L55">
            <v>2.4750000000000001E-2</v>
          </cell>
          <cell r="M55">
            <v>6.93E-2</v>
          </cell>
          <cell r="N55">
            <v>6.93E-2</v>
          </cell>
          <cell r="O55">
            <v>9.8999999999999999E-4</v>
          </cell>
          <cell r="P55">
            <v>4.9500000000000004E-3</v>
          </cell>
          <cell r="Q55">
            <v>4.9500000000000004E-3</v>
          </cell>
          <cell r="R55">
            <v>2.4750000000000001E-2</v>
          </cell>
          <cell r="S55">
            <v>6.93E-2</v>
          </cell>
          <cell r="T55">
            <v>4.9500000000000004E-3</v>
          </cell>
          <cell r="X55">
            <v>2.4820152866650024E-2</v>
          </cell>
          <cell r="Y55">
            <v>6.9496428026620066E-2</v>
          </cell>
        </row>
        <row r="56">
          <cell r="B56" t="str">
            <v>Evaporator Roof Top HVAC-Retro</v>
          </cell>
          <cell r="C56">
            <v>0.01</v>
          </cell>
          <cell r="D56">
            <v>0.01</v>
          </cell>
          <cell r="E56">
            <v>0.01</v>
          </cell>
          <cell r="F56">
            <v>0.01</v>
          </cell>
          <cell r="G56">
            <v>0.01</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X56">
            <v>0.01</v>
          </cell>
          <cell r="Y56">
            <v>0.01</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X57">
            <v>0</v>
          </cell>
          <cell r="Y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X58">
            <v>0</v>
          </cell>
          <cell r="Y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X59">
            <v>0</v>
          </cell>
          <cell r="Y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X60">
            <v>0</v>
          </cell>
          <cell r="Y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X61">
            <v>0</v>
          </cell>
          <cell r="Y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X62">
            <v>0</v>
          </cell>
          <cell r="Y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X63">
            <v>0</v>
          </cell>
          <cell r="Y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X64">
            <v>0</v>
          </cell>
          <cell r="Y64">
            <v>0</v>
          </cell>
        </row>
        <row r="65">
          <cell r="B65" t="str">
            <v>Lighting Controls Interior-NR</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X65">
            <v>0</v>
          </cell>
          <cell r="Y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X66">
            <v>0</v>
          </cell>
          <cell r="Y66">
            <v>0</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X67">
            <v>0</v>
          </cell>
          <cell r="Y67">
            <v>0</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0.6</v>
          </cell>
          <cell r="X68">
            <v>0</v>
          </cell>
          <cell r="Y68">
            <v>0</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0.5</v>
          </cell>
          <cell r="X69">
            <v>0</v>
          </cell>
          <cell r="Y69">
            <v>0</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X70">
            <v>0</v>
          </cell>
          <cell r="Y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X71">
            <v>0</v>
          </cell>
          <cell r="Y71">
            <v>0</v>
          </cell>
        </row>
        <row r="72">
          <cell r="B72" t="str">
            <v>Bi-Level Stairwell Lighting-NR</v>
          </cell>
          <cell r="C72">
            <v>0.01</v>
          </cell>
          <cell r="D72">
            <v>0.01</v>
          </cell>
          <cell r="E72">
            <v>0.01</v>
          </cell>
          <cell r="F72">
            <v>0.01</v>
          </cell>
          <cell r="G72">
            <v>0.01</v>
          </cell>
          <cell r="H72">
            <v>0.01</v>
          </cell>
          <cell r="I72">
            <v>0.01</v>
          </cell>
          <cell r="J72">
            <v>0.01</v>
          </cell>
          <cell r="K72">
            <v>0.01</v>
          </cell>
          <cell r="L72">
            <v>0.01</v>
          </cell>
          <cell r="M72">
            <v>0.01</v>
          </cell>
          <cell r="N72">
            <v>0.01</v>
          </cell>
          <cell r="O72">
            <v>0.01</v>
          </cell>
          <cell r="P72">
            <v>0.01</v>
          </cell>
          <cell r="Q72">
            <v>0.01</v>
          </cell>
          <cell r="R72">
            <v>0.01</v>
          </cell>
          <cell r="S72">
            <v>0.01</v>
          </cell>
          <cell r="T72">
            <v>0.01</v>
          </cell>
          <cell r="X72">
            <v>0.01</v>
          </cell>
          <cell r="Y72">
            <v>0.01</v>
          </cell>
        </row>
        <row r="73">
          <cell r="B73" t="str">
            <v>ECM-VAV-New</v>
          </cell>
          <cell r="C73">
            <v>0.6</v>
          </cell>
          <cell r="D73">
            <v>0.7</v>
          </cell>
          <cell r="E73">
            <v>0.9</v>
          </cell>
          <cell r="F73">
            <v>0.9</v>
          </cell>
          <cell r="G73">
            <v>0.9</v>
          </cell>
          <cell r="H73">
            <v>0.9</v>
          </cell>
          <cell r="I73">
            <v>0.6</v>
          </cell>
          <cell r="J73">
            <v>0.9</v>
          </cell>
          <cell r="K73">
            <v>0.6</v>
          </cell>
          <cell r="L73">
            <v>0.9</v>
          </cell>
          <cell r="M73">
            <v>0.9</v>
          </cell>
          <cell r="N73">
            <v>0.9</v>
          </cell>
          <cell r="O73">
            <v>0.9</v>
          </cell>
          <cell r="P73">
            <v>0.9</v>
          </cell>
          <cell r="Q73">
            <v>0.6</v>
          </cell>
          <cell r="R73">
            <v>0.9</v>
          </cell>
          <cell r="S73">
            <v>0.9</v>
          </cell>
          <cell r="T73">
            <v>0.6</v>
          </cell>
          <cell r="X73">
            <v>1</v>
          </cell>
          <cell r="Y73">
            <v>1</v>
          </cell>
        </row>
        <row r="74">
          <cell r="B74" t="str">
            <v>ECM-VAV-NR</v>
          </cell>
          <cell r="C74">
            <v>0.8</v>
          </cell>
          <cell r="D74">
            <v>0.8</v>
          </cell>
          <cell r="E74">
            <v>0.9</v>
          </cell>
          <cell r="F74">
            <v>0.9</v>
          </cell>
          <cell r="G74">
            <v>0.9</v>
          </cell>
          <cell r="H74">
            <v>0.9</v>
          </cell>
          <cell r="I74">
            <v>0.8</v>
          </cell>
          <cell r="J74">
            <v>0.9</v>
          </cell>
          <cell r="K74">
            <v>0.8</v>
          </cell>
          <cell r="L74">
            <v>0.9</v>
          </cell>
          <cell r="M74">
            <v>0.9</v>
          </cell>
          <cell r="N74">
            <v>0.9</v>
          </cell>
          <cell r="O74">
            <v>0.9</v>
          </cell>
          <cell r="P74">
            <v>0.9</v>
          </cell>
          <cell r="Q74">
            <v>0.8</v>
          </cell>
          <cell r="R74">
            <v>0.9</v>
          </cell>
          <cell r="S74">
            <v>0.9</v>
          </cell>
          <cell r="T74">
            <v>0.8</v>
          </cell>
          <cell r="X74">
            <v>1</v>
          </cell>
          <cell r="Y74">
            <v>1</v>
          </cell>
        </row>
        <row r="75">
          <cell r="B75" t="str">
            <v>Pool pumps-Retro</v>
          </cell>
          <cell r="C75">
            <v>0.01</v>
          </cell>
          <cell r="D75">
            <v>0.01</v>
          </cell>
          <cell r="E75">
            <v>0.01</v>
          </cell>
          <cell r="F75">
            <v>0.01</v>
          </cell>
          <cell r="G75">
            <v>0.01</v>
          </cell>
          <cell r="H75">
            <v>0.01</v>
          </cell>
          <cell r="I75">
            <v>0.01</v>
          </cell>
          <cell r="J75">
            <v>0.01</v>
          </cell>
          <cell r="K75">
            <v>0.01</v>
          </cell>
          <cell r="L75">
            <v>0.01</v>
          </cell>
          <cell r="M75">
            <v>0.01</v>
          </cell>
          <cell r="N75">
            <v>0.01</v>
          </cell>
          <cell r="O75">
            <v>0.01</v>
          </cell>
          <cell r="P75">
            <v>0.01</v>
          </cell>
          <cell r="Q75">
            <v>0.01</v>
          </cell>
          <cell r="R75">
            <v>0.01</v>
          </cell>
          <cell r="S75">
            <v>0.01</v>
          </cell>
          <cell r="T75">
            <v>0.01</v>
          </cell>
          <cell r="X75">
            <v>0.01</v>
          </cell>
          <cell r="Y75">
            <v>0.01</v>
          </cell>
        </row>
        <row r="76">
          <cell r="B76" t="str">
            <v>MotorsRewind-New</v>
          </cell>
          <cell r="C76">
            <v>0.01</v>
          </cell>
          <cell r="D76">
            <v>0.01</v>
          </cell>
          <cell r="E76">
            <v>0.01</v>
          </cell>
          <cell r="F76">
            <v>0.01</v>
          </cell>
          <cell r="G76">
            <v>0.01</v>
          </cell>
          <cell r="H76">
            <v>0.01</v>
          </cell>
          <cell r="I76">
            <v>0.01</v>
          </cell>
          <cell r="J76">
            <v>0.01</v>
          </cell>
          <cell r="K76">
            <v>0.01</v>
          </cell>
          <cell r="L76">
            <v>0.01</v>
          </cell>
          <cell r="M76">
            <v>0.01</v>
          </cell>
          <cell r="N76">
            <v>0.01</v>
          </cell>
          <cell r="O76">
            <v>0.01</v>
          </cell>
          <cell r="P76">
            <v>0.01</v>
          </cell>
          <cell r="Q76">
            <v>0.01</v>
          </cell>
          <cell r="R76">
            <v>0.01</v>
          </cell>
          <cell r="S76">
            <v>0.01</v>
          </cell>
          <cell r="T76">
            <v>0.01</v>
          </cell>
          <cell r="X76">
            <v>0.01</v>
          </cell>
          <cell r="Y76">
            <v>0.01</v>
          </cell>
        </row>
        <row r="77">
          <cell r="B77" t="str">
            <v>MotorsRewind-NR</v>
          </cell>
          <cell r="C77">
            <v>0.01</v>
          </cell>
          <cell r="D77">
            <v>0.01</v>
          </cell>
          <cell r="E77">
            <v>0.01</v>
          </cell>
          <cell r="F77">
            <v>0.01</v>
          </cell>
          <cell r="G77">
            <v>0.01</v>
          </cell>
          <cell r="H77">
            <v>0.01</v>
          </cell>
          <cell r="I77">
            <v>0.01</v>
          </cell>
          <cell r="J77">
            <v>0.01</v>
          </cell>
          <cell r="K77">
            <v>0.01</v>
          </cell>
          <cell r="L77">
            <v>0.01</v>
          </cell>
          <cell r="M77">
            <v>0.01</v>
          </cell>
          <cell r="N77">
            <v>0.01</v>
          </cell>
          <cell r="O77">
            <v>0.01</v>
          </cell>
          <cell r="P77">
            <v>0.01</v>
          </cell>
          <cell r="Q77">
            <v>0.01</v>
          </cell>
          <cell r="R77">
            <v>0.01</v>
          </cell>
          <cell r="S77">
            <v>0.01</v>
          </cell>
          <cell r="T77">
            <v>0.01</v>
          </cell>
          <cell r="X77">
            <v>0.01</v>
          </cell>
          <cell r="Y77">
            <v>0.01</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1</v>
          </cell>
          <cell r="X78">
            <v>0</v>
          </cell>
          <cell r="Y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1</v>
          </cell>
          <cell r="X79">
            <v>0</v>
          </cell>
          <cell r="Y79">
            <v>0</v>
          </cell>
        </row>
        <row r="80">
          <cell r="B80" t="str">
            <v>Engine Generator Block Heaters-Retro</v>
          </cell>
          <cell r="C80">
            <v>0.01</v>
          </cell>
          <cell r="D80">
            <v>0.01</v>
          </cell>
          <cell r="E80">
            <v>0.01</v>
          </cell>
          <cell r="F80">
            <v>0.01</v>
          </cell>
          <cell r="G80">
            <v>0.01</v>
          </cell>
          <cell r="H80">
            <v>0.01</v>
          </cell>
          <cell r="I80">
            <v>0.01</v>
          </cell>
          <cell r="J80">
            <v>0.01</v>
          </cell>
          <cell r="K80">
            <v>0.01</v>
          </cell>
          <cell r="L80">
            <v>0.01</v>
          </cell>
          <cell r="M80">
            <v>0.01</v>
          </cell>
          <cell r="N80">
            <v>0.01</v>
          </cell>
          <cell r="O80">
            <v>0.01</v>
          </cell>
          <cell r="P80">
            <v>0.01</v>
          </cell>
          <cell r="Q80">
            <v>0.01</v>
          </cell>
          <cell r="R80">
            <v>0.01</v>
          </cell>
          <cell r="S80">
            <v>0.01</v>
          </cell>
          <cell r="T80">
            <v>0.01</v>
          </cell>
          <cell r="X80">
            <v>0.01</v>
          </cell>
          <cell r="Y80">
            <v>0.01</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X81">
            <v>0</v>
          </cell>
          <cell r="Y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X82">
            <v>0</v>
          </cell>
          <cell r="Y82">
            <v>0</v>
          </cell>
        </row>
        <row r="83">
          <cell r="B83" t="str">
            <v>Appliances - Freezers-NR</v>
          </cell>
          <cell r="C83">
            <v>0.01</v>
          </cell>
          <cell r="D83">
            <v>0.01</v>
          </cell>
          <cell r="E83">
            <v>0.01</v>
          </cell>
          <cell r="F83">
            <v>0.01</v>
          </cell>
          <cell r="G83">
            <v>0.01</v>
          </cell>
          <cell r="H83">
            <v>0.01</v>
          </cell>
          <cell r="I83">
            <v>0.01</v>
          </cell>
          <cell r="J83">
            <v>0.01</v>
          </cell>
          <cell r="K83">
            <v>0.01</v>
          </cell>
          <cell r="L83">
            <v>0.01</v>
          </cell>
          <cell r="M83">
            <v>0.01</v>
          </cell>
          <cell r="N83">
            <v>0.01</v>
          </cell>
          <cell r="O83">
            <v>0.01</v>
          </cell>
          <cell r="P83">
            <v>0.01</v>
          </cell>
          <cell r="Q83">
            <v>0.01</v>
          </cell>
          <cell r="R83">
            <v>0.01</v>
          </cell>
          <cell r="S83">
            <v>0.01</v>
          </cell>
          <cell r="T83">
            <v>0.01</v>
          </cell>
          <cell r="U83" t="e">
            <v>#VALUE!</v>
          </cell>
          <cell r="X83">
            <v>0.01</v>
          </cell>
          <cell r="Y83">
            <v>0.01</v>
          </cell>
        </row>
        <row r="84">
          <cell r="B84" t="str">
            <v>Appliances - Refrigerators-NR</v>
          </cell>
          <cell r="C84">
            <v>0.01</v>
          </cell>
          <cell r="D84">
            <v>0.01</v>
          </cell>
          <cell r="E84">
            <v>0.01</v>
          </cell>
          <cell r="F84">
            <v>0.01</v>
          </cell>
          <cell r="G84">
            <v>0.01</v>
          </cell>
          <cell r="H84">
            <v>0.01</v>
          </cell>
          <cell r="I84">
            <v>0.01</v>
          </cell>
          <cell r="J84">
            <v>0.01</v>
          </cell>
          <cell r="K84">
            <v>0.01</v>
          </cell>
          <cell r="L84">
            <v>0.01</v>
          </cell>
          <cell r="M84">
            <v>0.01</v>
          </cell>
          <cell r="N84">
            <v>0.01</v>
          </cell>
          <cell r="O84">
            <v>0.01</v>
          </cell>
          <cell r="P84">
            <v>0.01</v>
          </cell>
          <cell r="Q84">
            <v>0.01</v>
          </cell>
          <cell r="R84">
            <v>0.01</v>
          </cell>
          <cell r="S84">
            <v>0.01</v>
          </cell>
          <cell r="T84">
            <v>0.01</v>
          </cell>
          <cell r="U84" t="e">
            <v>#VALUE!</v>
          </cell>
          <cell r="X84">
            <v>0.01</v>
          </cell>
          <cell r="Y84">
            <v>0.01</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X85">
            <v>0</v>
          </cell>
          <cell r="Y85">
            <v>0</v>
          </cell>
        </row>
        <row r="86">
          <cell r="B86" t="str">
            <v>WHTanks-New</v>
          </cell>
          <cell r="C86">
            <v>1</v>
          </cell>
          <cell r="D86">
            <v>1</v>
          </cell>
          <cell r="E86">
            <v>1</v>
          </cell>
          <cell r="F86">
            <v>1</v>
          </cell>
          <cell r="G86">
            <v>1</v>
          </cell>
          <cell r="H86">
            <v>1</v>
          </cell>
          <cell r="I86">
            <v>1</v>
          </cell>
          <cell r="J86">
            <v>1</v>
          </cell>
          <cell r="K86">
            <v>1</v>
          </cell>
          <cell r="L86">
            <v>1</v>
          </cell>
          <cell r="M86">
            <v>1</v>
          </cell>
          <cell r="N86">
            <v>1</v>
          </cell>
          <cell r="O86">
            <v>1</v>
          </cell>
          <cell r="P86">
            <v>1</v>
          </cell>
          <cell r="Q86">
            <v>1</v>
          </cell>
          <cell r="R86">
            <v>1</v>
          </cell>
          <cell r="S86">
            <v>1</v>
          </cell>
          <cell r="T86">
            <v>1</v>
          </cell>
          <cell r="U86">
            <v>0</v>
          </cell>
          <cell r="X86">
            <v>1</v>
          </cell>
          <cell r="Y86">
            <v>1</v>
          </cell>
        </row>
        <row r="87">
          <cell r="B87" t="str">
            <v>WHTanks-NR</v>
          </cell>
          <cell r="C87">
            <v>1</v>
          </cell>
          <cell r="D87">
            <v>1</v>
          </cell>
          <cell r="E87">
            <v>1</v>
          </cell>
          <cell r="F87">
            <v>1</v>
          </cell>
          <cell r="G87">
            <v>1</v>
          </cell>
          <cell r="H87">
            <v>1</v>
          </cell>
          <cell r="I87">
            <v>1</v>
          </cell>
          <cell r="J87">
            <v>1</v>
          </cell>
          <cell r="K87">
            <v>1</v>
          </cell>
          <cell r="L87">
            <v>1</v>
          </cell>
          <cell r="M87">
            <v>1</v>
          </cell>
          <cell r="N87">
            <v>1</v>
          </cell>
          <cell r="O87">
            <v>1</v>
          </cell>
          <cell r="P87">
            <v>1</v>
          </cell>
          <cell r="Q87">
            <v>1</v>
          </cell>
          <cell r="R87">
            <v>1</v>
          </cell>
          <cell r="S87">
            <v>1</v>
          </cell>
          <cell r="T87">
            <v>1</v>
          </cell>
          <cell r="U87" t="e">
            <v>#VALUE!</v>
          </cell>
          <cell r="X87">
            <v>1</v>
          </cell>
          <cell r="Y87">
            <v>1</v>
          </cell>
        </row>
        <row r="88">
          <cell r="B88" t="str">
            <v>Appliances - Clothes Washers-NR</v>
          </cell>
          <cell r="C88">
            <v>0.01</v>
          </cell>
          <cell r="D88">
            <v>0.01</v>
          </cell>
          <cell r="E88">
            <v>0.01</v>
          </cell>
          <cell r="F88">
            <v>0.01</v>
          </cell>
          <cell r="G88">
            <v>0.01</v>
          </cell>
          <cell r="H88">
            <v>0.01</v>
          </cell>
          <cell r="I88">
            <v>0.01</v>
          </cell>
          <cell r="J88">
            <v>0.01</v>
          </cell>
          <cell r="K88">
            <v>0.01</v>
          </cell>
          <cell r="L88">
            <v>0.01</v>
          </cell>
          <cell r="M88">
            <v>0.01</v>
          </cell>
          <cell r="N88">
            <v>0.01</v>
          </cell>
          <cell r="O88">
            <v>0.01</v>
          </cell>
          <cell r="P88">
            <v>0.01</v>
          </cell>
          <cell r="Q88">
            <v>0.01</v>
          </cell>
          <cell r="R88">
            <v>0.01</v>
          </cell>
          <cell r="S88">
            <v>0.01</v>
          </cell>
          <cell r="T88">
            <v>0.01</v>
          </cell>
          <cell r="U88" t="e">
            <v>#VALUE!</v>
          </cell>
          <cell r="X88">
            <v>0.01</v>
          </cell>
          <cell r="Y88">
            <v>0.01</v>
          </cell>
        </row>
        <row r="89">
          <cell r="B89" t="str">
            <v>Showerheads-Retro</v>
          </cell>
          <cell r="C89">
            <v>0.8</v>
          </cell>
          <cell r="D89">
            <v>0.8</v>
          </cell>
          <cell r="E89">
            <v>0.8</v>
          </cell>
          <cell r="F89">
            <v>0.8</v>
          </cell>
          <cell r="G89">
            <v>0.8</v>
          </cell>
          <cell r="H89">
            <v>0.8</v>
          </cell>
          <cell r="I89">
            <v>0.8</v>
          </cell>
          <cell r="J89">
            <v>0.8</v>
          </cell>
          <cell r="K89">
            <v>0.8</v>
          </cell>
          <cell r="L89">
            <v>0.8</v>
          </cell>
          <cell r="M89">
            <v>0.8</v>
          </cell>
          <cell r="N89">
            <v>0.8</v>
          </cell>
          <cell r="O89">
            <v>0.8</v>
          </cell>
          <cell r="P89">
            <v>0.8</v>
          </cell>
          <cell r="Q89">
            <v>0.8</v>
          </cell>
          <cell r="R89">
            <v>0.8</v>
          </cell>
          <cell r="S89">
            <v>0.8</v>
          </cell>
          <cell r="T89">
            <v>0.8</v>
          </cell>
          <cell r="U89" t="e">
            <v>#VALUE!</v>
          </cell>
          <cell r="X89">
            <v>1</v>
          </cell>
          <cell r="Y89">
            <v>1</v>
          </cell>
        </row>
        <row r="90">
          <cell r="B90" t="str">
            <v>Water Heating - GFHX-New</v>
          </cell>
          <cell r="C90">
            <v>0.01</v>
          </cell>
          <cell r="D90">
            <v>0.01</v>
          </cell>
          <cell r="E90">
            <v>0.01</v>
          </cell>
          <cell r="F90">
            <v>0.01</v>
          </cell>
          <cell r="G90">
            <v>0.01</v>
          </cell>
          <cell r="H90">
            <v>0.01</v>
          </cell>
          <cell r="I90">
            <v>0.01</v>
          </cell>
          <cell r="J90">
            <v>0.01</v>
          </cell>
          <cell r="K90">
            <v>0.01</v>
          </cell>
          <cell r="L90">
            <v>0.01</v>
          </cell>
          <cell r="M90">
            <v>0.01</v>
          </cell>
          <cell r="N90">
            <v>0.01</v>
          </cell>
          <cell r="O90">
            <v>0.01</v>
          </cell>
          <cell r="P90">
            <v>0.01</v>
          </cell>
          <cell r="Q90">
            <v>0.01</v>
          </cell>
          <cell r="R90">
            <v>0.01</v>
          </cell>
          <cell r="S90">
            <v>0.01</v>
          </cell>
          <cell r="T90">
            <v>0.01</v>
          </cell>
          <cell r="U90" t="e">
            <v>#VALUE!</v>
          </cell>
          <cell r="X90">
            <v>0.01</v>
          </cell>
          <cell r="Y90">
            <v>0.01</v>
          </cell>
        </row>
        <row r="91">
          <cell r="B91" t="str">
            <v>Demand Control Circulating system DHW-Retro</v>
          </cell>
          <cell r="C91">
            <v>0.01</v>
          </cell>
          <cell r="D91">
            <v>0.01</v>
          </cell>
          <cell r="E91">
            <v>0.01</v>
          </cell>
          <cell r="F91">
            <v>0.01</v>
          </cell>
          <cell r="G91">
            <v>0.01</v>
          </cell>
          <cell r="H91">
            <v>0.01</v>
          </cell>
          <cell r="I91">
            <v>0.01</v>
          </cell>
          <cell r="J91">
            <v>0.01</v>
          </cell>
          <cell r="K91">
            <v>0.01</v>
          </cell>
          <cell r="L91">
            <v>0.01</v>
          </cell>
          <cell r="M91">
            <v>0.01</v>
          </cell>
          <cell r="N91">
            <v>0.01</v>
          </cell>
          <cell r="O91">
            <v>0.01</v>
          </cell>
          <cell r="P91">
            <v>0.01</v>
          </cell>
          <cell r="Q91">
            <v>0.01</v>
          </cell>
          <cell r="R91">
            <v>0.01</v>
          </cell>
          <cell r="S91">
            <v>0.01</v>
          </cell>
          <cell r="T91">
            <v>0.01</v>
          </cell>
          <cell r="U91" t="e">
            <v>#VALUE!</v>
          </cell>
          <cell r="X91">
            <v>0.01</v>
          </cell>
          <cell r="Y91">
            <v>0.01</v>
          </cell>
        </row>
        <row r="92">
          <cell r="B92" t="str">
            <v>Central HPWH MF-Retro</v>
          </cell>
          <cell r="C92">
            <v>0.01</v>
          </cell>
          <cell r="D92">
            <v>0.01</v>
          </cell>
          <cell r="E92">
            <v>0.01</v>
          </cell>
          <cell r="F92">
            <v>0.01</v>
          </cell>
          <cell r="G92">
            <v>0.01</v>
          </cell>
          <cell r="H92">
            <v>0.01</v>
          </cell>
          <cell r="I92">
            <v>0.01</v>
          </cell>
          <cell r="J92">
            <v>0.01</v>
          </cell>
          <cell r="K92">
            <v>0.01</v>
          </cell>
          <cell r="L92">
            <v>0.01</v>
          </cell>
          <cell r="M92">
            <v>0.01</v>
          </cell>
          <cell r="N92">
            <v>0.01</v>
          </cell>
          <cell r="O92">
            <v>0.01</v>
          </cell>
          <cell r="P92">
            <v>0.01</v>
          </cell>
          <cell r="Q92">
            <v>0.01</v>
          </cell>
          <cell r="R92">
            <v>0.01</v>
          </cell>
          <cell r="S92">
            <v>0.01</v>
          </cell>
          <cell r="T92">
            <v>0.01</v>
          </cell>
          <cell r="U92" t="e">
            <v>#VALUE!</v>
          </cell>
          <cell r="X92">
            <v>0.01</v>
          </cell>
          <cell r="Y92">
            <v>0.01</v>
          </cell>
        </row>
        <row r="93">
          <cell r="B93" t="str">
            <v>Ultra Low Energy Building-New</v>
          </cell>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X93">
            <v>0</v>
          </cell>
          <cell r="Y93">
            <v>0</v>
          </cell>
        </row>
        <row r="94">
          <cell r="B94" t="str">
            <v>Low Power LF Lamps-NR</v>
          </cell>
          <cell r="C94">
            <v>1</v>
          </cell>
          <cell r="D94">
            <v>1</v>
          </cell>
          <cell r="E94">
            <v>1</v>
          </cell>
          <cell r="F94">
            <v>1</v>
          </cell>
          <cell r="G94">
            <v>1</v>
          </cell>
          <cell r="H94">
            <v>1</v>
          </cell>
          <cell r="I94">
            <v>1</v>
          </cell>
          <cell r="J94">
            <v>1</v>
          </cell>
          <cell r="K94">
            <v>1</v>
          </cell>
          <cell r="L94">
            <v>1</v>
          </cell>
          <cell r="M94">
            <v>1</v>
          </cell>
          <cell r="N94">
            <v>1</v>
          </cell>
          <cell r="O94">
            <v>1</v>
          </cell>
          <cell r="P94">
            <v>1</v>
          </cell>
          <cell r="Q94">
            <v>1</v>
          </cell>
          <cell r="R94">
            <v>1</v>
          </cell>
          <cell r="S94">
            <v>1</v>
          </cell>
          <cell r="T94">
            <v>1</v>
          </cell>
          <cell r="X94">
            <v>1</v>
          </cell>
          <cell r="Y94">
            <v>1</v>
          </cell>
        </row>
      </sheetData>
      <sheetData sheetId="4" refreshError="1"/>
      <sheetData sheetId="5" refreshError="1"/>
      <sheetData sheetId="6">
        <row r="12">
          <cell r="B12" t="str">
            <v>Compressed Air-Retro</v>
          </cell>
        </row>
        <row r="19">
          <cell r="B19" t="str">
            <v>Desktop-NR</v>
          </cell>
          <cell r="U19">
            <v>0.25</v>
          </cell>
        </row>
        <row r="20">
          <cell r="B20" t="str">
            <v>Pre-Rinse Spray Valve-Retro</v>
          </cell>
          <cell r="U20">
            <v>0.2</v>
          </cell>
        </row>
        <row r="21">
          <cell r="B21" t="str">
            <v>Cooking Equipment-NR</v>
          </cell>
          <cell r="U21">
            <v>0.08</v>
          </cell>
        </row>
        <row r="22">
          <cell r="B22" t="str">
            <v>Premium HVAC Equipment-New</v>
          </cell>
          <cell r="C22">
            <v>3.3333333333333333E-2</v>
          </cell>
          <cell r="D22">
            <v>0.04</v>
          </cell>
          <cell r="E22">
            <v>0.05</v>
          </cell>
          <cell r="F22">
            <v>0.05</v>
          </cell>
          <cell r="G22">
            <v>0.05</v>
          </cell>
          <cell r="H22">
            <v>0.05</v>
          </cell>
          <cell r="I22">
            <v>3.3333333333333333E-2</v>
          </cell>
          <cell r="J22">
            <v>3.3333333333333333E-2</v>
          </cell>
          <cell r="K22">
            <v>3.3333333333333333E-2</v>
          </cell>
          <cell r="L22">
            <v>0.05</v>
          </cell>
          <cell r="M22">
            <v>0.05</v>
          </cell>
          <cell r="N22">
            <v>0.05</v>
          </cell>
          <cell r="O22">
            <v>0.05</v>
          </cell>
          <cell r="P22">
            <v>0.05</v>
          </cell>
          <cell r="Q22">
            <v>0.04</v>
          </cell>
          <cell r="R22">
            <v>0.04</v>
          </cell>
          <cell r="S22">
            <v>0.04</v>
          </cell>
          <cell r="T22">
            <v>0.04</v>
          </cell>
          <cell r="V22" t="str">
            <v>20, 25 or 30 year equipment life</v>
          </cell>
        </row>
        <row r="23">
          <cell r="B23" t="str">
            <v>Premium HVAC Equipment-NR</v>
          </cell>
          <cell r="C23">
            <v>3.3333333333333333E-2</v>
          </cell>
          <cell r="D23">
            <v>0.04</v>
          </cell>
          <cell r="E23">
            <v>0.05</v>
          </cell>
          <cell r="F23">
            <v>0.05</v>
          </cell>
          <cell r="G23">
            <v>0.05</v>
          </cell>
          <cell r="H23">
            <v>0.05</v>
          </cell>
          <cell r="I23">
            <v>3.3333333333333333E-2</v>
          </cell>
          <cell r="J23">
            <v>3.3333333333333333E-2</v>
          </cell>
          <cell r="K23">
            <v>3.3333333333333333E-2</v>
          </cell>
          <cell r="L23">
            <v>0.05</v>
          </cell>
          <cell r="M23">
            <v>0.05</v>
          </cell>
          <cell r="N23">
            <v>0.05</v>
          </cell>
          <cell r="O23">
            <v>0.05</v>
          </cell>
          <cell r="P23">
            <v>0.05</v>
          </cell>
          <cell r="Q23">
            <v>0.04</v>
          </cell>
          <cell r="R23">
            <v>0.04</v>
          </cell>
          <cell r="S23">
            <v>0.04</v>
          </cell>
          <cell r="T23">
            <v>0.04</v>
          </cell>
          <cell r="V23" t="str">
            <v>20, 25 or 30 year equipment life</v>
          </cell>
        </row>
        <row r="24">
          <cell r="B24" t="str">
            <v>Glass-New</v>
          </cell>
        </row>
        <row r="25">
          <cell r="B25" t="str">
            <v>Glass-NR</v>
          </cell>
        </row>
        <row r="26">
          <cell r="B26" t="str">
            <v>Glass-Retro</v>
          </cell>
        </row>
        <row r="27">
          <cell r="B27" t="str">
            <v>Advanced Rooftop Controller-New</v>
          </cell>
          <cell r="C27">
            <v>6.6666666666666666E-2</v>
          </cell>
          <cell r="D27">
            <v>6.6666666666666666E-2</v>
          </cell>
          <cell r="E27">
            <v>6.6666666666666666E-2</v>
          </cell>
          <cell r="F27">
            <v>6.6666666666666666E-2</v>
          </cell>
          <cell r="G27">
            <v>6.6666666666666666E-2</v>
          </cell>
          <cell r="H27">
            <v>6.6666666666666666E-2</v>
          </cell>
          <cell r="I27">
            <v>6.6666666666666666E-2</v>
          </cell>
          <cell r="J27">
            <v>6.6666666666666666E-2</v>
          </cell>
          <cell r="K27">
            <v>6.6666666666666666E-2</v>
          </cell>
          <cell r="L27">
            <v>6.6666666666666666E-2</v>
          </cell>
          <cell r="M27">
            <v>6.6666666666666666E-2</v>
          </cell>
          <cell r="N27">
            <v>6.6666666666666666E-2</v>
          </cell>
          <cell r="O27">
            <v>6.6666666666666666E-2</v>
          </cell>
          <cell r="P27">
            <v>6.6666666666666666E-2</v>
          </cell>
          <cell r="Q27">
            <v>6.6666666666666666E-2</v>
          </cell>
          <cell r="R27">
            <v>6.6666666666666666E-2</v>
          </cell>
          <cell r="S27">
            <v>6.6666666666666666E-2</v>
          </cell>
          <cell r="T27">
            <v>6.6666666666666666E-2</v>
          </cell>
        </row>
        <row r="28">
          <cell r="B28" t="str">
            <v>Advanced Rooftop Controller-NR</v>
          </cell>
          <cell r="C28">
            <v>6.6666666666666666E-2</v>
          </cell>
          <cell r="D28">
            <v>6.6666666666666666E-2</v>
          </cell>
          <cell r="E28">
            <v>6.6666666666666666E-2</v>
          </cell>
          <cell r="F28">
            <v>6.6666666666666666E-2</v>
          </cell>
          <cell r="G28">
            <v>6.6666666666666666E-2</v>
          </cell>
          <cell r="H28">
            <v>6.6666666666666666E-2</v>
          </cell>
          <cell r="I28">
            <v>6.6666666666666666E-2</v>
          </cell>
          <cell r="J28">
            <v>6.6666666666666666E-2</v>
          </cell>
          <cell r="K28">
            <v>6.6666666666666666E-2</v>
          </cell>
          <cell r="L28">
            <v>6.6666666666666666E-2</v>
          </cell>
          <cell r="M28">
            <v>6.6666666666666666E-2</v>
          </cell>
          <cell r="N28">
            <v>6.6666666666666666E-2</v>
          </cell>
          <cell r="O28">
            <v>6.6666666666666666E-2</v>
          </cell>
          <cell r="P28">
            <v>6.6666666666666666E-2</v>
          </cell>
          <cell r="Q28">
            <v>6.6666666666666666E-2</v>
          </cell>
          <cell r="R28">
            <v>6.6666666666666666E-2</v>
          </cell>
          <cell r="S28">
            <v>6.6666666666666666E-2</v>
          </cell>
          <cell r="T28">
            <v>6.6666666666666666E-2</v>
          </cell>
        </row>
        <row r="29">
          <cell r="B29" t="str">
            <v>Advanced Rooftop Controller-Retro</v>
          </cell>
          <cell r="C29">
            <v>6.6666666666666666E-2</v>
          </cell>
          <cell r="D29">
            <v>6.6666666666666666E-2</v>
          </cell>
          <cell r="E29">
            <v>6.6666666666666666E-2</v>
          </cell>
          <cell r="F29">
            <v>6.6666666666666666E-2</v>
          </cell>
          <cell r="G29">
            <v>6.6666666666666666E-2</v>
          </cell>
          <cell r="H29">
            <v>6.6666666666666666E-2</v>
          </cell>
          <cell r="I29">
            <v>6.6666666666666666E-2</v>
          </cell>
          <cell r="J29">
            <v>6.6666666666666666E-2</v>
          </cell>
          <cell r="K29">
            <v>6.6666666666666666E-2</v>
          </cell>
          <cell r="L29">
            <v>6.6666666666666666E-2</v>
          </cell>
          <cell r="M29">
            <v>6.6666666666666666E-2</v>
          </cell>
          <cell r="N29">
            <v>6.6666666666666666E-2</v>
          </cell>
          <cell r="O29">
            <v>6.6666666666666666E-2</v>
          </cell>
          <cell r="P29">
            <v>6.6666666666666666E-2</v>
          </cell>
          <cell r="Q29">
            <v>6.6666666666666666E-2</v>
          </cell>
          <cell r="R29">
            <v>6.6666666666666666E-2</v>
          </cell>
          <cell r="S29">
            <v>6.6666666666666666E-2</v>
          </cell>
          <cell r="T29">
            <v>6.6666666666666666E-2</v>
          </cell>
        </row>
        <row r="30">
          <cell r="B30" t="str">
            <v>Variable Speed Chiller-New</v>
          </cell>
        </row>
        <row r="31">
          <cell r="B31" t="str">
            <v>Variable Speed Chiller-NR</v>
          </cell>
        </row>
        <row r="32">
          <cell r="B32" t="str">
            <v>Commercial EM-New</v>
          </cell>
          <cell r="C32">
            <v>0.15</v>
          </cell>
          <cell r="D32">
            <v>0.15</v>
          </cell>
          <cell r="E32">
            <v>0.15</v>
          </cell>
          <cell r="F32">
            <v>0.15</v>
          </cell>
          <cell r="G32">
            <v>0.15</v>
          </cell>
          <cell r="H32">
            <v>0.15</v>
          </cell>
          <cell r="I32">
            <v>0.15</v>
          </cell>
          <cell r="J32">
            <v>0.15</v>
          </cell>
          <cell r="K32">
            <v>0.15</v>
          </cell>
          <cell r="L32">
            <v>0.15</v>
          </cell>
          <cell r="M32">
            <v>0.15</v>
          </cell>
          <cell r="N32">
            <v>0.15</v>
          </cell>
          <cell r="O32">
            <v>0.15</v>
          </cell>
          <cell r="P32">
            <v>0.15</v>
          </cell>
          <cell r="Q32">
            <v>0.15</v>
          </cell>
          <cell r="R32">
            <v>0.15</v>
          </cell>
          <cell r="S32">
            <v>0.15</v>
          </cell>
          <cell r="T32">
            <v>0.15</v>
          </cell>
        </row>
        <row r="33">
          <cell r="B33" t="str">
            <v>Commercial EM-NR</v>
          </cell>
          <cell r="C33">
            <v>0.15</v>
          </cell>
          <cell r="D33">
            <v>0.15</v>
          </cell>
          <cell r="E33">
            <v>0.15</v>
          </cell>
          <cell r="F33">
            <v>0.15</v>
          </cell>
          <cell r="G33">
            <v>0.15</v>
          </cell>
          <cell r="H33">
            <v>0.15</v>
          </cell>
          <cell r="I33">
            <v>0.15</v>
          </cell>
          <cell r="J33">
            <v>0.15</v>
          </cell>
          <cell r="K33">
            <v>0.15</v>
          </cell>
          <cell r="L33">
            <v>0.15</v>
          </cell>
          <cell r="M33">
            <v>0.15</v>
          </cell>
          <cell r="N33">
            <v>0.15</v>
          </cell>
          <cell r="O33">
            <v>0.15</v>
          </cell>
          <cell r="P33">
            <v>0.15</v>
          </cell>
          <cell r="Q33">
            <v>0.15</v>
          </cell>
          <cell r="R33">
            <v>0.15</v>
          </cell>
          <cell r="S33">
            <v>0.15</v>
          </cell>
          <cell r="T33">
            <v>0.15</v>
          </cell>
        </row>
        <row r="34">
          <cell r="B34" t="str">
            <v>Commercial EM-Retro</v>
          </cell>
          <cell r="C34">
            <v>0.15</v>
          </cell>
          <cell r="D34">
            <v>0.15</v>
          </cell>
          <cell r="E34">
            <v>0.15</v>
          </cell>
          <cell r="F34">
            <v>0.15</v>
          </cell>
          <cell r="G34">
            <v>0.15</v>
          </cell>
          <cell r="H34">
            <v>0.15</v>
          </cell>
          <cell r="I34">
            <v>0.15</v>
          </cell>
          <cell r="J34">
            <v>0.15</v>
          </cell>
          <cell r="K34">
            <v>0.15</v>
          </cell>
          <cell r="L34">
            <v>0.15</v>
          </cell>
          <cell r="M34">
            <v>0.15</v>
          </cell>
          <cell r="N34">
            <v>0.15</v>
          </cell>
          <cell r="O34">
            <v>0.15</v>
          </cell>
          <cell r="P34">
            <v>0.15</v>
          </cell>
          <cell r="Q34">
            <v>0.15</v>
          </cell>
          <cell r="R34">
            <v>0.15</v>
          </cell>
          <cell r="S34">
            <v>0.15</v>
          </cell>
          <cell r="T34">
            <v>0.15</v>
          </cell>
        </row>
        <row r="35">
          <cell r="B35" t="str">
            <v>Evaporative Assist Cooling-New</v>
          </cell>
        </row>
        <row r="36">
          <cell r="B36" t="str">
            <v>Evaporative Assist Cooling-NR</v>
          </cell>
        </row>
        <row r="37">
          <cell r="B37" t="str">
            <v>Economizer-Retro</v>
          </cell>
        </row>
        <row r="38">
          <cell r="B38" t="str">
            <v>Demand Control Ventilation-New</v>
          </cell>
        </row>
        <row r="39">
          <cell r="B39" t="str">
            <v>Demand Control Ventilation-NR</v>
          </cell>
        </row>
        <row r="40">
          <cell r="B40" t="str">
            <v>Demand Control Ventilation-Retro</v>
          </cell>
        </row>
        <row r="41">
          <cell r="B41" t="str">
            <v>Premium Fume Hood-NR</v>
          </cell>
          <cell r="C41">
            <v>0.06</v>
          </cell>
          <cell r="D41">
            <v>0.06</v>
          </cell>
          <cell r="E41">
            <v>0.06</v>
          </cell>
          <cell r="F41">
            <v>0.06</v>
          </cell>
          <cell r="G41">
            <v>0.06</v>
          </cell>
          <cell r="H41">
            <v>0.06</v>
          </cell>
          <cell r="I41">
            <v>0.06</v>
          </cell>
          <cell r="J41">
            <v>0.06</v>
          </cell>
          <cell r="K41">
            <v>0.06</v>
          </cell>
          <cell r="L41">
            <v>0.06</v>
          </cell>
          <cell r="M41">
            <v>0.06</v>
          </cell>
          <cell r="N41">
            <v>0.06</v>
          </cell>
          <cell r="O41">
            <v>0.06</v>
          </cell>
          <cell r="P41">
            <v>0.06</v>
          </cell>
          <cell r="Q41">
            <v>0.06</v>
          </cell>
          <cell r="R41">
            <v>0.06</v>
          </cell>
          <cell r="S41">
            <v>0.06</v>
          </cell>
          <cell r="T41">
            <v>0.06</v>
          </cell>
          <cell r="U41">
            <v>0.06</v>
          </cell>
        </row>
        <row r="42">
          <cell r="B42" t="str">
            <v>DCV Restaurant Hood-Retro</v>
          </cell>
        </row>
        <row r="43">
          <cell r="B43" t="str">
            <v>DCV Parking Garage-Retro</v>
          </cell>
        </row>
        <row r="44">
          <cell r="B44" t="str">
            <v>Weatherization - School-Retro</v>
          </cell>
        </row>
        <row r="45">
          <cell r="B45" t="str">
            <v>Energy Recovery Ventilator-NR</v>
          </cell>
          <cell r="U45">
            <v>0.25</v>
          </cell>
        </row>
        <row r="46">
          <cell r="B46" t="str">
            <v>AC Heat Recovery for Water Heating-NR</v>
          </cell>
        </row>
        <row r="47">
          <cell r="B47" t="str">
            <v>Room Occupancy Sensors in Lodging-Retro</v>
          </cell>
        </row>
        <row r="48">
          <cell r="B48" t="str">
            <v>Chiller - chilled water retrofit-Retro</v>
          </cell>
        </row>
        <row r="49">
          <cell r="B49" t="str">
            <v>Chiller - equip retrofits-Retro</v>
          </cell>
        </row>
        <row r="50">
          <cell r="B50" t="str">
            <v>Pool Blankets-Retro</v>
          </cell>
        </row>
        <row r="51">
          <cell r="B51" t="str">
            <v>Web-Enabled Thermostats-Retro</v>
          </cell>
        </row>
        <row r="52">
          <cell r="B52" t="str">
            <v>Garage CO2 ventilation-Retro</v>
          </cell>
        </row>
        <row r="53">
          <cell r="B53" t="str">
            <v>Circ Pump ECM and drive-Retro</v>
          </cell>
        </row>
        <row r="54">
          <cell r="B54" t="str">
            <v>VRF-New</v>
          </cell>
        </row>
        <row r="55">
          <cell r="B55" t="str">
            <v>VRF-Retro</v>
          </cell>
        </row>
        <row r="56">
          <cell r="B56" t="str">
            <v>Evaporator Roof Top HVAC-Retro</v>
          </cell>
        </row>
        <row r="57">
          <cell r="B57" t="str">
            <v>Secondary Glazing Systems-Retro</v>
          </cell>
        </row>
        <row r="58">
          <cell r="B58" t="str">
            <v>LPD Package-New</v>
          </cell>
        </row>
        <row r="59">
          <cell r="B59" t="str">
            <v>LPD Package-NR</v>
          </cell>
        </row>
        <row r="60">
          <cell r="B60" t="str">
            <v>LPD Package-Retro</v>
          </cell>
        </row>
        <row r="61">
          <cell r="B61" t="str">
            <v>Top Daylighting-New</v>
          </cell>
        </row>
        <row r="62">
          <cell r="B62" t="str">
            <v>Perimeter Daylighting Controls Advanced-New</v>
          </cell>
        </row>
        <row r="63">
          <cell r="B63" t="str">
            <v>Perimeter Daylighting Controls Advanced-NR</v>
          </cell>
        </row>
        <row r="64">
          <cell r="B64" t="str">
            <v>Lighting Controls Interior-New</v>
          </cell>
        </row>
        <row r="65">
          <cell r="B65" t="str">
            <v>Lighting Controls Interior-NR</v>
          </cell>
          <cell r="C65">
            <v>0.06</v>
          </cell>
          <cell r="D65">
            <v>0.06</v>
          </cell>
          <cell r="E65">
            <v>0.06</v>
          </cell>
          <cell r="F65">
            <v>0.06</v>
          </cell>
          <cell r="G65">
            <v>0.06</v>
          </cell>
          <cell r="H65">
            <v>0.06</v>
          </cell>
          <cell r="I65">
            <v>0.06</v>
          </cell>
          <cell r="J65">
            <v>0.06</v>
          </cell>
          <cell r="K65">
            <v>0.06</v>
          </cell>
          <cell r="L65">
            <v>0.06</v>
          </cell>
          <cell r="M65">
            <v>0.06</v>
          </cell>
          <cell r="N65">
            <v>0.06</v>
          </cell>
          <cell r="O65">
            <v>0.06</v>
          </cell>
          <cell r="P65">
            <v>0.06</v>
          </cell>
          <cell r="Q65">
            <v>0.06</v>
          </cell>
          <cell r="R65">
            <v>0.06</v>
          </cell>
          <cell r="S65">
            <v>0.06</v>
          </cell>
          <cell r="T65">
            <v>0.06</v>
          </cell>
          <cell r="V65" t="str">
            <v>Fixture or Ballast Replacement Cycle</v>
          </cell>
        </row>
        <row r="66">
          <cell r="B66" t="str">
            <v>Exterior Building Lighting-New</v>
          </cell>
          <cell r="U66">
            <v>0.2</v>
          </cell>
          <cell r="V66" t="str">
            <v xml:space="preserve">5-year cycle (lamp cycle) for luminiares requiring bucket truck.  </v>
          </cell>
        </row>
        <row r="67">
          <cell r="B67" t="str">
            <v>Exterior Building Lighting-NR</v>
          </cell>
          <cell r="U67">
            <v>0.2</v>
          </cell>
          <cell r="V67" t="str">
            <v>20-Year Fixture Life from CBSA REN RATE</v>
          </cell>
        </row>
        <row r="68">
          <cell r="B68" t="str">
            <v>Street and Roadway Lighting-New</v>
          </cell>
          <cell r="U68">
            <v>0.2</v>
          </cell>
          <cell r="V68" t="str">
            <v>Five year cycle for streetlight relamp (DOE &amp; Tarioffs)</v>
          </cell>
        </row>
        <row r="69">
          <cell r="B69" t="str">
            <v>Street and Roadway Lighting-NR</v>
          </cell>
          <cell r="U69">
            <v>0.2</v>
          </cell>
          <cell r="V69" t="str">
            <v>Five year cycle for streetlight relamp (DOE &amp; Tarioffs)</v>
          </cell>
        </row>
        <row r="70">
          <cell r="B70" t="str">
            <v>Parking Lighting-New</v>
          </cell>
        </row>
        <row r="71">
          <cell r="B71" t="str">
            <v>Parking Lighting-NR</v>
          </cell>
        </row>
        <row r="72">
          <cell r="B72" t="str">
            <v>Bi-Level Stairwell Lighting-NR</v>
          </cell>
        </row>
        <row r="73">
          <cell r="B73" t="str">
            <v>ECM-VAV-New</v>
          </cell>
        </row>
        <row r="74">
          <cell r="B74" t="str">
            <v>ECM-VAV-NR</v>
          </cell>
        </row>
        <row r="75">
          <cell r="B75" t="str">
            <v>Pool pumps-Retro</v>
          </cell>
        </row>
        <row r="76">
          <cell r="B76" t="str">
            <v>MotorsRewind-New</v>
          </cell>
        </row>
        <row r="77">
          <cell r="B77" t="str">
            <v>MotorsRewind-NR</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row>
        <row r="80">
          <cell r="B80" t="str">
            <v>Engine Generator Block Heaters-Retro</v>
          </cell>
        </row>
        <row r="81">
          <cell r="B81" t="str">
            <v>Grocery Refrigeration Bundle-Retro</v>
          </cell>
        </row>
        <row r="82">
          <cell r="B82" t="str">
            <v>Packaged Refrigeration Equipment-New</v>
          </cell>
        </row>
        <row r="83">
          <cell r="B83" t="str">
            <v>Appliances - Freezers-NR</v>
          </cell>
        </row>
        <row r="84">
          <cell r="B84" t="str">
            <v>Appliances - Refrigerators-NR</v>
          </cell>
        </row>
        <row r="85">
          <cell r="B85" t="str">
            <v>Water Cooler Controls-NR</v>
          </cell>
        </row>
        <row r="86">
          <cell r="B86" t="str">
            <v>WHTanks-New</v>
          </cell>
        </row>
        <row r="87">
          <cell r="B87" t="str">
            <v>WHTanks-NR</v>
          </cell>
        </row>
        <row r="88">
          <cell r="B88" t="str">
            <v>Appliances - Clothes Washers-NR</v>
          </cell>
        </row>
        <row r="89">
          <cell r="B89" t="str">
            <v>Showerheads-Retro</v>
          </cell>
        </row>
        <row r="90">
          <cell r="B90" t="str">
            <v>Water Heating - GFHX-New</v>
          </cell>
        </row>
        <row r="91">
          <cell r="B91" t="str">
            <v>Demand Control Circulating system DHW-Retro</v>
          </cell>
        </row>
        <row r="92">
          <cell r="B92" t="str">
            <v>Central HPWH MF-Retro</v>
          </cell>
        </row>
        <row r="93">
          <cell r="B93" t="str">
            <v>Ultra Low Energy Building-New</v>
          </cell>
        </row>
        <row r="94">
          <cell r="B94" t="str">
            <v>Low Power LF Lamps-NR</v>
          </cell>
        </row>
      </sheetData>
      <sheetData sheetId="7">
        <row r="11">
          <cell r="C11" t="str">
            <v>LO1Slow</v>
          </cell>
        </row>
        <row r="19">
          <cell r="A19" t="str">
            <v>Compressed Air</v>
          </cell>
          <cell r="B19" t="str">
            <v>Compressed Air-Retro</v>
          </cell>
          <cell r="C19" t="str">
            <v>RetroEven20</v>
          </cell>
          <cell r="D19">
            <v>0.05</v>
          </cell>
          <cell r="E19">
            <v>0.05</v>
          </cell>
          <cell r="F19">
            <v>0.05</v>
          </cell>
          <cell r="G19">
            <v>0.05</v>
          </cell>
          <cell r="H19">
            <v>0.05</v>
          </cell>
          <cell r="I19">
            <v>0.05</v>
          </cell>
          <cell r="J19">
            <v>0.05</v>
          </cell>
          <cell r="K19">
            <v>0.05</v>
          </cell>
          <cell r="L19">
            <v>0.05</v>
          </cell>
          <cell r="M19">
            <v>0.05</v>
          </cell>
          <cell r="N19">
            <v>0.05</v>
          </cell>
          <cell r="O19">
            <v>0.05</v>
          </cell>
          <cell r="P19">
            <v>0.05</v>
          </cell>
          <cell r="Q19">
            <v>0.05</v>
          </cell>
          <cell r="R19">
            <v>0.05</v>
          </cell>
          <cell r="S19">
            <v>0.05</v>
          </cell>
          <cell r="T19">
            <v>0.05</v>
          </cell>
          <cell r="U19">
            <v>0.05</v>
          </cell>
          <cell r="V19">
            <v>0.05</v>
          </cell>
          <cell r="W19">
            <v>0.05</v>
          </cell>
        </row>
        <row r="20">
          <cell r="A20" t="str">
            <v>Compressed Air</v>
          </cell>
          <cell r="B20" t="str">
            <v>Compressed Air-NR</v>
          </cell>
          <cell r="C20" t="str">
            <v>LOEven20</v>
          </cell>
          <cell r="D20">
            <v>0.05</v>
          </cell>
          <cell r="E20">
            <v>0.1</v>
          </cell>
          <cell r="F20">
            <v>0.15000000000000002</v>
          </cell>
          <cell r="G20">
            <v>0.2</v>
          </cell>
          <cell r="H20">
            <v>0.25</v>
          </cell>
          <cell r="I20">
            <v>0.3</v>
          </cell>
          <cell r="J20">
            <v>0.35</v>
          </cell>
          <cell r="K20">
            <v>0.39999999999999997</v>
          </cell>
          <cell r="L20">
            <v>0.44999999999999996</v>
          </cell>
          <cell r="M20">
            <v>0.49999999999999994</v>
          </cell>
          <cell r="N20">
            <v>0.54999999999999993</v>
          </cell>
          <cell r="O20">
            <v>0.6</v>
          </cell>
          <cell r="P20">
            <v>0.65</v>
          </cell>
          <cell r="Q20">
            <v>0.70000000000000007</v>
          </cell>
          <cell r="R20">
            <v>0.75000000000000011</v>
          </cell>
          <cell r="S20">
            <v>0.80000000000000016</v>
          </cell>
          <cell r="T20">
            <v>0.8500000000000002</v>
          </cell>
          <cell r="U20">
            <v>0.90000000000000024</v>
          </cell>
          <cell r="V20">
            <v>0.95000000000000029</v>
          </cell>
          <cell r="W20">
            <v>1.0000000000000002</v>
          </cell>
        </row>
        <row r="21">
          <cell r="A21" t="str">
            <v>Electronics</v>
          </cell>
          <cell r="B21" t="str">
            <v>Network PC Power Management-Retro</v>
          </cell>
          <cell r="C21" t="str">
            <v>Retro20Fast</v>
          </cell>
          <cell r="D21">
            <v>0.22119921692859512</v>
          </cell>
          <cell r="E21">
            <v>0.15504311102289431</v>
          </cell>
          <cell r="F21">
            <v>0.10733128557729499</v>
          </cell>
          <cell r="G21">
            <v>8.3589689255657879E-2</v>
          </cell>
          <cell r="H21">
            <v>7.3237179880126971E-2</v>
          </cell>
          <cell r="I21">
            <v>6.3374636711760357E-2</v>
          </cell>
          <cell r="J21">
            <v>5.4291838367783084E-2</v>
          </cell>
          <cell r="K21">
            <v>4.612639225659896E-2</v>
          </cell>
          <cell r="L21">
            <v>3.8916876277172864E-2</v>
          </cell>
          <cell r="M21">
            <v>3.2639916313151704E-2</v>
          </cell>
          <cell r="N21">
            <v>2.7235706125786907E-2</v>
          </cell>
          <cell r="O21">
            <v>2.1211189258265428E-2</v>
          </cell>
          <cell r="P21">
            <v>1.6519290804212883E-2</v>
          </cell>
          <cell r="Q21">
            <v>1.2865236614105324E-2</v>
          </cell>
          <cell r="R21">
            <v>1.0019456349464106E-2</v>
          </cell>
          <cell r="S21">
            <v>7.8031604509122832E-3</v>
          </cell>
          <cell r="T21">
            <v>6.077107469602494E-3</v>
          </cell>
          <cell r="U21">
            <v>4.7328560561354371E-3</v>
          </cell>
          <cell r="V21">
            <v>3.6859520026825132E-3</v>
          </cell>
          <cell r="W21">
            <v>2.8706223060526725E-3</v>
          </cell>
        </row>
        <row r="22">
          <cell r="A22" t="str">
            <v>Electronics</v>
          </cell>
          <cell r="B22" t="str">
            <v>Laptop-NR</v>
          </cell>
          <cell r="C22" t="str">
            <v>LO5Med</v>
          </cell>
          <cell r="D22">
            <v>4.2999999999999997E-2</v>
          </cell>
          <cell r="E22">
            <v>9.5797142280278316E-2</v>
          </cell>
          <cell r="F22">
            <v>0.16040539374775648</v>
          </cell>
          <cell r="G22">
            <v>0.23540539374775649</v>
          </cell>
          <cell r="H22">
            <v>0.32095239121809005</v>
          </cell>
          <cell r="I22">
            <v>0.42096711425629652</v>
          </cell>
          <cell r="J22">
            <v>0.53068481860864725</v>
          </cell>
          <cell r="K22">
            <v>0.642769203728351</v>
          </cell>
          <cell r="L22">
            <v>0.74839528535557953</v>
          </cell>
          <cell r="M22">
            <v>0.83918984935345187</v>
          </cell>
          <cell r="N22">
            <v>0.90945051634530116</v>
          </cell>
          <cell r="O22">
            <v>0.9576688767502457</v>
          </cell>
          <cell r="P22">
            <v>0.9865231113648858</v>
          </cell>
          <cell r="Q22">
            <v>1.0012970762896924</v>
          </cell>
          <cell r="R22">
            <v>1.0076356106578106</v>
          </cell>
          <cell r="S22">
            <v>1.0098624683774413</v>
          </cell>
          <cell r="T22">
            <v>1.0104871783970797</v>
          </cell>
          <cell r="U22">
            <v>1.010623336815976</v>
          </cell>
          <cell r="V22">
            <v>1.0106457174525985</v>
          </cell>
          <cell r="W22">
            <v>1.0106484038909742</v>
          </cell>
        </row>
        <row r="23">
          <cell r="A23" t="str">
            <v>Electronics</v>
          </cell>
          <cell r="B23" t="str">
            <v>Smart Plug Power Strips-Retro</v>
          </cell>
          <cell r="C23" t="str">
            <v>Retro12Med</v>
          </cell>
          <cell r="D23">
            <v>0.10937459468255628</v>
          </cell>
          <cell r="E23">
            <v>0.10937459468255628</v>
          </cell>
          <cell r="F23">
            <v>0.10937459468255628</v>
          </cell>
          <cell r="G23">
            <v>0.10937459468255628</v>
          </cell>
          <cell r="H23">
            <v>0.10937459468255628</v>
          </cell>
          <cell r="I23">
            <v>9.8437135214300656E-2</v>
          </cell>
          <cell r="J23">
            <v>7.874970817144053E-2</v>
          </cell>
          <cell r="K23">
            <v>6.2999766537152418E-2</v>
          </cell>
          <cell r="L23">
            <v>5.0399813229721938E-2</v>
          </cell>
          <cell r="M23">
            <v>4.0319850583777551E-2</v>
          </cell>
          <cell r="N23">
            <v>3.225588046702204E-2</v>
          </cell>
          <cell r="O23">
            <v>2.5804704373617631E-2</v>
          </cell>
          <cell r="P23">
            <v>2.0643763498894106E-2</v>
          </cell>
          <cell r="Q23">
            <v>1.6515010799115284E-2</v>
          </cell>
          <cell r="R23">
            <v>1.3212008639292228E-2</v>
          </cell>
          <cell r="S23">
            <v>1.0569606911433781E-2</v>
          </cell>
          <cell r="T23">
            <v>7.2092823794611682E-5</v>
          </cell>
          <cell r="U23">
            <v>2.5747437069512102E-5</v>
          </cell>
          <cell r="V23">
            <v>8.7775353646568632E-6</v>
          </cell>
          <cell r="W23">
            <v>2.8622397928446119E-6</v>
          </cell>
        </row>
        <row r="24">
          <cell r="A24" t="str">
            <v>Electronics</v>
          </cell>
          <cell r="B24" t="str">
            <v>Data Centers-NR</v>
          </cell>
          <cell r="C24" t="str">
            <v>LO5Med</v>
          </cell>
          <cell r="D24">
            <v>4.2999999999999997E-2</v>
          </cell>
          <cell r="E24">
            <v>9.5797142280278316E-2</v>
          </cell>
          <cell r="F24">
            <v>0.16040539374775648</v>
          </cell>
          <cell r="G24">
            <v>0.23540539374775649</v>
          </cell>
          <cell r="H24">
            <v>0.32095239121809005</v>
          </cell>
          <cell r="I24">
            <v>0.42096711425629652</v>
          </cell>
          <cell r="J24">
            <v>0.53068481860864725</v>
          </cell>
          <cell r="K24">
            <v>0.642769203728351</v>
          </cell>
          <cell r="L24">
            <v>0.74839528535557953</v>
          </cell>
          <cell r="M24">
            <v>0.83918984935345187</v>
          </cell>
          <cell r="N24">
            <v>0.90945051634530116</v>
          </cell>
          <cell r="O24">
            <v>0.9576688767502457</v>
          </cell>
          <cell r="P24">
            <v>0.9865231113648858</v>
          </cell>
          <cell r="Q24">
            <v>1.0012970762896924</v>
          </cell>
          <cell r="R24">
            <v>1.0076356106578106</v>
          </cell>
          <cell r="S24">
            <v>1.0098624683774413</v>
          </cell>
          <cell r="T24">
            <v>1.0104871783970797</v>
          </cell>
          <cell r="U24">
            <v>1.010623336815976</v>
          </cell>
          <cell r="V24">
            <v>1.0106457174525985</v>
          </cell>
          <cell r="W24">
            <v>1.0106484038909742</v>
          </cell>
        </row>
        <row r="25">
          <cell r="A25" t="str">
            <v>Electronics</v>
          </cell>
          <cell r="B25" t="str">
            <v>Monitor-NR</v>
          </cell>
          <cell r="C25" t="str">
            <v>LO50Fast</v>
          </cell>
          <cell r="D25">
            <v>0.45</v>
          </cell>
          <cell r="E25">
            <v>0.66</v>
          </cell>
          <cell r="F25">
            <v>0.8</v>
          </cell>
          <cell r="G25">
            <v>0.89</v>
          </cell>
          <cell r="H25">
            <v>0.94954036260972652</v>
          </cell>
          <cell r="I25">
            <v>0.97931054391458994</v>
          </cell>
          <cell r="J25">
            <v>0.99254173560564019</v>
          </cell>
          <cell r="K25">
            <v>0.99783421228206048</v>
          </cell>
          <cell r="L25">
            <v>0.99975874925530417</v>
          </cell>
          <cell r="M25">
            <v>1.0004002615797187</v>
          </cell>
          <cell r="N25">
            <v>1.0005976499872309</v>
          </cell>
          <cell r="O25">
            <v>1.0006540466750915</v>
          </cell>
          <cell r="P25">
            <v>1.0006690857918545</v>
          </cell>
          <cell r="Q25">
            <v>1.000672845571045</v>
          </cell>
          <cell r="R25">
            <v>1.0006737302249724</v>
          </cell>
          <cell r="S25">
            <v>1.0006739268147338</v>
          </cell>
          <cell r="T25">
            <v>1.0006739682020522</v>
          </cell>
          <cell r="U25">
            <v>1.0006739764795158</v>
          </cell>
          <cell r="V25">
            <v>1.0006739780561755</v>
          </cell>
          <cell r="W25">
            <v>1.0006739783428409</v>
          </cell>
        </row>
        <row r="26">
          <cell r="A26" t="str">
            <v>Electronics</v>
          </cell>
          <cell r="B26" t="str">
            <v>Desktop-NR</v>
          </cell>
          <cell r="C26" t="str">
            <v>LO50Fast</v>
          </cell>
          <cell r="D26">
            <v>0.45</v>
          </cell>
          <cell r="E26">
            <v>0.66</v>
          </cell>
          <cell r="F26">
            <v>0.8</v>
          </cell>
          <cell r="G26">
            <v>0.89</v>
          </cell>
          <cell r="H26">
            <v>0.94954036260972652</v>
          </cell>
          <cell r="I26">
            <v>0.97931054391458994</v>
          </cell>
          <cell r="J26">
            <v>0.99254173560564019</v>
          </cell>
          <cell r="K26">
            <v>0.99783421228206048</v>
          </cell>
          <cell r="L26">
            <v>0.99975874925530417</v>
          </cell>
          <cell r="M26">
            <v>1.0004002615797187</v>
          </cell>
          <cell r="N26">
            <v>1.0005976499872309</v>
          </cell>
          <cell r="O26">
            <v>1.0006540466750915</v>
          </cell>
          <cell r="P26">
            <v>1.0006690857918545</v>
          </cell>
          <cell r="Q26">
            <v>1.000672845571045</v>
          </cell>
          <cell r="R26">
            <v>1.0006737302249724</v>
          </cell>
          <cell r="S26">
            <v>1.0006739268147338</v>
          </cell>
          <cell r="T26">
            <v>1.0006739682020522</v>
          </cell>
          <cell r="U26">
            <v>1.0006739764795158</v>
          </cell>
          <cell r="V26">
            <v>1.0006739780561755</v>
          </cell>
          <cell r="W26">
            <v>1.0006739783428409</v>
          </cell>
        </row>
        <row r="27">
          <cell r="A27" t="str">
            <v>Food Preparation</v>
          </cell>
          <cell r="B27" t="str">
            <v>Pre-Rinse Spray Valve-Retro</v>
          </cell>
          <cell r="C27" t="str">
            <v>Retro12Med</v>
          </cell>
          <cell r="D27">
            <v>0.10937459468255628</v>
          </cell>
          <cell r="E27">
            <v>0.10937459468255628</v>
          </cell>
          <cell r="F27">
            <v>0.10937459468255628</v>
          </cell>
          <cell r="G27">
            <v>0.10937459468255628</v>
          </cell>
          <cell r="H27">
            <v>0.10937459468255628</v>
          </cell>
          <cell r="I27">
            <v>9.8437135214300656E-2</v>
          </cell>
          <cell r="J27">
            <v>7.874970817144053E-2</v>
          </cell>
          <cell r="K27">
            <v>6.2999766537152418E-2</v>
          </cell>
          <cell r="L27">
            <v>5.0399813229721938E-2</v>
          </cell>
          <cell r="M27">
            <v>4.0319850583777551E-2</v>
          </cell>
          <cell r="N27">
            <v>3.225588046702204E-2</v>
          </cell>
          <cell r="O27">
            <v>2.5804704373617631E-2</v>
          </cell>
          <cell r="P27">
            <v>2.0643763498894106E-2</v>
          </cell>
          <cell r="Q27">
            <v>1.6515010799115284E-2</v>
          </cell>
          <cell r="R27">
            <v>1.3212008639292228E-2</v>
          </cell>
          <cell r="S27">
            <v>1.0569606911433781E-2</v>
          </cell>
          <cell r="T27">
            <v>7.2092823794611682E-5</v>
          </cell>
          <cell r="U27">
            <v>2.5747437069512102E-5</v>
          </cell>
          <cell r="V27">
            <v>8.7775353646568632E-6</v>
          </cell>
          <cell r="W27">
            <v>2.8622397928446119E-6</v>
          </cell>
        </row>
        <row r="28">
          <cell r="A28" t="str">
            <v>Food Preparation</v>
          </cell>
          <cell r="B28" t="str">
            <v>Cooking Equipment-NR</v>
          </cell>
          <cell r="C28" t="str">
            <v>LO5Med</v>
          </cell>
          <cell r="D28">
            <v>4.2999999999999997E-2</v>
          </cell>
          <cell r="E28">
            <v>9.5797142280278316E-2</v>
          </cell>
          <cell r="F28">
            <v>0.16040539374775648</v>
          </cell>
          <cell r="G28">
            <v>0.23540539374775649</v>
          </cell>
          <cell r="H28">
            <v>0.32095239121809005</v>
          </cell>
          <cell r="I28">
            <v>0.42096711425629652</v>
          </cell>
          <cell r="J28">
            <v>0.53068481860864725</v>
          </cell>
          <cell r="K28">
            <v>0.642769203728351</v>
          </cell>
          <cell r="L28">
            <v>0.74839528535557953</v>
          </cell>
          <cell r="M28">
            <v>0.83918984935345187</v>
          </cell>
          <cell r="N28">
            <v>0.90945051634530116</v>
          </cell>
          <cell r="O28">
            <v>0.9576688767502457</v>
          </cell>
          <cell r="P28">
            <v>0.9865231113648858</v>
          </cell>
          <cell r="Q28">
            <v>1.0012970762896924</v>
          </cell>
          <cell r="R28">
            <v>1.0076356106578106</v>
          </cell>
          <cell r="S28">
            <v>1.0098624683774413</v>
          </cell>
          <cell r="T28">
            <v>1.0104871783970797</v>
          </cell>
          <cell r="U28">
            <v>1.010623336815976</v>
          </cell>
          <cell r="V28">
            <v>1.0106457174525985</v>
          </cell>
          <cell r="W28">
            <v>1.0106484038909742</v>
          </cell>
        </row>
        <row r="29">
          <cell r="A29" t="str">
            <v>HVAC</v>
          </cell>
          <cell r="B29" t="str">
            <v>Premium HVAC Equipment-New</v>
          </cell>
          <cell r="C29" t="str">
            <v>LO20Fast</v>
          </cell>
          <cell r="D29">
            <v>0.22119921692859512</v>
          </cell>
          <cell r="E29">
            <v>0.37624232795148943</v>
          </cell>
          <cell r="F29">
            <v>0.48357361352878442</v>
          </cell>
          <cell r="G29">
            <v>0.56716330278444227</v>
          </cell>
          <cell r="H29">
            <v>0.64040048266456928</v>
          </cell>
          <cell r="I29">
            <v>0.70377511937632964</v>
          </cell>
          <cell r="J29">
            <v>0.7580669577441127</v>
          </cell>
          <cell r="K29">
            <v>0.80419335000071168</v>
          </cell>
          <cell r="L29">
            <v>0.84311022627788457</v>
          </cell>
          <cell r="M29">
            <v>0.87575014259103623</v>
          </cell>
          <cell r="N29">
            <v>0.90298584871682319</v>
          </cell>
          <cell r="O29">
            <v>0.92419703797508856</v>
          </cell>
          <cell r="P29">
            <v>0.94071632877930145</v>
          </cell>
          <cell r="Q29">
            <v>0.95358156539340677</v>
          </cell>
          <cell r="R29">
            <v>0.96360102174287088</v>
          </cell>
          <cell r="S29">
            <v>0.97140418219378311</v>
          </cell>
          <cell r="T29">
            <v>0.97748128966338554</v>
          </cell>
          <cell r="U29">
            <v>0.98221414571952104</v>
          </cell>
          <cell r="V29">
            <v>0.98590009772220355</v>
          </cell>
          <cell r="W29">
            <v>0.98877072002825628</v>
          </cell>
        </row>
        <row r="30">
          <cell r="A30" t="str">
            <v>HVAC</v>
          </cell>
          <cell r="B30" t="str">
            <v>Premium HVAC Equipment-NR</v>
          </cell>
          <cell r="C30" t="str">
            <v>LO20Fast</v>
          </cell>
          <cell r="D30">
            <v>0.22119921692859512</v>
          </cell>
          <cell r="E30">
            <v>0.37624232795148943</v>
          </cell>
          <cell r="F30">
            <v>0.48357361352878442</v>
          </cell>
          <cell r="G30">
            <v>0.56716330278444227</v>
          </cell>
          <cell r="H30">
            <v>0.64040048266456928</v>
          </cell>
          <cell r="I30">
            <v>0.70377511937632964</v>
          </cell>
          <cell r="J30">
            <v>0.7580669577441127</v>
          </cell>
          <cell r="K30">
            <v>0.80419335000071168</v>
          </cell>
          <cell r="L30">
            <v>0.84311022627788457</v>
          </cell>
          <cell r="M30">
            <v>0.87575014259103623</v>
          </cell>
          <cell r="N30">
            <v>0.90298584871682319</v>
          </cell>
          <cell r="O30">
            <v>0.92419703797508856</v>
          </cell>
          <cell r="P30">
            <v>0.94071632877930145</v>
          </cell>
          <cell r="Q30">
            <v>0.95358156539340677</v>
          </cell>
          <cell r="R30">
            <v>0.96360102174287088</v>
          </cell>
          <cell r="S30">
            <v>0.97140418219378311</v>
          </cell>
          <cell r="T30">
            <v>0.97748128966338554</v>
          </cell>
          <cell r="U30">
            <v>0.98221414571952104</v>
          </cell>
          <cell r="V30">
            <v>0.98590009772220355</v>
          </cell>
          <cell r="W30">
            <v>0.98877072002825628</v>
          </cell>
        </row>
        <row r="31">
          <cell r="A31" t="str">
            <v>HVAC</v>
          </cell>
          <cell r="B31" t="str">
            <v>Glass-New</v>
          </cell>
          <cell r="C31" t="str">
            <v>LO5Med</v>
          </cell>
          <cell r="D31">
            <v>4.2999999999999997E-2</v>
          </cell>
          <cell r="E31">
            <v>9.5797142280278316E-2</v>
          </cell>
          <cell r="F31">
            <v>0.16040539374775648</v>
          </cell>
          <cell r="G31">
            <v>0.23540539374775649</v>
          </cell>
          <cell r="H31">
            <v>0.32095239121809005</v>
          </cell>
          <cell r="I31">
            <v>0.42096711425629652</v>
          </cell>
          <cell r="J31">
            <v>0.53068481860864725</v>
          </cell>
          <cell r="K31">
            <v>0.642769203728351</v>
          </cell>
          <cell r="L31">
            <v>0.74839528535557953</v>
          </cell>
          <cell r="M31">
            <v>0.83918984935345187</v>
          </cell>
          <cell r="N31">
            <v>0.90945051634530116</v>
          </cell>
          <cell r="O31">
            <v>0.9576688767502457</v>
          </cell>
          <cell r="P31">
            <v>0.9865231113648858</v>
          </cell>
          <cell r="Q31">
            <v>1.0012970762896924</v>
          </cell>
          <cell r="R31">
            <v>1.0076356106578106</v>
          </cell>
          <cell r="S31">
            <v>1.0098624683774413</v>
          </cell>
          <cell r="T31">
            <v>1.0104871783970797</v>
          </cell>
          <cell r="U31">
            <v>1.010623336815976</v>
          </cell>
          <cell r="V31">
            <v>1.0106457174525985</v>
          </cell>
          <cell r="W31">
            <v>1.0106484038909742</v>
          </cell>
        </row>
        <row r="32">
          <cell r="A32" t="str">
            <v>HVAC</v>
          </cell>
          <cell r="B32" t="str">
            <v>Glass-NR</v>
          </cell>
          <cell r="C32" t="str">
            <v>LO5Med</v>
          </cell>
          <cell r="D32">
            <v>4.2999999999999997E-2</v>
          </cell>
          <cell r="E32">
            <v>9.5797142280278316E-2</v>
          </cell>
          <cell r="F32">
            <v>0.16040539374775648</v>
          </cell>
          <cell r="G32">
            <v>0.23540539374775649</v>
          </cell>
          <cell r="H32">
            <v>0.32095239121809005</v>
          </cell>
          <cell r="I32">
            <v>0.42096711425629652</v>
          </cell>
          <cell r="J32">
            <v>0.53068481860864725</v>
          </cell>
          <cell r="K32">
            <v>0.642769203728351</v>
          </cell>
          <cell r="L32">
            <v>0.74839528535557953</v>
          </cell>
          <cell r="M32">
            <v>0.83918984935345187</v>
          </cell>
          <cell r="N32">
            <v>0.90945051634530116</v>
          </cell>
          <cell r="O32">
            <v>0.9576688767502457</v>
          </cell>
          <cell r="P32">
            <v>0.9865231113648858</v>
          </cell>
          <cell r="Q32">
            <v>1.0012970762896924</v>
          </cell>
          <cell r="R32">
            <v>1.0076356106578106</v>
          </cell>
          <cell r="S32">
            <v>1.0098624683774413</v>
          </cell>
          <cell r="T32">
            <v>1.0104871783970797</v>
          </cell>
          <cell r="U32">
            <v>1.010623336815976</v>
          </cell>
          <cell r="V32">
            <v>1.0106457174525985</v>
          </cell>
          <cell r="W32">
            <v>1.0106484038909742</v>
          </cell>
        </row>
        <row r="33">
          <cell r="A33" t="str">
            <v>HVAC</v>
          </cell>
          <cell r="B33" t="str">
            <v>Glass-Retro</v>
          </cell>
          <cell r="C33" t="str">
            <v>Retro1Slow</v>
          </cell>
          <cell r="D33">
            <v>2.5643970768378654E-3</v>
          </cell>
          <cell r="E33">
            <v>5.1260615529385989E-3</v>
          </cell>
          <cell r="F33">
            <v>9.1015544176433795E-3</v>
          </cell>
          <cell r="G33">
            <v>1.4804925730045659E-2</v>
          </cell>
          <cell r="H33">
            <v>2.2471809420486211E-2</v>
          </cell>
          <cell r="I33">
            <v>3.2184432813882391E-2</v>
          </cell>
          <cell r="J33">
            <v>4.3779667172004086E-2</v>
          </cell>
          <cell r="K33">
            <v>5.675426075474499E-2</v>
          </cell>
          <cell r="L33">
            <v>7.0195239068707532E-2</v>
          </cell>
          <cell r="M33">
            <v>8.2776861842756788E-2</v>
          </cell>
          <cell r="N33">
            <v>9.2870259507494834E-2</v>
          </cell>
          <cell r="O33">
            <v>9.8796470678915727E-2</v>
          </cell>
          <cell r="P33">
            <v>9.9208932889988999E-2</v>
          </cell>
          <cell r="Q33">
            <v>9.3521150494244254E-2</v>
          </cell>
          <cell r="R33">
            <v>8.2226007896862296E-2</v>
          </cell>
          <cell r="S33">
            <v>6.6933566027365665E-2</v>
          </cell>
          <cell r="T33">
            <v>5.0029565143448806E-2</v>
          </cell>
          <cell r="U33">
            <v>3.402486521893211E-2</v>
          </cell>
          <cell r="V33">
            <v>2.0846059340774659E-2</v>
          </cell>
          <cell r="W33">
            <v>0.01</v>
          </cell>
        </row>
        <row r="34">
          <cell r="A34" t="str">
            <v>HVAC</v>
          </cell>
          <cell r="B34" t="str">
            <v>Advanced Rooftop Controller-New</v>
          </cell>
          <cell r="C34" t="str">
            <v>LO3Slow</v>
          </cell>
          <cell r="D34">
            <v>5.5320496977002724E-3</v>
          </cell>
          <cell r="E34">
            <v>1.4227918344261844E-2</v>
          </cell>
          <cell r="F34">
            <v>3.1619655637384989E-2</v>
          </cell>
          <cell r="G34">
            <v>6.2055195900350503E-2</v>
          </cell>
          <cell r="H34">
            <v>0.10939936964274129</v>
          </cell>
          <cell r="I34">
            <v>0.17568121288208835</v>
          </cell>
          <cell r="J34">
            <v>0.26003992245943919</v>
          </cell>
          <cell r="K34">
            <v>0.3584584169663485</v>
          </cell>
          <cell r="L34">
            <v>0.46444756489686617</v>
          </cell>
          <cell r="M34">
            <v>0.57043671282738384</v>
          </cell>
          <cell r="N34">
            <v>0.66935991756253377</v>
          </cell>
          <cell r="O34">
            <v>0.75591772170578986</v>
          </cell>
          <cell r="P34">
            <v>0.82720061923553012</v>
          </cell>
          <cell r="Q34">
            <v>0.88264287286977261</v>
          </cell>
          <cell r="R34">
            <v>0.92349505975816193</v>
          </cell>
          <cell r="S34">
            <v>0.95209159058003434</v>
          </cell>
          <cell r="T34">
            <v>0.97115594446128262</v>
          </cell>
          <cell r="U34">
            <v>0.98328780602207699</v>
          </cell>
          <cell r="V34">
            <v>0.99067241740690848</v>
          </cell>
          <cell r="W34">
            <v>0.99498010738139331</v>
          </cell>
        </row>
        <row r="35">
          <cell r="A35" t="str">
            <v>HVAC</v>
          </cell>
          <cell r="B35" t="str">
            <v>Advanced Rooftop Controller-NR</v>
          </cell>
          <cell r="C35" t="str">
            <v>LO3Slow</v>
          </cell>
          <cell r="D35">
            <v>5.5320496977002724E-3</v>
          </cell>
          <cell r="E35">
            <v>1.4227918344261844E-2</v>
          </cell>
          <cell r="F35">
            <v>3.1619655637384989E-2</v>
          </cell>
          <cell r="G35">
            <v>6.2055195900350503E-2</v>
          </cell>
          <cell r="H35">
            <v>0.10939936964274129</v>
          </cell>
          <cell r="I35">
            <v>0.17568121288208835</v>
          </cell>
          <cell r="J35">
            <v>0.26003992245943919</v>
          </cell>
          <cell r="K35">
            <v>0.3584584169663485</v>
          </cell>
          <cell r="L35">
            <v>0.46444756489686617</v>
          </cell>
          <cell r="M35">
            <v>0.57043671282738384</v>
          </cell>
          <cell r="N35">
            <v>0.66935991756253377</v>
          </cell>
          <cell r="O35">
            <v>0.75591772170578986</v>
          </cell>
          <cell r="P35">
            <v>0.82720061923553012</v>
          </cell>
          <cell r="Q35">
            <v>0.88264287286977261</v>
          </cell>
          <cell r="R35">
            <v>0.92349505975816193</v>
          </cell>
          <cell r="S35">
            <v>0.95209159058003434</v>
          </cell>
          <cell r="T35">
            <v>0.97115594446128262</v>
          </cell>
          <cell r="U35">
            <v>0.98328780602207699</v>
          </cell>
          <cell r="V35">
            <v>0.99067241740690848</v>
          </cell>
          <cell r="W35">
            <v>0.99498010738139331</v>
          </cell>
        </row>
        <row r="36">
          <cell r="A36" t="str">
            <v>HVAC</v>
          </cell>
          <cell r="B36" t="str">
            <v>Advanced Rooftop Controller-Retro</v>
          </cell>
          <cell r="C36" t="str">
            <v>Retro3Slow</v>
          </cell>
          <cell r="D36">
            <v>5.5320496977002724E-3</v>
          </cell>
          <cell r="E36">
            <v>8.6958686465615706E-3</v>
          </cell>
          <cell r="F36">
            <v>1.7391737293123145E-2</v>
          </cell>
          <cell r="G36">
            <v>3.0435540262965514E-2</v>
          </cell>
          <cell r="H36">
            <v>4.7344173742390784E-2</v>
          </cell>
          <cell r="I36">
            <v>6.6281843239347063E-2</v>
          </cell>
          <cell r="J36">
            <v>8.4358709577350838E-2</v>
          </cell>
          <cell r="K36">
            <v>9.8418494506909315E-2</v>
          </cell>
          <cell r="L36">
            <v>0.10598914793051767</v>
          </cell>
          <cell r="M36">
            <v>0.10598914793051767</v>
          </cell>
          <cell r="N36">
            <v>9.8923204735149928E-2</v>
          </cell>
          <cell r="O36">
            <v>8.655780414325609E-2</v>
          </cell>
          <cell r="P36">
            <v>7.1282897529740263E-2</v>
          </cell>
          <cell r="Q36">
            <v>5.5442253634242489E-2</v>
          </cell>
          <cell r="R36">
            <v>4.0852186888389319E-2</v>
          </cell>
          <cell r="S36">
            <v>2.8596530821872412E-2</v>
          </cell>
          <cell r="T36">
            <v>1.9064353881248275E-2</v>
          </cell>
          <cell r="U36">
            <v>1.2131861560794377E-2</v>
          </cell>
          <cell r="V36">
            <v>7.3846113848314854E-3</v>
          </cell>
          <cell r="W36">
            <v>4.3076899744848296E-3</v>
          </cell>
        </row>
        <row r="37">
          <cell r="A37" t="str">
            <v>HVAC</v>
          </cell>
          <cell r="B37" t="str">
            <v>Variable Speed Chiller-New</v>
          </cell>
          <cell r="C37" t="str">
            <v>LO50Fast</v>
          </cell>
          <cell r="D37">
            <v>0.45</v>
          </cell>
          <cell r="E37">
            <v>0.66</v>
          </cell>
          <cell r="F37">
            <v>0.8</v>
          </cell>
          <cell r="G37">
            <v>0.89</v>
          </cell>
          <cell r="H37">
            <v>0.94954036260972652</v>
          </cell>
          <cell r="I37">
            <v>0.97931054391458994</v>
          </cell>
          <cell r="J37">
            <v>0.99254173560564019</v>
          </cell>
          <cell r="K37">
            <v>0.99783421228206048</v>
          </cell>
          <cell r="L37">
            <v>0.99975874925530417</v>
          </cell>
          <cell r="M37">
            <v>1.0004002615797187</v>
          </cell>
          <cell r="N37">
            <v>1.0005976499872309</v>
          </cell>
          <cell r="O37">
            <v>1.0006540466750915</v>
          </cell>
          <cell r="P37">
            <v>1.0006690857918545</v>
          </cell>
          <cell r="Q37">
            <v>1.000672845571045</v>
          </cell>
          <cell r="R37">
            <v>1.0006737302249724</v>
          </cell>
          <cell r="S37">
            <v>1.0006739268147338</v>
          </cell>
          <cell r="T37">
            <v>1.0006739682020522</v>
          </cell>
          <cell r="U37">
            <v>1.0006739764795158</v>
          </cell>
          <cell r="V37">
            <v>1.0006739780561755</v>
          </cell>
          <cell r="W37">
            <v>1.0006739783428409</v>
          </cell>
        </row>
        <row r="38">
          <cell r="A38" t="str">
            <v>HVAC</v>
          </cell>
          <cell r="B38" t="str">
            <v>Variable Speed Chiller-NR</v>
          </cell>
          <cell r="C38" t="str">
            <v>LO50Fast</v>
          </cell>
          <cell r="D38">
            <v>0.45</v>
          </cell>
          <cell r="E38">
            <v>0.66</v>
          </cell>
          <cell r="F38">
            <v>0.8</v>
          </cell>
          <cell r="G38">
            <v>0.89</v>
          </cell>
          <cell r="H38">
            <v>0.94954036260972652</v>
          </cell>
          <cell r="I38">
            <v>0.97931054391458994</v>
          </cell>
          <cell r="J38">
            <v>0.99254173560564019</v>
          </cell>
          <cell r="K38">
            <v>0.99783421228206048</v>
          </cell>
          <cell r="L38">
            <v>0.99975874925530417</v>
          </cell>
          <cell r="M38">
            <v>1.0004002615797187</v>
          </cell>
          <cell r="N38">
            <v>1.0005976499872309</v>
          </cell>
          <cell r="O38">
            <v>1.0006540466750915</v>
          </cell>
          <cell r="P38">
            <v>1.0006690857918545</v>
          </cell>
          <cell r="Q38">
            <v>1.000672845571045</v>
          </cell>
          <cell r="R38">
            <v>1.0006737302249724</v>
          </cell>
          <cell r="S38">
            <v>1.0006739268147338</v>
          </cell>
          <cell r="T38">
            <v>1.0006739682020522</v>
          </cell>
          <cell r="U38">
            <v>1.0006739764795158</v>
          </cell>
          <cell r="V38">
            <v>1.0006739780561755</v>
          </cell>
          <cell r="W38">
            <v>1.0006739783428409</v>
          </cell>
        </row>
        <row r="39">
          <cell r="A39" t="str">
            <v>HVAC</v>
          </cell>
          <cell r="B39" t="str">
            <v>Commercial EM-New</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row>
        <row r="40">
          <cell r="A40" t="str">
            <v>HVAC</v>
          </cell>
          <cell r="B40" t="str">
            <v>Commercial EM-NR</v>
          </cell>
          <cell r="C40" t="str">
            <v>LO12Med</v>
          </cell>
          <cell r="D40">
            <v>0.10937459468255628</v>
          </cell>
          <cell r="E40">
            <v>0.21874918936511256</v>
          </cell>
          <cell r="F40">
            <v>0.32812378404766884</v>
          </cell>
          <cell r="G40">
            <v>0.43749837873022512</v>
          </cell>
          <cell r="H40">
            <v>0.5468729734127814</v>
          </cell>
          <cell r="I40">
            <v>0.64531010862708205</v>
          </cell>
          <cell r="J40">
            <v>0.7240598167985226</v>
          </cell>
          <cell r="K40">
            <v>0.78705958333567505</v>
          </cell>
          <cell r="L40">
            <v>0.83745939656539703</v>
          </cell>
          <cell r="M40">
            <v>0.87777924714917455</v>
          </cell>
          <cell r="N40">
            <v>0.91003512761619654</v>
          </cell>
          <cell r="O40">
            <v>0.93583983198981413</v>
          </cell>
          <cell r="P40">
            <v>0.9564835954887082</v>
          </cell>
          <cell r="Q40">
            <v>0.97299860628782353</v>
          </cell>
          <cell r="R40">
            <v>0.9862106149271157</v>
          </cell>
          <cell r="S40">
            <v>0.99678022183854953</v>
          </cell>
          <cell r="T40">
            <v>0.99685231466234414</v>
          </cell>
          <cell r="U40">
            <v>0.99687806209941365</v>
          </cell>
          <cell r="V40">
            <v>0.99688683963477831</v>
          </cell>
          <cell r="W40">
            <v>0.99688970187457115</v>
          </cell>
        </row>
        <row r="41">
          <cell r="A41" t="str">
            <v>HVAC</v>
          </cell>
          <cell r="B41" t="str">
            <v>Commercial EM-Retro</v>
          </cell>
          <cell r="C41" t="str">
            <v>Retro12Med</v>
          </cell>
          <cell r="D41">
            <v>0.10937459468255628</v>
          </cell>
          <cell r="E41">
            <v>0.10937459468255628</v>
          </cell>
          <cell r="F41">
            <v>0.10937459468255628</v>
          </cell>
          <cell r="G41">
            <v>0.10937459468255628</v>
          </cell>
          <cell r="H41">
            <v>0.10937459468255628</v>
          </cell>
          <cell r="I41">
            <v>9.8437135214300656E-2</v>
          </cell>
          <cell r="J41">
            <v>7.874970817144053E-2</v>
          </cell>
          <cell r="K41">
            <v>6.2999766537152418E-2</v>
          </cell>
          <cell r="L41">
            <v>5.0399813229721938E-2</v>
          </cell>
          <cell r="M41">
            <v>4.0319850583777551E-2</v>
          </cell>
          <cell r="N41">
            <v>3.225588046702204E-2</v>
          </cell>
          <cell r="O41">
            <v>2.5804704373617631E-2</v>
          </cell>
          <cell r="P41">
            <v>2.0643763498894106E-2</v>
          </cell>
          <cell r="Q41">
            <v>1.6515010799115284E-2</v>
          </cell>
          <cell r="R41">
            <v>1.3212008639292228E-2</v>
          </cell>
          <cell r="S41">
            <v>1.0569606911433781E-2</v>
          </cell>
          <cell r="T41">
            <v>7.2092823794611682E-5</v>
          </cell>
          <cell r="U41">
            <v>2.5747437069512102E-5</v>
          </cell>
          <cell r="V41">
            <v>8.7775353646568632E-6</v>
          </cell>
          <cell r="W41">
            <v>2.8622397928446119E-6</v>
          </cell>
        </row>
        <row r="42">
          <cell r="A42" t="str">
            <v>HVAC</v>
          </cell>
          <cell r="B42" t="str">
            <v>Evaporative Assist Cooling-New</v>
          </cell>
          <cell r="C42" t="str">
            <v>LO1Slow</v>
          </cell>
          <cell r="D42">
            <v>2.5643970768378654E-3</v>
          </cell>
          <cell r="E42">
            <v>7.6904586297764643E-3</v>
          </cell>
          <cell r="F42">
            <v>1.6792013047419844E-2</v>
          </cell>
          <cell r="G42">
            <v>3.15969387774655E-2</v>
          </cell>
          <cell r="H42">
            <v>5.406874819795171E-2</v>
          </cell>
          <cell r="I42">
            <v>8.6253181011834101E-2</v>
          </cell>
          <cell r="J42">
            <v>0.1300328481838382</v>
          </cell>
          <cell r="K42">
            <v>0.18678710893858319</v>
          </cell>
          <cell r="L42">
            <v>0.2569823480072907</v>
          </cell>
          <cell r="M42">
            <v>0.33975920985004748</v>
          </cell>
          <cell r="N42">
            <v>0.43262946935754232</v>
          </cell>
          <cell r="O42">
            <v>0.53142594003645804</v>
          </cell>
          <cell r="P42">
            <v>0.63063487292644704</v>
          </cell>
          <cell r="Q42">
            <v>0.7241560234206913</v>
          </cell>
          <cell r="R42">
            <v>0.80638203131755359</v>
          </cell>
          <cell r="S42">
            <v>0.87331559734491926</v>
          </cell>
          <cell r="T42">
            <v>0.92334516248836807</v>
          </cell>
          <cell r="U42">
            <v>0.95737002770730018</v>
          </cell>
          <cell r="V42">
            <v>0.97821608704807483</v>
          </cell>
          <cell r="W42">
            <v>0.98821608704807484</v>
          </cell>
        </row>
        <row r="43">
          <cell r="A43" t="str">
            <v>HVAC</v>
          </cell>
          <cell r="B43" t="str">
            <v>Evaporative Assist Cooling-NR</v>
          </cell>
          <cell r="C43" t="str">
            <v>LO1Slow</v>
          </cell>
          <cell r="D43">
            <v>2.5643970768378654E-3</v>
          </cell>
          <cell r="E43">
            <v>7.6904586297764643E-3</v>
          </cell>
          <cell r="F43">
            <v>1.6792013047419844E-2</v>
          </cell>
          <cell r="G43">
            <v>3.15969387774655E-2</v>
          </cell>
          <cell r="H43">
            <v>5.406874819795171E-2</v>
          </cell>
          <cell r="I43">
            <v>8.6253181011834101E-2</v>
          </cell>
          <cell r="J43">
            <v>0.1300328481838382</v>
          </cell>
          <cell r="K43">
            <v>0.18678710893858319</v>
          </cell>
          <cell r="L43">
            <v>0.2569823480072907</v>
          </cell>
          <cell r="M43">
            <v>0.33975920985004748</v>
          </cell>
          <cell r="N43">
            <v>0.43262946935754232</v>
          </cell>
          <cell r="O43">
            <v>0.53142594003645804</v>
          </cell>
          <cell r="P43">
            <v>0.63063487292644704</v>
          </cell>
          <cell r="Q43">
            <v>0.7241560234206913</v>
          </cell>
          <cell r="R43">
            <v>0.80638203131755359</v>
          </cell>
          <cell r="S43">
            <v>0.87331559734491926</v>
          </cell>
          <cell r="T43">
            <v>0.92334516248836807</v>
          </cell>
          <cell r="U43">
            <v>0.95737002770730018</v>
          </cell>
          <cell r="V43">
            <v>0.97821608704807483</v>
          </cell>
          <cell r="W43">
            <v>0.98821608704807484</v>
          </cell>
        </row>
        <row r="44">
          <cell r="A44" t="str">
            <v>HVAC</v>
          </cell>
          <cell r="B44" t="str">
            <v>Economizer-Retro</v>
          </cell>
          <cell r="C44" t="str">
            <v>Retro12Med</v>
          </cell>
          <cell r="D44">
            <v>0.10937459468255628</v>
          </cell>
          <cell r="E44">
            <v>0.10937459468255628</v>
          </cell>
          <cell r="F44">
            <v>0.10937459468255628</v>
          </cell>
          <cell r="G44">
            <v>0.10937459468255628</v>
          </cell>
          <cell r="H44">
            <v>0.10937459468255628</v>
          </cell>
          <cell r="I44">
            <v>9.8437135214300656E-2</v>
          </cell>
          <cell r="J44">
            <v>7.874970817144053E-2</v>
          </cell>
          <cell r="K44">
            <v>6.2999766537152418E-2</v>
          </cell>
          <cell r="L44">
            <v>5.0399813229721938E-2</v>
          </cell>
          <cell r="M44">
            <v>4.0319850583777551E-2</v>
          </cell>
          <cell r="N44">
            <v>3.225588046702204E-2</v>
          </cell>
          <cell r="O44">
            <v>2.5804704373617631E-2</v>
          </cell>
          <cell r="P44">
            <v>2.0643763498894106E-2</v>
          </cell>
          <cell r="Q44">
            <v>1.6515010799115284E-2</v>
          </cell>
          <cell r="R44">
            <v>1.3212008639292228E-2</v>
          </cell>
          <cell r="S44">
            <v>1.0569606911433781E-2</v>
          </cell>
          <cell r="T44">
            <v>7.2092823794611682E-5</v>
          </cell>
          <cell r="U44">
            <v>2.5747437069512102E-5</v>
          </cell>
          <cell r="V44">
            <v>8.7775353646568632E-6</v>
          </cell>
          <cell r="W44">
            <v>2.8622397928446119E-6</v>
          </cell>
        </row>
        <row r="45">
          <cell r="A45" t="str">
            <v>HVAC</v>
          </cell>
          <cell r="B45" t="str">
            <v>Demand Control Ventilation-New</v>
          </cell>
          <cell r="C45" t="str">
            <v>LOEven20</v>
          </cell>
          <cell r="D45">
            <v>0.05</v>
          </cell>
          <cell r="E45">
            <v>0.1</v>
          </cell>
          <cell r="F45">
            <v>0.15000000000000002</v>
          </cell>
          <cell r="G45">
            <v>0.2</v>
          </cell>
          <cell r="H45">
            <v>0.25</v>
          </cell>
          <cell r="I45">
            <v>0.3</v>
          </cell>
          <cell r="J45">
            <v>0.35</v>
          </cell>
          <cell r="K45">
            <v>0.39999999999999997</v>
          </cell>
          <cell r="L45">
            <v>0.44999999999999996</v>
          </cell>
          <cell r="M45">
            <v>0.49999999999999994</v>
          </cell>
          <cell r="N45">
            <v>0.54999999999999993</v>
          </cell>
          <cell r="O45">
            <v>0.6</v>
          </cell>
          <cell r="P45">
            <v>0.65</v>
          </cell>
          <cell r="Q45">
            <v>0.70000000000000007</v>
          </cell>
          <cell r="R45">
            <v>0.75000000000000011</v>
          </cell>
          <cell r="S45">
            <v>0.80000000000000016</v>
          </cell>
          <cell r="T45">
            <v>0.8500000000000002</v>
          </cell>
          <cell r="U45">
            <v>0.90000000000000024</v>
          </cell>
          <cell r="V45">
            <v>0.95000000000000029</v>
          </cell>
          <cell r="W45">
            <v>1.0000000000000002</v>
          </cell>
        </row>
        <row r="46">
          <cell r="A46" t="str">
            <v>HVAC</v>
          </cell>
          <cell r="B46" t="str">
            <v>Demand Control Ventilation-NR</v>
          </cell>
          <cell r="C46" t="str">
            <v>LOEven20</v>
          </cell>
          <cell r="D46">
            <v>0.05</v>
          </cell>
          <cell r="E46">
            <v>0.1</v>
          </cell>
          <cell r="F46">
            <v>0.15000000000000002</v>
          </cell>
          <cell r="G46">
            <v>0.2</v>
          </cell>
          <cell r="H46">
            <v>0.25</v>
          </cell>
          <cell r="I46">
            <v>0.3</v>
          </cell>
          <cell r="J46">
            <v>0.35</v>
          </cell>
          <cell r="K46">
            <v>0.39999999999999997</v>
          </cell>
          <cell r="L46">
            <v>0.44999999999999996</v>
          </cell>
          <cell r="M46">
            <v>0.49999999999999994</v>
          </cell>
          <cell r="N46">
            <v>0.54999999999999993</v>
          </cell>
          <cell r="O46">
            <v>0.6</v>
          </cell>
          <cell r="P46">
            <v>0.65</v>
          </cell>
          <cell r="Q46">
            <v>0.70000000000000007</v>
          </cell>
          <cell r="R46">
            <v>0.75000000000000011</v>
          </cell>
          <cell r="S46">
            <v>0.80000000000000016</v>
          </cell>
          <cell r="T46">
            <v>0.8500000000000002</v>
          </cell>
          <cell r="U46">
            <v>0.90000000000000024</v>
          </cell>
          <cell r="V46">
            <v>0.95000000000000029</v>
          </cell>
          <cell r="W46">
            <v>1.0000000000000002</v>
          </cell>
        </row>
        <row r="47">
          <cell r="A47" t="str">
            <v>HVAC</v>
          </cell>
          <cell r="B47" t="str">
            <v>Demand Control Ventilation-Retro</v>
          </cell>
          <cell r="C47" t="str">
            <v>Retro12Med</v>
          </cell>
          <cell r="D47">
            <v>0.10937459468255628</v>
          </cell>
          <cell r="E47">
            <v>0.10937459468255628</v>
          </cell>
          <cell r="F47">
            <v>0.10937459468255628</v>
          </cell>
          <cell r="G47">
            <v>0.10937459468255628</v>
          </cell>
          <cell r="H47">
            <v>0.10937459468255628</v>
          </cell>
          <cell r="I47">
            <v>9.8437135214300656E-2</v>
          </cell>
          <cell r="J47">
            <v>7.874970817144053E-2</v>
          </cell>
          <cell r="K47">
            <v>6.2999766537152418E-2</v>
          </cell>
          <cell r="L47">
            <v>5.0399813229721938E-2</v>
          </cell>
          <cell r="M47">
            <v>4.0319850583777551E-2</v>
          </cell>
          <cell r="N47">
            <v>3.225588046702204E-2</v>
          </cell>
          <cell r="O47">
            <v>2.5804704373617631E-2</v>
          </cell>
          <cell r="P47">
            <v>2.0643763498894106E-2</v>
          </cell>
          <cell r="Q47">
            <v>1.6515010799115284E-2</v>
          </cell>
          <cell r="R47">
            <v>1.3212008639292228E-2</v>
          </cell>
          <cell r="S47">
            <v>1.0569606911433781E-2</v>
          </cell>
          <cell r="T47">
            <v>7.2092823794611682E-5</v>
          </cell>
          <cell r="U47">
            <v>2.5747437069512102E-5</v>
          </cell>
          <cell r="V47">
            <v>8.7775353646568632E-6</v>
          </cell>
          <cell r="W47">
            <v>2.8622397928446119E-6</v>
          </cell>
        </row>
        <row r="48">
          <cell r="A48" t="str">
            <v>HVAC</v>
          </cell>
          <cell r="B48" t="str">
            <v>Premium Fume Hood-NR</v>
          </cell>
          <cell r="C48" t="str">
            <v>LOEven20</v>
          </cell>
          <cell r="D48">
            <v>0.05</v>
          </cell>
          <cell r="E48">
            <v>0.1</v>
          </cell>
          <cell r="F48">
            <v>0.15000000000000002</v>
          </cell>
          <cell r="G48">
            <v>0.2</v>
          </cell>
          <cell r="H48">
            <v>0.25</v>
          </cell>
          <cell r="I48">
            <v>0.3</v>
          </cell>
          <cell r="J48">
            <v>0.35</v>
          </cell>
          <cell r="K48">
            <v>0.39999999999999997</v>
          </cell>
          <cell r="L48">
            <v>0.44999999999999996</v>
          </cell>
          <cell r="M48">
            <v>0.49999999999999994</v>
          </cell>
          <cell r="N48">
            <v>0.54999999999999993</v>
          </cell>
          <cell r="O48">
            <v>0.6</v>
          </cell>
          <cell r="P48">
            <v>0.65</v>
          </cell>
          <cell r="Q48">
            <v>0.70000000000000007</v>
          </cell>
          <cell r="R48">
            <v>0.75000000000000011</v>
          </cell>
          <cell r="S48">
            <v>0.80000000000000016</v>
          </cell>
          <cell r="T48">
            <v>0.8500000000000002</v>
          </cell>
          <cell r="U48">
            <v>0.90000000000000024</v>
          </cell>
          <cell r="V48">
            <v>0.95000000000000029</v>
          </cell>
          <cell r="W48">
            <v>1.0000000000000002</v>
          </cell>
        </row>
        <row r="49">
          <cell r="A49" t="str">
            <v>HVAC</v>
          </cell>
          <cell r="B49" t="str">
            <v>DCV Restaurant Hood-Retro</v>
          </cell>
          <cell r="C49" t="str">
            <v>Retro20Fast</v>
          </cell>
          <cell r="D49">
            <v>0.22119921692859512</v>
          </cell>
          <cell r="E49">
            <v>0.15504311102289431</v>
          </cell>
          <cell r="F49">
            <v>0.10733128557729499</v>
          </cell>
          <cell r="G49">
            <v>8.3589689255657879E-2</v>
          </cell>
          <cell r="H49">
            <v>7.3237179880126971E-2</v>
          </cell>
          <cell r="I49">
            <v>6.3374636711760357E-2</v>
          </cell>
          <cell r="J49">
            <v>5.4291838367783084E-2</v>
          </cell>
          <cell r="K49">
            <v>4.612639225659896E-2</v>
          </cell>
          <cell r="L49">
            <v>3.8916876277172864E-2</v>
          </cell>
          <cell r="M49">
            <v>3.2639916313151704E-2</v>
          </cell>
          <cell r="N49">
            <v>2.7235706125786907E-2</v>
          </cell>
          <cell r="O49">
            <v>2.1211189258265428E-2</v>
          </cell>
          <cell r="P49">
            <v>1.6519290804212883E-2</v>
          </cell>
          <cell r="Q49">
            <v>1.2865236614105324E-2</v>
          </cell>
          <cell r="R49">
            <v>1.0019456349464106E-2</v>
          </cell>
          <cell r="S49">
            <v>7.8031604509122832E-3</v>
          </cell>
          <cell r="T49">
            <v>6.077107469602494E-3</v>
          </cell>
          <cell r="U49">
            <v>4.7328560561354371E-3</v>
          </cell>
          <cell r="V49">
            <v>3.6859520026825132E-3</v>
          </cell>
          <cell r="W49">
            <v>2.8706223060526725E-3</v>
          </cell>
        </row>
        <row r="50">
          <cell r="A50" t="str">
            <v>HVAC</v>
          </cell>
          <cell r="B50" t="str">
            <v>DCV Parking Garage-Retro</v>
          </cell>
          <cell r="C50" t="str">
            <v>Retro12Med</v>
          </cell>
          <cell r="D50">
            <v>0.10937459468255628</v>
          </cell>
          <cell r="E50">
            <v>0.10937459468255628</v>
          </cell>
          <cell r="F50">
            <v>0.10937459468255628</v>
          </cell>
          <cell r="G50">
            <v>0.10937459468255628</v>
          </cell>
          <cell r="H50">
            <v>0.10937459468255628</v>
          </cell>
          <cell r="I50">
            <v>9.8437135214300656E-2</v>
          </cell>
          <cell r="J50">
            <v>7.874970817144053E-2</v>
          </cell>
          <cell r="K50">
            <v>6.2999766537152418E-2</v>
          </cell>
          <cell r="L50">
            <v>5.0399813229721938E-2</v>
          </cell>
          <cell r="M50">
            <v>4.0319850583777551E-2</v>
          </cell>
          <cell r="N50">
            <v>3.225588046702204E-2</v>
          </cell>
          <cell r="O50">
            <v>2.5804704373617631E-2</v>
          </cell>
          <cell r="P50">
            <v>2.0643763498894106E-2</v>
          </cell>
          <cell r="Q50">
            <v>1.6515010799115284E-2</v>
          </cell>
          <cell r="R50">
            <v>1.3212008639292228E-2</v>
          </cell>
          <cell r="S50">
            <v>1.0569606911433781E-2</v>
          </cell>
          <cell r="T50">
            <v>7.2092823794611682E-5</v>
          </cell>
          <cell r="U50">
            <v>2.5747437069512102E-5</v>
          </cell>
          <cell r="V50">
            <v>8.7775353646568632E-6</v>
          </cell>
          <cell r="W50">
            <v>2.8622397928446119E-6</v>
          </cell>
        </row>
        <row r="51">
          <cell r="A51" t="str">
            <v>HVAC</v>
          </cell>
          <cell r="B51" t="str">
            <v>Weatherization - School-Retro</v>
          </cell>
          <cell r="C51" t="str">
            <v>RetroEven20</v>
          </cell>
          <cell r="D51">
            <v>0.05</v>
          </cell>
          <cell r="E51">
            <v>0.05</v>
          </cell>
          <cell r="F51">
            <v>0.05</v>
          </cell>
          <cell r="G51">
            <v>0.05</v>
          </cell>
          <cell r="H51">
            <v>0.05</v>
          </cell>
          <cell r="I51">
            <v>0.05</v>
          </cell>
          <cell r="J51">
            <v>0.05</v>
          </cell>
          <cell r="K51">
            <v>0.05</v>
          </cell>
          <cell r="L51">
            <v>0.05</v>
          </cell>
          <cell r="M51">
            <v>0.05</v>
          </cell>
          <cell r="N51">
            <v>0.05</v>
          </cell>
          <cell r="O51">
            <v>0.05</v>
          </cell>
          <cell r="P51">
            <v>0.05</v>
          </cell>
          <cell r="Q51">
            <v>0.05</v>
          </cell>
          <cell r="R51">
            <v>0.05</v>
          </cell>
          <cell r="S51">
            <v>0.05</v>
          </cell>
          <cell r="T51">
            <v>0.05</v>
          </cell>
          <cell r="U51">
            <v>0.05</v>
          </cell>
          <cell r="V51">
            <v>0.05</v>
          </cell>
          <cell r="W51">
            <v>0.05</v>
          </cell>
        </row>
        <row r="52">
          <cell r="A52" t="str">
            <v>HVAC</v>
          </cell>
          <cell r="B52" t="str">
            <v>Energy Recovery Ventilator-NR</v>
          </cell>
          <cell r="C52" t="str">
            <v>LO5Med</v>
          </cell>
          <cell r="D52">
            <v>4.2999999999999997E-2</v>
          </cell>
          <cell r="E52">
            <v>9.5797142280278316E-2</v>
          </cell>
          <cell r="F52">
            <v>0.16040539374775648</v>
          </cell>
          <cell r="G52">
            <v>0.23540539374775649</v>
          </cell>
          <cell r="H52">
            <v>0.32095239121809005</v>
          </cell>
          <cell r="I52">
            <v>0.42096711425629652</v>
          </cell>
          <cell r="J52">
            <v>0.53068481860864725</v>
          </cell>
          <cell r="K52">
            <v>0.642769203728351</v>
          </cell>
          <cell r="L52">
            <v>0.74839528535557953</v>
          </cell>
          <cell r="M52">
            <v>0.83918984935345187</v>
          </cell>
          <cell r="N52">
            <v>0.90945051634530116</v>
          </cell>
          <cell r="O52">
            <v>0.9576688767502457</v>
          </cell>
          <cell r="P52">
            <v>0.9865231113648858</v>
          </cell>
          <cell r="Q52">
            <v>1.0012970762896924</v>
          </cell>
          <cell r="R52">
            <v>1.0076356106578106</v>
          </cell>
          <cell r="S52">
            <v>1.0098624683774413</v>
          </cell>
          <cell r="T52">
            <v>1.0104871783970797</v>
          </cell>
          <cell r="U52">
            <v>1.010623336815976</v>
          </cell>
          <cell r="V52">
            <v>1.0106457174525985</v>
          </cell>
          <cell r="W52">
            <v>1.0106484038909742</v>
          </cell>
        </row>
        <row r="53">
          <cell r="A53" t="str">
            <v>HVAC</v>
          </cell>
          <cell r="B53" t="str">
            <v>AC Heat Recovery for Water Heating-NR</v>
          </cell>
          <cell r="C53" t="str">
            <v>LO5Med</v>
          </cell>
          <cell r="D53">
            <v>4.2999999999999997E-2</v>
          </cell>
          <cell r="E53">
            <v>9.5797142280278316E-2</v>
          </cell>
          <cell r="F53">
            <v>0.16040539374775648</v>
          </cell>
          <cell r="G53">
            <v>0.23540539374775649</v>
          </cell>
          <cell r="H53">
            <v>0.32095239121809005</v>
          </cell>
          <cell r="I53">
            <v>0.42096711425629652</v>
          </cell>
          <cell r="J53">
            <v>0.53068481860864725</v>
          </cell>
          <cell r="K53">
            <v>0.642769203728351</v>
          </cell>
          <cell r="L53">
            <v>0.74839528535557953</v>
          </cell>
          <cell r="M53">
            <v>0.83918984935345187</v>
          </cell>
          <cell r="N53">
            <v>0.90945051634530116</v>
          </cell>
          <cell r="O53">
            <v>0.9576688767502457</v>
          </cell>
          <cell r="P53">
            <v>0.9865231113648858</v>
          </cell>
          <cell r="Q53">
            <v>1.0012970762896924</v>
          </cell>
          <cell r="R53">
            <v>1.0076356106578106</v>
          </cell>
          <cell r="S53">
            <v>1.0098624683774413</v>
          </cell>
          <cell r="T53">
            <v>1.0104871783970797</v>
          </cell>
          <cell r="U53">
            <v>1.010623336815976</v>
          </cell>
          <cell r="V53">
            <v>1.0106457174525985</v>
          </cell>
          <cell r="W53">
            <v>1.0106484038909742</v>
          </cell>
        </row>
        <row r="54">
          <cell r="A54" t="str">
            <v>HVAC</v>
          </cell>
          <cell r="B54" t="str">
            <v>Room Occupancy Sensors in Lodging-Retro</v>
          </cell>
          <cell r="C54" t="str">
            <v>LO5Med</v>
          </cell>
          <cell r="D54">
            <v>4.2999999999999997E-2</v>
          </cell>
          <cell r="E54">
            <v>9.5797142280278316E-2</v>
          </cell>
          <cell r="F54">
            <v>0.16040539374775648</v>
          </cell>
          <cell r="G54">
            <v>0.23540539374775649</v>
          </cell>
          <cell r="H54">
            <v>0.32095239121809005</v>
          </cell>
          <cell r="I54">
            <v>0.42096711425629652</v>
          </cell>
          <cell r="J54">
            <v>0.53068481860864725</v>
          </cell>
          <cell r="K54">
            <v>0.642769203728351</v>
          </cell>
          <cell r="L54">
            <v>0.74839528535557953</v>
          </cell>
          <cell r="M54">
            <v>0.83918984935345187</v>
          </cell>
          <cell r="N54">
            <v>0.90945051634530116</v>
          </cell>
          <cell r="O54">
            <v>0.9576688767502457</v>
          </cell>
          <cell r="P54">
            <v>0.9865231113648858</v>
          </cell>
          <cell r="Q54">
            <v>1.0012970762896924</v>
          </cell>
          <cell r="R54">
            <v>1.0076356106578106</v>
          </cell>
          <cell r="S54">
            <v>1.0098624683774413</v>
          </cell>
          <cell r="T54">
            <v>1.0104871783970797</v>
          </cell>
          <cell r="U54">
            <v>1.010623336815976</v>
          </cell>
          <cell r="V54">
            <v>1.0106457174525985</v>
          </cell>
          <cell r="W54">
            <v>1.0106484038909742</v>
          </cell>
        </row>
        <row r="55">
          <cell r="A55" t="str">
            <v>HVAC</v>
          </cell>
          <cell r="B55" t="str">
            <v>Chiller - chilled water retrofit-Retro</v>
          </cell>
          <cell r="C55" t="str">
            <v>Retro12Med</v>
          </cell>
          <cell r="D55">
            <v>0.10937459468255628</v>
          </cell>
          <cell r="E55">
            <v>0.10937459468255628</v>
          </cell>
          <cell r="F55">
            <v>0.10937459468255628</v>
          </cell>
          <cell r="G55">
            <v>0.10937459468255628</v>
          </cell>
          <cell r="H55">
            <v>0.10937459468255628</v>
          </cell>
          <cell r="I55">
            <v>9.8437135214300656E-2</v>
          </cell>
          <cell r="J55">
            <v>7.874970817144053E-2</v>
          </cell>
          <cell r="K55">
            <v>6.2999766537152418E-2</v>
          </cell>
          <cell r="L55">
            <v>5.0399813229721938E-2</v>
          </cell>
          <cell r="M55">
            <v>4.0319850583777551E-2</v>
          </cell>
          <cell r="N55">
            <v>3.225588046702204E-2</v>
          </cell>
          <cell r="O55">
            <v>2.5804704373617631E-2</v>
          </cell>
          <cell r="P55">
            <v>2.0643763498894106E-2</v>
          </cell>
          <cell r="Q55">
            <v>1.6515010799115284E-2</v>
          </cell>
          <cell r="R55">
            <v>1.3212008639292228E-2</v>
          </cell>
          <cell r="S55">
            <v>1.0569606911433781E-2</v>
          </cell>
          <cell r="T55">
            <v>7.2092823794611682E-5</v>
          </cell>
          <cell r="U55">
            <v>2.5747437069512102E-5</v>
          </cell>
          <cell r="V55">
            <v>8.7775353646568632E-6</v>
          </cell>
          <cell r="W55">
            <v>2.8622397928446119E-6</v>
          </cell>
        </row>
        <row r="56">
          <cell r="A56" t="str">
            <v>HVAC</v>
          </cell>
          <cell r="B56" t="str">
            <v>Chiller - equip retrofits-Retro</v>
          </cell>
          <cell r="C56" t="str">
            <v>Retro12Med</v>
          </cell>
          <cell r="D56">
            <v>0.10937459468255628</v>
          </cell>
          <cell r="E56">
            <v>0.10937459468255628</v>
          </cell>
          <cell r="F56">
            <v>0.10937459468255628</v>
          </cell>
          <cell r="G56">
            <v>0.10937459468255628</v>
          </cell>
          <cell r="H56">
            <v>0.10937459468255628</v>
          </cell>
          <cell r="I56">
            <v>9.8437135214300656E-2</v>
          </cell>
          <cell r="J56">
            <v>7.874970817144053E-2</v>
          </cell>
          <cell r="K56">
            <v>6.2999766537152418E-2</v>
          </cell>
          <cell r="L56">
            <v>5.0399813229721938E-2</v>
          </cell>
          <cell r="M56">
            <v>4.0319850583777551E-2</v>
          </cell>
          <cell r="N56">
            <v>3.225588046702204E-2</v>
          </cell>
          <cell r="O56">
            <v>2.5804704373617631E-2</v>
          </cell>
          <cell r="P56">
            <v>2.0643763498894106E-2</v>
          </cell>
          <cell r="Q56">
            <v>1.6515010799115284E-2</v>
          </cell>
          <cell r="R56">
            <v>1.3212008639292228E-2</v>
          </cell>
          <cell r="S56">
            <v>1.0569606911433781E-2</v>
          </cell>
          <cell r="T56">
            <v>7.2092823794611682E-5</v>
          </cell>
          <cell r="U56">
            <v>2.5747437069512102E-5</v>
          </cell>
          <cell r="V56">
            <v>8.7775353646568632E-6</v>
          </cell>
          <cell r="W56">
            <v>2.8622397928446119E-6</v>
          </cell>
        </row>
        <row r="57">
          <cell r="A57" t="str">
            <v>HVAC</v>
          </cell>
          <cell r="B57" t="str">
            <v>Pool Blankets-Retro</v>
          </cell>
          <cell r="C57" t="str">
            <v>Retro20Fast</v>
          </cell>
          <cell r="D57">
            <v>0.22119921692859512</v>
          </cell>
          <cell r="E57">
            <v>0.15504311102289431</v>
          </cell>
          <cell r="F57">
            <v>0.10733128557729499</v>
          </cell>
          <cell r="G57">
            <v>8.3589689255657879E-2</v>
          </cell>
          <cell r="H57">
            <v>7.3237179880126971E-2</v>
          </cell>
          <cell r="I57">
            <v>6.3374636711760357E-2</v>
          </cell>
          <cell r="J57">
            <v>5.4291838367783084E-2</v>
          </cell>
          <cell r="K57">
            <v>4.612639225659896E-2</v>
          </cell>
          <cell r="L57">
            <v>3.8916876277172864E-2</v>
          </cell>
          <cell r="M57">
            <v>3.2639916313151704E-2</v>
          </cell>
          <cell r="N57">
            <v>2.7235706125786907E-2</v>
          </cell>
          <cell r="O57">
            <v>2.1211189258265428E-2</v>
          </cell>
          <cell r="P57">
            <v>1.6519290804212883E-2</v>
          </cell>
          <cell r="Q57">
            <v>1.2865236614105324E-2</v>
          </cell>
          <cell r="R57">
            <v>1.0019456349464106E-2</v>
          </cell>
          <cell r="S57">
            <v>7.8031604509122832E-3</v>
          </cell>
          <cell r="T57">
            <v>6.077107469602494E-3</v>
          </cell>
          <cell r="U57">
            <v>4.7328560561354371E-3</v>
          </cell>
          <cell r="V57">
            <v>3.6859520026825132E-3</v>
          </cell>
          <cell r="W57">
            <v>2.8706223060526725E-3</v>
          </cell>
        </row>
        <row r="58">
          <cell r="A58" t="str">
            <v>HVAC</v>
          </cell>
          <cell r="B58" t="str">
            <v>Web-Enabled Thermostats-Retro</v>
          </cell>
          <cell r="C58" t="str">
            <v>Retro20Fast</v>
          </cell>
          <cell r="D58">
            <v>0.22119921692859512</v>
          </cell>
          <cell r="E58">
            <v>0.15504311102289431</v>
          </cell>
          <cell r="F58">
            <v>0.10733128557729499</v>
          </cell>
          <cell r="G58">
            <v>8.3589689255657879E-2</v>
          </cell>
          <cell r="H58">
            <v>7.3237179880126971E-2</v>
          </cell>
          <cell r="I58">
            <v>6.3374636711760357E-2</v>
          </cell>
          <cell r="J58">
            <v>5.4291838367783084E-2</v>
          </cell>
          <cell r="K58">
            <v>4.612639225659896E-2</v>
          </cell>
          <cell r="L58">
            <v>3.8916876277172864E-2</v>
          </cell>
          <cell r="M58">
            <v>3.2639916313151704E-2</v>
          </cell>
          <cell r="N58">
            <v>2.7235706125786907E-2</v>
          </cell>
          <cell r="O58">
            <v>2.1211189258265428E-2</v>
          </cell>
          <cell r="P58">
            <v>1.6519290804212883E-2</v>
          </cell>
          <cell r="Q58">
            <v>1.2865236614105324E-2</v>
          </cell>
          <cell r="R58">
            <v>1.0019456349464106E-2</v>
          </cell>
          <cell r="S58">
            <v>7.8031604509122832E-3</v>
          </cell>
          <cell r="T58">
            <v>6.077107469602494E-3</v>
          </cell>
          <cell r="U58">
            <v>4.7328560561354371E-3</v>
          </cell>
          <cell r="V58">
            <v>3.6859520026825132E-3</v>
          </cell>
          <cell r="W58">
            <v>2.8706223060526725E-3</v>
          </cell>
        </row>
        <row r="59">
          <cell r="A59" t="str">
            <v>HVAC</v>
          </cell>
          <cell r="B59" t="str">
            <v>Garage CO2 ventilation-Retro</v>
          </cell>
          <cell r="C59" t="str">
            <v>Retro20Fast</v>
          </cell>
          <cell r="D59">
            <v>0.22119921692859512</v>
          </cell>
          <cell r="E59">
            <v>0.15504311102289431</v>
          </cell>
          <cell r="F59">
            <v>0.10733128557729499</v>
          </cell>
          <cell r="G59">
            <v>8.3589689255657879E-2</v>
          </cell>
          <cell r="H59">
            <v>7.3237179880126971E-2</v>
          </cell>
          <cell r="I59">
            <v>6.3374636711760357E-2</v>
          </cell>
          <cell r="J59">
            <v>5.4291838367783084E-2</v>
          </cell>
          <cell r="K59">
            <v>4.612639225659896E-2</v>
          </cell>
          <cell r="L59">
            <v>3.8916876277172864E-2</v>
          </cell>
          <cell r="M59">
            <v>3.2639916313151704E-2</v>
          </cell>
          <cell r="N59">
            <v>2.7235706125786907E-2</v>
          </cell>
          <cell r="O59">
            <v>2.1211189258265428E-2</v>
          </cell>
          <cell r="P59">
            <v>1.6519290804212883E-2</v>
          </cell>
          <cell r="Q59">
            <v>1.2865236614105324E-2</v>
          </cell>
          <cell r="R59">
            <v>1.0019456349464106E-2</v>
          </cell>
          <cell r="S59">
            <v>7.8031604509122832E-3</v>
          </cell>
          <cell r="T59">
            <v>6.077107469602494E-3</v>
          </cell>
          <cell r="U59">
            <v>4.7328560561354371E-3</v>
          </cell>
          <cell r="V59">
            <v>3.6859520026825132E-3</v>
          </cell>
          <cell r="W59">
            <v>2.8706223060526725E-3</v>
          </cell>
        </row>
        <row r="60">
          <cell r="A60" t="str">
            <v>HVAC</v>
          </cell>
          <cell r="B60" t="str">
            <v>Circ Pump ECM and drive-Retro</v>
          </cell>
          <cell r="C60" t="str">
            <v>Retro20Fast</v>
          </cell>
          <cell r="D60">
            <v>0.22119921692859512</v>
          </cell>
          <cell r="E60">
            <v>0.15504311102289431</v>
          </cell>
          <cell r="F60">
            <v>0.10733128557729499</v>
          </cell>
          <cell r="G60">
            <v>8.3589689255657879E-2</v>
          </cell>
          <cell r="H60">
            <v>7.3237179880126971E-2</v>
          </cell>
          <cell r="I60">
            <v>6.3374636711760357E-2</v>
          </cell>
          <cell r="J60">
            <v>5.4291838367783084E-2</v>
          </cell>
          <cell r="K60">
            <v>4.612639225659896E-2</v>
          </cell>
          <cell r="L60">
            <v>3.8916876277172864E-2</v>
          </cell>
          <cell r="M60">
            <v>3.2639916313151704E-2</v>
          </cell>
          <cell r="N60">
            <v>2.7235706125786907E-2</v>
          </cell>
          <cell r="O60">
            <v>2.1211189258265428E-2</v>
          </cell>
          <cell r="P60">
            <v>1.6519290804212883E-2</v>
          </cell>
          <cell r="Q60">
            <v>1.2865236614105324E-2</v>
          </cell>
          <cell r="R60">
            <v>1.0019456349464106E-2</v>
          </cell>
          <cell r="S60">
            <v>7.8031604509122832E-3</v>
          </cell>
          <cell r="T60">
            <v>6.077107469602494E-3</v>
          </cell>
          <cell r="U60">
            <v>4.7328560561354371E-3</v>
          </cell>
          <cell r="V60">
            <v>3.6859520026825132E-3</v>
          </cell>
          <cell r="W60">
            <v>2.8706223060526725E-3</v>
          </cell>
        </row>
        <row r="61">
          <cell r="A61" t="str">
            <v>HVAC</v>
          </cell>
          <cell r="B61" t="str">
            <v>VRF-New</v>
          </cell>
          <cell r="C61" t="str">
            <v>LO1Slow</v>
          </cell>
          <cell r="D61">
            <v>2.5643970768378654E-3</v>
          </cell>
          <cell r="E61">
            <v>7.6904586297764643E-3</v>
          </cell>
          <cell r="F61">
            <v>1.6792013047419844E-2</v>
          </cell>
          <cell r="G61">
            <v>3.15969387774655E-2</v>
          </cell>
          <cell r="H61">
            <v>5.406874819795171E-2</v>
          </cell>
          <cell r="I61">
            <v>8.6253181011834101E-2</v>
          </cell>
          <cell r="J61">
            <v>0.1300328481838382</v>
          </cell>
          <cell r="K61">
            <v>0.18678710893858319</v>
          </cell>
          <cell r="L61">
            <v>0.2569823480072907</v>
          </cell>
          <cell r="M61">
            <v>0.33975920985004748</v>
          </cell>
          <cell r="N61">
            <v>0.43262946935754232</v>
          </cell>
          <cell r="O61">
            <v>0.53142594003645804</v>
          </cell>
          <cell r="P61">
            <v>0.63063487292644704</v>
          </cell>
          <cell r="Q61">
            <v>0.7241560234206913</v>
          </cell>
          <cell r="R61">
            <v>0.80638203131755359</v>
          </cell>
          <cell r="S61">
            <v>0.87331559734491926</v>
          </cell>
          <cell r="T61">
            <v>0.92334516248836807</v>
          </cell>
          <cell r="U61">
            <v>0.95737002770730018</v>
          </cell>
          <cell r="V61">
            <v>0.97821608704807483</v>
          </cell>
          <cell r="W61">
            <v>0.98821608704807484</v>
          </cell>
        </row>
        <row r="62">
          <cell r="A62" t="str">
            <v>HVAC</v>
          </cell>
          <cell r="B62" t="str">
            <v>VRF-Retro</v>
          </cell>
          <cell r="C62" t="str">
            <v>Retro3Slow</v>
          </cell>
          <cell r="D62">
            <v>5.5320496977002724E-3</v>
          </cell>
          <cell r="E62">
            <v>8.6958686465615706E-3</v>
          </cell>
          <cell r="F62">
            <v>1.7391737293123145E-2</v>
          </cell>
          <cell r="G62">
            <v>3.0435540262965514E-2</v>
          </cell>
          <cell r="H62">
            <v>4.7344173742390784E-2</v>
          </cell>
          <cell r="I62">
            <v>6.6281843239347063E-2</v>
          </cell>
          <cell r="J62">
            <v>8.4358709577350838E-2</v>
          </cell>
          <cell r="K62">
            <v>9.8418494506909315E-2</v>
          </cell>
          <cell r="L62">
            <v>0.10598914793051767</v>
          </cell>
          <cell r="M62">
            <v>0.10598914793051767</v>
          </cell>
          <cell r="N62">
            <v>9.8923204735149928E-2</v>
          </cell>
          <cell r="O62">
            <v>8.655780414325609E-2</v>
          </cell>
          <cell r="P62">
            <v>7.1282897529740263E-2</v>
          </cell>
          <cell r="Q62">
            <v>5.5442253634242489E-2</v>
          </cell>
          <cell r="R62">
            <v>4.0852186888389319E-2</v>
          </cell>
          <cell r="S62">
            <v>2.8596530821872412E-2</v>
          </cell>
          <cell r="T62">
            <v>1.9064353881248275E-2</v>
          </cell>
          <cell r="U62">
            <v>1.2131861560794377E-2</v>
          </cell>
          <cell r="V62">
            <v>7.3846113848314854E-3</v>
          </cell>
          <cell r="W62">
            <v>4.3076899744848296E-3</v>
          </cell>
        </row>
        <row r="63">
          <cell r="A63" t="str">
            <v>HVAC</v>
          </cell>
          <cell r="B63" t="str">
            <v>Evaporator Roof Top HVAC-Retro</v>
          </cell>
          <cell r="C63" t="str">
            <v>RetroEven20</v>
          </cell>
          <cell r="D63">
            <v>0.05</v>
          </cell>
          <cell r="E63">
            <v>0.05</v>
          </cell>
          <cell r="F63">
            <v>0.05</v>
          </cell>
          <cell r="G63">
            <v>0.05</v>
          </cell>
          <cell r="H63">
            <v>0.05</v>
          </cell>
          <cell r="I63">
            <v>0.05</v>
          </cell>
          <cell r="J63">
            <v>0.05</v>
          </cell>
          <cell r="K63">
            <v>0.05</v>
          </cell>
          <cell r="L63">
            <v>0.05</v>
          </cell>
          <cell r="M63">
            <v>0.05</v>
          </cell>
          <cell r="N63">
            <v>0.05</v>
          </cell>
          <cell r="O63">
            <v>0.05</v>
          </cell>
          <cell r="P63">
            <v>0.05</v>
          </cell>
          <cell r="Q63">
            <v>0.05</v>
          </cell>
          <cell r="R63">
            <v>0.05</v>
          </cell>
          <cell r="S63">
            <v>0.05</v>
          </cell>
          <cell r="T63">
            <v>0.05</v>
          </cell>
          <cell r="U63">
            <v>0.05</v>
          </cell>
          <cell r="V63">
            <v>0.05</v>
          </cell>
          <cell r="W63">
            <v>0.05</v>
          </cell>
        </row>
        <row r="64">
          <cell r="A64" t="str">
            <v>HVAC</v>
          </cell>
          <cell r="B64" t="str">
            <v>Secondary Glazing Systems-Retro</v>
          </cell>
          <cell r="C64" t="str">
            <v>Retro1Slow</v>
          </cell>
          <cell r="D64">
            <v>2.5643970768378654E-3</v>
          </cell>
          <cell r="E64">
            <v>5.1260615529385989E-3</v>
          </cell>
          <cell r="F64">
            <v>9.1015544176433795E-3</v>
          </cell>
          <cell r="G64">
            <v>1.4804925730045659E-2</v>
          </cell>
          <cell r="H64">
            <v>2.2471809420486211E-2</v>
          </cell>
          <cell r="I64">
            <v>3.2184432813882391E-2</v>
          </cell>
          <cell r="J64">
            <v>4.3779667172004086E-2</v>
          </cell>
          <cell r="K64">
            <v>5.675426075474499E-2</v>
          </cell>
          <cell r="L64">
            <v>7.0195239068707532E-2</v>
          </cell>
          <cell r="M64">
            <v>8.2776861842756788E-2</v>
          </cell>
          <cell r="N64">
            <v>9.2870259507494834E-2</v>
          </cell>
          <cell r="O64">
            <v>9.8796470678915727E-2</v>
          </cell>
          <cell r="P64">
            <v>9.9208932889988999E-2</v>
          </cell>
          <cell r="Q64">
            <v>9.3521150494244254E-2</v>
          </cell>
          <cell r="R64">
            <v>8.2226007896862296E-2</v>
          </cell>
          <cell r="S64">
            <v>6.6933566027365665E-2</v>
          </cell>
          <cell r="T64">
            <v>5.0029565143448806E-2</v>
          </cell>
          <cell r="U64">
            <v>3.402486521893211E-2</v>
          </cell>
          <cell r="V64">
            <v>2.0846059340774659E-2</v>
          </cell>
          <cell r="W64">
            <v>0.01</v>
          </cell>
        </row>
        <row r="65">
          <cell r="A65" t="str">
            <v>Lighting</v>
          </cell>
          <cell r="B65" t="str">
            <v>LPD Package-New</v>
          </cell>
          <cell r="C65" t="str">
            <v>LO20Fast</v>
          </cell>
          <cell r="D65">
            <v>0.22119921692859512</v>
          </cell>
          <cell r="E65">
            <v>0.37624232795148943</v>
          </cell>
          <cell r="F65">
            <v>0.48357361352878442</v>
          </cell>
          <cell r="G65">
            <v>0.56716330278444227</v>
          </cell>
          <cell r="H65">
            <v>0.64040048266456928</v>
          </cell>
          <cell r="I65">
            <v>0.70377511937632964</v>
          </cell>
          <cell r="J65">
            <v>0.7580669577441127</v>
          </cell>
          <cell r="K65">
            <v>0.80419335000071168</v>
          </cell>
          <cell r="L65">
            <v>0.84311022627788457</v>
          </cell>
          <cell r="M65">
            <v>0.87575014259103623</v>
          </cell>
          <cell r="N65">
            <v>0.90298584871682319</v>
          </cell>
          <cell r="O65">
            <v>0.92419703797508856</v>
          </cell>
          <cell r="P65">
            <v>0.94071632877930145</v>
          </cell>
          <cell r="Q65">
            <v>0.95358156539340677</v>
          </cell>
          <cell r="R65">
            <v>0.96360102174287088</v>
          </cell>
          <cell r="S65">
            <v>0.97140418219378311</v>
          </cell>
          <cell r="T65">
            <v>0.97748128966338554</v>
          </cell>
          <cell r="U65">
            <v>0.98221414571952104</v>
          </cell>
          <cell r="V65">
            <v>0.98590009772220355</v>
          </cell>
          <cell r="W65">
            <v>0.98877072002825628</v>
          </cell>
        </row>
        <row r="66">
          <cell r="A66" t="str">
            <v>Lighting</v>
          </cell>
          <cell r="B66" t="str">
            <v>LPD Package-NR</v>
          </cell>
          <cell r="C66" t="str">
            <v>LO20Fast</v>
          </cell>
          <cell r="D66">
            <v>0.22119921692859512</v>
          </cell>
          <cell r="E66">
            <v>0.37624232795148943</v>
          </cell>
          <cell r="F66">
            <v>0.48357361352878442</v>
          </cell>
          <cell r="G66">
            <v>0.56716330278444227</v>
          </cell>
          <cell r="H66">
            <v>0.64040048266456928</v>
          </cell>
          <cell r="I66">
            <v>0.70377511937632964</v>
          </cell>
          <cell r="J66">
            <v>0.7580669577441127</v>
          </cell>
          <cell r="K66">
            <v>0.80419335000071168</v>
          </cell>
          <cell r="L66">
            <v>0.84311022627788457</v>
          </cell>
          <cell r="M66">
            <v>0.87575014259103623</v>
          </cell>
          <cell r="N66">
            <v>0.90298584871682319</v>
          </cell>
          <cell r="O66">
            <v>0.92419703797508856</v>
          </cell>
          <cell r="P66">
            <v>0.94071632877930145</v>
          </cell>
          <cell r="Q66">
            <v>0.95358156539340677</v>
          </cell>
          <cell r="R66">
            <v>0.96360102174287088</v>
          </cell>
          <cell r="S66">
            <v>0.97140418219378311</v>
          </cell>
          <cell r="T66">
            <v>0.97748128966338554</v>
          </cell>
          <cell r="U66">
            <v>0.98221414571952104</v>
          </cell>
          <cell r="V66">
            <v>0.98590009772220355</v>
          </cell>
          <cell r="W66">
            <v>0.98877072002825628</v>
          </cell>
        </row>
        <row r="67">
          <cell r="A67" t="str">
            <v>Lighting</v>
          </cell>
          <cell r="B67" t="str">
            <v>LPD Package-Retro</v>
          </cell>
          <cell r="C67" t="str">
            <v>Retro12Med</v>
          </cell>
          <cell r="D67">
            <v>0.10937459468255628</v>
          </cell>
          <cell r="E67">
            <v>0.10937459468255628</v>
          </cell>
          <cell r="F67">
            <v>0.10937459468255628</v>
          </cell>
          <cell r="G67">
            <v>0.10937459468255628</v>
          </cell>
          <cell r="H67">
            <v>0.10937459468255628</v>
          </cell>
          <cell r="I67">
            <v>9.8437135214300656E-2</v>
          </cell>
          <cell r="J67">
            <v>7.874970817144053E-2</v>
          </cell>
          <cell r="K67">
            <v>6.2999766537152418E-2</v>
          </cell>
          <cell r="L67">
            <v>5.0399813229721938E-2</v>
          </cell>
          <cell r="M67">
            <v>4.0319850583777551E-2</v>
          </cell>
          <cell r="N67">
            <v>3.225588046702204E-2</v>
          </cell>
          <cell r="O67">
            <v>2.5804704373617631E-2</v>
          </cell>
          <cell r="P67">
            <v>2.0643763498894106E-2</v>
          </cell>
          <cell r="Q67">
            <v>1.6515010799115284E-2</v>
          </cell>
          <cell r="R67">
            <v>1.3212008639292228E-2</v>
          </cell>
          <cell r="S67">
            <v>1.0569606911433781E-2</v>
          </cell>
          <cell r="T67">
            <v>7.2092823794611682E-5</v>
          </cell>
          <cell r="U67">
            <v>2.5747437069512102E-5</v>
          </cell>
          <cell r="V67">
            <v>8.7775353646568632E-6</v>
          </cell>
          <cell r="W67">
            <v>2.8622397928446119E-6</v>
          </cell>
        </row>
        <row r="68">
          <cell r="A68" t="str">
            <v>Lighting</v>
          </cell>
          <cell r="B68" t="str">
            <v>Top Daylighting-New</v>
          </cell>
          <cell r="C68" t="str">
            <v>LO12Med</v>
          </cell>
          <cell r="D68">
            <v>0.10937459468255628</v>
          </cell>
          <cell r="E68">
            <v>0.21874918936511256</v>
          </cell>
          <cell r="F68">
            <v>0.32812378404766884</v>
          </cell>
          <cell r="G68">
            <v>0.43749837873022512</v>
          </cell>
          <cell r="H68">
            <v>0.5468729734127814</v>
          </cell>
          <cell r="I68">
            <v>0.64531010862708205</v>
          </cell>
          <cell r="J68">
            <v>0.7240598167985226</v>
          </cell>
          <cell r="K68">
            <v>0.78705958333567505</v>
          </cell>
          <cell r="L68">
            <v>0.83745939656539703</v>
          </cell>
          <cell r="M68">
            <v>0.87777924714917455</v>
          </cell>
          <cell r="N68">
            <v>0.91003512761619654</v>
          </cell>
          <cell r="O68">
            <v>0.93583983198981413</v>
          </cell>
          <cell r="P68">
            <v>0.9564835954887082</v>
          </cell>
          <cell r="Q68">
            <v>0.97299860628782353</v>
          </cell>
          <cell r="R68">
            <v>0.9862106149271157</v>
          </cell>
          <cell r="S68">
            <v>0.99678022183854953</v>
          </cell>
          <cell r="T68">
            <v>0.99685231466234414</v>
          </cell>
          <cell r="U68">
            <v>0.99687806209941365</v>
          </cell>
          <cell r="V68">
            <v>0.99688683963477831</v>
          </cell>
          <cell r="W68">
            <v>0.99688970187457115</v>
          </cell>
        </row>
        <row r="69">
          <cell r="A69" t="str">
            <v>Lighting</v>
          </cell>
          <cell r="B69" t="str">
            <v>Perimeter Daylighting Controls Advanced-New</v>
          </cell>
          <cell r="C69" t="str">
            <v>LO5Med</v>
          </cell>
          <cell r="D69">
            <v>4.2999999999999997E-2</v>
          </cell>
          <cell r="E69">
            <v>9.5797142280278316E-2</v>
          </cell>
          <cell r="F69">
            <v>0.16040539374775648</v>
          </cell>
          <cell r="G69">
            <v>0.23540539374775649</v>
          </cell>
          <cell r="H69">
            <v>0.32095239121809005</v>
          </cell>
          <cell r="I69">
            <v>0.42096711425629652</v>
          </cell>
          <cell r="J69">
            <v>0.53068481860864725</v>
          </cell>
          <cell r="K69">
            <v>0.642769203728351</v>
          </cell>
          <cell r="L69">
            <v>0.74839528535557953</v>
          </cell>
          <cell r="M69">
            <v>0.83918984935345187</v>
          </cell>
          <cell r="N69">
            <v>0.90945051634530116</v>
          </cell>
          <cell r="O69">
            <v>0.9576688767502457</v>
          </cell>
          <cell r="P69">
            <v>0.9865231113648858</v>
          </cell>
          <cell r="Q69">
            <v>1.0012970762896924</v>
          </cell>
          <cell r="R69">
            <v>1.0076356106578106</v>
          </cell>
          <cell r="S69">
            <v>1.0098624683774413</v>
          </cell>
          <cell r="T69">
            <v>1.0104871783970797</v>
          </cell>
          <cell r="U69">
            <v>1.010623336815976</v>
          </cell>
          <cell r="V69">
            <v>1.0106457174525985</v>
          </cell>
          <cell r="W69">
            <v>1.0106484038909742</v>
          </cell>
        </row>
        <row r="70">
          <cell r="A70" t="str">
            <v>Lighting</v>
          </cell>
          <cell r="B70" t="str">
            <v>Perimeter Daylighting Controls Advanced-NR</v>
          </cell>
          <cell r="C70" t="str">
            <v>LO5Med</v>
          </cell>
          <cell r="D70">
            <v>4.2999999999999997E-2</v>
          </cell>
          <cell r="E70">
            <v>9.5797142280278316E-2</v>
          </cell>
          <cell r="F70">
            <v>0.16040539374775648</v>
          </cell>
          <cell r="G70">
            <v>0.23540539374775649</v>
          </cell>
          <cell r="H70">
            <v>0.32095239121809005</v>
          </cell>
          <cell r="I70">
            <v>0.42096711425629652</v>
          </cell>
          <cell r="J70">
            <v>0.53068481860864725</v>
          </cell>
          <cell r="K70">
            <v>0.642769203728351</v>
          </cell>
          <cell r="L70">
            <v>0.74839528535557953</v>
          </cell>
          <cell r="M70">
            <v>0.83918984935345187</v>
          </cell>
          <cell r="N70">
            <v>0.90945051634530116</v>
          </cell>
          <cell r="O70">
            <v>0.9576688767502457</v>
          </cell>
          <cell r="P70">
            <v>0.9865231113648858</v>
          </cell>
          <cell r="Q70">
            <v>1.0012970762896924</v>
          </cell>
          <cell r="R70">
            <v>1.0076356106578106</v>
          </cell>
          <cell r="S70">
            <v>1.0098624683774413</v>
          </cell>
          <cell r="T70">
            <v>1.0104871783970797</v>
          </cell>
          <cell r="U70">
            <v>1.010623336815976</v>
          </cell>
          <cell r="V70">
            <v>1.0106457174525985</v>
          </cell>
          <cell r="W70">
            <v>1.0106484038909742</v>
          </cell>
        </row>
        <row r="71">
          <cell r="A71" t="str">
            <v>Lighting</v>
          </cell>
          <cell r="B71" t="str">
            <v>Lighting Controls Interior-New</v>
          </cell>
          <cell r="C71" t="str">
            <v>LO20Fast</v>
          </cell>
          <cell r="D71">
            <v>0.22119921692859512</v>
          </cell>
          <cell r="E71">
            <v>0.37624232795148943</v>
          </cell>
          <cell r="F71">
            <v>0.48357361352878442</v>
          </cell>
          <cell r="G71">
            <v>0.56716330278444227</v>
          </cell>
          <cell r="H71">
            <v>0.64040048266456928</v>
          </cell>
          <cell r="I71">
            <v>0.70377511937632964</v>
          </cell>
          <cell r="J71">
            <v>0.7580669577441127</v>
          </cell>
          <cell r="K71">
            <v>0.80419335000071168</v>
          </cell>
          <cell r="L71">
            <v>0.84311022627788457</v>
          </cell>
          <cell r="M71">
            <v>0.87575014259103623</v>
          </cell>
          <cell r="N71">
            <v>0.90298584871682319</v>
          </cell>
          <cell r="O71">
            <v>0.92419703797508856</v>
          </cell>
          <cell r="P71">
            <v>0.94071632877930145</v>
          </cell>
          <cell r="Q71">
            <v>0.95358156539340677</v>
          </cell>
          <cell r="R71">
            <v>0.96360102174287088</v>
          </cell>
          <cell r="S71">
            <v>0.97140418219378311</v>
          </cell>
          <cell r="T71">
            <v>0.97748128966338554</v>
          </cell>
          <cell r="U71">
            <v>0.98221414571952104</v>
          </cell>
          <cell r="V71">
            <v>0.98590009772220355</v>
          </cell>
          <cell r="W71">
            <v>0.98877072002825628</v>
          </cell>
        </row>
        <row r="72">
          <cell r="A72" t="str">
            <v>Lighting</v>
          </cell>
          <cell r="B72" t="str">
            <v>Lighting Controls Interior-NR</v>
          </cell>
          <cell r="C72" t="str">
            <v>LO20Fast</v>
          </cell>
          <cell r="D72">
            <v>0.22119921692859512</v>
          </cell>
          <cell r="E72">
            <v>0.37624232795148943</v>
          </cell>
          <cell r="F72">
            <v>0.48357361352878442</v>
          </cell>
          <cell r="G72">
            <v>0.56716330278444227</v>
          </cell>
          <cell r="H72">
            <v>0.64040048266456928</v>
          </cell>
          <cell r="I72">
            <v>0.70377511937632964</v>
          </cell>
          <cell r="J72">
            <v>0.7580669577441127</v>
          </cell>
          <cell r="K72">
            <v>0.80419335000071168</v>
          </cell>
          <cell r="L72">
            <v>0.84311022627788457</v>
          </cell>
          <cell r="M72">
            <v>0.87575014259103623</v>
          </cell>
          <cell r="N72">
            <v>0.90298584871682319</v>
          </cell>
          <cell r="O72">
            <v>0.92419703797508856</v>
          </cell>
          <cell r="P72">
            <v>0.94071632877930145</v>
          </cell>
          <cell r="Q72">
            <v>0.95358156539340677</v>
          </cell>
          <cell r="R72">
            <v>0.96360102174287088</v>
          </cell>
          <cell r="S72">
            <v>0.97140418219378311</v>
          </cell>
          <cell r="T72">
            <v>0.97748128966338554</v>
          </cell>
          <cell r="U72">
            <v>0.98221414571952104</v>
          </cell>
          <cell r="V72">
            <v>0.98590009772220355</v>
          </cell>
          <cell r="W72">
            <v>0.98877072002825628</v>
          </cell>
        </row>
        <row r="73">
          <cell r="A73" t="str">
            <v>Lighting</v>
          </cell>
          <cell r="B73" t="str">
            <v>Exterior Building Lighting-New</v>
          </cell>
          <cell r="C73" t="str">
            <v>LO20Fast</v>
          </cell>
          <cell r="D73">
            <v>0.22119921692859512</v>
          </cell>
          <cell r="E73">
            <v>0.37624232795148943</v>
          </cell>
          <cell r="F73">
            <v>0.48357361352878442</v>
          </cell>
          <cell r="G73">
            <v>0.56716330278444227</v>
          </cell>
          <cell r="H73">
            <v>0.64040048266456928</v>
          </cell>
          <cell r="I73">
            <v>0.70377511937632964</v>
          </cell>
          <cell r="J73">
            <v>0.7580669577441127</v>
          </cell>
          <cell r="K73">
            <v>0.80419335000071168</v>
          </cell>
          <cell r="L73">
            <v>0.84311022627788457</v>
          </cell>
          <cell r="M73">
            <v>0.87575014259103623</v>
          </cell>
          <cell r="N73">
            <v>0.90298584871682319</v>
          </cell>
          <cell r="O73">
            <v>0.92419703797508856</v>
          </cell>
          <cell r="P73">
            <v>0.94071632877930145</v>
          </cell>
          <cell r="Q73">
            <v>0.95358156539340677</v>
          </cell>
          <cell r="R73">
            <v>0.96360102174287088</v>
          </cell>
          <cell r="S73">
            <v>0.97140418219378311</v>
          </cell>
          <cell r="T73">
            <v>0.97748128966338554</v>
          </cell>
          <cell r="U73">
            <v>0.98221414571952104</v>
          </cell>
          <cell r="V73">
            <v>0.98590009772220355</v>
          </cell>
          <cell r="W73">
            <v>0.98877072002825628</v>
          </cell>
        </row>
        <row r="74">
          <cell r="A74" t="str">
            <v>Lighting</v>
          </cell>
          <cell r="B74" t="str">
            <v>Exterior Building Lighting-NR</v>
          </cell>
          <cell r="C74" t="str">
            <v>LO20Fast</v>
          </cell>
          <cell r="D74">
            <v>0.22119921692859512</v>
          </cell>
          <cell r="E74">
            <v>0.37624232795148943</v>
          </cell>
          <cell r="F74">
            <v>0.48357361352878442</v>
          </cell>
          <cell r="G74">
            <v>0.56716330278444227</v>
          </cell>
          <cell r="H74">
            <v>0.64040048266456928</v>
          </cell>
          <cell r="I74">
            <v>0.70377511937632964</v>
          </cell>
          <cell r="J74">
            <v>0.7580669577441127</v>
          </cell>
          <cell r="K74">
            <v>0.80419335000071168</v>
          </cell>
          <cell r="L74">
            <v>0.84311022627788457</v>
          </cell>
          <cell r="M74">
            <v>0.87575014259103623</v>
          </cell>
          <cell r="N74">
            <v>0.90298584871682319</v>
          </cell>
          <cell r="O74">
            <v>0.92419703797508856</v>
          </cell>
          <cell r="P74">
            <v>0.94071632877930145</v>
          </cell>
          <cell r="Q74">
            <v>0.95358156539340677</v>
          </cell>
          <cell r="R74">
            <v>0.96360102174287088</v>
          </cell>
          <cell r="S74">
            <v>0.97140418219378311</v>
          </cell>
          <cell r="T74">
            <v>0.97748128966338554</v>
          </cell>
          <cell r="U74">
            <v>0.98221414571952104</v>
          </cell>
          <cell r="V74">
            <v>0.98590009772220355</v>
          </cell>
          <cell r="W74">
            <v>0.98877072002825628</v>
          </cell>
        </row>
        <row r="75">
          <cell r="A75" t="str">
            <v>Lighting</v>
          </cell>
          <cell r="B75" t="str">
            <v>Street and Roadway Lighting-New</v>
          </cell>
          <cell r="C75" t="str">
            <v>LO50Fast</v>
          </cell>
          <cell r="D75">
            <v>0.45</v>
          </cell>
          <cell r="E75">
            <v>0.66</v>
          </cell>
          <cell r="F75">
            <v>0.8</v>
          </cell>
          <cell r="G75">
            <v>0.89</v>
          </cell>
          <cell r="H75">
            <v>0.94954036260972652</v>
          </cell>
          <cell r="I75">
            <v>0.97931054391458994</v>
          </cell>
          <cell r="J75">
            <v>0.99254173560564019</v>
          </cell>
          <cell r="K75">
            <v>0.99783421228206048</v>
          </cell>
          <cell r="L75">
            <v>0.99975874925530417</v>
          </cell>
          <cell r="M75">
            <v>1.0004002615797187</v>
          </cell>
          <cell r="N75">
            <v>1.0005976499872309</v>
          </cell>
          <cell r="O75">
            <v>1.0006540466750915</v>
          </cell>
          <cell r="P75">
            <v>1.0006690857918545</v>
          </cell>
          <cell r="Q75">
            <v>1.000672845571045</v>
          </cell>
          <cell r="R75">
            <v>1.0006737302249724</v>
          </cell>
          <cell r="S75">
            <v>1.0006739268147338</v>
          </cell>
          <cell r="T75">
            <v>1.0006739682020522</v>
          </cell>
          <cell r="U75">
            <v>1.0006739764795158</v>
          </cell>
          <cell r="V75">
            <v>1.0006739780561755</v>
          </cell>
          <cell r="W75">
            <v>1.0006739783428409</v>
          </cell>
        </row>
        <row r="76">
          <cell r="A76" t="str">
            <v>Lighting</v>
          </cell>
          <cell r="B76" t="str">
            <v>Street and Roadway Lighting-NR</v>
          </cell>
          <cell r="C76" t="str">
            <v>LO50Fast</v>
          </cell>
          <cell r="D76">
            <v>0.45</v>
          </cell>
          <cell r="E76">
            <v>0.66</v>
          </cell>
          <cell r="F76">
            <v>0.8</v>
          </cell>
          <cell r="G76">
            <v>0.89</v>
          </cell>
          <cell r="H76">
            <v>0.94954036260972652</v>
          </cell>
          <cell r="I76">
            <v>0.97931054391458994</v>
          </cell>
          <cell r="J76">
            <v>0.99254173560564019</v>
          </cell>
          <cell r="K76">
            <v>0.99783421228206048</v>
          </cell>
          <cell r="L76">
            <v>0.99975874925530417</v>
          </cell>
          <cell r="M76">
            <v>1.0004002615797187</v>
          </cell>
          <cell r="N76">
            <v>1.0005976499872309</v>
          </cell>
          <cell r="O76">
            <v>1.0006540466750915</v>
          </cell>
          <cell r="P76">
            <v>1.0006690857918545</v>
          </cell>
          <cell r="Q76">
            <v>1.000672845571045</v>
          </cell>
          <cell r="R76">
            <v>1.0006737302249724</v>
          </cell>
          <cell r="S76">
            <v>1.0006739268147338</v>
          </cell>
          <cell r="T76">
            <v>1.0006739682020522</v>
          </cell>
          <cell r="U76">
            <v>1.0006739764795158</v>
          </cell>
          <cell r="V76">
            <v>1.0006739780561755</v>
          </cell>
          <cell r="W76">
            <v>1.0006739783428409</v>
          </cell>
        </row>
        <row r="77">
          <cell r="A77" t="str">
            <v>Lighting</v>
          </cell>
          <cell r="B77" t="str">
            <v>Parking Lighting-New</v>
          </cell>
          <cell r="C77" t="str">
            <v>LO50Fast</v>
          </cell>
          <cell r="D77">
            <v>0.45</v>
          </cell>
          <cell r="E77">
            <v>0.66</v>
          </cell>
          <cell r="F77">
            <v>0.8</v>
          </cell>
          <cell r="G77">
            <v>0.89</v>
          </cell>
          <cell r="H77">
            <v>0.94954036260972652</v>
          </cell>
          <cell r="I77">
            <v>0.97931054391458994</v>
          </cell>
          <cell r="J77">
            <v>0.99254173560564019</v>
          </cell>
          <cell r="K77">
            <v>0.99783421228206048</v>
          </cell>
          <cell r="L77">
            <v>0.99975874925530417</v>
          </cell>
          <cell r="M77">
            <v>1.0004002615797187</v>
          </cell>
          <cell r="N77">
            <v>1.0005976499872309</v>
          </cell>
          <cell r="O77">
            <v>1.0006540466750915</v>
          </cell>
          <cell r="P77">
            <v>1.0006690857918545</v>
          </cell>
          <cell r="Q77">
            <v>1.000672845571045</v>
          </cell>
          <cell r="R77">
            <v>1.0006737302249724</v>
          </cell>
          <cell r="S77">
            <v>1.0006739268147338</v>
          </cell>
          <cell r="T77">
            <v>1.0006739682020522</v>
          </cell>
          <cell r="U77">
            <v>1.0006739764795158</v>
          </cell>
          <cell r="V77">
            <v>1.0006739780561755</v>
          </cell>
          <cell r="W77">
            <v>1.0006739783428409</v>
          </cell>
        </row>
        <row r="78">
          <cell r="A78" t="str">
            <v>Lighting</v>
          </cell>
          <cell r="B78" t="str">
            <v>Parking Lighting-NR</v>
          </cell>
          <cell r="C78" t="str">
            <v>LO12Med</v>
          </cell>
          <cell r="D78">
            <v>0.10937459468255628</v>
          </cell>
          <cell r="E78">
            <v>0.21874918936511256</v>
          </cell>
          <cell r="F78">
            <v>0.32812378404766884</v>
          </cell>
          <cell r="G78">
            <v>0.43749837873022512</v>
          </cell>
          <cell r="H78">
            <v>0.5468729734127814</v>
          </cell>
          <cell r="I78">
            <v>0.64531010862708205</v>
          </cell>
          <cell r="J78">
            <v>0.7240598167985226</v>
          </cell>
          <cell r="K78">
            <v>0.78705958333567505</v>
          </cell>
          <cell r="L78">
            <v>0.83745939656539703</v>
          </cell>
          <cell r="M78">
            <v>0.87777924714917455</v>
          </cell>
          <cell r="N78">
            <v>0.91003512761619654</v>
          </cell>
          <cell r="O78">
            <v>0.93583983198981413</v>
          </cell>
          <cell r="P78">
            <v>0.9564835954887082</v>
          </cell>
          <cell r="Q78">
            <v>0.97299860628782353</v>
          </cell>
          <cell r="R78">
            <v>0.9862106149271157</v>
          </cell>
          <cell r="S78">
            <v>0.99678022183854953</v>
          </cell>
          <cell r="T78">
            <v>0.99685231466234414</v>
          </cell>
          <cell r="U78">
            <v>0.99687806209941365</v>
          </cell>
          <cell r="V78">
            <v>0.99688683963477831</v>
          </cell>
          <cell r="W78">
            <v>0.99688970187457115</v>
          </cell>
        </row>
        <row r="79">
          <cell r="A79" t="str">
            <v>Lighting</v>
          </cell>
          <cell r="B79" t="str">
            <v>Bi-Level Stairwell Lighting-NR</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row>
        <row r="80">
          <cell r="A80" t="str">
            <v>Motors/Drives</v>
          </cell>
          <cell r="B80" t="str">
            <v>ECM-VAV-New</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row>
        <row r="81">
          <cell r="A81" t="str">
            <v>Motors/Drives</v>
          </cell>
          <cell r="B81" t="str">
            <v>ECM-VAV-NR</v>
          </cell>
          <cell r="C81" t="str">
            <v>LO12Med</v>
          </cell>
          <cell r="D81">
            <v>0.10937459468255628</v>
          </cell>
          <cell r="E81">
            <v>0.21874918936511256</v>
          </cell>
          <cell r="F81">
            <v>0.32812378404766884</v>
          </cell>
          <cell r="G81">
            <v>0.43749837873022512</v>
          </cell>
          <cell r="H81">
            <v>0.5468729734127814</v>
          </cell>
          <cell r="I81">
            <v>0.64531010862708205</v>
          </cell>
          <cell r="J81">
            <v>0.7240598167985226</v>
          </cell>
          <cell r="K81">
            <v>0.78705958333567505</v>
          </cell>
          <cell r="L81">
            <v>0.83745939656539703</v>
          </cell>
          <cell r="M81">
            <v>0.87777924714917455</v>
          </cell>
          <cell r="N81">
            <v>0.91003512761619654</v>
          </cell>
          <cell r="O81">
            <v>0.93583983198981413</v>
          </cell>
          <cell r="P81">
            <v>0.9564835954887082</v>
          </cell>
          <cell r="Q81">
            <v>0.97299860628782353</v>
          </cell>
          <cell r="R81">
            <v>0.9862106149271157</v>
          </cell>
          <cell r="S81">
            <v>0.99678022183854953</v>
          </cell>
          <cell r="T81">
            <v>0.99685231466234414</v>
          </cell>
          <cell r="U81">
            <v>0.99687806209941365</v>
          </cell>
          <cell r="V81">
            <v>0.99688683963477831</v>
          </cell>
          <cell r="W81">
            <v>0.99688970187457115</v>
          </cell>
        </row>
        <row r="82">
          <cell r="A82" t="str">
            <v>Motors/Drives</v>
          </cell>
          <cell r="B82" t="str">
            <v>Pool pumps-Retro</v>
          </cell>
          <cell r="C82" t="str">
            <v>Retro20Fast</v>
          </cell>
          <cell r="D82">
            <v>0.22119921692859512</v>
          </cell>
          <cell r="E82">
            <v>0.15504311102289431</v>
          </cell>
          <cell r="F82">
            <v>0.10733128557729499</v>
          </cell>
          <cell r="G82">
            <v>8.3589689255657879E-2</v>
          </cell>
          <cell r="H82">
            <v>7.3237179880126971E-2</v>
          </cell>
          <cell r="I82">
            <v>6.3374636711760357E-2</v>
          </cell>
          <cell r="J82">
            <v>5.4291838367783084E-2</v>
          </cell>
          <cell r="K82">
            <v>4.612639225659896E-2</v>
          </cell>
          <cell r="L82">
            <v>3.8916876277172864E-2</v>
          </cell>
          <cell r="M82">
            <v>3.2639916313151704E-2</v>
          </cell>
          <cell r="N82">
            <v>2.7235706125786907E-2</v>
          </cell>
          <cell r="O82">
            <v>2.1211189258265428E-2</v>
          </cell>
          <cell r="P82">
            <v>1.6519290804212883E-2</v>
          </cell>
          <cell r="Q82">
            <v>1.2865236614105324E-2</v>
          </cell>
          <cell r="R82">
            <v>1.0019456349464106E-2</v>
          </cell>
          <cell r="S82">
            <v>7.8031604509122832E-3</v>
          </cell>
          <cell r="T82">
            <v>6.077107469602494E-3</v>
          </cell>
          <cell r="U82">
            <v>4.7328560561354371E-3</v>
          </cell>
          <cell r="V82">
            <v>3.6859520026825132E-3</v>
          </cell>
          <cell r="W82">
            <v>2.8706223060526725E-3</v>
          </cell>
        </row>
        <row r="83">
          <cell r="A83" t="str">
            <v>Motors/Drives</v>
          </cell>
          <cell r="B83" t="str">
            <v>MotorsRewind-New</v>
          </cell>
          <cell r="C83" t="str">
            <v>LO12Med</v>
          </cell>
          <cell r="D83">
            <v>0.10937459468255628</v>
          </cell>
          <cell r="E83">
            <v>0.21874918936511256</v>
          </cell>
          <cell r="F83">
            <v>0.32812378404766884</v>
          </cell>
          <cell r="G83">
            <v>0.43749837873022512</v>
          </cell>
          <cell r="H83">
            <v>0.5468729734127814</v>
          </cell>
          <cell r="I83">
            <v>0.64531010862708205</v>
          </cell>
          <cell r="J83">
            <v>0.7240598167985226</v>
          </cell>
          <cell r="K83">
            <v>0.78705958333567505</v>
          </cell>
          <cell r="L83">
            <v>0.83745939656539703</v>
          </cell>
          <cell r="M83">
            <v>0.87777924714917455</v>
          </cell>
          <cell r="N83">
            <v>0.91003512761619654</v>
          </cell>
          <cell r="O83">
            <v>0.93583983198981413</v>
          </cell>
          <cell r="P83">
            <v>0.9564835954887082</v>
          </cell>
          <cell r="Q83">
            <v>0.97299860628782353</v>
          </cell>
          <cell r="R83">
            <v>0.9862106149271157</v>
          </cell>
          <cell r="S83">
            <v>0.99678022183854953</v>
          </cell>
          <cell r="T83">
            <v>0.99685231466234414</v>
          </cell>
          <cell r="U83">
            <v>0.99687806209941365</v>
          </cell>
          <cell r="V83">
            <v>0.99688683963477831</v>
          </cell>
          <cell r="W83">
            <v>0.99688970187457115</v>
          </cell>
        </row>
        <row r="84">
          <cell r="A84" t="str">
            <v>Motors/Drives</v>
          </cell>
          <cell r="B84" t="str">
            <v>MotorsRewind-NR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row>
        <row r="85">
          <cell r="A85" t="str">
            <v>Process Loads</v>
          </cell>
          <cell r="B85" t="str">
            <v>Municipal Sewage Treatment-Retro</v>
          </cell>
          <cell r="C85" t="str">
            <v>Retro5Med</v>
          </cell>
          <cell r="D85">
            <v>4.2999999999999997E-2</v>
          </cell>
          <cell r="E85">
            <v>5.279714228027832E-2</v>
          </cell>
          <cell r="F85">
            <v>6.4608251467478173E-2</v>
          </cell>
          <cell r="G85">
            <v>7.4999999999999997E-2</v>
          </cell>
          <cell r="H85">
            <v>8.5546997470333563E-2</v>
          </cell>
          <cell r="I85">
            <v>0.10001472303820647</v>
          </cell>
          <cell r="J85">
            <v>0.10971770435235073</v>
          </cell>
          <cell r="K85">
            <v>0.11208438511970376</v>
          </cell>
          <cell r="L85">
            <v>0.10562608162722853</v>
          </cell>
          <cell r="M85">
            <v>9.0794563997872335E-2</v>
          </cell>
          <cell r="N85">
            <v>7.0260666991849297E-2</v>
          </cell>
          <cell r="O85">
            <v>4.8218360404944538E-2</v>
          </cell>
          <cell r="P85">
            <v>2.8854234614640095E-2</v>
          </cell>
          <cell r="Q85">
            <v>1.4773964924806759E-2</v>
          </cell>
          <cell r="R85">
            <v>6.3385343681182649E-3</v>
          </cell>
          <cell r="S85">
            <v>2.2268577196306039E-3</v>
          </cell>
          <cell r="T85">
            <v>6.2471001963848583E-4</v>
          </cell>
          <cell r="U85">
            <v>1.3615841889635938E-4</v>
          </cell>
          <cell r="V85">
            <v>2.2380636622298944E-5</v>
          </cell>
          <cell r="W85">
            <v>2.68643837586513E-6</v>
          </cell>
        </row>
        <row r="86">
          <cell r="A86" t="str">
            <v>Process Loads</v>
          </cell>
          <cell r="B86" t="str">
            <v>Municipal Water Supply-Retro</v>
          </cell>
          <cell r="C86" t="str">
            <v>Retro5Med</v>
          </cell>
          <cell r="D86">
            <v>4.2999999999999997E-2</v>
          </cell>
          <cell r="E86">
            <v>5.279714228027832E-2</v>
          </cell>
          <cell r="F86">
            <v>6.4608251467478173E-2</v>
          </cell>
          <cell r="G86">
            <v>7.4999999999999997E-2</v>
          </cell>
          <cell r="H86">
            <v>8.5546997470333563E-2</v>
          </cell>
          <cell r="I86">
            <v>0.10001472303820647</v>
          </cell>
          <cell r="J86">
            <v>0.10971770435235073</v>
          </cell>
          <cell r="K86">
            <v>0.11208438511970376</v>
          </cell>
          <cell r="L86">
            <v>0.10562608162722853</v>
          </cell>
          <cell r="M86">
            <v>9.0794563997872335E-2</v>
          </cell>
          <cell r="N86">
            <v>7.0260666991849297E-2</v>
          </cell>
          <cell r="O86">
            <v>4.8218360404944538E-2</v>
          </cell>
          <cell r="P86">
            <v>2.8854234614640095E-2</v>
          </cell>
          <cell r="Q86">
            <v>1.4773964924806759E-2</v>
          </cell>
          <cell r="R86">
            <v>6.3385343681182649E-3</v>
          </cell>
          <cell r="S86">
            <v>2.2268577196306039E-3</v>
          </cell>
          <cell r="T86">
            <v>6.2471001963848583E-4</v>
          </cell>
          <cell r="U86">
            <v>1.3615841889635938E-4</v>
          </cell>
          <cell r="V86">
            <v>2.2380636622298944E-5</v>
          </cell>
          <cell r="W86">
            <v>2.68643837586513E-6</v>
          </cell>
        </row>
        <row r="87">
          <cell r="A87" t="str">
            <v>Process Loads</v>
          </cell>
          <cell r="B87" t="str">
            <v>Engine Generator Block Heaters-Retro</v>
          </cell>
          <cell r="C87" t="str">
            <v>Retro20Fast</v>
          </cell>
          <cell r="D87">
            <v>0.22119921692859512</v>
          </cell>
          <cell r="E87">
            <v>0.15504311102289431</v>
          </cell>
          <cell r="F87">
            <v>0.10733128557729499</v>
          </cell>
          <cell r="G87">
            <v>8.3589689255657879E-2</v>
          </cell>
          <cell r="H87">
            <v>7.3237179880126971E-2</v>
          </cell>
          <cell r="I87">
            <v>6.3374636711760357E-2</v>
          </cell>
          <cell r="J87">
            <v>5.4291838367783084E-2</v>
          </cell>
          <cell r="K87">
            <v>4.612639225659896E-2</v>
          </cell>
          <cell r="L87">
            <v>3.8916876277172864E-2</v>
          </cell>
          <cell r="M87">
            <v>3.2639916313151704E-2</v>
          </cell>
          <cell r="N87">
            <v>2.7235706125786907E-2</v>
          </cell>
          <cell r="O87">
            <v>2.1211189258265428E-2</v>
          </cell>
          <cell r="P87">
            <v>1.6519290804212883E-2</v>
          </cell>
          <cell r="Q87">
            <v>1.2865236614105324E-2</v>
          </cell>
          <cell r="R87">
            <v>1.0019456349464106E-2</v>
          </cell>
          <cell r="S87">
            <v>7.8031604509122832E-3</v>
          </cell>
          <cell r="T87">
            <v>6.077107469602494E-3</v>
          </cell>
          <cell r="U87">
            <v>4.7328560561354371E-3</v>
          </cell>
          <cell r="V87">
            <v>3.6859520026825132E-3</v>
          </cell>
          <cell r="W87">
            <v>2.8706223060526725E-3</v>
          </cell>
        </row>
        <row r="88">
          <cell r="A88" t="str">
            <v>Refrigeration</v>
          </cell>
          <cell r="B88" t="str">
            <v>Grocery Refrigeration Bundle-Retro</v>
          </cell>
          <cell r="C88" t="str">
            <v>Retro12Med</v>
          </cell>
          <cell r="D88">
            <v>0.10937459468255628</v>
          </cell>
          <cell r="E88">
            <v>0.10937459468255628</v>
          </cell>
          <cell r="F88">
            <v>0.10937459468255628</v>
          </cell>
          <cell r="G88">
            <v>0.10937459468255628</v>
          </cell>
          <cell r="H88">
            <v>0.10937459468255628</v>
          </cell>
          <cell r="I88">
            <v>9.8437135214300656E-2</v>
          </cell>
          <cell r="J88">
            <v>7.874970817144053E-2</v>
          </cell>
          <cell r="K88">
            <v>6.2999766537152418E-2</v>
          </cell>
          <cell r="L88">
            <v>5.0399813229721938E-2</v>
          </cell>
          <cell r="M88">
            <v>4.0319850583777551E-2</v>
          </cell>
          <cell r="N88">
            <v>3.225588046702204E-2</v>
          </cell>
          <cell r="O88">
            <v>2.5804704373617631E-2</v>
          </cell>
          <cell r="P88">
            <v>2.0643763498894106E-2</v>
          </cell>
          <cell r="Q88">
            <v>1.6515010799115284E-2</v>
          </cell>
          <cell r="R88">
            <v>1.3212008639292228E-2</v>
          </cell>
          <cell r="S88">
            <v>1.0569606911433781E-2</v>
          </cell>
          <cell r="T88">
            <v>7.2092823794611682E-5</v>
          </cell>
          <cell r="U88">
            <v>2.5747437069512102E-5</v>
          </cell>
          <cell r="V88">
            <v>8.7775353646568632E-6</v>
          </cell>
          <cell r="W88">
            <v>2.8622397928446119E-6</v>
          </cell>
        </row>
        <row r="89">
          <cell r="A89" t="str">
            <v>Refrigeration</v>
          </cell>
          <cell r="B89" t="str">
            <v>Packaged Refrigeration Equipment-New</v>
          </cell>
          <cell r="C89" t="str">
            <v>LOEven20</v>
          </cell>
          <cell r="D89">
            <v>0.05</v>
          </cell>
          <cell r="E89">
            <v>0.1</v>
          </cell>
          <cell r="F89">
            <v>0.15000000000000002</v>
          </cell>
          <cell r="G89">
            <v>0.2</v>
          </cell>
          <cell r="H89">
            <v>0.25</v>
          </cell>
          <cell r="I89">
            <v>0.3</v>
          </cell>
          <cell r="J89">
            <v>0.35</v>
          </cell>
          <cell r="K89">
            <v>0.39999999999999997</v>
          </cell>
          <cell r="L89">
            <v>0.44999999999999996</v>
          </cell>
          <cell r="M89">
            <v>0.49999999999999994</v>
          </cell>
          <cell r="N89">
            <v>0.54999999999999993</v>
          </cell>
          <cell r="O89">
            <v>0.6</v>
          </cell>
          <cell r="P89">
            <v>0.65</v>
          </cell>
          <cell r="Q89">
            <v>0.70000000000000007</v>
          </cell>
          <cell r="R89">
            <v>0.75000000000000011</v>
          </cell>
          <cell r="S89">
            <v>0.80000000000000016</v>
          </cell>
          <cell r="T89">
            <v>0.8500000000000002</v>
          </cell>
          <cell r="U89">
            <v>0.90000000000000024</v>
          </cell>
          <cell r="V89">
            <v>0.95000000000000029</v>
          </cell>
          <cell r="W89">
            <v>1.0000000000000002</v>
          </cell>
        </row>
        <row r="90">
          <cell r="A90" t="str">
            <v>Refrigeration</v>
          </cell>
          <cell r="B90" t="str">
            <v>Appliances - Freezers-NR</v>
          </cell>
          <cell r="C90" t="str">
            <v>LO5Med</v>
          </cell>
          <cell r="D90">
            <v>4.2999999999999997E-2</v>
          </cell>
          <cell r="E90">
            <v>9.5797142280278316E-2</v>
          </cell>
          <cell r="F90">
            <v>0.16040539374775648</v>
          </cell>
          <cell r="G90">
            <v>0.23540539374775649</v>
          </cell>
          <cell r="H90">
            <v>0.32095239121809005</v>
          </cell>
          <cell r="I90">
            <v>0.42096711425629652</v>
          </cell>
          <cell r="J90">
            <v>0.53068481860864725</v>
          </cell>
          <cell r="K90">
            <v>0.642769203728351</v>
          </cell>
          <cell r="L90">
            <v>0.74839528535557953</v>
          </cell>
          <cell r="M90">
            <v>0.83918984935345187</v>
          </cell>
          <cell r="N90">
            <v>0.90945051634530116</v>
          </cell>
          <cell r="O90">
            <v>0.9576688767502457</v>
          </cell>
          <cell r="P90">
            <v>0.9865231113648858</v>
          </cell>
          <cell r="Q90">
            <v>1.0012970762896924</v>
          </cell>
          <cell r="R90">
            <v>1.0076356106578106</v>
          </cell>
          <cell r="S90">
            <v>1.0098624683774413</v>
          </cell>
          <cell r="T90">
            <v>1.0104871783970797</v>
          </cell>
          <cell r="U90">
            <v>1.010623336815976</v>
          </cell>
          <cell r="V90">
            <v>1.0106457174525985</v>
          </cell>
          <cell r="W90">
            <v>1.0106484038909742</v>
          </cell>
        </row>
        <row r="91">
          <cell r="A91" t="str">
            <v>Refrigeration</v>
          </cell>
          <cell r="B91" t="str">
            <v>Appliances - Refrigerators-NR</v>
          </cell>
          <cell r="C91" t="str">
            <v>LO5Med</v>
          </cell>
          <cell r="D91">
            <v>4.2999999999999997E-2</v>
          </cell>
          <cell r="E91">
            <v>9.5797142280278316E-2</v>
          </cell>
          <cell r="F91">
            <v>0.16040539374775648</v>
          </cell>
          <cell r="G91">
            <v>0.23540539374775649</v>
          </cell>
          <cell r="H91">
            <v>0.32095239121809005</v>
          </cell>
          <cell r="I91">
            <v>0.42096711425629652</v>
          </cell>
          <cell r="J91">
            <v>0.53068481860864725</v>
          </cell>
          <cell r="K91">
            <v>0.642769203728351</v>
          </cell>
          <cell r="L91">
            <v>0.74839528535557953</v>
          </cell>
          <cell r="M91">
            <v>0.83918984935345187</v>
          </cell>
          <cell r="N91">
            <v>0.90945051634530116</v>
          </cell>
          <cell r="O91">
            <v>0.9576688767502457</v>
          </cell>
          <cell r="P91">
            <v>0.9865231113648858</v>
          </cell>
          <cell r="Q91">
            <v>1.0012970762896924</v>
          </cell>
          <cell r="R91">
            <v>1.0076356106578106</v>
          </cell>
          <cell r="S91">
            <v>1.0098624683774413</v>
          </cell>
          <cell r="T91">
            <v>1.0104871783970797</v>
          </cell>
          <cell r="U91">
            <v>1.010623336815976</v>
          </cell>
          <cell r="V91">
            <v>1.0106457174525985</v>
          </cell>
          <cell r="W91">
            <v>1.0106484038909742</v>
          </cell>
        </row>
        <row r="92">
          <cell r="A92" t="str">
            <v>Refrigeration</v>
          </cell>
          <cell r="B92" t="str">
            <v>Water Cooler Controls-NR</v>
          </cell>
          <cell r="C92" t="str">
            <v>LO5Med</v>
          </cell>
          <cell r="D92">
            <v>4.2999999999999997E-2</v>
          </cell>
          <cell r="E92">
            <v>9.5797142280278316E-2</v>
          </cell>
          <cell r="F92">
            <v>0.16040539374775648</v>
          </cell>
          <cell r="G92">
            <v>0.23540539374775649</v>
          </cell>
          <cell r="H92">
            <v>0.32095239121809005</v>
          </cell>
          <cell r="I92">
            <v>0.42096711425629652</v>
          </cell>
          <cell r="J92">
            <v>0.53068481860864725</v>
          </cell>
          <cell r="K92">
            <v>0.642769203728351</v>
          </cell>
          <cell r="L92">
            <v>0.74839528535557953</v>
          </cell>
          <cell r="M92">
            <v>0.83918984935345187</v>
          </cell>
          <cell r="N92">
            <v>0.90945051634530116</v>
          </cell>
          <cell r="O92">
            <v>0.9576688767502457</v>
          </cell>
          <cell r="P92">
            <v>0.9865231113648858</v>
          </cell>
          <cell r="Q92">
            <v>1.0012970762896924</v>
          </cell>
          <cell r="R92">
            <v>1.0076356106578106</v>
          </cell>
          <cell r="S92">
            <v>1.0098624683774413</v>
          </cell>
          <cell r="T92">
            <v>1.0104871783970797</v>
          </cell>
          <cell r="U92">
            <v>1.010623336815976</v>
          </cell>
          <cell r="V92">
            <v>1.0106457174525985</v>
          </cell>
          <cell r="W92">
            <v>1.0106484038909742</v>
          </cell>
        </row>
        <row r="93">
          <cell r="A93" t="str">
            <v>Water Heating</v>
          </cell>
          <cell r="B93" t="str">
            <v>WHTanks-New</v>
          </cell>
          <cell r="C93" t="str">
            <v>LO12Med</v>
          </cell>
          <cell r="D93">
            <v>0.10937459468255628</v>
          </cell>
          <cell r="E93">
            <v>0.21874918936511256</v>
          </cell>
          <cell r="F93">
            <v>0.32812378404766884</v>
          </cell>
          <cell r="G93">
            <v>0.43749837873022512</v>
          </cell>
          <cell r="H93">
            <v>0.5468729734127814</v>
          </cell>
          <cell r="I93">
            <v>0.64531010862708205</v>
          </cell>
          <cell r="J93">
            <v>0.7240598167985226</v>
          </cell>
          <cell r="K93">
            <v>0.78705958333567505</v>
          </cell>
          <cell r="L93">
            <v>0.83745939656539703</v>
          </cell>
          <cell r="M93">
            <v>0.87777924714917455</v>
          </cell>
          <cell r="N93">
            <v>0.91003512761619654</v>
          </cell>
          <cell r="O93">
            <v>0.93583983198981413</v>
          </cell>
          <cell r="P93">
            <v>0.9564835954887082</v>
          </cell>
          <cell r="Q93">
            <v>0.97299860628782353</v>
          </cell>
          <cell r="R93">
            <v>0.9862106149271157</v>
          </cell>
          <cell r="S93">
            <v>0.99678022183854953</v>
          </cell>
          <cell r="T93">
            <v>0.99685231466234414</v>
          </cell>
          <cell r="U93">
            <v>0.99687806209941365</v>
          </cell>
          <cell r="V93">
            <v>0.99688683963477831</v>
          </cell>
          <cell r="W93">
            <v>0.99688970187457115</v>
          </cell>
        </row>
        <row r="94">
          <cell r="A94" t="str">
            <v>Water Heating</v>
          </cell>
          <cell r="B94" t="str">
            <v>WHTanks-NR</v>
          </cell>
          <cell r="C94" t="str">
            <v>LO12Med</v>
          </cell>
          <cell r="D94">
            <v>0.10937459468255628</v>
          </cell>
          <cell r="E94">
            <v>0.21874918936511256</v>
          </cell>
          <cell r="F94">
            <v>0.32812378404766884</v>
          </cell>
          <cell r="G94">
            <v>0.43749837873022512</v>
          </cell>
          <cell r="H94">
            <v>0.5468729734127814</v>
          </cell>
          <cell r="I94">
            <v>0.64531010862708205</v>
          </cell>
          <cell r="J94">
            <v>0.7240598167985226</v>
          </cell>
          <cell r="K94">
            <v>0.78705958333567505</v>
          </cell>
          <cell r="L94">
            <v>0.83745939656539703</v>
          </cell>
          <cell r="M94">
            <v>0.87777924714917455</v>
          </cell>
          <cell r="N94">
            <v>0.91003512761619654</v>
          </cell>
          <cell r="O94">
            <v>0.93583983198981413</v>
          </cell>
          <cell r="P94">
            <v>0.9564835954887082</v>
          </cell>
          <cell r="Q94">
            <v>0.97299860628782353</v>
          </cell>
          <cell r="R94">
            <v>0.9862106149271157</v>
          </cell>
          <cell r="S94">
            <v>0.99678022183854953</v>
          </cell>
          <cell r="T94">
            <v>0.99685231466234414</v>
          </cell>
          <cell r="U94">
            <v>0.99687806209941365</v>
          </cell>
          <cell r="V94">
            <v>0.99688683963477831</v>
          </cell>
          <cell r="W94">
            <v>0.99688970187457115</v>
          </cell>
        </row>
        <row r="95">
          <cell r="A95" t="str">
            <v>Water Heating</v>
          </cell>
          <cell r="B95" t="str">
            <v>Appliances - Clothes Washers-NR</v>
          </cell>
          <cell r="C95" t="str">
            <v>Retro20Fast</v>
          </cell>
          <cell r="D95">
            <v>0.22119921692859512</v>
          </cell>
          <cell r="E95">
            <v>0.15504311102289431</v>
          </cell>
          <cell r="F95">
            <v>0.10733128557729499</v>
          </cell>
          <cell r="G95">
            <v>8.3589689255657879E-2</v>
          </cell>
          <cell r="H95">
            <v>7.3237179880126971E-2</v>
          </cell>
          <cell r="I95">
            <v>6.3374636711760357E-2</v>
          </cell>
          <cell r="J95">
            <v>5.4291838367783084E-2</v>
          </cell>
          <cell r="K95">
            <v>4.612639225659896E-2</v>
          </cell>
          <cell r="L95">
            <v>3.8916876277172864E-2</v>
          </cell>
          <cell r="M95">
            <v>3.2639916313151704E-2</v>
          </cell>
          <cell r="N95">
            <v>2.7235706125786907E-2</v>
          </cell>
          <cell r="O95">
            <v>2.1211189258265428E-2</v>
          </cell>
          <cell r="P95">
            <v>1.6519290804212883E-2</v>
          </cell>
          <cell r="Q95">
            <v>1.2865236614105324E-2</v>
          </cell>
          <cell r="R95">
            <v>1.0019456349464106E-2</v>
          </cell>
          <cell r="S95">
            <v>7.8031604509122832E-3</v>
          </cell>
          <cell r="T95">
            <v>6.077107469602494E-3</v>
          </cell>
          <cell r="U95">
            <v>4.7328560561354371E-3</v>
          </cell>
          <cell r="V95">
            <v>3.6859520026825132E-3</v>
          </cell>
          <cell r="W95">
            <v>2.8706223060526725E-3</v>
          </cell>
        </row>
        <row r="96">
          <cell r="A96" t="str">
            <v>Water Heating</v>
          </cell>
          <cell r="B96" t="str">
            <v>Showerheads-Retro</v>
          </cell>
          <cell r="C96" t="str">
            <v>Retro20Fast</v>
          </cell>
          <cell r="D96">
            <v>0.22119921692859512</v>
          </cell>
          <cell r="E96">
            <v>0.15504311102289431</v>
          </cell>
          <cell r="F96">
            <v>0.10733128557729499</v>
          </cell>
          <cell r="G96">
            <v>8.3589689255657879E-2</v>
          </cell>
          <cell r="H96">
            <v>7.3237179880126971E-2</v>
          </cell>
          <cell r="I96">
            <v>6.3374636711760357E-2</v>
          </cell>
          <cell r="J96">
            <v>5.4291838367783084E-2</v>
          </cell>
          <cell r="K96">
            <v>4.612639225659896E-2</v>
          </cell>
          <cell r="L96">
            <v>3.8916876277172864E-2</v>
          </cell>
          <cell r="M96">
            <v>3.2639916313151704E-2</v>
          </cell>
          <cell r="N96">
            <v>2.7235706125786907E-2</v>
          </cell>
          <cell r="O96">
            <v>2.1211189258265428E-2</v>
          </cell>
          <cell r="P96">
            <v>1.6519290804212883E-2</v>
          </cell>
          <cell r="Q96">
            <v>1.2865236614105324E-2</v>
          </cell>
          <cell r="R96">
            <v>1.0019456349464106E-2</v>
          </cell>
          <cell r="S96">
            <v>7.8031604509122832E-3</v>
          </cell>
          <cell r="T96">
            <v>6.077107469602494E-3</v>
          </cell>
          <cell r="U96">
            <v>4.7328560561354371E-3</v>
          </cell>
          <cell r="V96">
            <v>3.6859520026825132E-3</v>
          </cell>
          <cell r="W96">
            <v>2.8706223060526725E-3</v>
          </cell>
        </row>
        <row r="97">
          <cell r="A97" t="str">
            <v>Water Heating</v>
          </cell>
          <cell r="B97" t="str">
            <v>Water Heating - GFHX-New</v>
          </cell>
          <cell r="C97" t="str">
            <v>Retro20Fast</v>
          </cell>
          <cell r="D97">
            <v>0.22119921692859512</v>
          </cell>
          <cell r="E97">
            <v>0.15504311102289431</v>
          </cell>
          <cell r="F97">
            <v>0.10733128557729499</v>
          </cell>
          <cell r="G97">
            <v>8.3589689255657879E-2</v>
          </cell>
          <cell r="H97">
            <v>7.3237179880126971E-2</v>
          </cell>
          <cell r="I97">
            <v>6.3374636711760357E-2</v>
          </cell>
          <cell r="J97">
            <v>5.4291838367783084E-2</v>
          </cell>
          <cell r="K97">
            <v>4.612639225659896E-2</v>
          </cell>
          <cell r="L97">
            <v>3.8916876277172864E-2</v>
          </cell>
          <cell r="M97">
            <v>3.2639916313151704E-2</v>
          </cell>
          <cell r="N97">
            <v>2.7235706125786907E-2</v>
          </cell>
          <cell r="O97">
            <v>2.1211189258265428E-2</v>
          </cell>
          <cell r="P97">
            <v>1.6519290804212883E-2</v>
          </cell>
          <cell r="Q97">
            <v>1.2865236614105324E-2</v>
          </cell>
          <cell r="R97">
            <v>1.0019456349464106E-2</v>
          </cell>
          <cell r="S97">
            <v>7.8031604509122832E-3</v>
          </cell>
          <cell r="T97">
            <v>6.077107469602494E-3</v>
          </cell>
          <cell r="U97">
            <v>4.7328560561354371E-3</v>
          </cell>
          <cell r="V97">
            <v>3.6859520026825132E-3</v>
          </cell>
          <cell r="W97">
            <v>2.8706223060526725E-3</v>
          </cell>
        </row>
        <row r="98">
          <cell r="A98" t="str">
            <v>Water Heating</v>
          </cell>
          <cell r="B98" t="str">
            <v>Demand Control Circulating system DHW-Retro</v>
          </cell>
          <cell r="C98" t="str">
            <v>RetroEven20</v>
          </cell>
          <cell r="D98">
            <v>0.05</v>
          </cell>
          <cell r="E98">
            <v>0.05</v>
          </cell>
          <cell r="F98">
            <v>0.05</v>
          </cell>
          <cell r="G98">
            <v>0.05</v>
          </cell>
          <cell r="H98">
            <v>0.05</v>
          </cell>
          <cell r="I98">
            <v>0.05</v>
          </cell>
          <cell r="J98">
            <v>0.05</v>
          </cell>
          <cell r="K98">
            <v>0.05</v>
          </cell>
          <cell r="L98">
            <v>0.05</v>
          </cell>
          <cell r="M98">
            <v>0.05</v>
          </cell>
          <cell r="N98">
            <v>0.05</v>
          </cell>
          <cell r="O98">
            <v>0.05</v>
          </cell>
          <cell r="P98">
            <v>0.05</v>
          </cell>
          <cell r="Q98">
            <v>0.05</v>
          </cell>
          <cell r="R98">
            <v>0.05</v>
          </cell>
          <cell r="S98">
            <v>0.05</v>
          </cell>
          <cell r="T98">
            <v>0.05</v>
          </cell>
          <cell r="U98">
            <v>0.05</v>
          </cell>
          <cell r="V98">
            <v>0.05</v>
          </cell>
          <cell r="W98">
            <v>0.05</v>
          </cell>
        </row>
        <row r="99">
          <cell r="A99" t="str">
            <v>Water Heating</v>
          </cell>
          <cell r="B99" t="str">
            <v>Central HPWH MF-Retro</v>
          </cell>
          <cell r="C99" t="str">
            <v>Retro20Fast</v>
          </cell>
          <cell r="D99">
            <v>0.22119921692859512</v>
          </cell>
          <cell r="E99">
            <v>0.15504311102289431</v>
          </cell>
          <cell r="F99">
            <v>0.10733128557729499</v>
          </cell>
          <cell r="G99">
            <v>8.3589689255657879E-2</v>
          </cell>
          <cell r="H99">
            <v>7.3237179880126971E-2</v>
          </cell>
          <cell r="I99">
            <v>6.3374636711760357E-2</v>
          </cell>
          <cell r="J99">
            <v>5.4291838367783084E-2</v>
          </cell>
          <cell r="K99">
            <v>4.612639225659896E-2</v>
          </cell>
          <cell r="L99">
            <v>3.8916876277172864E-2</v>
          </cell>
          <cell r="M99">
            <v>3.2639916313151704E-2</v>
          </cell>
          <cell r="N99">
            <v>2.7235706125786907E-2</v>
          </cell>
          <cell r="O99">
            <v>2.1211189258265428E-2</v>
          </cell>
          <cell r="P99">
            <v>1.6519290804212883E-2</v>
          </cell>
          <cell r="Q99">
            <v>1.2865236614105324E-2</v>
          </cell>
          <cell r="R99">
            <v>1.0019456349464106E-2</v>
          </cell>
          <cell r="S99">
            <v>7.8031604509122832E-3</v>
          </cell>
          <cell r="T99">
            <v>6.077107469602494E-3</v>
          </cell>
          <cell r="U99">
            <v>4.7328560561354371E-3</v>
          </cell>
          <cell r="V99">
            <v>3.6859520026825132E-3</v>
          </cell>
          <cell r="W99">
            <v>2.8706223060526725E-3</v>
          </cell>
        </row>
        <row r="100">
          <cell r="A100" t="str">
            <v>Whole Bldg/Meter Level</v>
          </cell>
          <cell r="B100" t="str">
            <v>Ultra Low Energy Building-New</v>
          </cell>
          <cell r="C100" t="str">
            <v>LO1Slow</v>
          </cell>
          <cell r="D100">
            <v>2.5643970768378654E-3</v>
          </cell>
          <cell r="E100">
            <v>7.6904586297764643E-3</v>
          </cell>
          <cell r="F100">
            <v>1.6792013047419844E-2</v>
          </cell>
          <cell r="G100">
            <v>3.15969387774655E-2</v>
          </cell>
          <cell r="H100">
            <v>5.406874819795171E-2</v>
          </cell>
          <cell r="I100">
            <v>8.6253181011834101E-2</v>
          </cell>
          <cell r="J100">
            <v>0.1300328481838382</v>
          </cell>
          <cell r="K100">
            <v>0.18678710893858319</v>
          </cell>
          <cell r="L100">
            <v>0.2569823480072907</v>
          </cell>
          <cell r="M100">
            <v>0.33975920985004748</v>
          </cell>
          <cell r="N100">
            <v>0.43262946935754232</v>
          </cell>
          <cell r="O100">
            <v>0.53142594003645804</v>
          </cell>
          <cell r="P100">
            <v>0.63063487292644704</v>
          </cell>
          <cell r="Q100">
            <v>0.7241560234206913</v>
          </cell>
          <cell r="R100">
            <v>0.80638203131755359</v>
          </cell>
          <cell r="S100">
            <v>0.87331559734491926</v>
          </cell>
          <cell r="T100">
            <v>0.92334516248836807</v>
          </cell>
          <cell r="U100">
            <v>0.95737002770730018</v>
          </cell>
          <cell r="V100">
            <v>0.97821608704807483</v>
          </cell>
          <cell r="W100">
            <v>0.98821608704807484</v>
          </cell>
        </row>
        <row r="101">
          <cell r="B101" t="str">
            <v>Low Power LF Lamps-NR</v>
          </cell>
          <cell r="C101" t="str">
            <v>LO20Fast</v>
          </cell>
          <cell r="D101">
            <v>0.22119921692859512</v>
          </cell>
          <cell r="E101">
            <v>0.37624232795148943</v>
          </cell>
          <cell r="F101">
            <v>0.48357361352878442</v>
          </cell>
          <cell r="G101">
            <v>0.56716330278444227</v>
          </cell>
          <cell r="H101">
            <v>0.64040048266456928</v>
          </cell>
          <cell r="I101">
            <v>0.70377511937632964</v>
          </cell>
          <cell r="J101">
            <v>0.7580669577441127</v>
          </cell>
          <cell r="K101">
            <v>0.80419335000071168</v>
          </cell>
          <cell r="L101">
            <v>0.84311022627788457</v>
          </cell>
          <cell r="M101">
            <v>0.87575014259103623</v>
          </cell>
          <cell r="N101">
            <v>0.90298584871682319</v>
          </cell>
          <cell r="O101">
            <v>0.92419703797508856</v>
          </cell>
          <cell r="P101">
            <v>0.94071632877930145</v>
          </cell>
          <cell r="Q101">
            <v>0.95358156539340677</v>
          </cell>
          <cell r="R101">
            <v>0.96360102174287088</v>
          </cell>
          <cell r="S101">
            <v>0.97140418219378311</v>
          </cell>
          <cell r="T101">
            <v>0.97748128966338554</v>
          </cell>
          <cell r="U101">
            <v>0.98221414571952104</v>
          </cell>
          <cell r="V101">
            <v>0.98590009772220355</v>
          </cell>
          <cell r="W101">
            <v>0.98877072002825628</v>
          </cell>
        </row>
        <row r="102">
          <cell r="D102" t="str">
            <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row>
        <row r="103">
          <cell r="D103" t="str">
            <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row>
        <row r="104">
          <cell r="D104" t="str">
            <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t="str">
            <v/>
          </cell>
          <cell r="W104" t="str">
            <v/>
          </cell>
        </row>
        <row r="105">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row>
        <row r="106">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row>
        <row r="107">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row>
        <row r="108">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row>
        <row r="109">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row>
        <row r="110">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row>
        <row r="111">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row>
        <row r="112">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row>
        <row r="113">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row>
        <row r="114">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row>
        <row r="115">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row>
        <row r="116">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row>
      </sheetData>
      <sheetData sheetId="8" refreshError="1"/>
      <sheetData sheetId="9" refreshError="1"/>
      <sheetData sheetId="10" refreshError="1"/>
      <sheetData sheetId="11">
        <row r="13">
          <cell r="B13" t="str">
            <v>FORECAST</v>
          </cell>
        </row>
        <row r="19">
          <cell r="B19" t="str">
            <v>ElecHt%TYP</v>
          </cell>
          <cell r="C19">
            <v>9.379008321141083E-2</v>
          </cell>
          <cell r="D19">
            <v>5.7141018201974592E-2</v>
          </cell>
          <cell r="E19">
            <v>6.3540893141458221E-2</v>
          </cell>
          <cell r="F19">
            <v>0.52114684573848291</v>
          </cell>
          <cell r="G19">
            <v>0.64094486042254439</v>
          </cell>
          <cell r="H19">
            <v>0.56159710090996928</v>
          </cell>
          <cell r="I19">
            <v>0.19952525247533903</v>
          </cell>
          <cell r="J19">
            <v>0.22286467137317267</v>
          </cell>
          <cell r="K19">
            <v>0.15885643507420852</v>
          </cell>
          <cell r="L19">
            <v>0.52114684573848291</v>
          </cell>
          <cell r="M19">
            <v>1.5377816133020691E-2</v>
          </cell>
          <cell r="N19">
            <v>0</v>
          </cell>
          <cell r="O19">
            <v>5.5212362541074519E-2</v>
          </cell>
          <cell r="P19">
            <v>0.34342063041492848</v>
          </cell>
          <cell r="Q19">
            <v>0.10311447532768504</v>
          </cell>
          <cell r="R19">
            <v>5.6083613809662864E-3</v>
          </cell>
          <cell r="S19">
            <v>5.6083613809662864E-3</v>
          </cell>
          <cell r="T19">
            <v>0.24031041917780901</v>
          </cell>
        </row>
        <row r="20">
          <cell r="B20" t="str">
            <v>GasHt%TYP</v>
          </cell>
          <cell r="C20">
            <v>0.80872784176745371</v>
          </cell>
          <cell r="D20">
            <v>0.93108561158422598</v>
          </cell>
          <cell r="E20">
            <v>0.65879042006554966</v>
          </cell>
          <cell r="F20">
            <v>0.30364464955032466</v>
          </cell>
          <cell r="G20">
            <v>0.20980203614718312</v>
          </cell>
          <cell r="H20">
            <v>0.42422729730852854</v>
          </cell>
          <cell r="I20">
            <v>0.44747439425166918</v>
          </cell>
          <cell r="J20">
            <v>0.53090550528653346</v>
          </cell>
          <cell r="K20">
            <v>0.73038501205930684</v>
          </cell>
          <cell r="L20">
            <v>0.30364464955032466</v>
          </cell>
          <cell r="M20">
            <v>0.88455863187555051</v>
          </cell>
          <cell r="N20">
            <v>0.99620809267302346</v>
          </cell>
          <cell r="O20">
            <v>0.88366906107173016</v>
          </cell>
          <cell r="P20">
            <v>0.53617368361870132</v>
          </cell>
          <cell r="Q20">
            <v>0.74192623135844471</v>
          </cell>
          <cell r="R20">
            <v>0.98575716289794368</v>
          </cell>
          <cell r="S20">
            <v>0.98575716289794368</v>
          </cell>
          <cell r="T20">
            <v>0.6783643954380898</v>
          </cell>
        </row>
        <row r="21">
          <cell r="B21" t="str">
            <v>HtPmpHt%TYP</v>
          </cell>
          <cell r="C21">
            <v>9.7482075021135345E-2</v>
          </cell>
          <cell r="D21">
            <v>1.1773370213799438E-2</v>
          </cell>
          <cell r="E21">
            <v>0.27766868679299217</v>
          </cell>
          <cell r="F21">
            <v>0.17520850471119245</v>
          </cell>
          <cell r="G21">
            <v>0.14925310343027248</v>
          </cell>
          <cell r="H21">
            <v>1.4175601781502387E-2</v>
          </cell>
          <cell r="I21">
            <v>0.35300035327299167</v>
          </cell>
          <cell r="J21">
            <v>0.24622982334029381</v>
          </cell>
          <cell r="K21">
            <v>0.1107585528664846</v>
          </cell>
          <cell r="L21">
            <v>0.17520850471119245</v>
          </cell>
          <cell r="M21">
            <v>0.1000635519914288</v>
          </cell>
          <cell r="N21">
            <v>3.7919073269764856E-3</v>
          </cell>
          <cell r="O21">
            <v>6.1118576387195395E-2</v>
          </cell>
          <cell r="P21">
            <v>0.12040568596637012</v>
          </cell>
          <cell r="Q21">
            <v>0.15495929331387026</v>
          </cell>
          <cell r="R21">
            <v>8.6344757210899958E-3</v>
          </cell>
          <cell r="S21">
            <v>8.6344757210899958E-3</v>
          </cell>
          <cell r="T21">
            <v>8.1325185384101065E-2</v>
          </cell>
        </row>
        <row r="22">
          <cell r="B22" t="str">
            <v>CoolSat%TYP</v>
          </cell>
          <cell r="C22">
            <v>0.95128694884061893</v>
          </cell>
          <cell r="D22">
            <v>0.97665874571205136</v>
          </cell>
          <cell r="E22">
            <v>0.91122609210258287</v>
          </cell>
          <cell r="F22">
            <v>0.98608503921852686</v>
          </cell>
          <cell r="G22">
            <v>0.77181511362305244</v>
          </cell>
          <cell r="H22">
            <v>0.90527535536267667</v>
          </cell>
          <cell r="I22">
            <v>0.53668215741883951</v>
          </cell>
          <cell r="J22">
            <v>0.96128535178408803</v>
          </cell>
          <cell r="K22">
            <v>0.75</v>
          </cell>
          <cell r="L22">
            <v>0.18162271351024481</v>
          </cell>
          <cell r="M22">
            <v>0.92147944946531313</v>
          </cell>
          <cell r="N22">
            <v>0.83868998628257874</v>
          </cell>
          <cell r="O22">
            <v>0.99999997512427186</v>
          </cell>
          <cell r="P22">
            <v>0.94438859080377269</v>
          </cell>
          <cell r="Q22">
            <v>0.95</v>
          </cell>
          <cell r="R22">
            <v>0.8423386600487599</v>
          </cell>
          <cell r="S22">
            <v>0.91177234717447209</v>
          </cell>
          <cell r="T22">
            <v>0.87717751610580841</v>
          </cell>
        </row>
        <row r="23">
          <cell r="B23" t="str">
            <v>CoolSat%ACT</v>
          </cell>
          <cell r="C23">
            <v>0.95718804003839186</v>
          </cell>
          <cell r="F23">
            <v>0.86075287434919978</v>
          </cell>
          <cell r="J23">
            <v>0.87263881668019661</v>
          </cell>
          <cell r="L23">
            <v>0.18162271351024481</v>
          </cell>
          <cell r="M23">
            <v>0.897277257424139</v>
          </cell>
          <cell r="O23">
            <v>0.99999997512427186</v>
          </cell>
          <cell r="P23">
            <v>0.94438859080377269</v>
          </cell>
          <cell r="Q23">
            <v>0.89616933002437993</v>
          </cell>
          <cell r="S23">
            <v>0.91177234717447209</v>
          </cell>
          <cell r="T23">
            <v>0.87717751610580841</v>
          </cell>
        </row>
        <row r="24">
          <cell r="B24" t="str">
            <v>PackRT%TYP</v>
          </cell>
          <cell r="C24">
            <v>0.15</v>
          </cell>
          <cell r="D24">
            <v>0.75</v>
          </cell>
          <cell r="E24">
            <v>0.95</v>
          </cell>
          <cell r="F24">
            <v>0.95</v>
          </cell>
          <cell r="G24">
            <v>0.9</v>
          </cell>
          <cell r="H24">
            <v>0.9</v>
          </cell>
          <cell r="I24">
            <v>0.3</v>
          </cell>
          <cell r="J24">
            <v>0.3</v>
          </cell>
          <cell r="K24">
            <v>0.5</v>
          </cell>
          <cell r="L24">
            <v>0.35</v>
          </cell>
          <cell r="M24">
            <v>0.9</v>
          </cell>
          <cell r="N24">
            <v>0.9</v>
          </cell>
          <cell r="O24">
            <v>0.95</v>
          </cell>
          <cell r="P24">
            <v>0.5</v>
          </cell>
          <cell r="Q24">
            <v>0.1</v>
          </cell>
          <cell r="R24">
            <v>0.6</v>
          </cell>
          <cell r="S24">
            <v>0.5</v>
          </cell>
          <cell r="T24">
            <v>0.5</v>
          </cell>
        </row>
        <row r="25">
          <cell r="B25" t="str">
            <v>PackRT%ACT</v>
          </cell>
          <cell r="C25">
            <v>0.50026702886083674</v>
          </cell>
          <cell r="F25">
            <v>0.78455381811533043</v>
          </cell>
          <cell r="J25">
            <v>0.36953195539995587</v>
          </cell>
          <cell r="L25">
            <v>0.35</v>
          </cell>
          <cell r="M25">
            <v>0.90000000000000013</v>
          </cell>
          <cell r="O25">
            <v>0.95</v>
          </cell>
          <cell r="P25">
            <v>0.5</v>
          </cell>
          <cell r="Q25">
            <v>0.45832204515370584</v>
          </cell>
          <cell r="S25">
            <v>0.5</v>
          </cell>
          <cell r="T25">
            <v>0.5</v>
          </cell>
        </row>
        <row r="26">
          <cell r="B26" t="str">
            <v>BuiltUp%TYP</v>
          </cell>
          <cell r="C26">
            <v>0.85</v>
          </cell>
          <cell r="D26">
            <v>0.35</v>
          </cell>
          <cell r="E26">
            <v>2.9006395725036469E-2</v>
          </cell>
          <cell r="F26">
            <v>3.9164397027771525E-2</v>
          </cell>
          <cell r="G26">
            <v>0.25776672816535129</v>
          </cell>
          <cell r="H26">
            <v>2.7574670878248778E-2</v>
          </cell>
          <cell r="I26">
            <v>0.10146503328904084</v>
          </cell>
          <cell r="J26">
            <v>0.29515325476216947</v>
          </cell>
          <cell r="K26">
            <v>0.77756785592800526</v>
          </cell>
          <cell r="L26">
            <v>0.13082984106717208</v>
          </cell>
          <cell r="M26">
            <v>7.1447125331852143E-2</v>
          </cell>
          <cell r="N26">
            <v>0</v>
          </cell>
          <cell r="O26">
            <v>2.3525905182962954E-2</v>
          </cell>
          <cell r="P26">
            <v>7.934694377848886E-2</v>
          </cell>
          <cell r="Q26">
            <v>0.85339696790936803</v>
          </cell>
          <cell r="R26">
            <v>7.6228114216259218E-2</v>
          </cell>
          <cell r="S26">
            <v>0.16854152512418574</v>
          </cell>
          <cell r="T26">
            <v>0.20051702037858005</v>
          </cell>
        </row>
        <row r="27">
          <cell r="B27" t="str">
            <v>BuiltUp%ACT</v>
          </cell>
          <cell r="C27">
            <v>0.52249684792760431</v>
          </cell>
          <cell r="F27">
            <v>6.2181060258327321E-2</v>
          </cell>
          <cell r="J27">
            <v>0.75664862673331257</v>
          </cell>
          <cell r="L27">
            <v>0.10310000000000001</v>
          </cell>
          <cell r="M27">
            <v>0.11560000000000001</v>
          </cell>
          <cell r="O27">
            <v>0.11560000000000001</v>
          </cell>
          <cell r="P27">
            <v>0.32380000000000003</v>
          </cell>
          <cell r="Q27">
            <v>0.83345440239005475</v>
          </cell>
          <cell r="S27">
            <v>0.3</v>
          </cell>
          <cell r="T27">
            <v>0.47130000000000005</v>
          </cell>
        </row>
        <row r="28">
          <cell r="B28" t="str">
            <v>VAV%TYP</v>
          </cell>
          <cell r="C28">
            <v>0.6</v>
          </cell>
          <cell r="D28">
            <v>0.2</v>
          </cell>
          <cell r="E28">
            <v>0</v>
          </cell>
          <cell r="F28">
            <v>0.01</v>
          </cell>
          <cell r="G28">
            <v>0</v>
          </cell>
          <cell r="H28">
            <v>0</v>
          </cell>
          <cell r="I28">
            <v>0</v>
          </cell>
          <cell r="J28">
            <v>0.25</v>
          </cell>
          <cell r="K28">
            <v>0.4</v>
          </cell>
          <cell r="L28">
            <v>0</v>
          </cell>
          <cell r="M28">
            <v>0</v>
          </cell>
          <cell r="N28">
            <v>0</v>
          </cell>
          <cell r="O28">
            <v>0</v>
          </cell>
          <cell r="P28">
            <v>0</v>
          </cell>
          <cell r="Q28">
            <v>0.5</v>
          </cell>
          <cell r="R28">
            <v>0.4</v>
          </cell>
          <cell r="S28">
            <v>0.1</v>
          </cell>
          <cell r="T28">
            <v>0.3</v>
          </cell>
        </row>
        <row r="29">
          <cell r="B29" t="str">
            <v>VAV%ACT</v>
          </cell>
          <cell r="C29">
            <v>0.34868166674859297</v>
          </cell>
          <cell r="F29">
            <v>2.3808219851502894E-3</v>
          </cell>
          <cell r="J29">
            <v>0.30214896654996692</v>
          </cell>
          <cell r="L29">
            <v>0</v>
          </cell>
          <cell r="M29">
            <v>0</v>
          </cell>
          <cell r="O29">
            <v>0</v>
          </cell>
          <cell r="P29">
            <v>0</v>
          </cell>
          <cell r="Q29">
            <v>0.42833559096925883</v>
          </cell>
          <cell r="S29">
            <v>0.1</v>
          </cell>
          <cell r="T29">
            <v>0.3</v>
          </cell>
        </row>
        <row r="30">
          <cell r="B30" t="str">
            <v>LSYieldElecHt&amp;AC</v>
          </cell>
          <cell r="C30">
            <v>0.92464156437246825</v>
          </cell>
          <cell r="D30">
            <v>0.92743246202832574</v>
          </cell>
          <cell r="E30">
            <v>0.70313295749949067</v>
          </cell>
          <cell r="F30">
            <v>0.85735615745151994</v>
          </cell>
          <cell r="G30">
            <v>0.70892672045214944</v>
          </cell>
          <cell r="H30">
            <v>0.71863304264352112</v>
          </cell>
          <cell r="I30">
            <v>0.75976868046444901</v>
          </cell>
          <cell r="J30">
            <v>0.61612853517840882</v>
          </cell>
          <cell r="K30">
            <v>0.6725000000000001</v>
          </cell>
          <cell r="L30">
            <v>0.61</v>
          </cell>
          <cell r="M30">
            <v>0.85371835595722523</v>
          </cell>
          <cell r="N30">
            <v>0.72741659807956105</v>
          </cell>
          <cell r="O30">
            <v>0.42999999950248563</v>
          </cell>
          <cell r="P30">
            <v>0.69443885908037739</v>
          </cell>
          <cell r="Q30">
            <v>0.28950000000000004</v>
          </cell>
          <cell r="R30">
            <v>0.68423386600487623</v>
          </cell>
          <cell r="S30">
            <v>0.92029495818919216</v>
          </cell>
          <cell r="T30">
            <v>0.91648952677163908</v>
          </cell>
        </row>
        <row r="31">
          <cell r="B31" t="str">
            <v>LSYieldHtPmpHt&amp;AC</v>
          </cell>
          <cell r="C31">
            <v>1.02</v>
          </cell>
          <cell r="D31">
            <v>1.02</v>
          </cell>
          <cell r="E31">
            <v>0.95500000000000007</v>
          </cell>
          <cell r="F31">
            <v>1.0249999999999999</v>
          </cell>
          <cell r="G31">
            <v>0.96499999999999986</v>
          </cell>
          <cell r="H31">
            <v>0.92500000000000004</v>
          </cell>
          <cell r="I31">
            <v>0.97499999999999987</v>
          </cell>
          <cell r="J31">
            <v>0.8600000000000001</v>
          </cell>
          <cell r="K31">
            <v>0.95500000000000007</v>
          </cell>
          <cell r="L31">
            <v>0.80499999999999994</v>
          </cell>
          <cell r="M31">
            <v>0.9700000000000002</v>
          </cell>
          <cell r="N31">
            <v>0.94500000000000006</v>
          </cell>
          <cell r="O31">
            <v>0.72500000000000009</v>
          </cell>
          <cell r="P31">
            <v>0.90000000000000013</v>
          </cell>
          <cell r="Q31">
            <v>0.64999999999999991</v>
          </cell>
          <cell r="R31">
            <v>0.90000000000000013</v>
          </cell>
          <cell r="S31">
            <v>1.02</v>
          </cell>
          <cell r="T31">
            <v>1.02</v>
          </cell>
        </row>
        <row r="32">
          <cell r="B32" t="str">
            <v>LSYieldGasHt&amp;AC</v>
          </cell>
          <cell r="C32">
            <v>1.0878415643724679</v>
          </cell>
          <cell r="D32">
            <v>1.0906324620283256</v>
          </cell>
          <cell r="E32">
            <v>1.1292662908328239</v>
          </cell>
          <cell r="F32">
            <v>1.15655615745152</v>
          </cell>
          <cell r="G32">
            <v>1.0987933871188158</v>
          </cell>
          <cell r="H32">
            <v>1.0722330426435214</v>
          </cell>
          <cell r="I32">
            <v>1.0408353471311158</v>
          </cell>
          <cell r="J32">
            <v>1.051328535178409</v>
          </cell>
          <cell r="K32">
            <v>1.0986333333333334</v>
          </cell>
          <cell r="L32">
            <v>0.96360000000000001</v>
          </cell>
          <cell r="M32">
            <v>1.0531850226238919</v>
          </cell>
          <cell r="N32">
            <v>1.0810165980795612</v>
          </cell>
          <cell r="O32">
            <v>0.96493333283581861</v>
          </cell>
          <cell r="P32">
            <v>1.0571055257470443</v>
          </cell>
          <cell r="Q32">
            <v>0.94230000000000003</v>
          </cell>
          <cell r="R32">
            <v>1.0469005326715428</v>
          </cell>
          <cell r="S32">
            <v>1.0834949581891919</v>
          </cell>
          <cell r="T32">
            <v>1.0796895267716389</v>
          </cell>
        </row>
        <row r="33">
          <cell r="B33" t="str">
            <v>LSYieldElecHt</v>
          </cell>
          <cell r="C33">
            <v>0.82000000000000006</v>
          </cell>
          <cell r="D33">
            <v>0.82000000000000006</v>
          </cell>
          <cell r="E33">
            <v>0.53</v>
          </cell>
          <cell r="F33">
            <v>0.66999999999999993</v>
          </cell>
          <cell r="G33">
            <v>0.57000000000000006</v>
          </cell>
          <cell r="H33">
            <v>0.61</v>
          </cell>
          <cell r="I33">
            <v>0.69</v>
          </cell>
          <cell r="J33">
            <v>0.52</v>
          </cell>
          <cell r="K33">
            <v>0.53</v>
          </cell>
          <cell r="L33">
            <v>0.61</v>
          </cell>
          <cell r="M33">
            <v>0.78</v>
          </cell>
          <cell r="N33">
            <v>0.61</v>
          </cell>
          <cell r="O33">
            <v>0.41000000000000003</v>
          </cell>
          <cell r="P33">
            <v>0.6</v>
          </cell>
          <cell r="Q33">
            <v>0.28000000000000003</v>
          </cell>
          <cell r="R33">
            <v>0.6</v>
          </cell>
          <cell r="S33">
            <v>0.82000000000000006</v>
          </cell>
          <cell r="T33">
            <v>0.82000000000000006</v>
          </cell>
        </row>
        <row r="34">
          <cell r="B34" t="str">
            <v>LSYieldGasHt</v>
          </cell>
          <cell r="C34">
            <v>0.98319999999999996</v>
          </cell>
          <cell r="D34">
            <v>0.98319999999999996</v>
          </cell>
          <cell r="E34">
            <v>0.95613333333333328</v>
          </cell>
          <cell r="F34">
            <v>0.96919999999999995</v>
          </cell>
          <cell r="G34">
            <v>0.95986666666666665</v>
          </cell>
          <cell r="H34">
            <v>0.96360000000000001</v>
          </cell>
          <cell r="I34">
            <v>0.97106666666666663</v>
          </cell>
          <cell r="J34">
            <v>0.95520000000000005</v>
          </cell>
          <cell r="K34">
            <v>0.95613333333333328</v>
          </cell>
          <cell r="L34">
            <v>0.96360000000000001</v>
          </cell>
          <cell r="M34">
            <v>0.97946666666666671</v>
          </cell>
          <cell r="N34">
            <v>0.96360000000000001</v>
          </cell>
          <cell r="O34">
            <v>0.94493333333333329</v>
          </cell>
          <cell r="P34">
            <v>0.96266666666666667</v>
          </cell>
          <cell r="Q34">
            <v>0.93279999999999996</v>
          </cell>
          <cell r="R34">
            <v>0.96266666666666667</v>
          </cell>
          <cell r="S34">
            <v>0.98319999999999996</v>
          </cell>
          <cell r="T34">
            <v>0.98319999999999996</v>
          </cell>
        </row>
        <row r="35">
          <cell r="B35" t="str">
            <v>LSYieldThermsGasHt</v>
          </cell>
          <cell r="C35">
            <v>-8.1887999999999996E-3</v>
          </cell>
          <cell r="D35">
            <v>-8.1887999999999996E-3</v>
          </cell>
          <cell r="E35">
            <v>-2.1381866666666666E-2</v>
          </cell>
          <cell r="F35">
            <v>-1.50128E-2</v>
          </cell>
          <cell r="G35">
            <v>-1.9562133333333332E-2</v>
          </cell>
          <cell r="H35">
            <v>-1.7742399999999998E-2</v>
          </cell>
          <cell r="I35">
            <v>-1.4102933333333333E-2</v>
          </cell>
          <cell r="J35">
            <v>-2.18368E-2</v>
          </cell>
          <cell r="K35">
            <v>-2.1381866666666666E-2</v>
          </cell>
          <cell r="L35">
            <v>-1.7742399999999998E-2</v>
          </cell>
          <cell r="M35">
            <v>-1.0008533333333333E-2</v>
          </cell>
          <cell r="N35">
            <v>-1.7742399999999998E-2</v>
          </cell>
          <cell r="O35">
            <v>-2.6841066666666667E-2</v>
          </cell>
          <cell r="P35">
            <v>-1.8197333333333333E-2</v>
          </cell>
          <cell r="Q35">
            <v>-3.2755199999999998E-2</v>
          </cell>
          <cell r="R35">
            <v>-1.8197333333333333E-2</v>
          </cell>
          <cell r="S35">
            <v>-8.1887999999999996E-3</v>
          </cell>
          <cell r="T35">
            <v>-8.1887999999999996E-3</v>
          </cell>
        </row>
        <row r="36">
          <cell r="B36" t="str">
            <v>LSYieldThermsGasHt&amp;AC</v>
          </cell>
          <cell r="C36">
            <v>-8.1887999999999996E-3</v>
          </cell>
          <cell r="D36">
            <v>-8.1887999999999996E-3</v>
          </cell>
          <cell r="E36">
            <v>-2.1381866666666666E-2</v>
          </cell>
          <cell r="F36">
            <v>-1.50128E-2</v>
          </cell>
          <cell r="G36">
            <v>-1.9562133333333332E-2</v>
          </cell>
          <cell r="H36">
            <v>-1.7742399999999998E-2</v>
          </cell>
          <cell r="I36">
            <v>-1.4102933333333333E-2</v>
          </cell>
          <cell r="J36">
            <v>-2.18368E-2</v>
          </cell>
          <cell r="K36">
            <v>-2.1381866666666666E-2</v>
          </cell>
          <cell r="L36">
            <v>-1.7742399999999998E-2</v>
          </cell>
          <cell r="M36">
            <v>-1.0008533333333333E-2</v>
          </cell>
          <cell r="N36">
            <v>-1.7742399999999998E-2</v>
          </cell>
          <cell r="O36">
            <v>-2.6841066666666667E-2</v>
          </cell>
          <cell r="P36">
            <v>-1.8197333333333333E-2</v>
          </cell>
          <cell r="Q36">
            <v>-3.2755199999999998E-2</v>
          </cell>
          <cell r="R36">
            <v>-1.8197333333333333E-2</v>
          </cell>
          <cell r="S36">
            <v>-8.1887999999999996E-3</v>
          </cell>
          <cell r="T36">
            <v>-8.1887999999999996E-3</v>
          </cell>
        </row>
        <row r="37">
          <cell r="B37" t="str">
            <v>LPDAdjust</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row>
        <row r="38">
          <cell r="B38" t="str">
            <v>Chiller%TYP</v>
          </cell>
          <cell r="C38">
            <v>0.6</v>
          </cell>
          <cell r="D38">
            <v>0.1</v>
          </cell>
          <cell r="E38">
            <v>0</v>
          </cell>
          <cell r="F38">
            <v>0.05</v>
          </cell>
          <cell r="G38">
            <v>0</v>
          </cell>
          <cell r="H38">
            <v>0</v>
          </cell>
          <cell r="I38">
            <v>0.4</v>
          </cell>
          <cell r="J38">
            <v>0.4</v>
          </cell>
          <cell r="K38">
            <v>0.6</v>
          </cell>
          <cell r="L38">
            <v>0.03</v>
          </cell>
          <cell r="M38">
            <v>0</v>
          </cell>
          <cell r="N38">
            <v>0</v>
          </cell>
          <cell r="O38">
            <v>0</v>
          </cell>
          <cell r="P38">
            <v>0.15</v>
          </cell>
          <cell r="Q38">
            <v>0.75</v>
          </cell>
          <cell r="R38">
            <v>0.2</v>
          </cell>
          <cell r="S38">
            <v>0.1</v>
          </cell>
          <cell r="T38">
            <v>0.3</v>
          </cell>
        </row>
        <row r="39">
          <cell r="B39" t="str">
            <v>HOURSLght</v>
          </cell>
          <cell r="C39">
            <v>3300</v>
          </cell>
          <cell r="D39">
            <v>2800</v>
          </cell>
          <cell r="E39">
            <v>2600</v>
          </cell>
          <cell r="F39">
            <v>6200</v>
          </cell>
          <cell r="G39">
            <v>3800</v>
          </cell>
          <cell r="H39">
            <v>3800</v>
          </cell>
          <cell r="I39">
            <v>2800</v>
          </cell>
          <cell r="J39">
            <v>2700</v>
          </cell>
          <cell r="K39">
            <v>3600</v>
          </cell>
          <cell r="L39">
            <v>2700</v>
          </cell>
          <cell r="M39">
            <v>7300</v>
          </cell>
          <cell r="N39">
            <v>6800</v>
          </cell>
          <cell r="O39">
            <v>5400</v>
          </cell>
          <cell r="P39">
            <v>3000</v>
          </cell>
          <cell r="Q39">
            <v>6400</v>
          </cell>
          <cell r="R39">
            <v>5700</v>
          </cell>
          <cell r="S39">
            <v>3000</v>
          </cell>
          <cell r="T39">
            <v>4100</v>
          </cell>
        </row>
        <row r="40">
          <cell r="B40" t="str">
            <v>UnCondArea%TYP</v>
          </cell>
          <cell r="C40">
            <v>0.12</v>
          </cell>
          <cell r="D40">
            <v>7.0000000000000007E-2</v>
          </cell>
          <cell r="E40">
            <v>0.05</v>
          </cell>
          <cell r="F40">
            <v>0.03</v>
          </cell>
          <cell r="G40">
            <v>0.13</v>
          </cell>
          <cell r="H40">
            <v>0.1</v>
          </cell>
          <cell r="I40">
            <v>0.12</v>
          </cell>
          <cell r="J40">
            <v>0.01</v>
          </cell>
          <cell r="K40">
            <v>0.1</v>
          </cell>
          <cell r="L40">
            <v>0.31</v>
          </cell>
          <cell r="M40">
            <v>0.04</v>
          </cell>
          <cell r="N40">
            <v>0.04</v>
          </cell>
          <cell r="O40">
            <v>0.13</v>
          </cell>
          <cell r="P40">
            <v>0.05</v>
          </cell>
          <cell r="Q40">
            <v>0.12</v>
          </cell>
          <cell r="R40">
            <v>0.03</v>
          </cell>
          <cell r="S40">
            <v>0.15</v>
          </cell>
          <cell r="T40">
            <v>0.15</v>
          </cell>
        </row>
        <row r="41">
          <cell r="B41" t="str">
            <v>RTEcono%TYP</v>
          </cell>
          <cell r="C41">
            <v>1</v>
          </cell>
          <cell r="D41">
            <v>1</v>
          </cell>
          <cell r="E41">
            <v>0.77500000000000002</v>
          </cell>
          <cell r="F41">
            <v>1</v>
          </cell>
          <cell r="G41">
            <v>0.77500000000000002</v>
          </cell>
          <cell r="H41">
            <v>0.95</v>
          </cell>
          <cell r="I41">
            <v>0.82499999999999996</v>
          </cell>
          <cell r="J41">
            <v>1</v>
          </cell>
          <cell r="K41">
            <v>1</v>
          </cell>
          <cell r="L41">
            <v>0.72500000000000009</v>
          </cell>
          <cell r="M41">
            <v>0.85</v>
          </cell>
          <cell r="N41">
            <v>0.85</v>
          </cell>
          <cell r="O41">
            <v>0.85</v>
          </cell>
          <cell r="P41">
            <v>0.85</v>
          </cell>
          <cell r="Q41">
            <v>1</v>
          </cell>
          <cell r="R41">
            <v>0.85</v>
          </cell>
          <cell r="S41">
            <v>0.6</v>
          </cell>
          <cell r="T41">
            <v>0.6</v>
          </cell>
        </row>
        <row r="42">
          <cell r="B42" t="str">
            <v>FloorA%PRE2002</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B43" t="str">
            <v>FloorA%PRE2006</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ElecHtComplex%TYP</v>
          </cell>
          <cell r="C44">
            <v>0.61680000000000001</v>
          </cell>
          <cell r="D44">
            <v>0.61680000000000001</v>
          </cell>
          <cell r="E44">
            <v>0.61680000000000001</v>
          </cell>
          <cell r="F44">
            <v>0.84279999999999999</v>
          </cell>
          <cell r="G44">
            <v>3.7900000000000003E-2</v>
          </cell>
          <cell r="H44">
            <v>3.7900000000000003E-2</v>
          </cell>
          <cell r="I44">
            <v>3.7900000000000003E-2</v>
          </cell>
          <cell r="J44">
            <v>6.0999999999999995E-3</v>
          </cell>
          <cell r="K44">
            <v>0.1794</v>
          </cell>
          <cell r="L44">
            <v>0.37840000000000001</v>
          </cell>
          <cell r="M44">
            <v>5.3399999999999996E-2</v>
          </cell>
          <cell r="N44">
            <v>5.3399999999999996E-2</v>
          </cell>
          <cell r="O44">
            <v>5.3399999999999996E-2</v>
          </cell>
          <cell r="P44">
            <v>7.7000000000000002E-3</v>
          </cell>
          <cell r="Q44">
            <v>8.1099999999999992E-2</v>
          </cell>
          <cell r="R44">
            <v>0.35409999999999997</v>
          </cell>
          <cell r="S44">
            <v>0.05</v>
          </cell>
          <cell r="T44">
            <v>0.31140000000000001</v>
          </cell>
        </row>
        <row r="45">
          <cell r="B45" t="str">
            <v>GasHtComplex%TYP</v>
          </cell>
          <cell r="C45">
            <v>0.25319999999999998</v>
          </cell>
          <cell r="D45">
            <v>0.25319999999999998</v>
          </cell>
          <cell r="E45">
            <v>0.25319999999999998</v>
          </cell>
          <cell r="F45">
            <v>0.15720000000000001</v>
          </cell>
          <cell r="G45">
            <v>0.31929999999999997</v>
          </cell>
          <cell r="H45">
            <v>0.31929999999999997</v>
          </cell>
          <cell r="I45">
            <v>0.31929999999999997</v>
          </cell>
          <cell r="J45">
            <v>0.83329999999999993</v>
          </cell>
          <cell r="K45">
            <v>0.82069999999999999</v>
          </cell>
          <cell r="L45">
            <v>0.62159999999999993</v>
          </cell>
          <cell r="M45">
            <v>0.9466</v>
          </cell>
          <cell r="N45">
            <v>0.9466</v>
          </cell>
          <cell r="O45">
            <v>0.9466</v>
          </cell>
          <cell r="P45">
            <v>0.56859999999999999</v>
          </cell>
          <cell r="Q45">
            <v>0.91890000000000005</v>
          </cell>
          <cell r="R45">
            <v>0.57330000000000003</v>
          </cell>
          <cell r="S45">
            <v>0.55000000000000004</v>
          </cell>
          <cell r="T45">
            <v>0.67430000000000001</v>
          </cell>
        </row>
        <row r="46">
          <cell r="B46" t="str">
            <v>HtPmpHtComplex%TYP</v>
          </cell>
          <cell r="C46">
            <v>0.13009999999999999</v>
          </cell>
          <cell r="D46">
            <v>0.13009999999999999</v>
          </cell>
          <cell r="E46">
            <v>0.13009999999999999</v>
          </cell>
          <cell r="F46">
            <v>0</v>
          </cell>
          <cell r="G46">
            <v>0.64280000000000004</v>
          </cell>
          <cell r="H46">
            <v>0.64280000000000004</v>
          </cell>
          <cell r="I46">
            <v>0.64280000000000004</v>
          </cell>
          <cell r="J46">
            <v>0.1605</v>
          </cell>
          <cell r="K46">
            <v>0</v>
          </cell>
          <cell r="L46">
            <v>0</v>
          </cell>
          <cell r="M46">
            <v>0</v>
          </cell>
          <cell r="N46">
            <v>0</v>
          </cell>
          <cell r="O46">
            <v>0</v>
          </cell>
          <cell r="P46">
            <v>0.42380000000000001</v>
          </cell>
          <cell r="Q46">
            <v>0</v>
          </cell>
          <cell r="R46">
            <v>7.2700000000000001E-2</v>
          </cell>
          <cell r="S46">
            <v>0.4</v>
          </cell>
          <cell r="T46">
            <v>1.4199999999999999E-2</v>
          </cell>
        </row>
        <row r="47">
          <cell r="B47" t="str">
            <v>ElecHtSimple%TYP</v>
          </cell>
          <cell r="C47">
            <v>0.05</v>
          </cell>
          <cell r="D47">
            <v>0.05</v>
          </cell>
          <cell r="E47">
            <v>0.05</v>
          </cell>
          <cell r="F47">
            <v>2.53E-2</v>
          </cell>
          <cell r="G47">
            <v>2.4700000000000003E-2</v>
          </cell>
          <cell r="H47">
            <v>2.4700000000000003E-2</v>
          </cell>
          <cell r="I47">
            <v>2.4700000000000003E-2</v>
          </cell>
          <cell r="J47">
            <v>2.41E-2</v>
          </cell>
          <cell r="K47">
            <v>0.18960000000000002</v>
          </cell>
          <cell r="L47">
            <v>0.1013</v>
          </cell>
          <cell r="M47">
            <v>1.03E-2</v>
          </cell>
          <cell r="N47">
            <v>1.03E-2</v>
          </cell>
          <cell r="O47">
            <v>1.03E-2</v>
          </cell>
          <cell r="P47">
            <v>0.37490000000000001</v>
          </cell>
          <cell r="Q47">
            <v>0.18149999999999999</v>
          </cell>
          <cell r="R47">
            <v>5.6999999999999993E-3</v>
          </cell>
          <cell r="S47">
            <v>0.1</v>
          </cell>
          <cell r="T47">
            <v>8.3400000000000002E-2</v>
          </cell>
        </row>
        <row r="48">
          <cell r="B48" t="str">
            <v>GasHtSimple%TYP</v>
          </cell>
          <cell r="C48">
            <v>0.85</v>
          </cell>
          <cell r="D48">
            <v>0.85</v>
          </cell>
          <cell r="E48">
            <v>0.85</v>
          </cell>
          <cell r="F48">
            <v>0.96689999999999998</v>
          </cell>
          <cell r="G48">
            <v>0.83260000000000001</v>
          </cell>
          <cell r="H48">
            <v>0.83260000000000001</v>
          </cell>
          <cell r="I48">
            <v>0.83260000000000001</v>
          </cell>
          <cell r="J48">
            <v>0.92970000000000008</v>
          </cell>
          <cell r="K48">
            <v>0.73620000000000008</v>
          </cell>
          <cell r="L48">
            <v>0.86060000000000003</v>
          </cell>
          <cell r="M48">
            <v>0.98720000000000008</v>
          </cell>
          <cell r="N48">
            <v>0.98720000000000008</v>
          </cell>
          <cell r="O48">
            <v>0.98720000000000008</v>
          </cell>
          <cell r="P48">
            <v>0.37859999999999994</v>
          </cell>
          <cell r="Q48">
            <v>0.78300000000000003</v>
          </cell>
          <cell r="R48">
            <v>0.99429999999999996</v>
          </cell>
          <cell r="S48">
            <v>0.8</v>
          </cell>
          <cell r="T48">
            <v>0.85329999999999995</v>
          </cell>
        </row>
        <row r="49">
          <cell r="B49" t="str">
            <v>HtPmpHtSimple%TYP</v>
          </cell>
          <cell r="C49">
            <v>0.1</v>
          </cell>
          <cell r="D49">
            <v>0.1</v>
          </cell>
          <cell r="E49">
            <v>0.1</v>
          </cell>
          <cell r="F49">
            <v>7.8000000000000005E-3</v>
          </cell>
          <cell r="G49">
            <v>0.14269999999999999</v>
          </cell>
          <cell r="H49">
            <v>0.14269999999999999</v>
          </cell>
          <cell r="I49">
            <v>0.14269999999999999</v>
          </cell>
          <cell r="J49">
            <v>4.6199999999999998E-2</v>
          </cell>
          <cell r="K49">
            <v>7.4200000000000002E-2</v>
          </cell>
          <cell r="L49">
            <v>3.8100000000000002E-2</v>
          </cell>
          <cell r="M49">
            <v>2.5000000000000001E-3</v>
          </cell>
          <cell r="N49">
            <v>2.5000000000000001E-3</v>
          </cell>
          <cell r="O49">
            <v>2.5000000000000001E-3</v>
          </cell>
          <cell r="P49">
            <v>0.24660000000000001</v>
          </cell>
          <cell r="Q49">
            <v>3.5400000000000001E-2</v>
          </cell>
          <cell r="R49">
            <v>0</v>
          </cell>
          <cell r="S49">
            <v>0.1</v>
          </cell>
          <cell r="T49">
            <v>6.3200000000000006E-2</v>
          </cell>
        </row>
        <row r="50">
          <cell r="B50" t="str">
            <v>ChillerAir%TYP</v>
          </cell>
          <cell r="C50">
            <v>0.5</v>
          </cell>
          <cell r="D50">
            <v>0.8</v>
          </cell>
          <cell r="E50">
            <v>0.8</v>
          </cell>
          <cell r="F50">
            <v>0.8</v>
          </cell>
          <cell r="G50">
            <v>0.8</v>
          </cell>
          <cell r="H50">
            <v>0.8</v>
          </cell>
          <cell r="I50">
            <v>0.8</v>
          </cell>
          <cell r="J50">
            <v>0.8</v>
          </cell>
          <cell r="K50">
            <v>0.8</v>
          </cell>
          <cell r="L50">
            <v>0.9</v>
          </cell>
          <cell r="M50">
            <v>1</v>
          </cell>
          <cell r="N50">
            <v>1</v>
          </cell>
          <cell r="O50">
            <v>1</v>
          </cell>
          <cell r="P50">
            <v>0.2</v>
          </cell>
          <cell r="Q50">
            <v>0.2</v>
          </cell>
          <cell r="R50">
            <v>0.6</v>
          </cell>
          <cell r="S50">
            <v>0.6</v>
          </cell>
          <cell r="T50">
            <v>0.2</v>
          </cell>
        </row>
        <row r="51">
          <cell r="B51" t="str">
            <v>ChillerWater%TYP</v>
          </cell>
          <cell r="C51">
            <v>0.5</v>
          </cell>
          <cell r="D51">
            <v>0.2</v>
          </cell>
          <cell r="E51">
            <v>0.2</v>
          </cell>
          <cell r="F51">
            <v>0.2</v>
          </cell>
          <cell r="G51">
            <v>0.2</v>
          </cell>
          <cell r="H51">
            <v>0.2</v>
          </cell>
          <cell r="I51">
            <v>0.2</v>
          </cell>
          <cell r="J51">
            <v>0.2</v>
          </cell>
          <cell r="K51">
            <v>0.2</v>
          </cell>
          <cell r="L51">
            <v>0.1</v>
          </cell>
          <cell r="M51">
            <v>0</v>
          </cell>
          <cell r="N51">
            <v>0</v>
          </cell>
          <cell r="O51">
            <v>0</v>
          </cell>
          <cell r="P51">
            <v>0.8</v>
          </cell>
          <cell r="Q51">
            <v>0.8</v>
          </cell>
          <cell r="R51">
            <v>0.4</v>
          </cell>
          <cell r="S51">
            <v>0.4</v>
          </cell>
          <cell r="T51">
            <v>0.8</v>
          </cell>
        </row>
        <row r="52">
          <cell r="B52" t="str">
            <v>WinFloorRatio%TYP</v>
          </cell>
          <cell r="C52">
            <v>0.16</v>
          </cell>
          <cell r="D52">
            <v>0.16</v>
          </cell>
          <cell r="E52">
            <v>0.16</v>
          </cell>
          <cell r="F52">
            <v>0.02</v>
          </cell>
          <cell r="G52">
            <v>0.16</v>
          </cell>
          <cell r="H52">
            <v>0.16</v>
          </cell>
          <cell r="I52">
            <v>0.04</v>
          </cell>
          <cell r="J52">
            <v>7.0000000000000007E-2</v>
          </cell>
          <cell r="K52">
            <v>0.12</v>
          </cell>
          <cell r="L52">
            <v>0.03</v>
          </cell>
          <cell r="M52">
            <v>0.04</v>
          </cell>
          <cell r="N52">
            <v>0.15</v>
          </cell>
          <cell r="O52">
            <v>0.18</v>
          </cell>
          <cell r="P52">
            <v>0.11</v>
          </cell>
          <cell r="Q52">
            <v>0.11</v>
          </cell>
          <cell r="R52">
            <v>0.12</v>
          </cell>
          <cell r="S52">
            <v>0.08</v>
          </cell>
          <cell r="T52">
            <v>0.1</v>
          </cell>
        </row>
        <row r="61">
          <cell r="C61" t="str">
            <v>Office</v>
          </cell>
          <cell r="D61" t="str">
            <v>Office</v>
          </cell>
          <cell r="E61" t="str">
            <v>Office</v>
          </cell>
          <cell r="F61" t="str">
            <v>Retail/Service</v>
          </cell>
          <cell r="G61" t="str">
            <v>Retail/Service</v>
          </cell>
          <cell r="H61" t="str">
            <v>Retail/Service</v>
          </cell>
          <cell r="I61" t="str">
            <v>Retail/Service</v>
          </cell>
          <cell r="M61" t="str">
            <v>Grocery</v>
          </cell>
          <cell r="N61" t="str">
            <v>Grocery</v>
          </cell>
        </row>
        <row r="62">
          <cell r="B62" t="str">
            <v>_PRE2013</v>
          </cell>
          <cell r="C62" t="str">
            <v>Office</v>
          </cell>
          <cell r="F62" t="str">
            <v>Retail/Service</v>
          </cell>
          <cell r="J62" t="str">
            <v>School</v>
          </cell>
          <cell r="L62" t="str">
            <v>Warehouse</v>
          </cell>
          <cell r="M62" t="str">
            <v>Grocery</v>
          </cell>
          <cell r="O62" t="str">
            <v>Restaurant</v>
          </cell>
          <cell r="P62" t="str">
            <v>Lodging</v>
          </cell>
          <cell r="Q62" t="str">
            <v>Health</v>
          </cell>
          <cell r="S62" t="str">
            <v>Assembly</v>
          </cell>
          <cell r="T62" t="str">
            <v>Other</v>
          </cell>
        </row>
        <row r="63">
          <cell r="B63" t="str">
            <v>FloorA%ACT</v>
          </cell>
          <cell r="C63">
            <v>0.21925891959556321</v>
          </cell>
          <cell r="F63">
            <v>0.170463671983236</v>
          </cell>
          <cell r="J63">
            <v>0.11027533939050128</v>
          </cell>
          <cell r="L63">
            <v>0.13203580856943528</v>
          </cell>
          <cell r="M63">
            <v>2.3026138677721724E-2</v>
          </cell>
          <cell r="O63">
            <v>1.5835296654172451E-2</v>
          </cell>
          <cell r="P63">
            <v>5.1068065124091046E-2</v>
          </cell>
          <cell r="Q63">
            <v>6.8347557000163706E-2</v>
          </cell>
          <cell r="S63">
            <v>0.11013494038183547</v>
          </cell>
          <cell r="T63">
            <v>9.9554262623279946E-2</v>
          </cell>
        </row>
        <row r="64">
          <cell r="B64" t="str">
            <v>_PRE2013</v>
          </cell>
          <cell r="C64" t="str">
            <v>Large Off</v>
          </cell>
          <cell r="D64" t="str">
            <v>Medium Off</v>
          </cell>
          <cell r="E64" t="str">
            <v>Small Off</v>
          </cell>
          <cell r="F64" t="str">
            <v>Xlarge Ret</v>
          </cell>
          <cell r="G64" t="str">
            <v>Large Ret</v>
          </cell>
          <cell r="H64" t="str">
            <v>Medium Ret</v>
          </cell>
          <cell r="I64" t="str">
            <v>Small Ret</v>
          </cell>
          <cell r="J64" t="str">
            <v>School K-12</v>
          </cell>
          <cell r="K64" t="str">
            <v>University</v>
          </cell>
          <cell r="L64" t="str">
            <v>Warehouse</v>
          </cell>
          <cell r="M64" t="str">
            <v>Supermarket</v>
          </cell>
          <cell r="N64" t="str">
            <v>MiniMart</v>
          </cell>
          <cell r="O64" t="str">
            <v>Restaurant</v>
          </cell>
          <cell r="P64" t="str">
            <v>Lodging</v>
          </cell>
          <cell r="Q64" t="str">
            <v>Hospital</v>
          </cell>
          <cell r="R64" t="str">
            <v>Residential Care</v>
          </cell>
          <cell r="S64" t="str">
            <v>Assembly</v>
          </cell>
          <cell r="T64" t="str">
            <v>Other</v>
          </cell>
        </row>
        <row r="65">
          <cell r="B65" t="str">
            <v>FloorA%TYP</v>
          </cell>
          <cell r="C65">
            <v>0.43937391922213881</v>
          </cell>
          <cell r="D65">
            <v>0.43063730719145626</v>
          </cell>
          <cell r="E65">
            <v>0.12998877358640493</v>
          </cell>
          <cell r="F65">
            <v>0.23462323739305441</v>
          </cell>
          <cell r="G65">
            <v>5.5262096022427078E-2</v>
          </cell>
          <cell r="H65">
            <v>0.60637878991755256</v>
          </cell>
          <cell r="I65">
            <v>0.10373587666696588</v>
          </cell>
          <cell r="J65">
            <v>0.66429751499430445</v>
          </cell>
          <cell r="K65">
            <v>0.33570248500569549</v>
          </cell>
          <cell r="L65">
            <v>1</v>
          </cell>
          <cell r="M65">
            <v>0.84840559081310307</v>
          </cell>
          <cell r="N65">
            <v>0.15159440918689687</v>
          </cell>
          <cell r="O65">
            <v>1</v>
          </cell>
          <cell r="P65">
            <v>1</v>
          </cell>
          <cell r="Q65">
            <v>1</v>
          </cell>
          <cell r="R65">
            <v>1</v>
          </cell>
          <cell r="S65">
            <v>1</v>
          </cell>
          <cell r="T65">
            <v>1</v>
          </cell>
        </row>
        <row r="66">
          <cell r="B66" t="str">
            <v>FloorA%REG</v>
          </cell>
          <cell r="C66">
            <v>9.6336650827114415E-2</v>
          </cell>
          <cell r="D66">
            <v>9.4421070712341362E-2</v>
          </cell>
          <cell r="E66">
            <v>2.8501198056107426E-2</v>
          </cell>
          <cell r="F66">
            <v>3.999473857861454E-2</v>
          </cell>
          <cell r="G66">
            <v>9.4201798094731004E-3</v>
          </cell>
          <cell r="H66">
            <v>0.10336555514209726</v>
          </cell>
          <cell r="I66">
            <v>1.7683198453051097E-2</v>
          </cell>
          <cell r="J66">
            <v>7.3255633922263544E-2</v>
          </cell>
          <cell r="K66">
            <v>3.701970546823774E-2</v>
          </cell>
          <cell r="L66">
            <v>0.13203580856943528</v>
          </cell>
          <cell r="M66">
            <v>1.9535504789016944E-2</v>
          </cell>
          <cell r="N66">
            <v>3.4906338887047794E-3</v>
          </cell>
          <cell r="O66">
            <v>1.5835296654172451E-2</v>
          </cell>
          <cell r="P66">
            <v>5.1068065124091046E-2</v>
          </cell>
          <cell r="Q66">
            <v>3.0978070527759683E-2</v>
          </cell>
          <cell r="R66">
            <v>3.7369486472404026E-2</v>
          </cell>
          <cell r="S66">
            <v>0.11013494038183547</v>
          </cell>
          <cell r="T66">
            <v>9.9554262623279946E-2</v>
          </cell>
        </row>
        <row r="67">
          <cell r="B67" t="str">
            <v>ElecHt%TYP</v>
          </cell>
          <cell r="C67">
            <v>0.20943280302167308</v>
          </cell>
          <cell r="D67">
            <v>0.22131165109110185</v>
          </cell>
          <cell r="E67">
            <v>0.30640942705415353</v>
          </cell>
          <cell r="F67">
            <v>5.2995881766435368E-2</v>
          </cell>
          <cell r="G67">
            <v>1.0593107738682607E-2</v>
          </cell>
          <cell r="H67">
            <v>0.12006240959495594</v>
          </cell>
          <cell r="I67">
            <v>0.2732917310450087</v>
          </cell>
          <cell r="J67">
            <v>5.8369343906151915E-2</v>
          </cell>
          <cell r="K67">
            <v>0.1</v>
          </cell>
          <cell r="L67">
            <v>6.3929137015483993E-3</v>
          </cell>
          <cell r="M67">
            <v>3.9182634298973458E-2</v>
          </cell>
          <cell r="N67">
            <v>9.8940421863423066E-3</v>
          </cell>
          <cell r="O67">
            <v>3.0050555941853869E-2</v>
          </cell>
          <cell r="P67">
            <v>0.44679184687802564</v>
          </cell>
          <cell r="Q67">
            <v>0.08</v>
          </cell>
          <cell r="R67">
            <v>0.33985691133471541</v>
          </cell>
          <cell r="S67">
            <v>0.10640191237323121</v>
          </cell>
          <cell r="T67">
            <v>0.16939513747697868</v>
          </cell>
        </row>
        <row r="68">
          <cell r="B68" t="str">
            <v>GasHt%TYP</v>
          </cell>
          <cell r="C68">
            <v>0.54037060186620078</v>
          </cell>
          <cell r="D68">
            <v>0.51430081857580845</v>
          </cell>
          <cell r="E68">
            <v>0.3275419203320854</v>
          </cell>
          <cell r="F68">
            <v>0.91606730000738101</v>
          </cell>
          <cell r="G68">
            <v>0.98322307122393326</v>
          </cell>
          <cell r="H68">
            <v>0.80985008893074606</v>
          </cell>
          <cell r="I68">
            <v>0.56717178566142912</v>
          </cell>
          <cell r="J68">
            <v>0.84777782221188291</v>
          </cell>
          <cell r="K68">
            <v>0.8</v>
          </cell>
          <cell r="L68">
            <v>0.98700382329725422</v>
          </cell>
          <cell r="M68">
            <v>0.46957192737561176</v>
          </cell>
          <cell r="N68">
            <v>0.86606113087441317</v>
          </cell>
          <cell r="O68">
            <v>0.79365284945968273</v>
          </cell>
          <cell r="P68">
            <v>0.24941748529786834</v>
          </cell>
          <cell r="Q68">
            <v>0.91</v>
          </cell>
          <cell r="R68">
            <v>0.40556621261939335</v>
          </cell>
          <cell r="S68">
            <v>0.77815390025512432</v>
          </cell>
          <cell r="T68">
            <v>0.7257160432726234</v>
          </cell>
        </row>
        <row r="69">
          <cell r="B69" t="str">
            <v>HtPmpHt%TYP</v>
          </cell>
          <cell r="C69">
            <v>0.25019659511212627</v>
          </cell>
          <cell r="D69">
            <v>0.26438753033308959</v>
          </cell>
          <cell r="E69">
            <v>0.36604865261376096</v>
          </cell>
          <cell r="F69">
            <v>3.0936818226183656E-2</v>
          </cell>
          <cell r="G69">
            <v>6.1838210373840949E-3</v>
          </cell>
          <cell r="H69">
            <v>7.0087501474297986E-2</v>
          </cell>
          <cell r="I69">
            <v>0.15953648329356207</v>
          </cell>
          <cell r="J69">
            <v>9.3852833881965178E-2</v>
          </cell>
          <cell r="K69">
            <v>0.1</v>
          </cell>
          <cell r="L69">
            <v>6.6032630011973147E-3</v>
          </cell>
          <cell r="M69">
            <v>6.234756715808213E-2</v>
          </cell>
          <cell r="N69">
            <v>1.5743440192688529E-2</v>
          </cell>
          <cell r="O69">
            <v>0.17629659459846331</v>
          </cell>
          <cell r="P69">
            <v>0.30379066782410608</v>
          </cell>
          <cell r="Q69">
            <v>0.01</v>
          </cell>
          <cell r="R69">
            <v>0.25457687604589124</v>
          </cell>
          <cell r="S69">
            <v>0.11544418737164447</v>
          </cell>
          <cell r="T69">
            <v>0.104888819250398</v>
          </cell>
        </row>
        <row r="70">
          <cell r="B70" t="str">
            <v>CoolSat%TYP</v>
          </cell>
          <cell r="C70">
            <v>0.76889412716362515</v>
          </cell>
          <cell r="D70">
            <v>0.9156533727398849</v>
          </cell>
          <cell r="E70">
            <v>0.85579006639653332</v>
          </cell>
          <cell r="F70">
            <v>0.95160006380782447</v>
          </cell>
          <cell r="G70">
            <v>0.98526989662125641</v>
          </cell>
          <cell r="H70">
            <v>0.65234151837252696</v>
          </cell>
          <cell r="I70">
            <v>0.66014461756611731</v>
          </cell>
          <cell r="J70">
            <v>0.69618308739231149</v>
          </cell>
          <cell r="K70">
            <v>0.75</v>
          </cell>
          <cell r="L70">
            <v>0.23</v>
          </cell>
          <cell r="M70">
            <v>0.89440943169321674</v>
          </cell>
          <cell r="N70">
            <v>0.91392039395838554</v>
          </cell>
          <cell r="O70">
            <v>0.9581056413122655</v>
          </cell>
          <cell r="P70">
            <v>0.82644591140120194</v>
          </cell>
          <cell r="Q70">
            <v>0.95</v>
          </cell>
          <cell r="R70">
            <v>0.82648440258098632</v>
          </cell>
          <cell r="S70">
            <v>0.77184416415983825</v>
          </cell>
          <cell r="T70">
            <v>0.71310077098671132</v>
          </cell>
        </row>
        <row r="71">
          <cell r="B71" t="str">
            <v>CoolSat%ACT</v>
          </cell>
          <cell r="C71">
            <v>0.84338963005455969</v>
          </cell>
          <cell r="F71">
            <v>0.74176230846303148</v>
          </cell>
          <cell r="J71">
            <v>0.7142495586900468</v>
          </cell>
          <cell r="L71">
            <v>0.23</v>
          </cell>
          <cell r="M71">
            <v>0.8973671844904727</v>
          </cell>
          <cell r="O71">
            <v>0.96</v>
          </cell>
          <cell r="P71">
            <v>0.88</v>
          </cell>
          <cell r="Q71">
            <v>0.88824220129049314</v>
          </cell>
          <cell r="S71">
            <v>0.77184416415983825</v>
          </cell>
          <cell r="T71">
            <v>0.71310077098671132</v>
          </cell>
        </row>
        <row r="72">
          <cell r="B72" t="str">
            <v>PackRT%TYP</v>
          </cell>
          <cell r="C72">
            <v>0.15</v>
          </cell>
          <cell r="D72">
            <v>0.75000000000000011</v>
          </cell>
          <cell r="E72">
            <v>0.95</v>
          </cell>
          <cell r="F72">
            <v>0.90880480523807783</v>
          </cell>
          <cell r="G72">
            <v>0.72388464763320426</v>
          </cell>
          <cell r="H72">
            <v>0.72388464763320426</v>
          </cell>
          <cell r="I72">
            <v>0.21126457727609282</v>
          </cell>
          <cell r="J72">
            <v>0.38624918003188907</v>
          </cell>
          <cell r="K72">
            <v>0.24174716638708693</v>
          </cell>
          <cell r="L72">
            <v>0.31046750131883327</v>
          </cell>
          <cell r="M72">
            <v>0.90000000000000013</v>
          </cell>
          <cell r="N72">
            <v>0.9</v>
          </cell>
          <cell r="O72">
            <v>0.76718515286285394</v>
          </cell>
          <cell r="P72">
            <v>0.41303161997673743</v>
          </cell>
          <cell r="Q72">
            <v>0.10000000000000002</v>
          </cell>
          <cell r="R72">
            <v>0.68523001119875304</v>
          </cell>
          <cell r="S72">
            <v>0.5</v>
          </cell>
          <cell r="T72">
            <v>0.49999999999999994</v>
          </cell>
        </row>
        <row r="73">
          <cell r="B73" t="str">
            <v>PackRT%ACT</v>
          </cell>
          <cell r="C73">
            <v>0.48584254414953354</v>
          </cell>
          <cell r="F73">
            <v>0.63256057960735712</v>
          </cell>
          <cell r="J73">
            <v>0.33750430289294164</v>
          </cell>
          <cell r="L73">
            <v>0.31046750131883327</v>
          </cell>
          <cell r="M73">
            <v>0.90000000000000013</v>
          </cell>
          <cell r="O73">
            <v>0.76718515286285394</v>
          </cell>
          <cell r="P73">
            <v>0.41303161997673743</v>
          </cell>
          <cell r="Q73">
            <v>0.49902981576861571</v>
          </cell>
          <cell r="S73">
            <v>0.5</v>
          </cell>
          <cell r="T73">
            <v>0.49999999999999994</v>
          </cell>
        </row>
        <row r="74">
          <cell r="B74" t="str">
            <v>BuiltUp%TYP</v>
          </cell>
          <cell r="C74">
            <v>0.63007020528877222</v>
          </cell>
          <cell r="D74">
            <v>9.3963931374592982E-2</v>
          </cell>
          <cell r="E74">
            <v>2.9006395725036469E-2</v>
          </cell>
          <cell r="F74">
            <v>3.9164397027771525E-2</v>
          </cell>
          <cell r="G74">
            <v>0.25776672816535129</v>
          </cell>
          <cell r="H74">
            <v>2.7574670878248778E-2</v>
          </cell>
          <cell r="I74">
            <v>0.10146503328904084</v>
          </cell>
          <cell r="J74">
            <v>0.29515325476216947</v>
          </cell>
          <cell r="K74">
            <v>0.77756785592800526</v>
          </cell>
          <cell r="L74">
            <v>0.13082984106717208</v>
          </cell>
          <cell r="M74">
            <v>7.1447125331852143E-2</v>
          </cell>
          <cell r="N74">
            <v>0</v>
          </cell>
          <cell r="O74">
            <v>2.3525905182962954E-2</v>
          </cell>
          <cell r="P74">
            <v>7.934694377848886E-2</v>
          </cell>
          <cell r="Q74">
            <v>0.85339696790936803</v>
          </cell>
          <cell r="R74">
            <v>7.6228114216259218E-2</v>
          </cell>
          <cell r="S74">
            <v>0.16854152512418574</v>
          </cell>
          <cell r="T74">
            <v>0.20051702037858005</v>
          </cell>
        </row>
        <row r="75">
          <cell r="B75" t="str">
            <v>BuiltUp%ACT</v>
          </cell>
          <cell r="C75">
            <v>0.32107129566956238</v>
          </cell>
          <cell r="F75">
            <v>5.0679867043271966E-2</v>
          </cell>
          <cell r="J75">
            <v>0.45710103517657202</v>
          </cell>
          <cell r="L75">
            <v>5.6541361272701172E-2</v>
          </cell>
          <cell r="M75">
            <v>8.7372210868686184E-2</v>
          </cell>
          <cell r="O75">
            <v>5.746308592387158E-2</v>
          </cell>
          <cell r="P75">
            <v>0.3949582335084047</v>
          </cell>
          <cell r="Q75">
            <v>0.5613264299674231</v>
          </cell>
          <cell r="S75">
            <v>0.1626109504520151</v>
          </cell>
          <cell r="T75">
            <v>0.43951473469986913</v>
          </cell>
        </row>
        <row r="76">
          <cell r="B76" t="str">
            <v>VAV%TYP</v>
          </cell>
          <cell r="C76">
            <v>0.51262713316969566</v>
          </cell>
          <cell r="D76">
            <v>4.1499660445302379E-2</v>
          </cell>
          <cell r="E76">
            <v>0</v>
          </cell>
          <cell r="F76">
            <v>2.6890823009043455E-2</v>
          </cell>
          <cell r="G76">
            <v>0</v>
          </cell>
          <cell r="H76">
            <v>0</v>
          </cell>
          <cell r="I76">
            <v>0</v>
          </cell>
          <cell r="J76">
            <v>0.10981313781515661</v>
          </cell>
          <cell r="K76">
            <v>0.33</v>
          </cell>
          <cell r="L76">
            <v>0</v>
          </cell>
          <cell r="M76">
            <v>0</v>
          </cell>
          <cell r="N76">
            <v>0</v>
          </cell>
          <cell r="O76">
            <v>0</v>
          </cell>
          <cell r="P76">
            <v>3.1992300477329191E-2</v>
          </cell>
          <cell r="Q76">
            <v>0.33</v>
          </cell>
          <cell r="R76">
            <v>2.5191285207445461E-2</v>
          </cell>
          <cell r="S76">
            <v>0.15375982167586399</v>
          </cell>
          <cell r="T76">
            <v>0.18076091596327465</v>
          </cell>
        </row>
        <row r="77">
          <cell r="B77" t="str">
            <v>VAV%ACT</v>
          </cell>
          <cell r="C77">
            <v>0.35</v>
          </cell>
          <cell r="F77">
            <v>0.01</v>
          </cell>
          <cell r="J77">
            <v>0.11</v>
          </cell>
          <cell r="L77">
            <v>0</v>
          </cell>
          <cell r="M77">
            <v>0</v>
          </cell>
          <cell r="O77">
            <v>0</v>
          </cell>
          <cell r="P77">
            <v>0.04</v>
          </cell>
          <cell r="Q77">
            <v>0.21527670664708273</v>
          </cell>
          <cell r="S77">
            <v>0.17</v>
          </cell>
          <cell r="T77">
            <v>0.2</v>
          </cell>
        </row>
        <row r="78">
          <cell r="B78" t="str">
            <v>LSYieldElecHt&amp;AC</v>
          </cell>
          <cell r="C78">
            <v>0.90457835398799891</v>
          </cell>
          <cell r="D78">
            <v>0.92072187100138758</v>
          </cell>
          <cell r="E78">
            <v>0.69260011261534127</v>
          </cell>
          <cell r="F78">
            <v>0.85080401212348655</v>
          </cell>
          <cell r="G78">
            <v>0.74734858139182614</v>
          </cell>
          <cell r="H78">
            <v>0.68828098220470324</v>
          </cell>
          <cell r="I78">
            <v>0.77581880028359507</v>
          </cell>
          <cell r="J78">
            <v>0.58961830873923127</v>
          </cell>
          <cell r="K78">
            <v>0.6725000000000001</v>
          </cell>
          <cell r="L78">
            <v>0.61</v>
          </cell>
          <cell r="M78">
            <v>0.85155275453545742</v>
          </cell>
          <cell r="N78">
            <v>0.73794885515417397</v>
          </cell>
          <cell r="O78">
            <v>0.4291621128262455</v>
          </cell>
          <cell r="P78">
            <v>0.68264459114012044</v>
          </cell>
          <cell r="Q78">
            <v>0.28950000000000004</v>
          </cell>
          <cell r="R78">
            <v>0.68264844025809879</v>
          </cell>
          <cell r="S78">
            <v>0.90490285805758242</v>
          </cell>
          <cell r="T78">
            <v>0.89844108480853846</v>
          </cell>
        </row>
        <row r="79">
          <cell r="B79" t="str">
            <v>LSYieldHtPmpHt&amp;AC</v>
          </cell>
          <cell r="C79">
            <v>1.02</v>
          </cell>
          <cell r="D79">
            <v>1.02</v>
          </cell>
          <cell r="E79">
            <v>0.95500000000000007</v>
          </cell>
          <cell r="F79">
            <v>1.0249999999999999</v>
          </cell>
          <cell r="G79">
            <v>0.96499999999999986</v>
          </cell>
          <cell r="H79">
            <v>0.92500000000000004</v>
          </cell>
          <cell r="I79">
            <v>0.97499999999999987</v>
          </cell>
          <cell r="J79">
            <v>0.8600000000000001</v>
          </cell>
          <cell r="K79">
            <v>0.95500000000000007</v>
          </cell>
          <cell r="L79">
            <v>0.80499999999999994</v>
          </cell>
          <cell r="M79">
            <v>0.9700000000000002</v>
          </cell>
          <cell r="N79">
            <v>0.94500000000000006</v>
          </cell>
          <cell r="O79">
            <v>0.72500000000000009</v>
          </cell>
          <cell r="P79">
            <v>0.90000000000000013</v>
          </cell>
          <cell r="Q79">
            <v>0.64999999999999991</v>
          </cell>
          <cell r="R79">
            <v>0.90000000000000013</v>
          </cell>
          <cell r="S79">
            <v>1.02</v>
          </cell>
          <cell r="T79">
            <v>1.02</v>
          </cell>
        </row>
        <row r="80">
          <cell r="B80" t="str">
            <v>LSYieldGasHt&amp;AC</v>
          </cell>
          <cell r="C80">
            <v>1.0677783539879988</v>
          </cell>
          <cell r="D80">
            <v>1.0839218710013874</v>
          </cell>
          <cell r="E80">
            <v>1.1187334459486746</v>
          </cell>
          <cell r="F80">
            <v>1.1500040121234862</v>
          </cell>
          <cell r="G80">
            <v>1.1372152480584925</v>
          </cell>
          <cell r="H80">
            <v>1.0418809822047033</v>
          </cell>
          <cell r="I80">
            <v>1.0568854669502619</v>
          </cell>
          <cell r="J80">
            <v>1.0248183087392313</v>
          </cell>
          <cell r="K80">
            <v>1.0986333333333334</v>
          </cell>
          <cell r="L80">
            <v>0.96360000000000012</v>
          </cell>
          <cell r="M80">
            <v>1.051019421202124</v>
          </cell>
          <cell r="N80">
            <v>1.0915488551541741</v>
          </cell>
          <cell r="O80">
            <v>0.96409544615957854</v>
          </cell>
          <cell r="P80">
            <v>1.0453112578067871</v>
          </cell>
          <cell r="Q80">
            <v>0.94230000000000003</v>
          </cell>
          <cell r="R80">
            <v>1.0453151069247655</v>
          </cell>
          <cell r="S80">
            <v>1.0681028580575822</v>
          </cell>
          <cell r="T80">
            <v>1.0616410848085382</v>
          </cell>
        </row>
        <row r="81">
          <cell r="B81" t="str">
            <v>LSYieldElecHt</v>
          </cell>
          <cell r="C81">
            <v>0.82000000000000006</v>
          </cell>
          <cell r="D81">
            <v>0.82000000000000006</v>
          </cell>
          <cell r="E81">
            <v>0.53</v>
          </cell>
          <cell r="F81">
            <v>0.66999999999999993</v>
          </cell>
          <cell r="G81">
            <v>0.57000000000000006</v>
          </cell>
          <cell r="H81">
            <v>0.61</v>
          </cell>
          <cell r="I81">
            <v>0.69</v>
          </cell>
          <cell r="J81">
            <v>0.52</v>
          </cell>
          <cell r="K81">
            <v>0.53</v>
          </cell>
          <cell r="L81">
            <v>0.61</v>
          </cell>
          <cell r="M81">
            <v>0.78</v>
          </cell>
          <cell r="N81">
            <v>0.61</v>
          </cell>
          <cell r="O81">
            <v>0.41000000000000003</v>
          </cell>
          <cell r="P81">
            <v>0.6</v>
          </cell>
          <cell r="Q81">
            <v>0.28000000000000003</v>
          </cell>
          <cell r="R81">
            <v>0.6</v>
          </cell>
          <cell r="S81">
            <v>0.82000000000000006</v>
          </cell>
          <cell r="T81">
            <v>0.82000000000000006</v>
          </cell>
        </row>
        <row r="82">
          <cell r="B82" t="str">
            <v>LSYieldGasHt</v>
          </cell>
          <cell r="C82">
            <v>0.98319999999999996</v>
          </cell>
          <cell r="D82">
            <v>0.98319999999999996</v>
          </cell>
          <cell r="E82">
            <v>0.95613333333333328</v>
          </cell>
          <cell r="F82">
            <v>0.96919999999999995</v>
          </cell>
          <cell r="G82">
            <v>0.95986666666666665</v>
          </cell>
          <cell r="H82">
            <v>0.96360000000000001</v>
          </cell>
          <cell r="I82">
            <v>0.97106666666666663</v>
          </cell>
          <cell r="J82">
            <v>0.95520000000000005</v>
          </cell>
          <cell r="K82">
            <v>0.95613333333333328</v>
          </cell>
          <cell r="L82">
            <v>0.96360000000000001</v>
          </cell>
          <cell r="M82">
            <v>0.97946666666666671</v>
          </cell>
          <cell r="N82">
            <v>0.96360000000000001</v>
          </cell>
          <cell r="O82">
            <v>0.94493333333333329</v>
          </cell>
          <cell r="P82">
            <v>0.96266666666666667</v>
          </cell>
          <cell r="Q82">
            <v>0.93279999999999996</v>
          </cell>
          <cell r="R82">
            <v>0.96266666666666667</v>
          </cell>
          <cell r="S82">
            <v>0.98319999999999996</v>
          </cell>
          <cell r="T82">
            <v>0.98319999999999996</v>
          </cell>
        </row>
        <row r="83">
          <cell r="B83" t="str">
            <v>LSYieldThermsGasHt</v>
          </cell>
          <cell r="C83">
            <v>-8.1887999999999996E-3</v>
          </cell>
          <cell r="D83">
            <v>-8.1887999999999996E-3</v>
          </cell>
          <cell r="E83">
            <v>-2.1381866666666666E-2</v>
          </cell>
          <cell r="F83">
            <v>-1.50128E-2</v>
          </cell>
          <cell r="G83">
            <v>-1.9562133333333332E-2</v>
          </cell>
          <cell r="H83">
            <v>-1.7742399999999998E-2</v>
          </cell>
          <cell r="I83">
            <v>-1.4102933333333333E-2</v>
          </cell>
          <cell r="J83">
            <v>-2.18368E-2</v>
          </cell>
          <cell r="K83">
            <v>-2.1381866666666666E-2</v>
          </cell>
          <cell r="L83">
            <v>-1.7742399999999998E-2</v>
          </cell>
          <cell r="M83">
            <v>-1.0008533333333333E-2</v>
          </cell>
          <cell r="N83">
            <v>-1.7742399999999998E-2</v>
          </cell>
          <cell r="O83">
            <v>-2.6841066666666667E-2</v>
          </cell>
          <cell r="P83">
            <v>-1.8197333333333333E-2</v>
          </cell>
          <cell r="Q83">
            <v>-3.2755199999999998E-2</v>
          </cell>
          <cell r="R83">
            <v>-1.8197333333333333E-2</v>
          </cell>
          <cell r="S83">
            <v>-8.1887999999999996E-3</v>
          </cell>
          <cell r="T83">
            <v>-8.1887999999999996E-3</v>
          </cell>
        </row>
        <row r="84">
          <cell r="B84" t="str">
            <v>LSYieldThermsGasHt&amp;AC</v>
          </cell>
          <cell r="C84">
            <v>-8.1887999999999996E-3</v>
          </cell>
          <cell r="D84">
            <v>-8.1887999999999996E-3</v>
          </cell>
          <cell r="E84">
            <v>-2.1381866666666666E-2</v>
          </cell>
          <cell r="F84">
            <v>-1.50128E-2</v>
          </cell>
          <cell r="G84">
            <v>-1.9562133333333332E-2</v>
          </cell>
          <cell r="H84">
            <v>-1.7742399999999998E-2</v>
          </cell>
          <cell r="I84">
            <v>-1.4102933333333333E-2</v>
          </cell>
          <cell r="J84">
            <v>-2.18368E-2</v>
          </cell>
          <cell r="K84">
            <v>-2.1381866666666666E-2</v>
          </cell>
          <cell r="L84">
            <v>-1.7742399999999998E-2</v>
          </cell>
          <cell r="M84">
            <v>-1.0008533333333333E-2</v>
          </cell>
          <cell r="N84">
            <v>-1.7742399999999998E-2</v>
          </cell>
          <cell r="O84">
            <v>-2.6841066666666667E-2</v>
          </cell>
          <cell r="P84">
            <v>-1.8197333333333333E-2</v>
          </cell>
          <cell r="Q84">
            <v>-3.2755199999999998E-2</v>
          </cell>
          <cell r="R84">
            <v>-1.8197333333333333E-2</v>
          </cell>
          <cell r="S84">
            <v>-8.1887999999999996E-3</v>
          </cell>
          <cell r="T84">
            <v>-8.1887999999999996E-3</v>
          </cell>
        </row>
        <row r="85">
          <cell r="B85" t="str">
            <v>LPDAdjust</v>
          </cell>
          <cell r="C85">
            <v>1</v>
          </cell>
          <cell r="D85">
            <v>1</v>
          </cell>
          <cell r="E85">
            <v>1</v>
          </cell>
          <cell r="F85">
            <v>1</v>
          </cell>
          <cell r="G85">
            <v>1</v>
          </cell>
          <cell r="H85">
            <v>1</v>
          </cell>
          <cell r="I85">
            <v>1</v>
          </cell>
          <cell r="J85">
            <v>1</v>
          </cell>
          <cell r="K85">
            <v>1</v>
          </cell>
          <cell r="L85">
            <v>1</v>
          </cell>
          <cell r="M85">
            <v>1</v>
          </cell>
          <cell r="N85">
            <v>1</v>
          </cell>
          <cell r="O85">
            <v>1</v>
          </cell>
          <cell r="P85">
            <v>1</v>
          </cell>
          <cell r="Q85">
            <v>1</v>
          </cell>
          <cell r="R85">
            <v>1</v>
          </cell>
          <cell r="S85">
            <v>1</v>
          </cell>
          <cell r="T85">
            <v>1</v>
          </cell>
        </row>
        <row r="86">
          <cell r="B86" t="str">
            <v>Chiller%TYP</v>
          </cell>
          <cell r="C86">
            <v>0.58498758462529865</v>
          </cell>
          <cell r="D86">
            <v>8.7818054713883376E-2</v>
          </cell>
          <cell r="E86">
            <v>0</v>
          </cell>
          <cell r="F86">
            <v>0.09</v>
          </cell>
          <cell r="G86">
            <v>0</v>
          </cell>
          <cell r="H86">
            <v>0</v>
          </cell>
          <cell r="I86">
            <v>0</v>
          </cell>
          <cell r="J86">
            <v>0.4348146874874485</v>
          </cell>
          <cell r="K86">
            <v>0.56010354277348595</v>
          </cell>
          <cell r="L86">
            <v>0</v>
          </cell>
          <cell r="M86">
            <v>0.15653169058088007</v>
          </cell>
          <cell r="N86">
            <v>0</v>
          </cell>
          <cell r="O86">
            <v>0</v>
          </cell>
          <cell r="P86">
            <v>0.15653169058088007</v>
          </cell>
          <cell r="Q86">
            <v>0.40098917705864051</v>
          </cell>
          <cell r="R86">
            <v>6.7888585236503013E-2</v>
          </cell>
          <cell r="S86">
            <v>0.17470421367705091</v>
          </cell>
          <cell r="T86">
            <v>0.1656240064846628</v>
          </cell>
        </row>
        <row r="87">
          <cell r="B87" t="str">
            <v>HOURSLght</v>
          </cell>
          <cell r="C87">
            <v>3300</v>
          </cell>
          <cell r="D87">
            <v>2800</v>
          </cell>
          <cell r="E87">
            <v>2600</v>
          </cell>
          <cell r="F87">
            <v>6200</v>
          </cell>
          <cell r="G87">
            <v>3800</v>
          </cell>
          <cell r="H87">
            <v>3800</v>
          </cell>
          <cell r="I87">
            <v>2800</v>
          </cell>
          <cell r="J87">
            <v>2700</v>
          </cell>
          <cell r="K87">
            <v>3600</v>
          </cell>
          <cell r="L87">
            <v>2700</v>
          </cell>
          <cell r="M87">
            <v>7300</v>
          </cell>
          <cell r="N87">
            <v>6800</v>
          </cell>
          <cell r="O87">
            <v>5400</v>
          </cell>
          <cell r="P87">
            <v>3000</v>
          </cell>
          <cell r="Q87">
            <v>6400</v>
          </cell>
          <cell r="R87">
            <v>5700</v>
          </cell>
          <cell r="S87">
            <v>3000</v>
          </cell>
          <cell r="T87">
            <v>4100</v>
          </cell>
        </row>
        <row r="88">
          <cell r="B88" t="str">
            <v>UnCondArea%TYP</v>
          </cell>
          <cell r="C88">
            <v>9.7915019519809049E-2</v>
          </cell>
          <cell r="D88">
            <v>2.2419448966079808E-2</v>
          </cell>
          <cell r="E88">
            <v>7.0265950135785918E-2</v>
          </cell>
          <cell r="F88">
            <v>1.9928358103564997E-2</v>
          </cell>
          <cell r="G88">
            <v>0.96021448828880007</v>
          </cell>
          <cell r="H88">
            <v>1.682861062838684E-2</v>
          </cell>
          <cell r="I88">
            <v>0.24046941503104796</v>
          </cell>
          <cell r="J88">
            <v>9.3965911445071555E-3</v>
          </cell>
          <cell r="K88">
            <v>9.3350590462247668E-2</v>
          </cell>
          <cell r="L88">
            <v>0.23147891652780339</v>
          </cell>
          <cell r="M88">
            <v>3.4175742327895269E-2</v>
          </cell>
          <cell r="N88">
            <v>5.7197564623818434E-2</v>
          </cell>
          <cell r="O88">
            <v>0.11219535867382037</v>
          </cell>
          <cell r="P88">
            <v>4.431584636138023E-2</v>
          </cell>
          <cell r="Q88">
            <v>7.2657454104040925E-2</v>
          </cell>
          <cell r="R88">
            <v>3.2474970371947381E-2</v>
          </cell>
          <cell r="S88">
            <v>8.1305475226007548E-2</v>
          </cell>
          <cell r="T88">
            <v>0.1783274256014224</v>
          </cell>
        </row>
        <row r="89">
          <cell r="B89" t="str">
            <v>RTEcono%TYP</v>
          </cell>
          <cell r="C89">
            <v>0.62956237771067991</v>
          </cell>
          <cell r="D89">
            <v>0.31768861920643965</v>
          </cell>
          <cell r="E89">
            <v>7.4025179596472243E-2</v>
          </cell>
          <cell r="F89">
            <v>0.58848968508223554</v>
          </cell>
          <cell r="G89">
            <v>0.26543424358205331</v>
          </cell>
          <cell r="H89">
            <v>0.20684893583537547</v>
          </cell>
          <cell r="I89">
            <v>1.359721457325402E-2</v>
          </cell>
          <cell r="J89">
            <v>0.46813873620144136</v>
          </cell>
          <cell r="K89">
            <v>0.46813873620144136</v>
          </cell>
          <cell r="L89">
            <v>0.14833205060637186</v>
          </cell>
          <cell r="M89">
            <v>0.52268307357406485</v>
          </cell>
          <cell r="N89">
            <v>0.20352640884178452</v>
          </cell>
          <cell r="O89">
            <v>0.32869617366969917</v>
          </cell>
          <cell r="P89">
            <v>0.10423431348186975</v>
          </cell>
          <cell r="Q89">
            <v>0.56873556010588189</v>
          </cell>
          <cell r="R89">
            <v>7.8731272985480064E-2</v>
          </cell>
          <cell r="S89">
            <v>0.39859901805810533</v>
          </cell>
          <cell r="T89">
            <v>0.41988093429192064</v>
          </cell>
        </row>
        <row r="90">
          <cell r="B90" t="str">
            <v>DCV%TYP</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row>
        <row r="91">
          <cell r="B91" t="str">
            <v>FloorA%PRE2006</v>
          </cell>
          <cell r="C91">
            <v>1</v>
          </cell>
          <cell r="D91">
            <v>1</v>
          </cell>
          <cell r="E91">
            <v>1</v>
          </cell>
          <cell r="F91">
            <v>1</v>
          </cell>
          <cell r="G91">
            <v>1</v>
          </cell>
          <cell r="H91">
            <v>1</v>
          </cell>
          <cell r="I91">
            <v>1</v>
          </cell>
          <cell r="J91">
            <v>1</v>
          </cell>
          <cell r="K91">
            <v>1</v>
          </cell>
          <cell r="L91">
            <v>1</v>
          </cell>
          <cell r="M91">
            <v>1</v>
          </cell>
          <cell r="N91">
            <v>1</v>
          </cell>
          <cell r="O91">
            <v>1</v>
          </cell>
          <cell r="P91">
            <v>1</v>
          </cell>
          <cell r="Q91">
            <v>1</v>
          </cell>
          <cell r="R91">
            <v>1</v>
          </cell>
          <cell r="S91">
            <v>1</v>
          </cell>
          <cell r="T91">
            <v>1</v>
          </cell>
        </row>
        <row r="92">
          <cell r="B92" t="str">
            <v>ElecHtComplex%TYP</v>
          </cell>
          <cell r="C92">
            <v>0.5032832003318185</v>
          </cell>
          <cell r="D92">
            <v>0.19754737317540033</v>
          </cell>
          <cell r="E92">
            <v>0.86680076087505498</v>
          </cell>
          <cell r="F92">
            <v>0.55985400698948606</v>
          </cell>
          <cell r="G92">
            <v>0.27993945466265791</v>
          </cell>
          <cell r="H92">
            <v>6.3780434281586118E-3</v>
          </cell>
          <cell r="I92">
            <v>7.5948256913972667E-2</v>
          </cell>
          <cell r="J92">
            <v>5.7319205981493631E-3</v>
          </cell>
          <cell r="K92">
            <v>0.1674709592892723</v>
          </cell>
          <cell r="L92">
            <v>0.2825536194003897</v>
          </cell>
          <cell r="M92">
            <v>4.5624616007740176E-2</v>
          </cell>
          <cell r="N92">
            <v>7.6358748772797594E-2</v>
          </cell>
          <cell r="O92">
            <v>4.608640117832314E-2</v>
          </cell>
          <cell r="P92">
            <v>6.824640339652556E-3</v>
          </cell>
          <cell r="Q92">
            <v>4.9104329398647659E-2</v>
          </cell>
          <cell r="R92">
            <v>0.38331290029021892</v>
          </cell>
          <cell r="S92">
            <v>2.7101825075335855E-2</v>
          </cell>
          <cell r="T92">
            <v>0.37020773554855302</v>
          </cell>
        </row>
        <row r="93">
          <cell r="B93" t="str">
            <v>GasHtComplex%TYP</v>
          </cell>
          <cell r="C93">
            <v>0.20660069118679708</v>
          </cell>
          <cell r="D93">
            <v>8.1094349688734371E-2</v>
          </cell>
          <cell r="E93">
            <v>0.35582677148761982</v>
          </cell>
          <cell r="F93">
            <v>0.1044245964626806</v>
          </cell>
          <cell r="G93">
            <v>2.3584345085431835</v>
          </cell>
          <cell r="H93">
            <v>5.3733753736439169E-2</v>
          </cell>
          <cell r="I93">
            <v>0.63984903516178027</v>
          </cell>
          <cell r="J93">
            <v>0.78301794007178116</v>
          </cell>
          <cell r="K93">
            <v>0.76612829592366649</v>
          </cell>
          <cell r="L93">
            <v>0.46415256294736318</v>
          </cell>
          <cell r="M93">
            <v>0.80876894218964157</v>
          </cell>
          <cell r="N93">
            <v>1.3535803668226631</v>
          </cell>
          <cell r="O93">
            <v>0.81695481938952597</v>
          </cell>
          <cell r="P93">
            <v>0.50395980482161595</v>
          </cell>
          <cell r="Q93">
            <v>0.55637445480169345</v>
          </cell>
          <cell r="R93">
            <v>0.62059668380791444</v>
          </cell>
          <cell r="S93">
            <v>0.29812007582869443</v>
          </cell>
          <cell r="T93">
            <v>0.80164122055359432</v>
          </cell>
        </row>
        <row r="94">
          <cell r="B94" t="str">
            <v>HtPmpHtComplex%TYP</v>
          </cell>
          <cell r="C94">
            <v>0.10615620032939298</v>
          </cell>
          <cell r="D94">
            <v>4.1668147292671175E-2</v>
          </cell>
          <cell r="E94">
            <v>0.18283200225331492</v>
          </cell>
          <cell r="F94">
            <v>0</v>
          </cell>
          <cell r="G94">
            <v>4.7478913313233901</v>
          </cell>
          <cell r="H94">
            <v>0.10817430911927059</v>
          </cell>
          <cell r="I94">
            <v>1.2881144998496472</v>
          </cell>
          <cell r="J94">
            <v>0.15081528786933984</v>
          </cell>
          <cell r="K94">
            <v>0</v>
          </cell>
          <cell r="L94">
            <v>0</v>
          </cell>
          <cell r="M94">
            <v>0</v>
          </cell>
          <cell r="N94">
            <v>0</v>
          </cell>
          <cell r="O94">
            <v>0</v>
          </cell>
          <cell r="P94">
            <v>0.37562111375905877</v>
          </cell>
          <cell r="Q94">
            <v>0</v>
          </cell>
          <cell r="R94">
            <v>7.8697678201352483E-2</v>
          </cell>
          <cell r="S94">
            <v>0.21681460060268684</v>
          </cell>
          <cell r="T94">
            <v>1.6881662956934655E-2</v>
          </cell>
        </row>
        <row r="95">
          <cell r="B95" t="str">
            <v>ElecHtSimple%TYP</v>
          </cell>
          <cell r="C95">
            <v>4.0797924799920442E-2</v>
          </cell>
          <cell r="D95">
            <v>7.6712861227859655E-2</v>
          </cell>
          <cell r="E95">
            <v>0.34629799136803036</v>
          </cell>
          <cell r="F95">
            <v>9.4309392161736581E-3</v>
          </cell>
          <cell r="G95">
            <v>0.69059559002041793</v>
          </cell>
          <cell r="H95">
            <v>1.5734290365582385E-2</v>
          </cell>
          <cell r="I95">
            <v>2.5440517986723227E-2</v>
          </cell>
          <cell r="J95">
            <v>0.22063592478811844</v>
          </cell>
          <cell r="K95">
            <v>0.18449615182326545</v>
          </cell>
          <cell r="L95">
            <v>8.5433934010164969E-2</v>
          </cell>
          <cell r="M95">
            <v>0.16530992978116466</v>
          </cell>
          <cell r="N95">
            <v>0.25453305525840347</v>
          </cell>
          <cell r="O95">
            <v>0.12256320691297852</v>
          </cell>
          <cell r="P95">
            <v>0.1701802809460462</v>
          </cell>
          <cell r="Q95">
            <v>7.6529644813639303E-2</v>
          </cell>
          <cell r="R95">
            <v>8.48023297102318E-2</v>
          </cell>
          <cell r="S95">
            <v>5.420365015067171E-2</v>
          </cell>
          <cell r="T95">
            <v>0.20159565917150249</v>
          </cell>
        </row>
        <row r="96">
          <cell r="B96" t="str">
            <v>GasHtSimple%TYP</v>
          </cell>
          <cell r="C96">
            <v>0.59645431773702551</v>
          </cell>
          <cell r="D96">
            <v>0.1751178154419134</v>
          </cell>
          <cell r="E96">
            <v>0.75286988633676921</v>
          </cell>
          <cell r="F96">
            <v>0.64860578911648015</v>
          </cell>
          <cell r="G96">
            <v>5.6577342666812855</v>
          </cell>
          <cell r="H96">
            <v>0.12890385494734588</v>
          </cell>
          <cell r="I96">
            <v>1.9096725785396154</v>
          </cell>
          <cell r="J96">
            <v>0.52936088218329336</v>
          </cell>
          <cell r="K96">
            <v>0.62505513690134207</v>
          </cell>
          <cell r="L96">
            <v>0.58469762342365594</v>
          </cell>
          <cell r="M96">
            <v>0.61036689721002213</v>
          </cell>
          <cell r="N96">
            <v>1.0544939191728511</v>
          </cell>
          <cell r="O96">
            <v>0.61909451647609204</v>
          </cell>
          <cell r="P96">
            <v>0.45909862320270312</v>
          </cell>
          <cell r="Q96">
            <v>0.45317337392380236</v>
          </cell>
          <cell r="R96">
            <v>0.90611735760696566</v>
          </cell>
          <cell r="S96">
            <v>0.43362920120537368</v>
          </cell>
          <cell r="T96">
            <v>0.74796368935357349</v>
          </cell>
        </row>
        <row r="97">
          <cell r="B97" t="str">
            <v>HtPmpHtSimple%TYP</v>
          </cell>
          <cell r="C97">
            <v>0.17870625346146285</v>
          </cell>
          <cell r="D97">
            <v>6.8447165702795604E-2</v>
          </cell>
          <cell r="E97">
            <v>0.30615112501091846</v>
          </cell>
          <cell r="F97">
            <v>5.1813731069269E-3</v>
          </cell>
          <cell r="G97">
            <v>1.0540200575293213</v>
          </cell>
          <cell r="H97">
            <v>2.4014427366708016E-2</v>
          </cell>
          <cell r="I97">
            <v>6.8798695399061222E-2</v>
          </cell>
          <cell r="J97">
            <v>0.18966230747930371</v>
          </cell>
          <cell r="K97">
            <v>0.12395461589786912</v>
          </cell>
          <cell r="L97">
            <v>7.657462491393198E-2</v>
          </cell>
          <cell r="M97">
            <v>7.8716731206195087E-2</v>
          </cell>
          <cell r="N97">
            <v>0.131827238222366</v>
          </cell>
          <cell r="O97">
            <v>0.12138349717877855</v>
          </cell>
          <cell r="P97">
            <v>0.25705457832201301</v>
          </cell>
          <cell r="Q97">
            <v>7.5760149152072437E-2</v>
          </cell>
          <cell r="R97">
            <v>9.1579325081048712E-2</v>
          </cell>
          <cell r="S97">
            <v>5.420365015067171E-2</v>
          </cell>
          <cell r="T97">
            <v>0.23925913126345466</v>
          </cell>
        </row>
        <row r="98">
          <cell r="B98" t="str">
            <v>ChillerAir%TYP</v>
          </cell>
          <cell r="C98">
            <v>0.5</v>
          </cell>
          <cell r="D98">
            <v>0.8</v>
          </cell>
          <cell r="E98">
            <v>0.8</v>
          </cell>
          <cell r="F98">
            <v>0.8</v>
          </cell>
          <cell r="G98">
            <v>0.8</v>
          </cell>
          <cell r="H98">
            <v>0.8</v>
          </cell>
          <cell r="I98">
            <v>0.8</v>
          </cell>
          <cell r="J98">
            <v>0.8</v>
          </cell>
          <cell r="K98">
            <v>0.8</v>
          </cell>
          <cell r="L98">
            <v>0.9</v>
          </cell>
          <cell r="M98">
            <v>1</v>
          </cell>
          <cell r="N98">
            <v>1</v>
          </cell>
          <cell r="O98">
            <v>1</v>
          </cell>
          <cell r="P98">
            <v>0.2</v>
          </cell>
          <cell r="Q98">
            <v>0.2</v>
          </cell>
          <cell r="R98">
            <v>0.6</v>
          </cell>
          <cell r="S98">
            <v>0.6</v>
          </cell>
          <cell r="T98">
            <v>0.2</v>
          </cell>
        </row>
        <row r="99">
          <cell r="B99" t="str">
            <v>ChillerWater%TYP</v>
          </cell>
          <cell r="C99">
            <v>0.5</v>
          </cell>
          <cell r="D99">
            <v>0.2</v>
          </cell>
          <cell r="E99">
            <v>0.2</v>
          </cell>
          <cell r="F99">
            <v>0.2</v>
          </cell>
          <cell r="G99">
            <v>0.2</v>
          </cell>
          <cell r="H99">
            <v>0.2</v>
          </cell>
          <cell r="I99">
            <v>0.2</v>
          </cell>
          <cell r="J99">
            <v>0.2</v>
          </cell>
          <cell r="K99">
            <v>0.2</v>
          </cell>
          <cell r="L99">
            <v>0.1</v>
          </cell>
          <cell r="M99">
            <v>0</v>
          </cell>
          <cell r="N99">
            <v>0</v>
          </cell>
          <cell r="O99">
            <v>0</v>
          </cell>
          <cell r="P99">
            <v>0.8</v>
          </cell>
          <cell r="Q99">
            <v>0.8</v>
          </cell>
          <cell r="R99">
            <v>0.4</v>
          </cell>
          <cell r="S99">
            <v>0.4</v>
          </cell>
          <cell r="T99">
            <v>0.8</v>
          </cell>
        </row>
        <row r="100">
          <cell r="B100" t="str">
            <v>WinFloorRatio%TYP</v>
          </cell>
          <cell r="C100">
            <v>0.11113127858742104</v>
          </cell>
          <cell r="D100">
            <v>4.3960578486503234E-2</v>
          </cell>
          <cell r="E100">
            <v>0.1917271954866456</v>
          </cell>
          <cell r="F100">
            <v>1.3285572069043333E-2</v>
          </cell>
          <cell r="G100">
            <v>1.1818024471246773</v>
          </cell>
          <cell r="H100">
            <v>2.6925777005418945E-2</v>
          </cell>
          <cell r="I100">
            <v>8.015647167701602E-2</v>
          </cell>
          <cell r="J100">
            <v>6.5776138011550078E-2</v>
          </cell>
          <cell r="K100">
            <v>0.11202070855469719</v>
          </cell>
          <cell r="L100">
            <v>2.2401185470432586E-2</v>
          </cell>
          <cell r="M100">
            <v>3.4175742327895269E-2</v>
          </cell>
          <cell r="N100">
            <v>0.21449086733931913</v>
          </cell>
          <cell r="O100">
            <v>0.15534741970221283</v>
          </cell>
          <cell r="P100">
            <v>9.7494861995036486E-2</v>
          </cell>
          <cell r="Q100">
            <v>6.6602666262037521E-2</v>
          </cell>
          <cell r="R100">
            <v>0.12989988148778953</v>
          </cell>
          <cell r="S100">
            <v>4.3362920120537364E-2</v>
          </cell>
          <cell r="T100">
            <v>0.11888495040094829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7PSourceSummary"/>
      <sheetName val="forRPM"/>
      <sheetName val="SC-New"/>
      <sheetName val="SC-Retro"/>
      <sheetName val="M_Input_Out"/>
      <sheetName val="M_Input"/>
      <sheetName val="M_Input_Retro_Out"/>
      <sheetName val="M_Input_Retro"/>
      <sheetName val="M_Input_Raw_Out"/>
      <sheetName val="M_Input_Raw"/>
      <sheetName val="MMap"/>
      <sheetName val="Savings &amp; Cost"/>
      <sheetName val="ToDo7P"/>
      <sheetName val="Notes"/>
      <sheetName val="Applicability Matrix"/>
      <sheetName val="HVAC Retrofit Data"/>
    </sheetNames>
    <sheetDataSet>
      <sheetData sheetId="0"/>
      <sheetData sheetId="1"/>
      <sheetData sheetId="2"/>
      <sheetData sheetId="3">
        <row r="9">
          <cell r="A9" t="str">
            <v>HVAC</v>
          </cell>
        </row>
      </sheetData>
      <sheetData sheetId="4">
        <row r="4">
          <cell r="A4" t="str">
            <v>VRF-New-Residential Care</v>
          </cell>
          <cell r="B4">
            <v>0</v>
          </cell>
          <cell r="C4">
            <v>3.8069292641859711</v>
          </cell>
          <cell r="D4">
            <v>1.4908462479082174</v>
          </cell>
          <cell r="E4">
            <v>0.29816924958164348</v>
          </cell>
          <cell r="F4">
            <v>1.7890154974898609</v>
          </cell>
          <cell r="G4">
            <v>1.8932005948492177</v>
          </cell>
          <cell r="H4">
            <v>2.7869053938826216</v>
          </cell>
          <cell r="I4">
            <v>4116.6448521764823</v>
          </cell>
          <cell r="J4">
            <v>-6.2399963380380763</v>
          </cell>
          <cell r="K4">
            <v>21.022385057613977</v>
          </cell>
          <cell r="L4">
            <v>1.4720602779572771</v>
          </cell>
          <cell r="M4">
            <v>3.6166170251130086E-2</v>
          </cell>
          <cell r="N4">
            <v>7.156508117480161E-4</v>
          </cell>
          <cell r="O4">
            <v>0.2387140096982803</v>
          </cell>
          <cell r="P4">
            <v>0.21464261750835234</v>
          </cell>
          <cell r="Q4">
            <v>0.24699847340719602</v>
          </cell>
          <cell r="R4">
            <v>0.22978785719812655</v>
          </cell>
          <cell r="S4">
            <v>0.23459979279712947</v>
          </cell>
          <cell r="T4">
            <v>0.23222203816105286</v>
          </cell>
          <cell r="U4">
            <v>0.2206149003230867</v>
          </cell>
          <cell r="V4">
            <v>0.2298723485449593</v>
          </cell>
          <cell r="W4">
            <v>0.21477425249831805</v>
          </cell>
          <cell r="X4">
            <v>0.24488345919415083</v>
          </cell>
          <cell r="Y4">
            <v>0.2167085472962971</v>
          </cell>
          <cell r="Z4">
            <v>0.23593895714970123</v>
          </cell>
          <cell r="AA4">
            <v>0</v>
          </cell>
          <cell r="AB4">
            <v>0.10134834334104595</v>
          </cell>
          <cell r="AC4">
            <v>8.7075521973022235E-2</v>
          </cell>
          <cell r="AD4">
            <v>8.3523758007515325E-2</v>
          </cell>
          <cell r="AE4">
            <v>8.7212728293256325E-2</v>
          </cell>
          <cell r="AF4">
            <v>8.5567379682640471E-2</v>
          </cell>
          <cell r="AG4">
            <v>7.5083002777803193E-2</v>
          </cell>
          <cell r="AH4">
            <v>8.8156989501835259E-2</v>
          </cell>
          <cell r="AI4">
            <v>7.2297648464551043E-2</v>
          </cell>
          <cell r="AJ4">
            <v>8.9006247460708399E-2</v>
          </cell>
          <cell r="AK4">
            <v>7.9941494543151512E-2</v>
          </cell>
          <cell r="AL4">
            <v>9.591336631878955E-2</v>
          </cell>
          <cell r="AM4">
            <v>0.10204553004500096</v>
          </cell>
        </row>
        <row r="5">
          <cell r="A5" t="str">
            <v>VRF-New-University</v>
          </cell>
          <cell r="B5">
            <v>0</v>
          </cell>
          <cell r="C5">
            <v>4.1927764987039833</v>
          </cell>
          <cell r="D5">
            <v>1.8</v>
          </cell>
          <cell r="E5">
            <v>0.36000000000000004</v>
          </cell>
          <cell r="F5">
            <v>2.16</v>
          </cell>
          <cell r="G5">
            <v>2.2857897489496097</v>
          </cell>
          <cell r="H5">
            <v>3.0693692024984283</v>
          </cell>
          <cell r="I5">
            <v>4512.904517054224</v>
          </cell>
          <cell r="J5">
            <v>-5.3418996945468651</v>
          </cell>
          <cell r="K5">
            <v>24.544701788951414</v>
          </cell>
          <cell r="L5">
            <v>1.3428046931739446</v>
          </cell>
          <cell r="M5">
            <v>3.9831753666557682E-2</v>
          </cell>
          <cell r="N5">
            <v>7.8818483259029373E-4</v>
          </cell>
          <cell r="O5">
            <v>0.26290861224823919</v>
          </cell>
          <cell r="P5">
            <v>0.23639748990759407</v>
          </cell>
          <cell r="Q5">
            <v>0.27203273889537177</v>
          </cell>
          <cell r="R5">
            <v>0.25307775913032743</v>
          </cell>
          <cell r="S5">
            <v>0.2583774033035402</v>
          </cell>
          <cell r="T5">
            <v>0.2557586538952929</v>
          </cell>
          <cell r="U5">
            <v>0.24297508704468884</v>
          </cell>
          <cell r="V5">
            <v>0.25317081400704311</v>
          </cell>
          <cell r="W5">
            <v>0.23654246662085415</v>
          </cell>
          <cell r="X5">
            <v>0.26970335968407272</v>
          </cell>
          <cell r="Y5">
            <v>0.23867280979450545</v>
          </cell>
          <cell r="Z5">
            <v>0.2598522972234738</v>
          </cell>
          <cell r="AA5">
            <v>0</v>
          </cell>
          <cell r="AB5">
            <v>0.11162039603427776</v>
          </cell>
          <cell r="AC5">
            <v>9.5900968157057676E-2</v>
          </cell>
          <cell r="AD5">
            <v>9.1989218962341468E-2</v>
          </cell>
          <cell r="AE5">
            <v>9.6052080876793011E-2</v>
          </cell>
          <cell r="AF5">
            <v>9.4239969721572864E-2</v>
          </cell>
          <cell r="AG5">
            <v>8.2692960034867771E-2</v>
          </cell>
          <cell r="AH5">
            <v>9.7092046667913157E-2</v>
          </cell>
          <cell r="AI5">
            <v>7.9625299121114351E-2</v>
          </cell>
          <cell r="AJ5">
            <v>9.8027380256797678E-2</v>
          </cell>
          <cell r="AK5">
            <v>8.8043879024757396E-2</v>
          </cell>
          <cell r="AL5">
            <v>0.10563456274226217</v>
          </cell>
          <cell r="AM5">
            <v>0.11238824534922333</v>
          </cell>
        </row>
        <row r="6">
          <cell r="A6" t="str">
            <v>VRF-New-Small Ret</v>
          </cell>
          <cell r="B6">
            <v>0</v>
          </cell>
          <cell r="C6">
            <v>3.857066858206172</v>
          </cell>
          <cell r="D6">
            <v>1.6809270334128756</v>
          </cell>
          <cell r="E6">
            <v>0.33618540668257513</v>
          </cell>
          <cell r="F6">
            <v>2.0171124400954508</v>
          </cell>
          <cell r="G6">
            <v>2.1345809898374606</v>
          </cell>
          <cell r="H6">
            <v>2.8236091836077688</v>
          </cell>
          <cell r="I6">
            <v>4581.1767399474093</v>
          </cell>
          <cell r="J6">
            <v>-5.1871651614649457</v>
          </cell>
          <cell r="K6">
            <v>25.151567473997755</v>
          </cell>
          <cell r="L6">
            <v>1.3227931837914357</v>
          </cell>
          <cell r="M6">
            <v>3.664248190167093E-2</v>
          </cell>
          <cell r="N6">
            <v>7.2507599602900682E-4</v>
          </cell>
          <cell r="O6">
            <v>0.24185789425053131</v>
          </cell>
          <cell r="P6">
            <v>0.21746947970337871</v>
          </cell>
          <cell r="Q6">
            <v>0.25025146507683432</v>
          </cell>
          <cell r="R6">
            <v>0.23281418353503974</v>
          </cell>
          <cell r="S6">
            <v>0.23768949275009163</v>
          </cell>
          <cell r="T6">
            <v>0.23528042287584006</v>
          </cell>
          <cell r="U6">
            <v>0.22352041800928704</v>
          </cell>
          <cell r="V6">
            <v>0.23289978764035885</v>
          </cell>
          <cell r="W6">
            <v>0.21760284833776694</v>
          </cell>
          <cell r="X6">
            <v>0.24810859594014814</v>
          </cell>
          <cell r="Y6">
            <v>0.21956261796875876</v>
          </cell>
          <cell r="Z6">
            <v>0.23904629401524469</v>
          </cell>
          <cell r="AA6">
            <v>0</v>
          </cell>
          <cell r="AB6">
            <v>0.10268310995750415</v>
          </cell>
          <cell r="AC6">
            <v>8.8222314273801686E-2</v>
          </cell>
          <cell r="AD6">
            <v>8.4623773263753005E-2</v>
          </cell>
          <cell r="AE6">
            <v>8.8361327613369081E-2</v>
          </cell>
          <cell r="AF6">
            <v>8.6694309616500931E-2</v>
          </cell>
          <cell r="AG6">
            <v>7.607185254354637E-2</v>
          </cell>
          <cell r="AH6">
            <v>8.9318024825309081E-2</v>
          </cell>
          <cell r="AI6">
            <v>7.3249814868437707E-2</v>
          </cell>
          <cell r="AJ6">
            <v>9.0178467586369368E-2</v>
          </cell>
          <cell r="AK6">
            <v>8.0994331073758724E-2</v>
          </cell>
          <cell r="AL6">
            <v>9.7176553808728514E-2</v>
          </cell>
          <cell r="AM6">
            <v>0.10338947867181278</v>
          </cell>
        </row>
        <row r="7">
          <cell r="A7" t="str">
            <v>VRF-New-Medium Off</v>
          </cell>
          <cell r="B7">
            <v>0</v>
          </cell>
          <cell r="C7">
            <v>3.3493861473537248</v>
          </cell>
          <cell r="D7">
            <v>1.4712249393338206</v>
          </cell>
          <cell r="E7">
            <v>0.29424498786676412</v>
          </cell>
          <cell r="F7">
            <v>1.7654699272005847</v>
          </cell>
          <cell r="G7">
            <v>1.8682838248490328</v>
          </cell>
          <cell r="H7">
            <v>2.4519558080761419</v>
          </cell>
          <cell r="I7">
            <v>4617.4182019878726</v>
          </cell>
          <cell r="J7">
            <v>-5.1050262553418726</v>
          </cell>
          <cell r="K7">
            <v>25.47371458970947</v>
          </cell>
          <cell r="L7">
            <v>1.3124107672849294</v>
          </cell>
          <cell r="M7">
            <v>3.1819469508287158E-2</v>
          </cell>
          <cell r="N7">
            <v>6.2963894227328053E-4</v>
          </cell>
          <cell r="O7">
            <v>0.21002370723944827</v>
          </cell>
          <cell r="P7">
            <v>0.18884538162490519</v>
          </cell>
          <cell r="Q7">
            <v>0.21731248674106327</v>
          </cell>
          <cell r="R7">
            <v>0.20217036154835763</v>
          </cell>
          <cell r="S7">
            <v>0.20640396541089351</v>
          </cell>
          <cell r="T7">
            <v>0.20431198578973184</v>
          </cell>
          <cell r="U7">
            <v>0.19409987414094287</v>
          </cell>
          <cell r="V7">
            <v>0.20224469814013912</v>
          </cell>
          <cell r="W7">
            <v>0.18896119581038165</v>
          </cell>
          <cell r="X7">
            <v>0.21545166957976922</v>
          </cell>
          <cell r="Y7">
            <v>0.19066301366715099</v>
          </cell>
          <cell r="Z7">
            <v>0.20758217971966211</v>
          </cell>
          <cell r="AA7">
            <v>0</v>
          </cell>
          <cell r="AB7">
            <v>8.9167597737420362E-2</v>
          </cell>
          <cell r="AC7">
            <v>7.6610182861487547E-2</v>
          </cell>
          <cell r="AD7">
            <v>7.3485294480541294E-2</v>
          </cell>
          <cell r="AE7">
            <v>7.6730898776186773E-2</v>
          </cell>
          <cell r="AF7">
            <v>7.5283299553419794E-2</v>
          </cell>
          <cell r="AG7">
            <v>6.6059007655207683E-2</v>
          </cell>
          <cell r="AH7">
            <v>7.7561672134980469E-2</v>
          </cell>
          <cell r="AI7">
            <v>6.3608416508152701E-2</v>
          </cell>
          <cell r="AJ7">
            <v>7.8308860392387658E-2</v>
          </cell>
          <cell r="AK7">
            <v>7.0333572241678771E-2</v>
          </cell>
          <cell r="AL7">
            <v>8.4385833883601061E-2</v>
          </cell>
          <cell r="AM7">
            <v>8.9780991716214301E-2</v>
          </cell>
        </row>
        <row r="8">
          <cell r="A8" t="str">
            <v>VRF-New-Large Off</v>
          </cell>
          <cell r="B8">
            <v>0</v>
          </cell>
          <cell r="C8">
            <v>3.3900776130202694</v>
          </cell>
          <cell r="D8">
            <v>1.4996068097757478</v>
          </cell>
          <cell r="E8">
            <v>0.29992136195514957</v>
          </cell>
          <cell r="F8">
            <v>1.7995281717308973</v>
          </cell>
          <cell r="G8">
            <v>1.9043254851335727</v>
          </cell>
          <cell r="H8">
            <v>2.4817444532758151</v>
          </cell>
          <cell r="I8">
            <v>4650.0017355999125</v>
          </cell>
          <cell r="J8">
            <v>-5.0311778050357123</v>
          </cell>
          <cell r="K8">
            <v>25.763346706677989</v>
          </cell>
          <cell r="L8">
            <v>1.3032144308575175</v>
          </cell>
          <cell r="M8">
            <v>3.2206042090265272E-2</v>
          </cell>
          <cell r="N8">
            <v>6.3728838317816863E-4</v>
          </cell>
          <cell r="O8">
            <v>0.21257527104735577</v>
          </cell>
          <cell r="P8">
            <v>0.19113965138796216</v>
          </cell>
          <cell r="Q8">
            <v>0.21995260143793749</v>
          </cell>
          <cell r="R8">
            <v>0.20462651559086409</v>
          </cell>
          <cell r="S8">
            <v>0.20891155322025731</v>
          </cell>
          <cell r="T8">
            <v>0.20679415828023281</v>
          </cell>
          <cell r="U8">
            <v>0.19645798037802967</v>
          </cell>
          <cell r="V8">
            <v>0.20470175529286913</v>
          </cell>
          <cell r="W8">
            <v>0.19125687259214133</v>
          </cell>
          <cell r="X8">
            <v>0.21806917733486386</v>
          </cell>
          <cell r="Y8">
            <v>0.19297936571889832</v>
          </cell>
          <cell r="Z8">
            <v>0.21010408157493873</v>
          </cell>
          <cell r="AA8">
            <v>0</v>
          </cell>
          <cell r="AB8">
            <v>9.0250888848768404E-2</v>
          </cell>
          <cell r="AC8">
            <v>7.7540914789210769E-2</v>
          </cell>
          <cell r="AD8">
            <v>7.437806235077131E-2</v>
          </cell>
          <cell r="AE8">
            <v>7.7663097273389381E-2</v>
          </cell>
          <cell r="AF8">
            <v>7.6197911265617424E-2</v>
          </cell>
          <cell r="AG8">
            <v>6.6861554069299625E-2</v>
          </cell>
          <cell r="AH8">
            <v>7.8503963641504415E-2</v>
          </cell>
          <cell r="AI8">
            <v>6.4381190856219364E-2</v>
          </cell>
          <cell r="AJ8">
            <v>7.9260229438492036E-2</v>
          </cell>
          <cell r="AK8">
            <v>7.1188050051691487E-2</v>
          </cell>
          <cell r="AL8">
            <v>8.5411031669449161E-2</v>
          </cell>
          <cell r="AM8">
            <v>9.0871734909505147E-2</v>
          </cell>
        </row>
        <row r="9">
          <cell r="A9" t="str">
            <v>VRF-New-Other</v>
          </cell>
          <cell r="B9">
            <v>0</v>
          </cell>
          <cell r="C9">
            <v>3.9276157074034557</v>
          </cell>
          <cell r="D9">
            <v>1.7902223614992041</v>
          </cell>
          <cell r="E9">
            <v>0.35804447229984082</v>
          </cell>
          <cell r="F9">
            <v>2.1482668337990449</v>
          </cell>
          <cell r="G9">
            <v>2.273373290141802</v>
          </cell>
          <cell r="H9">
            <v>2.8752552623016321</v>
          </cell>
          <cell r="I9">
            <v>4791.4100731918961</v>
          </cell>
          <cell r="J9">
            <v>-4.7106850458440537</v>
          </cell>
          <cell r="K9">
            <v>27.020312776147971</v>
          </cell>
          <cell r="L9">
            <v>1.2647528123822935</v>
          </cell>
          <cell r="M9">
            <v>3.7312702311357443E-2</v>
          </cell>
          <cell r="N9">
            <v>7.3833821806998303E-4</v>
          </cell>
          <cell r="O9">
            <v>0.24628166929408574</v>
          </cell>
          <cell r="P9">
            <v>0.22144717106643194</v>
          </cell>
          <cell r="Q9">
            <v>0.25482876526895903</v>
          </cell>
          <cell r="R9">
            <v>0.23707254184953394</v>
          </cell>
          <cell r="S9">
            <v>0.24203702438391034</v>
          </cell>
          <cell r="T9">
            <v>0.23958389068771524</v>
          </cell>
          <cell r="U9">
            <v>0.22760878589150332</v>
          </cell>
          <cell r="V9">
            <v>0.23715971172266026</v>
          </cell>
          <cell r="W9">
            <v>0.22158297912020825</v>
          </cell>
          <cell r="X9">
            <v>0.25264670133551898</v>
          </cell>
          <cell r="Y9">
            <v>0.22357859451100692</v>
          </cell>
          <cell r="Z9">
            <v>0.24341864263341054</v>
          </cell>
          <cell r="AA9">
            <v>0</v>
          </cell>
          <cell r="AB9">
            <v>0.10456126647016289</v>
          </cell>
          <cell r="AC9">
            <v>8.9835971224625819E-2</v>
          </cell>
          <cell r="AD9">
            <v>8.6171610010681007E-2</v>
          </cell>
          <cell r="AE9">
            <v>8.9977527229770482E-2</v>
          </cell>
          <cell r="AF9">
            <v>8.8280018135497587E-2</v>
          </cell>
          <cell r="AG9">
            <v>7.746326779522511E-2</v>
          </cell>
          <cell r="AH9">
            <v>9.0951723201730422E-2</v>
          </cell>
          <cell r="AI9">
            <v>7.4589612785574605E-2</v>
          </cell>
          <cell r="AJ9">
            <v>9.1827904151633291E-2</v>
          </cell>
          <cell r="AK9">
            <v>8.2475782409402662E-2</v>
          </cell>
          <cell r="AL9">
            <v>9.8953990988895027E-2</v>
          </cell>
          <cell r="AM9">
            <v>0.10528055523531206</v>
          </cell>
        </row>
        <row r="10">
          <cell r="A10" t="str">
            <v>VRF-New-Medium Ret</v>
          </cell>
          <cell r="B10">
            <v>0</v>
          </cell>
          <cell r="C10">
            <v>3.9974786918857497</v>
          </cell>
          <cell r="D10">
            <v>1.859824997051404</v>
          </cell>
          <cell r="E10">
            <v>0.37196499941028083</v>
          </cell>
          <cell r="F10">
            <v>2.2317899964616847</v>
          </cell>
          <cell r="G10">
            <v>2.3617605072779657</v>
          </cell>
          <cell r="H10">
            <v>2.9263992460152544</v>
          </cell>
          <cell r="I10">
            <v>4890.7028344363025</v>
          </cell>
          <cell r="J10">
            <v>-4.485644489106865</v>
          </cell>
          <cell r="K10">
            <v>27.902917253037575</v>
          </cell>
          <cell r="L10">
            <v>1.2390753579786378</v>
          </cell>
          <cell r="M10">
            <v>3.7976406944592575E-2</v>
          </cell>
          <cell r="N10">
            <v>7.5147150689314256E-4</v>
          </cell>
          <cell r="O10">
            <v>0.25066243709877023</v>
          </cell>
          <cell r="P10">
            <v>0.22538619194535847</v>
          </cell>
          <cell r="Q10">
            <v>0.25936156567508556</v>
          </cell>
          <cell r="R10">
            <v>0.24128950108034461</v>
          </cell>
          <cell r="S10">
            <v>0.24634229000518787</v>
          </cell>
          <cell r="T10">
            <v>0.24384552086853273</v>
          </cell>
          <cell r="U10">
            <v>0.23165740731003928</v>
          </cell>
          <cell r="V10">
            <v>0.24137822149913199</v>
          </cell>
          <cell r="W10">
            <v>0.22552441570287476</v>
          </cell>
          <cell r="X10">
            <v>0.25714068799048495</v>
          </cell>
          <cell r="Y10">
            <v>0.22755552836669254</v>
          </cell>
          <cell r="Z10">
            <v>0.24774848397225213</v>
          </cell>
          <cell r="AA10">
            <v>0</v>
          </cell>
          <cell r="AB10">
            <v>0.10642116384329038</v>
          </cell>
          <cell r="AC10">
            <v>9.1433940458679794E-2</v>
          </cell>
          <cell r="AD10">
            <v>8.7704398934414701E-2</v>
          </cell>
          <cell r="AE10">
            <v>9.1578014410010511E-2</v>
          </cell>
          <cell r="AF10">
            <v>8.985031064794255E-2</v>
          </cell>
          <cell r="AG10">
            <v>7.8841155928660478E-2</v>
          </cell>
          <cell r="AH10">
            <v>9.2569539021822744E-2</v>
          </cell>
          <cell r="AI10">
            <v>7.5916385400002284E-2</v>
          </cell>
          <cell r="AJ10">
            <v>9.3461305156394101E-2</v>
          </cell>
          <cell r="AK10">
            <v>8.3942831310284668E-2</v>
          </cell>
          <cell r="AL10">
            <v>0.1007141482068955</v>
          </cell>
          <cell r="AM10">
            <v>0.10715324705259639</v>
          </cell>
        </row>
        <row r="11">
          <cell r="A11" t="str">
            <v>VRF-New-Hospital</v>
          </cell>
          <cell r="B11">
            <v>0</v>
          </cell>
          <cell r="C11">
            <v>4.1849380233644631</v>
          </cell>
          <cell r="D11">
            <v>1.98</v>
          </cell>
          <cell r="E11">
            <v>0.39600000000000002</v>
          </cell>
          <cell r="F11">
            <v>2.3759999999999999</v>
          </cell>
          <cell r="G11">
            <v>2.5143687238445707</v>
          </cell>
          <cell r="H11">
            <v>3.0636309584472365</v>
          </cell>
          <cell r="I11">
            <v>4973.4930084500666</v>
          </cell>
          <cell r="J11">
            <v>-4.2980059682426432</v>
          </cell>
          <cell r="K11">
            <v>28.638831707537967</v>
          </cell>
          <cell r="L11">
            <v>1.2184493584388936</v>
          </cell>
          <cell r="M11">
            <v>3.9757287446156565E-2</v>
          </cell>
          <cell r="N11">
            <v>7.8671130606791596E-4</v>
          </cell>
          <cell r="O11">
            <v>0.26241709960159748</v>
          </cell>
          <cell r="P11">
            <v>0.23595554030795818</v>
          </cell>
          <cell r="Q11">
            <v>0.27152416852057776</v>
          </cell>
          <cell r="R11">
            <v>0.25260462545040502</v>
          </cell>
          <cell r="S11">
            <v>0.25789436183812703</v>
          </cell>
          <cell r="T11">
            <v>0.25528050823166243</v>
          </cell>
          <cell r="U11">
            <v>0.24252084050221129</v>
          </cell>
          <cell r="V11">
            <v>0.25269750635926036</v>
          </cell>
          <cell r="W11">
            <v>0.23610024598449783</v>
          </cell>
          <cell r="X11">
            <v>0.26919914412797935</v>
          </cell>
          <cell r="Y11">
            <v>0.23822660644110316</v>
          </cell>
          <cell r="Z11">
            <v>0.25936649841584991</v>
          </cell>
          <cell r="AA11">
            <v>0</v>
          </cell>
          <cell r="AB11">
            <v>0.11141171958277299</v>
          </cell>
          <cell r="AC11">
            <v>9.5721679474685142E-2</v>
          </cell>
          <cell r="AD11">
            <v>9.181724336942329E-2</v>
          </cell>
          <cell r="AE11">
            <v>9.5872509686319343E-2</v>
          </cell>
          <cell r="AF11">
            <v>9.4063786307339373E-2</v>
          </cell>
          <cell r="AG11">
            <v>8.2538363974671014E-2</v>
          </cell>
          <cell r="AH11">
            <v>9.6910531241630557E-2</v>
          </cell>
          <cell r="AI11">
            <v>7.9476438111290515E-2</v>
          </cell>
          <cell r="AJ11">
            <v>9.784411620659654E-2</v>
          </cell>
          <cell r="AK11">
            <v>8.7879279319825698E-2</v>
          </cell>
          <cell r="AL11">
            <v>0.10543707691984541</v>
          </cell>
          <cell r="AM11">
            <v>0.11217813338883287</v>
          </cell>
        </row>
        <row r="12">
          <cell r="A12" t="str">
            <v>VRF-New-School K-12</v>
          </cell>
          <cell r="B12">
            <v>0</v>
          </cell>
          <cell r="C12">
            <v>3.8084682088936601</v>
          </cell>
          <cell r="D12">
            <v>1.8122943322360696</v>
          </cell>
          <cell r="E12">
            <v>0.36245886644721392</v>
          </cell>
          <cell r="F12">
            <v>2.1747531986832835</v>
          </cell>
          <cell r="G12">
            <v>2.3014021148359367</v>
          </cell>
          <cell r="H12">
            <v>2.7880319956682378</v>
          </cell>
          <cell r="I12">
            <v>5002.2310744192173</v>
          </cell>
          <cell r="J12">
            <v>-4.2328730191313975</v>
          </cell>
          <cell r="K12">
            <v>28.8942818064539</v>
          </cell>
          <cell r="L12">
            <v>1.2114493063577427</v>
          </cell>
          <cell r="M12">
            <v>3.6180790364203658E-2</v>
          </cell>
          <cell r="N12">
            <v>7.1594011237664974E-4</v>
          </cell>
          <cell r="O12">
            <v>0.23881050943241836</v>
          </cell>
          <cell r="P12">
            <v>0.21472938642296457</v>
          </cell>
          <cell r="Q12">
            <v>0.24709832212175795</v>
          </cell>
          <cell r="R12">
            <v>0.22988074855023363</v>
          </cell>
          <cell r="S12">
            <v>0.23469462936605301</v>
          </cell>
          <cell r="T12">
            <v>0.2323159135266917</v>
          </cell>
          <cell r="U12">
            <v>0.22070408352291224</v>
          </cell>
          <cell r="V12">
            <v>0.22996527405255024</v>
          </cell>
          <cell r="W12">
            <v>0.21486107462615203</v>
          </cell>
          <cell r="X12">
            <v>0.2449824529177991</v>
          </cell>
          <cell r="Y12">
            <v>0.21679615135952729</v>
          </cell>
          <cell r="Z12">
            <v>0.23603433507354635</v>
          </cell>
          <cell r="AA12">
            <v>0</v>
          </cell>
          <cell r="AB12">
            <v>0.10138931323719953</v>
          </cell>
          <cell r="AC12">
            <v>8.7110722105310026E-2</v>
          </cell>
          <cell r="AD12">
            <v>8.3557522345235266E-2</v>
          </cell>
          <cell r="AE12">
            <v>8.7247983890966704E-2</v>
          </cell>
          <cell r="AF12">
            <v>8.5601970150961548E-2</v>
          </cell>
          <cell r="AG12">
            <v>7.5113354954516681E-2</v>
          </cell>
          <cell r="AH12">
            <v>8.8192626815540034E-2</v>
          </cell>
          <cell r="AI12">
            <v>7.2326874666500632E-2</v>
          </cell>
          <cell r="AJ12">
            <v>8.9042228085504743E-2</v>
          </cell>
          <cell r="AK12">
            <v>7.997381075693287E-2</v>
          </cell>
          <cell r="AL12">
            <v>9.5952139134686476E-2</v>
          </cell>
          <cell r="AM12">
            <v>0.10208678177769888</v>
          </cell>
        </row>
        <row r="13">
          <cell r="A13" t="str">
            <v>VRF-New-Xlarge Ret</v>
          </cell>
          <cell r="B13">
            <v>0</v>
          </cell>
          <cell r="C13">
            <v>4.0589351681124262</v>
          </cell>
          <cell r="D13">
            <v>1.9381263635476327</v>
          </cell>
          <cell r="E13">
            <v>0.38762527270952657</v>
          </cell>
          <cell r="F13">
            <v>2.3257516362571593</v>
          </cell>
          <cell r="G13">
            <v>2.4611940966478683</v>
          </cell>
          <cell r="H13">
            <v>2.9713891507913743</v>
          </cell>
          <cell r="I13">
            <v>5019.4406882057392</v>
          </cell>
          <cell r="J13">
            <v>-4.1938685537583558</v>
          </cell>
          <cell r="K13">
            <v>29.047256524682727</v>
          </cell>
          <cell r="L13">
            <v>1.2072957410544698</v>
          </cell>
          <cell r="M13">
            <v>3.8560248993657731E-2</v>
          </cell>
          <cell r="N13">
            <v>7.6302448674820647E-4</v>
          </cell>
          <cell r="O13">
            <v>0.25451607367668388</v>
          </cell>
          <cell r="P13">
            <v>0.22885123634327542</v>
          </cell>
          <cell r="Q13">
            <v>0.26334894099928158</v>
          </cell>
          <cell r="R13">
            <v>0.2449990399246644</v>
          </cell>
          <cell r="S13">
            <v>0.25012950946430829</v>
          </cell>
          <cell r="T13">
            <v>0.24759435547437006</v>
          </cell>
          <cell r="U13">
            <v>0.2352188641788355</v>
          </cell>
          <cell r="V13">
            <v>0.24508912431427649</v>
          </cell>
          <cell r="W13">
            <v>0.22899158512651982</v>
          </cell>
          <cell r="X13">
            <v>0.26109391996404774</v>
          </cell>
          <cell r="Y13">
            <v>0.23105392372967556</v>
          </cell>
          <cell r="Z13">
            <v>0.25155732198966091</v>
          </cell>
          <cell r="AA13">
            <v>0</v>
          </cell>
          <cell r="AB13">
            <v>0.10805726255196547</v>
          </cell>
          <cell r="AC13">
            <v>9.2839628448841277E-2</v>
          </cell>
          <cell r="AD13">
            <v>8.9052749663345088E-2</v>
          </cell>
          <cell r="AE13">
            <v>9.2985917365665832E-2</v>
          </cell>
          <cell r="AF13">
            <v>9.1231652214941603E-2</v>
          </cell>
          <cell r="AG13">
            <v>8.0053244847320279E-2</v>
          </cell>
          <cell r="AH13">
            <v>9.3992685488058281E-2</v>
          </cell>
          <cell r="AI13">
            <v>7.7083509453476487E-2</v>
          </cell>
          <cell r="AJ13">
            <v>9.4898161465376343E-2</v>
          </cell>
          <cell r="AK13">
            <v>8.5233352414822897E-2</v>
          </cell>
          <cell r="AL13">
            <v>0.10226250834388156</v>
          </cell>
          <cell r="AM13">
            <v>0.10880060066913128</v>
          </cell>
        </row>
        <row r="14">
          <cell r="A14" t="str">
            <v>VRF-New-Large Ret</v>
          </cell>
          <cell r="B14">
            <v>0</v>
          </cell>
          <cell r="C14">
            <v>4.0977909902096235</v>
          </cell>
          <cell r="D14">
            <v>1.9876323579252317</v>
          </cell>
          <cell r="E14">
            <v>0.39752647158504639</v>
          </cell>
          <cell r="F14">
            <v>2.3851588295102779</v>
          </cell>
          <cell r="G14">
            <v>2.5240609269033536</v>
          </cell>
          <cell r="H14">
            <v>2.9998339924660375</v>
          </cell>
          <cell r="I14">
            <v>5098.8426194575632</v>
          </cell>
          <cell r="J14">
            <v>-4.0139092637660578</v>
          </cell>
          <cell r="K14">
            <v>29.753053192216626</v>
          </cell>
          <cell r="L14">
            <v>1.1884950796914346</v>
          </cell>
          <cell r="M14">
            <v>3.892938279670341E-2</v>
          </cell>
          <cell r="N14">
            <v>7.7032885168258928E-4</v>
          </cell>
          <cell r="O14">
            <v>0.25695253320857075</v>
          </cell>
          <cell r="P14">
            <v>0.23104200869064781</v>
          </cell>
          <cell r="Q14">
            <v>0.26586995677734637</v>
          </cell>
          <cell r="R14">
            <v>0.24734439374654471</v>
          </cell>
          <cell r="S14">
            <v>0.25252397681066013</v>
          </cell>
          <cell r="T14">
            <v>0.2499645540190924</v>
          </cell>
          <cell r="U14">
            <v>0.23747059325601808</v>
          </cell>
          <cell r="V14">
            <v>0.24743534050593399</v>
          </cell>
          <cell r="W14">
            <v>0.23118370102019867</v>
          </cell>
          <cell r="X14">
            <v>0.26359334862811795</v>
          </cell>
          <cell r="Y14">
            <v>0.23326578220571886</v>
          </cell>
          <cell r="Z14">
            <v>0.25396545765717959</v>
          </cell>
          <cell r="AA14">
            <v>0</v>
          </cell>
          <cell r="AB14">
            <v>0.10909168502882949</v>
          </cell>
          <cell r="AC14">
            <v>9.3728373880135177E-2</v>
          </cell>
          <cell r="AD14">
            <v>8.9905243643877003E-2</v>
          </cell>
          <cell r="AE14">
            <v>9.3876063207631866E-2</v>
          </cell>
          <cell r="AF14">
            <v>9.2105004634055423E-2</v>
          </cell>
          <cell r="AG14">
            <v>8.0819587375904542E-2</v>
          </cell>
          <cell r="AH14">
            <v>9.4892469030908075E-2</v>
          </cell>
          <cell r="AI14">
            <v>7.7821422971652926E-2</v>
          </cell>
          <cell r="AJ14">
            <v>9.5806613048495512E-2</v>
          </cell>
          <cell r="AK14">
            <v>8.6049283648264654E-2</v>
          </cell>
          <cell r="AL14">
            <v>0.10324145815875896</v>
          </cell>
          <cell r="AM14">
            <v>0.1098421390550804</v>
          </cell>
        </row>
        <row r="15">
          <cell r="A15" t="str">
            <v>VRF-New-Warehouse</v>
          </cell>
          <cell r="B15">
            <v>0</v>
          </cell>
          <cell r="C15">
            <v>4.0898458077684587</v>
          </cell>
          <cell r="D15">
            <v>1.9867934739976052</v>
          </cell>
          <cell r="E15">
            <v>0.39735869479952107</v>
          </cell>
          <cell r="F15">
            <v>2.3841521687971263</v>
          </cell>
          <cell r="G15">
            <v>2.5229956423020607</v>
          </cell>
          <cell r="H15">
            <v>2.9940176322806877</v>
          </cell>
          <cell r="I15">
            <v>5106.5917837275128</v>
          </cell>
          <cell r="J15">
            <v>-3.9963462891876285</v>
          </cell>
          <cell r="K15">
            <v>29.821934820555839</v>
          </cell>
          <cell r="L15">
            <v>1.1866915590662106</v>
          </cell>
          <cell r="M15">
            <v>3.8853902849243747E-2</v>
          </cell>
          <cell r="N15">
            <v>7.6883526567956141E-4</v>
          </cell>
          <cell r="O15">
            <v>0.25645432947882002</v>
          </cell>
          <cell r="P15">
            <v>0.23059404272190853</v>
          </cell>
          <cell r="Q15">
            <v>0.26535446310837507</v>
          </cell>
          <cell r="R15">
            <v>0.24686481918092856</v>
          </cell>
          <cell r="S15">
            <v>0.25203435958242115</v>
          </cell>
          <cell r="T15">
            <v>0.24947989924039551</v>
          </cell>
          <cell r="U15">
            <v>0.23701016294311572</v>
          </cell>
          <cell r="V15">
            <v>0.24695558960419003</v>
          </cell>
          <cell r="W15">
            <v>0.2307354603250491</v>
          </cell>
          <cell r="X15">
            <v>0.26308226906107035</v>
          </cell>
          <cell r="Y15">
            <v>0.23281350457581207</v>
          </cell>
          <cell r="Z15">
            <v>0.25347304555034911</v>
          </cell>
          <cell r="AA15">
            <v>0</v>
          </cell>
          <cell r="AB15">
            <v>0.10888016781322749</v>
          </cell>
          <cell r="AC15">
            <v>9.3546644496628167E-2</v>
          </cell>
          <cell r="AD15">
            <v>8.9730926904718136E-2</v>
          </cell>
          <cell r="AE15">
            <v>9.3694047470171141E-2</v>
          </cell>
          <cell r="AF15">
            <v>9.1926422791469939E-2</v>
          </cell>
          <cell r="AG15">
            <v>8.066288676134041E-2</v>
          </cell>
          <cell r="AH15">
            <v>9.4708482590275936E-2</v>
          </cell>
          <cell r="AI15">
            <v>7.7670535480119554E-2</v>
          </cell>
          <cell r="AJ15">
            <v>9.5620854179495354E-2</v>
          </cell>
          <cell r="AK15">
            <v>8.5882443206877962E-2</v>
          </cell>
          <cell r="AL15">
            <v>0.10304128391304389</v>
          </cell>
          <cell r="AM15">
            <v>0.10962916678865553</v>
          </cell>
        </row>
        <row r="16">
          <cell r="A16" t="str">
            <v>VRF-New-Small Off</v>
          </cell>
          <cell r="B16">
            <v>0</v>
          </cell>
          <cell r="C16">
            <v>3.2602314947007653</v>
          </cell>
          <cell r="D16">
            <v>1.9018540421587167</v>
          </cell>
          <cell r="E16">
            <v>0.38037080843174337</v>
          </cell>
          <cell r="F16">
            <v>2.2822248505904601</v>
          </cell>
          <cell r="G16">
            <v>2.4151324853137628</v>
          </cell>
          <cell r="H16">
            <v>2.3866891416566403</v>
          </cell>
          <cell r="I16">
            <v>6132.1687504915617</v>
          </cell>
          <cell r="J16">
            <v>-1.6719430931750763</v>
          </cell>
          <cell r="K16">
            <v>38.938196780808177</v>
          </cell>
          <cell r="L16">
            <v>0.98822286403330484</v>
          </cell>
          <cell r="M16">
            <v>3.0972492293117708E-2</v>
          </cell>
          <cell r="N16">
            <v>6.1287908278693788E-4</v>
          </cell>
          <cell r="O16">
            <v>0.20443325279673982</v>
          </cell>
          <cell r="P16">
            <v>0.18381865623010829</v>
          </cell>
          <cell r="Q16">
            <v>0.21152801805928478</v>
          </cell>
          <cell r="R16">
            <v>0.19678894908422367</v>
          </cell>
          <cell r="S16">
            <v>0.20090986200423183</v>
          </cell>
          <cell r="T16">
            <v>0.19887356712895382</v>
          </cell>
          <cell r="U16">
            <v>0.18893328357846292</v>
          </cell>
          <cell r="V16">
            <v>0.19686130696924276</v>
          </cell>
          <cell r="W16">
            <v>0.18393138764966163</v>
          </cell>
          <cell r="X16">
            <v>0.20971673251374576</v>
          </cell>
          <cell r="Y16">
            <v>0.18558790616702253</v>
          </cell>
          <cell r="Z16">
            <v>0.20205671436104036</v>
          </cell>
          <cell r="AA16">
            <v>0</v>
          </cell>
          <cell r="AB16">
            <v>8.6794116193508394E-2</v>
          </cell>
          <cell r="AC16">
            <v>7.4570957181853109E-2</v>
          </cell>
          <cell r="AD16">
            <v>7.1529247725618958E-2</v>
          </cell>
          <cell r="AE16">
            <v>7.4688459855387773E-2</v>
          </cell>
          <cell r="AF16">
            <v>7.3279393127892639E-2</v>
          </cell>
          <cell r="AG16">
            <v>6.4300635337715323E-2</v>
          </cell>
          <cell r="AH16">
            <v>7.549711951722983E-2</v>
          </cell>
          <cell r="AI16">
            <v>6.191527453225075E-2</v>
          </cell>
          <cell r="AJ16">
            <v>7.6224418963187754E-2</v>
          </cell>
          <cell r="AK16">
            <v>6.8461418680644037E-2</v>
          </cell>
          <cell r="AL16">
            <v>8.2139634318147303E-2</v>
          </cell>
          <cell r="AM16">
            <v>8.739118272461105E-2</v>
          </cell>
        </row>
        <row r="17">
          <cell r="A17" t="str">
            <v>VRF-New-Supermarket</v>
          </cell>
          <cell r="B17">
            <v>0</v>
          </cell>
          <cell r="C17">
            <v>2.347546574552124</v>
          </cell>
          <cell r="D17">
            <v>1.5262636850237556</v>
          </cell>
          <cell r="E17">
            <v>0.30525273700475114</v>
          </cell>
          <cell r="F17">
            <v>1.8315164220285067</v>
          </cell>
          <cell r="G17">
            <v>1.9381766030118648</v>
          </cell>
          <cell r="H17">
            <v>1.7185478786165289</v>
          </cell>
          <cell r="I17">
            <v>6834.4049191146232</v>
          </cell>
          <cell r="J17">
            <v>-8.0370692857512693E-2</v>
          </cell>
          <cell r="K17">
            <v>45.180311296436336</v>
          </cell>
          <cell r="L17">
            <v>0.88668281102246316</v>
          </cell>
          <cell r="M17">
            <v>2.2301903501709477E-2</v>
          </cell>
          <cell r="N17">
            <v>4.4130675804761462E-4</v>
          </cell>
          <cell r="O17">
            <v>0.14720322256490048</v>
          </cell>
          <cell r="P17">
            <v>0.13235957553111477</v>
          </cell>
          <cell r="Q17">
            <v>0.15231184504045495</v>
          </cell>
          <cell r="R17">
            <v>0.14169890208203845</v>
          </cell>
          <cell r="S17">
            <v>0.14466618677489448</v>
          </cell>
          <cell r="T17">
            <v>0.14319994210269654</v>
          </cell>
          <cell r="U17">
            <v>0.13604238944517474</v>
          </cell>
          <cell r="V17">
            <v>0.1417510037519335</v>
          </cell>
          <cell r="W17">
            <v>0.1324407483736712</v>
          </cell>
          <cell r="X17">
            <v>0.15100761950160063</v>
          </cell>
          <cell r="Y17">
            <v>0.1336335331122499</v>
          </cell>
          <cell r="Z17">
            <v>0.14549198375468533</v>
          </cell>
          <cell r="AA17">
            <v>0</v>
          </cell>
          <cell r="AB17">
            <v>6.2496552926543263E-2</v>
          </cell>
          <cell r="AC17">
            <v>5.369520396875984E-2</v>
          </cell>
          <cell r="AD17">
            <v>5.1505005319868916E-2</v>
          </cell>
          <cell r="AE17">
            <v>5.3779812377458845E-2</v>
          </cell>
          <cell r="AF17">
            <v>5.2765206581881691E-2</v>
          </cell>
          <cell r="AG17">
            <v>4.6300005528421354E-2</v>
          </cell>
          <cell r="AH17">
            <v>5.4362091955526055E-2</v>
          </cell>
          <cell r="AI17">
            <v>4.4582414125160216E-2</v>
          </cell>
          <cell r="AJ17">
            <v>5.4885787688730085E-2</v>
          </cell>
          <cell r="AK17">
            <v>4.9295999125815386E-2</v>
          </cell>
          <cell r="AL17">
            <v>5.9145069143695592E-2</v>
          </cell>
          <cell r="AM17">
            <v>6.2926473774847461E-2</v>
          </cell>
        </row>
        <row r="18">
          <cell r="A18" t="str">
            <v>VRF-New-Restaurant</v>
          </cell>
          <cell r="B18">
            <v>0</v>
          </cell>
          <cell r="C18">
            <v>3.7573935520667674</v>
          </cell>
          <cell r="D18">
            <v>2.4711102162046097</v>
          </cell>
          <cell r="E18">
            <v>0.49422204324092195</v>
          </cell>
          <cell r="F18">
            <v>2.9653322594455318</v>
          </cell>
          <cell r="G18">
            <v>3.1380213337361949</v>
          </cell>
          <cell r="H18">
            <v>2.7506422185739638</v>
          </cell>
          <cell r="I18">
            <v>6913.385630966045</v>
          </cell>
          <cell r="J18">
            <v>9.8633930881301332E-2</v>
          </cell>
          <cell r="K18">
            <v>45.882363782381468</v>
          </cell>
          <cell r="L18">
            <v>0.87655306514407627</v>
          </cell>
          <cell r="M18">
            <v>3.569557653275765E-2</v>
          </cell>
          <cell r="N18">
            <v>7.0633877306052958E-4</v>
          </cell>
          <cell r="O18">
            <v>0.23560786623129276</v>
          </cell>
          <cell r="P18">
            <v>0.21184969067111578</v>
          </cell>
          <cell r="Q18">
            <v>0.24378453261042685</v>
          </cell>
          <cell r="R18">
            <v>0.22679786070679719</v>
          </cell>
          <cell r="S18">
            <v>0.23154718346483907</v>
          </cell>
          <cell r="T18">
            <v>0.22920036813994191</v>
          </cell>
          <cell r="U18">
            <v>0.21774426222260493</v>
          </cell>
          <cell r="V18">
            <v>0.2268812526533672</v>
          </cell>
          <cell r="W18">
            <v>0.21197961282837166</v>
          </cell>
          <cell r="X18">
            <v>0.24169703893372865</v>
          </cell>
          <cell r="Y18">
            <v>0.2138887386085894</v>
          </cell>
          <cell r="Z18">
            <v>0.23286892262895953</v>
          </cell>
          <cell r="AA18">
            <v>0</v>
          </cell>
          <cell r="AB18">
            <v>0.10002960006763401</v>
          </cell>
          <cell r="AC18">
            <v>8.5942496458294854E-2</v>
          </cell>
          <cell r="AD18">
            <v>8.2436947997490337E-2</v>
          </cell>
          <cell r="AE18">
            <v>8.6077917451744965E-2</v>
          </cell>
          <cell r="AF18">
            <v>8.4453978095006751E-2</v>
          </cell>
          <cell r="AG18">
            <v>7.4106023760715539E-2</v>
          </cell>
          <cell r="AH18">
            <v>8.7009891946243464E-2</v>
          </cell>
          <cell r="AI18">
            <v>7.1356912440131856E-2</v>
          </cell>
          <cell r="AJ18">
            <v>8.784809937203697E-2</v>
          </cell>
          <cell r="AK18">
            <v>7.8901296896895748E-2</v>
          </cell>
          <cell r="AL18">
            <v>9.4665342892915033E-2</v>
          </cell>
          <cell r="AM18">
            <v>0.10071771498762253</v>
          </cell>
        </row>
        <row r="19">
          <cell r="A19" t="str">
            <v>VRF-New-MiniMart</v>
          </cell>
          <cell r="B19">
            <v>0</v>
          </cell>
          <cell r="C19">
            <v>3.9670517690227078</v>
          </cell>
          <cell r="D19">
            <v>2.6278655191822664</v>
          </cell>
          <cell r="E19">
            <v>0.52557310383645328</v>
          </cell>
          <cell r="F19">
            <v>3.1534386230187197</v>
          </cell>
          <cell r="G19">
            <v>3.3370822585360935</v>
          </cell>
          <cell r="H19">
            <v>2.904124874845821</v>
          </cell>
          <cell r="I19">
            <v>6963.3884168971281</v>
          </cell>
          <cell r="J19">
            <v>0.21196197859912538</v>
          </cell>
          <cell r="K19">
            <v>46.32683407575054</v>
          </cell>
          <cell r="L19">
            <v>0.87025870201946964</v>
          </cell>
          <cell r="M19">
            <v>3.7687348442025953E-2</v>
          </cell>
          <cell r="N19">
            <v>7.457516601256229E-4</v>
          </cell>
          <cell r="O19">
            <v>0.24875451282296412</v>
          </cell>
          <cell r="P19">
            <v>0.22367065852909876</v>
          </cell>
          <cell r="Q19">
            <v>0.25738742773447509</v>
          </cell>
          <cell r="R19">
            <v>0.2394529191738704</v>
          </cell>
          <cell r="S19">
            <v>0.24446724865197003</v>
          </cell>
          <cell r="T19">
            <v>0.24198948374467627</v>
          </cell>
          <cell r="U19">
            <v>0.22989414035950309</v>
          </cell>
          <cell r="V19">
            <v>0.23954096429466454</v>
          </cell>
          <cell r="W19">
            <v>0.22380783019254977</v>
          </cell>
          <cell r="X19">
            <v>0.25518345432359452</v>
          </cell>
          <cell r="Y19">
            <v>0.22582348298450544</v>
          </cell>
          <cell r="Z19">
            <v>0.2458627393336226</v>
          </cell>
          <cell r="AA19">
            <v>0</v>
          </cell>
          <cell r="AB19">
            <v>0.105611136125112</v>
          </cell>
          <cell r="AC19">
            <v>9.0737988417947876E-2</v>
          </cell>
          <cell r="AD19">
            <v>8.703683440516688E-2</v>
          </cell>
          <cell r="AE19">
            <v>9.0880965746296574E-2</v>
          </cell>
          <cell r="AF19">
            <v>8.9166412450597657E-2</v>
          </cell>
          <cell r="AG19">
            <v>7.8241054225868717E-2</v>
          </cell>
          <cell r="AH19">
            <v>9.1864943340299376E-2</v>
          </cell>
          <cell r="AI19">
            <v>7.5338545671351426E-2</v>
          </cell>
          <cell r="AJ19">
            <v>9.2749921771550767E-2</v>
          </cell>
          <cell r="AK19">
            <v>8.330389806009178E-2</v>
          </cell>
          <cell r="AL19">
            <v>9.9947559600700189E-2</v>
          </cell>
          <cell r="AM19">
            <v>0.10633764706222952</v>
          </cell>
        </row>
        <row r="20">
          <cell r="A20" t="str">
            <v>VRF-New-Assembly</v>
          </cell>
          <cell r="B20">
            <v>0</v>
          </cell>
          <cell r="C20">
            <v>3.7909390211690437</v>
          </cell>
          <cell r="D20">
            <v>2.6536674378850664</v>
          </cell>
          <cell r="E20">
            <v>0.53073348757701333</v>
          </cell>
          <cell r="F20">
            <v>3.1844009254620795</v>
          </cell>
          <cell r="G20">
            <v>3.3698476814661449</v>
          </cell>
          <cell r="H20">
            <v>2.7751995565999055</v>
          </cell>
          <cell r="I20">
            <v>7358.4280705326391</v>
          </cell>
          <cell r="J20">
            <v>1.1072935463110325</v>
          </cell>
          <cell r="K20">
            <v>49.838306236237564</v>
          </cell>
          <cell r="L20">
            <v>0.82353857471459324</v>
          </cell>
          <cell r="M20">
            <v>3.6014261504953078E-2</v>
          </cell>
          <cell r="N20">
            <v>7.126448640140333E-4</v>
          </cell>
          <cell r="O20">
            <v>0.23771133936696354</v>
          </cell>
          <cell r="P20">
            <v>0.21374105423318548</v>
          </cell>
          <cell r="Q20">
            <v>0.24596100584725283</v>
          </cell>
          <cell r="R20">
            <v>0.22882267938053377</v>
          </cell>
          <cell r="S20">
            <v>0.23361440340893208</v>
          </cell>
          <cell r="T20">
            <v>0.23124663605442206</v>
          </cell>
          <cell r="U20">
            <v>0.21968825167150591</v>
          </cell>
          <cell r="V20">
            <v>0.22890681583840616</v>
          </cell>
          <cell r="W20">
            <v>0.21387213631677102</v>
          </cell>
          <cell r="X20">
            <v>0.24385487532731145</v>
          </cell>
          <cell r="Y20">
            <v>0.2157983064973118</v>
          </cell>
          <cell r="Z20">
            <v>0.23494794287016724</v>
          </cell>
          <cell r="AA20">
            <v>0</v>
          </cell>
          <cell r="AB20">
            <v>0.10092264994699417</v>
          </cell>
          <cell r="AC20">
            <v>8.6709778703171328E-2</v>
          </cell>
          <cell r="AD20">
            <v>8.3172933210009445E-2</v>
          </cell>
          <cell r="AE20">
            <v>8.6846408715769596E-2</v>
          </cell>
          <cell r="AF20">
            <v>8.5207971062070856E-2</v>
          </cell>
          <cell r="AG20">
            <v>7.4767631680117602E-2</v>
          </cell>
          <cell r="AH20">
            <v>8.7786703744483136E-2</v>
          </cell>
          <cell r="AI20">
            <v>7.1993976689145006E-2</v>
          </cell>
          <cell r="AJ20">
            <v>8.8632394565591396E-2</v>
          </cell>
          <cell r="AK20">
            <v>7.9605716325019921E-2</v>
          </cell>
          <cell r="AL20">
            <v>9.5510501455909835E-2</v>
          </cell>
          <cell r="AM20">
            <v>0.1016169082579976</v>
          </cell>
        </row>
        <row r="21">
          <cell r="A21" t="str">
            <v>VRF-New-Lodging</v>
          </cell>
          <cell r="B21">
            <v>0</v>
          </cell>
          <cell r="C21">
            <v>3.5215726814852979</v>
          </cell>
          <cell r="D21">
            <v>2.7848373287035759</v>
          </cell>
          <cell r="E21">
            <v>0.55696746574071521</v>
          </cell>
          <cell r="F21">
            <v>3.341804794444291</v>
          </cell>
          <cell r="G21">
            <v>3.5364181213571375</v>
          </cell>
          <cell r="H21">
            <v>2.5780068973988781</v>
          </cell>
          <cell r="I21">
            <v>8312.8228911024416</v>
          </cell>
          <cell r="J21">
            <v>3.270367058180041</v>
          </cell>
          <cell r="K21">
            <v>58.321836463398</v>
          </cell>
          <cell r="L21">
            <v>0.7289881481575321</v>
          </cell>
          <cell r="M21">
            <v>3.3455257062035192E-2</v>
          </cell>
          <cell r="N21">
            <v>6.6200766372092918E-4</v>
          </cell>
          <cell r="O21">
            <v>0.22082068693783169</v>
          </cell>
          <cell r="P21">
            <v>0.1985536177966101</v>
          </cell>
          <cell r="Q21">
            <v>0.22848417082562919</v>
          </cell>
          <cell r="R21">
            <v>0.21256361342426996</v>
          </cell>
          <cell r="S21">
            <v>0.21701486002607376</v>
          </cell>
          <cell r="T21">
            <v>0.21481533511016418</v>
          </cell>
          <cell r="U21">
            <v>0.20407823528933094</v>
          </cell>
          <cell r="V21">
            <v>0.21264177154021585</v>
          </cell>
          <cell r="W21">
            <v>0.19867538580237576</v>
          </cell>
          <cell r="X21">
            <v>0.22652769205842896</v>
          </cell>
          <cell r="Y21">
            <v>0.20046469136751574</v>
          </cell>
          <cell r="Z21">
            <v>0.21825364443018697</v>
          </cell>
          <cell r="AA21">
            <v>0</v>
          </cell>
          <cell r="AB21">
            <v>9.3751559972821377E-2</v>
          </cell>
          <cell r="AC21">
            <v>8.0548588672512869E-2</v>
          </cell>
          <cell r="AD21">
            <v>7.7263054825146366E-2</v>
          </cell>
          <cell r="AE21">
            <v>8.0675510397486619E-2</v>
          </cell>
          <cell r="AF21">
            <v>7.9153492435877978E-2</v>
          </cell>
          <cell r="AG21">
            <v>6.9454994584128377E-2</v>
          </cell>
          <cell r="AH21">
            <v>8.1548992473342546E-2</v>
          </cell>
          <cell r="AI21">
            <v>6.6878422502770471E-2</v>
          </cell>
          <cell r="AJ21">
            <v>8.2334592472700849E-2</v>
          </cell>
          <cell r="AK21">
            <v>7.3949307634552347E-2</v>
          </cell>
          <cell r="AL21">
            <v>8.8723973359606204E-2</v>
          </cell>
          <cell r="AM21">
            <v>9.4396487545718569E-2</v>
          </cell>
        </row>
      </sheetData>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7th Plan Notes"/>
      <sheetName val="CBSA v2  food detail"/>
      <sheetName val="CBSA Summary"/>
      <sheetName val="Summary"/>
      <sheetName val="Checklist"/>
      <sheetName val="MeasureTable"/>
      <sheetName val="ProData"/>
      <sheetName val="Measure_InputOutput"/>
      <sheetName val="LookupTable"/>
      <sheetName val="Analysis Summary"/>
      <sheetName val="FlowRate"/>
      <sheetName val="Hours"/>
      <sheetName val="PSE"/>
      <sheetName val="AVISTA meter data (B2)"/>
      <sheetName val="WaterTemp"/>
      <sheetName val="Cost"/>
      <sheetName val="Water"/>
      <sheetName val="Lifetime and Removal"/>
      <sheetName val="Lookups"/>
      <sheetName val="SCL"/>
      <sheetName val="FacilityTypes"/>
      <sheetName val="FSTC Report Samples"/>
      <sheetName val="CUWCC01"/>
      <sheetName val="CUWCC02"/>
      <sheetName val="Reports"/>
      <sheetName val="ValidationLists"/>
      <sheetName val="Notes"/>
      <sheetName val="ProCost 6th Plan Inputs"/>
      <sheetName val="Levelized Cost Note"/>
      <sheetName val="Problems"/>
    </sheetNames>
    <sheetDataSet>
      <sheetData sheetId="0"/>
      <sheetData sheetId="1"/>
      <sheetData sheetId="2"/>
      <sheetData sheetId="3"/>
      <sheetData sheetId="4"/>
      <sheetData sheetId="5"/>
      <sheetData sheetId="6"/>
      <sheetData sheetId="7"/>
      <sheetData sheetId="8"/>
      <sheetData sheetId="9"/>
      <sheetData sheetId="10">
        <row r="2">
          <cell r="C2">
            <v>1.3325624791290998</v>
          </cell>
        </row>
      </sheetData>
      <sheetData sheetId="11">
        <row r="29">
          <cell r="I29">
            <v>0.63400206562222794</v>
          </cell>
        </row>
      </sheetData>
      <sheetData sheetId="12"/>
      <sheetData sheetId="13"/>
      <sheetData sheetId="14">
        <row r="3">
          <cell r="A3">
            <v>57.263157894736857</v>
          </cell>
        </row>
      </sheetData>
      <sheetData sheetId="15">
        <row r="15">
          <cell r="B15">
            <v>108.76198014004956</v>
          </cell>
        </row>
      </sheetData>
      <sheetData sheetId="16">
        <row r="21">
          <cell r="D21">
            <v>5.29</v>
          </cell>
        </row>
      </sheetData>
      <sheetData sheetId="17"/>
      <sheetData sheetId="18"/>
      <sheetData sheetId="19"/>
      <sheetData sheetId="20"/>
      <sheetData sheetId="21"/>
      <sheetData sheetId="22"/>
      <sheetData sheetId="23"/>
      <sheetData sheetId="24"/>
      <sheetData sheetId="25"/>
      <sheetData sheetId="26"/>
      <sheetData sheetId="27">
        <row r="58">
          <cell r="G58" t="str">
            <v>'Measure_InputOutput'!A78:DA91</v>
          </cell>
        </row>
      </sheetData>
      <sheetData sheetId="28"/>
      <sheetData sheetId="29"/>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Low)"/>
      <sheetName val="Ind Forecast (Base Case)"/>
      <sheetName val="Ind Forecast (High)"/>
      <sheetName val="Ag Forecast (Low)"/>
      <sheetName val="Ag Forecast (Base Case)"/>
      <sheetName val="Ag Forecast (High)"/>
      <sheetName val="Pop Forecast (High)"/>
      <sheetName val="Pop Forecast (Base Case)"/>
      <sheetName val="Pop Forecast (Low)"/>
      <sheetName val="DEI (Base Case)"/>
      <sheetName val="Dairy Forecast (Base Case)"/>
      <sheetName val="Dairy Forecast (Low)"/>
      <sheetName val="Dairy Forecast (High)"/>
      <sheetName val="EV Forecast (Base Case)"/>
      <sheetName val="EV Forecast (Low)"/>
      <sheetName val="EV Forecast (High)"/>
      <sheetName val="DEI Forecast (Base Case)"/>
      <sheetName val="DEI Forecast (High)"/>
      <sheetName val="DEI Forecast (Low)"/>
      <sheetName val="DataCenter Forecast (Base Case)"/>
      <sheetName val="DataCenter Forecast (High)"/>
      <sheetName val="DataCenter Forecast (Low)"/>
      <sheetName val="Pop Forecast (High Case)"/>
      <sheetName val="Pop Forecast (Low Case)"/>
      <sheetName val="7P Forecasts D2"/>
    </sheetNames>
    <definedNames>
      <definedName name="rng_ForecastColumnLookup" refersTo="='Forecast Switchboard'!$H$21:$AE$21"/>
      <definedName name="rng_ForecastRowLookup" refersTo="='Forecast Switchboard'!$G$22:$G$502"/>
      <definedName name="switch_ForecastScenario" refersTo="='Forecast Switchboard'!$H$3"/>
      <definedName name="switch_ForecastState" refersTo="='Forecast Switchboard'!$H$4"/>
      <definedName name="tbl_Forecast" refersTo="='Forecast Switchboard'!$H$22:$AE$502"/>
    </definedNames>
    <sheetDataSet>
      <sheetData sheetId="0"/>
      <sheetData sheetId="1">
        <row r="3">
          <cell r="H3" t="str">
            <v>Base</v>
          </cell>
        </row>
        <row r="4">
          <cell r="H4" t="str">
            <v>Region</v>
          </cell>
        </row>
        <row r="21">
          <cell r="H21" t="str">
            <v>Sector</v>
          </cell>
          <cell r="I21" t="str">
            <v>Building/Industry Type</v>
          </cell>
          <cell r="J21" t="str">
            <v>Vintage / Subcategory</v>
          </cell>
          <cell r="K21" t="str">
            <v>Forecast Units</v>
          </cell>
          <cell r="L21">
            <v>2016</v>
          </cell>
          <cell r="M21">
            <v>2017</v>
          </cell>
          <cell r="N21">
            <v>2018</v>
          </cell>
          <cell r="O21">
            <v>2019</v>
          </cell>
          <cell r="P21">
            <v>2020</v>
          </cell>
          <cell r="Q21">
            <v>2021</v>
          </cell>
          <cell r="R21">
            <v>2022</v>
          </cell>
          <cell r="S21">
            <v>2023</v>
          </cell>
          <cell r="T21">
            <v>2024</v>
          </cell>
          <cell r="U21">
            <v>2025</v>
          </cell>
          <cell r="V21">
            <v>2026</v>
          </cell>
          <cell r="W21">
            <v>2027</v>
          </cell>
          <cell r="X21">
            <v>2028</v>
          </cell>
          <cell r="Y21">
            <v>2029</v>
          </cell>
          <cell r="Z21">
            <v>2030</v>
          </cell>
          <cell r="AA21">
            <v>2031</v>
          </cell>
          <cell r="AB21">
            <v>2032</v>
          </cell>
          <cell r="AC21">
            <v>2033</v>
          </cell>
          <cell r="AD21">
            <v>2034</v>
          </cell>
          <cell r="AE21">
            <v>2035</v>
          </cell>
        </row>
        <row r="22">
          <cell r="G22" t="str">
            <v>RegionSingle FamilyNew</v>
          </cell>
          <cell r="H22" t="str">
            <v>Res</v>
          </cell>
          <cell r="I22" t="str">
            <v>Single Family</v>
          </cell>
          <cell r="J22" t="str">
            <v>New</v>
          </cell>
          <cell r="K22" t="str">
            <v>Buildings</v>
          </cell>
          <cell r="L22">
            <v>62685.758999999998</v>
          </cell>
          <cell r="M22">
            <v>59961.781000000003</v>
          </cell>
          <cell r="N22">
            <v>56834.012000000002</v>
          </cell>
          <cell r="O22">
            <v>54985.192999999999</v>
          </cell>
          <cell r="P22">
            <v>53507.474000000002</v>
          </cell>
          <cell r="Q22">
            <v>50982.05</v>
          </cell>
          <cell r="R22">
            <v>49561.669000000002</v>
          </cell>
          <cell r="S22">
            <v>49324.517999999996</v>
          </cell>
          <cell r="T22">
            <v>48815.77</v>
          </cell>
          <cell r="U22">
            <v>49683.252</v>
          </cell>
          <cell r="V22">
            <v>50030.137000000002</v>
          </cell>
          <cell r="W22">
            <v>49387.762999999999</v>
          </cell>
          <cell r="X22">
            <v>48079.345999999998</v>
          </cell>
          <cell r="Y22">
            <v>48129.050999999999</v>
          </cell>
          <cell r="Z22">
            <v>48690.569000000003</v>
          </cell>
          <cell r="AA22">
            <v>48482.864000000001</v>
          </cell>
          <cell r="AB22">
            <v>46879.000999999997</v>
          </cell>
          <cell r="AC22">
            <v>46798.777999999998</v>
          </cell>
          <cell r="AD22">
            <v>46917.627</v>
          </cell>
          <cell r="AE22">
            <v>47236.144999999997</v>
          </cell>
        </row>
        <row r="23">
          <cell r="G23" t="str">
            <v>RegionMultifamily - Low RiseNew</v>
          </cell>
          <cell r="H23" t="str">
            <v>Res</v>
          </cell>
          <cell r="I23" t="str">
            <v>Multifamily - Low Rise</v>
          </cell>
          <cell r="J23" t="str">
            <v>New</v>
          </cell>
          <cell r="K23" t="str">
            <v>Buildings</v>
          </cell>
          <cell r="L23">
            <v>23280.347100904564</v>
          </cell>
          <cell r="M23">
            <v>23017.418106038647</v>
          </cell>
          <cell r="N23">
            <v>22811.60852767331</v>
          </cell>
          <cell r="O23">
            <v>22085.916378202593</v>
          </cell>
          <cell r="P23">
            <v>20817.853908138593</v>
          </cell>
          <cell r="Q23">
            <v>20070.279329962508</v>
          </cell>
          <cell r="R23">
            <v>19887.831284331631</v>
          </cell>
          <cell r="S23">
            <v>20257.583209811291</v>
          </cell>
          <cell r="T23">
            <v>20750.368029493613</v>
          </cell>
          <cell r="U23">
            <v>21314.334279744231</v>
          </cell>
          <cell r="V23">
            <v>21403.286239774712</v>
          </cell>
          <cell r="W23">
            <v>21409.137516518917</v>
          </cell>
          <cell r="X23">
            <v>21443.358292282628</v>
          </cell>
          <cell r="Y23">
            <v>21209.865626522758</v>
          </cell>
          <cell r="Z23">
            <v>20954.17798283829</v>
          </cell>
          <cell r="AA23">
            <v>20525.44023202754</v>
          </cell>
          <cell r="AB23">
            <v>20175.505597554071</v>
          </cell>
          <cell r="AC23">
            <v>19919.723927484571</v>
          </cell>
          <cell r="AD23">
            <v>19536.194066416414</v>
          </cell>
          <cell r="AE23">
            <v>19462.287131015248</v>
          </cell>
        </row>
        <row r="24">
          <cell r="G24" t="str">
            <v>RegionMultifamily - High RiseNew</v>
          </cell>
          <cell r="H24" t="str">
            <v>Res</v>
          </cell>
          <cell r="I24" t="str">
            <v>Multifamily - High Rise</v>
          </cell>
          <cell r="J24" t="str">
            <v>New</v>
          </cell>
          <cell r="K24" t="str">
            <v>Buildings</v>
          </cell>
          <cell r="L24">
            <v>5226.2387411561367</v>
          </cell>
          <cell r="M24">
            <v>5239.95312759432</v>
          </cell>
          <cell r="N24">
            <v>5271.2612760989568</v>
          </cell>
          <cell r="O24">
            <v>4985.883552972361</v>
          </cell>
          <cell r="P24">
            <v>4608.5912035798974</v>
          </cell>
          <cell r="Q24">
            <v>4509.6375960361838</v>
          </cell>
          <cell r="R24">
            <v>4481.760351096189</v>
          </cell>
          <cell r="S24">
            <v>4621.8312800578688</v>
          </cell>
          <cell r="T24">
            <v>4700.9782942419988</v>
          </cell>
          <cell r="U24">
            <v>4828.2391631488581</v>
          </cell>
          <cell r="V24">
            <v>4790.0249139778334</v>
          </cell>
          <cell r="W24">
            <v>4782.0649962402858</v>
          </cell>
          <cell r="X24">
            <v>4748.3908346265653</v>
          </cell>
          <cell r="Y24">
            <v>4733.4823682495089</v>
          </cell>
          <cell r="Z24">
            <v>4698.697177079107</v>
          </cell>
          <cell r="AA24">
            <v>4599.2987885998937</v>
          </cell>
          <cell r="AB24">
            <v>4526.3104216428001</v>
          </cell>
          <cell r="AC24">
            <v>4422.0600452822764</v>
          </cell>
          <cell r="AD24">
            <v>4405.182362066379</v>
          </cell>
          <cell r="AE24">
            <v>4385.1136986120664</v>
          </cell>
        </row>
        <row r="25">
          <cell r="G25" t="str">
            <v>RegionManufacturedNew</v>
          </cell>
          <cell r="H25" t="str">
            <v>Res</v>
          </cell>
          <cell r="I25" t="str">
            <v>Manufactured</v>
          </cell>
          <cell r="J25" t="str">
            <v>New</v>
          </cell>
          <cell r="K25" t="str">
            <v>Buildings</v>
          </cell>
          <cell r="L25">
            <v>1869.5754050925925</v>
          </cell>
          <cell r="M25">
            <v>1881.796305941358</v>
          </cell>
          <cell r="N25">
            <v>1949.1340235982509</v>
          </cell>
          <cell r="O25">
            <v>2021.1963608646258</v>
          </cell>
          <cell r="P25">
            <v>1959.5061710087307</v>
          </cell>
          <cell r="Q25">
            <v>1928.5764356212967</v>
          </cell>
          <cell r="R25">
            <v>1934.9641170211423</v>
          </cell>
          <cell r="S25">
            <v>1945.862235675901</v>
          </cell>
          <cell r="T25">
            <v>1956.539890631658</v>
          </cell>
          <cell r="U25">
            <v>1957.7742018038925</v>
          </cell>
          <cell r="V25">
            <v>1947.2038419604366</v>
          </cell>
          <cell r="W25">
            <v>1945.153453785721</v>
          </cell>
          <cell r="X25">
            <v>1947.9162901464586</v>
          </cell>
          <cell r="Y25">
            <v>1950.0749856673444</v>
          </cell>
          <cell r="Z25">
            <v>1950.7771106659191</v>
          </cell>
          <cell r="AA25">
            <v>1949.8166473382953</v>
          </cell>
          <cell r="AB25">
            <v>1948.4903882606959</v>
          </cell>
          <cell r="AC25">
            <v>1948.7048126440727</v>
          </cell>
          <cell r="AD25">
            <v>1949.296705787131</v>
          </cell>
          <cell r="AE25">
            <v>1949.5267750605763</v>
          </cell>
        </row>
        <row r="26">
          <cell r="G26" t="str">
            <v>RegionSingle FamilyExisting</v>
          </cell>
          <cell r="H26" t="str">
            <v>Res</v>
          </cell>
          <cell r="I26" t="str">
            <v>Single Family</v>
          </cell>
          <cell r="J26" t="str">
            <v>Existing</v>
          </cell>
          <cell r="K26" t="str">
            <v>Buildings</v>
          </cell>
          <cell r="L26">
            <v>4203528.2719999999</v>
          </cell>
          <cell r="M26">
            <v>4193982.9785983553</v>
          </cell>
          <cell r="N26">
            <v>4184459.3604704877</v>
          </cell>
          <cell r="O26">
            <v>4174957.36839659</v>
          </cell>
          <cell r="P26">
            <v>4165476.9532686244</v>
          </cell>
          <cell r="Q26">
            <v>4156018.0660900641</v>
          </cell>
          <cell r="R26">
            <v>4146580.6579756448</v>
          </cell>
          <cell r="S26">
            <v>4137164.6801511091</v>
          </cell>
          <cell r="T26">
            <v>4127770.0839529554</v>
          </cell>
          <cell r="U26">
            <v>4118396.8208281873</v>
          </cell>
          <cell r="V26">
            <v>4109044.8423340586</v>
          </cell>
          <cell r="W26">
            <v>4099714.1001378288</v>
          </cell>
          <cell r="X26">
            <v>4090404.5460165106</v>
          </cell>
          <cell r="Y26">
            <v>4081116.1318566194</v>
          </cell>
          <cell r="Z26">
            <v>4071848.8096539262</v>
          </cell>
          <cell r="AA26">
            <v>4062602.5315132081</v>
          </cell>
          <cell r="AB26">
            <v>4053377.2496480034</v>
          </cell>
          <cell r="AC26">
            <v>4044172.9163803621</v>
          </cell>
          <cell r="AD26">
            <v>4034989.4841406001</v>
          </cell>
          <cell r="AE26">
            <v>4025826.9054670548</v>
          </cell>
        </row>
        <row r="27">
          <cell r="G27" t="str">
            <v>RegionMultifamily - Low RiseExisting</v>
          </cell>
          <cell r="H27" t="str">
            <v>Res</v>
          </cell>
          <cell r="I27" t="str">
            <v>Multifamily - Low Rise</v>
          </cell>
          <cell r="J27" t="str">
            <v>Existing</v>
          </cell>
          <cell r="K27" t="str">
            <v>Buildings</v>
          </cell>
          <cell r="L27">
            <v>926243.25609262148</v>
          </cell>
          <cell r="M27">
            <v>924139.92640956037</v>
          </cell>
          <cell r="N27">
            <v>922041.3730050053</v>
          </cell>
          <cell r="O27">
            <v>919947.58503289847</v>
          </cell>
          <cell r="P27">
            <v>917858.55167181045</v>
          </cell>
          <cell r="Q27">
            <v>915774.26212488639</v>
          </cell>
          <cell r="R27">
            <v>913694.70561978838</v>
          </cell>
          <cell r="S27">
            <v>911619.87140864041</v>
          </cell>
          <cell r="T27">
            <v>909549.74876797362</v>
          </cell>
          <cell r="U27">
            <v>907484.32699866977</v>
          </cell>
          <cell r="V27">
            <v>905423.59542590659</v>
          </cell>
          <cell r="W27">
            <v>903367.54339910217</v>
          </cell>
          <cell r="X27">
            <v>901316.16029185988</v>
          </cell>
          <cell r="Y27">
            <v>899269.43550191447</v>
          </cell>
          <cell r="Z27">
            <v>897227.35845107585</v>
          </cell>
          <cell r="AA27">
            <v>895189.9185851753</v>
          </cell>
          <cell r="AB27">
            <v>893157.10537401051</v>
          </cell>
          <cell r="AC27">
            <v>891128.90831129183</v>
          </cell>
          <cell r="AD27">
            <v>889105.31691458682</v>
          </cell>
          <cell r="AE27">
            <v>887086.32072526717</v>
          </cell>
        </row>
        <row r="28">
          <cell r="G28" t="str">
            <v>RegionMultifamily - High RiseExisting</v>
          </cell>
          <cell r="H28" t="str">
            <v>Res</v>
          </cell>
          <cell r="I28" t="str">
            <v>Multifamily - High Rise</v>
          </cell>
          <cell r="J28" t="str">
            <v>Existing</v>
          </cell>
          <cell r="K28" t="str">
            <v>Buildings</v>
          </cell>
          <cell r="L28">
            <v>211180.07985625503</v>
          </cell>
          <cell r="M28">
            <v>210700.52836963299</v>
          </cell>
          <cell r="N28">
            <v>210222.06585706791</v>
          </cell>
          <cell r="O28">
            <v>209744.68984569819</v>
          </cell>
          <cell r="P28">
            <v>209268.39786827751</v>
          </cell>
          <cell r="Q28">
            <v>208793.18746316229</v>
          </cell>
          <cell r="R28">
            <v>208319.05617429892</v>
          </cell>
          <cell r="S28">
            <v>207846.00155121088</v>
          </cell>
          <cell r="T28">
            <v>207374.0211489865</v>
          </cell>
          <cell r="U28">
            <v>206903.11252826577</v>
          </cell>
          <cell r="V28">
            <v>206433.27325522827</v>
          </cell>
          <cell r="W28">
            <v>205964.50090158021</v>
          </cell>
          <cell r="X28">
            <v>205496.79304454199</v>
          </cell>
          <cell r="Y28">
            <v>205030.14726683579</v>
          </cell>
          <cell r="Z28">
            <v>204564.56115667295</v>
          </cell>
          <cell r="AA28">
            <v>204100.03230774152</v>
          </cell>
          <cell r="AB28">
            <v>203636.55831919383</v>
          </cell>
          <cell r="AC28">
            <v>203174.13679563423</v>
          </cell>
          <cell r="AD28">
            <v>202712.76534710638</v>
          </cell>
          <cell r="AE28">
            <v>202252.44158908122</v>
          </cell>
        </row>
        <row r="29">
          <cell r="G29" t="str">
            <v>RegionManufacturedExisting</v>
          </cell>
          <cell r="H29" t="str">
            <v>Res</v>
          </cell>
          <cell r="I29" t="str">
            <v>Manufactured</v>
          </cell>
          <cell r="J29" t="str">
            <v>Existing</v>
          </cell>
          <cell r="K29" t="str">
            <v>Buildings</v>
          </cell>
          <cell r="L29">
            <v>572006.3278356482</v>
          </cell>
          <cell r="M29">
            <v>565893.30394507048</v>
          </cell>
          <cell r="N29">
            <v>559845.60985814757</v>
          </cell>
          <cell r="O29">
            <v>553862.54739615123</v>
          </cell>
          <cell r="P29">
            <v>547943.42584177968</v>
          </cell>
          <cell r="Q29">
            <v>542087.56185941794</v>
          </cell>
          <cell r="R29">
            <v>536294.27941624937</v>
          </cell>
          <cell r="S29">
            <v>530562.90970421082</v>
          </cell>
          <cell r="T29">
            <v>524892.79106278194</v>
          </cell>
          <cell r="U29">
            <v>519283.26890259917</v>
          </cell>
          <cell r="V29">
            <v>513733.69562988722</v>
          </cell>
          <cell r="W29">
            <v>508243.4305716962</v>
          </cell>
          <cell r="X29">
            <v>502811.8399019395</v>
          </cell>
          <cell r="Y29">
            <v>497438.2965682213</v>
          </cell>
          <cell r="Z29">
            <v>492122.18021944637</v>
          </cell>
          <cell r="AA29">
            <v>486862.87713420321</v>
          </cell>
          <cell r="AB29">
            <v>481659.78014991269</v>
          </cell>
          <cell r="AC29">
            <v>476512.28859273402</v>
          </cell>
          <cell r="AD29">
            <v>471419.80820821953</v>
          </cell>
          <cell r="AE29">
            <v>466381.75109271082</v>
          </cell>
        </row>
        <row r="30">
          <cell r="G30" t="str">
            <v>RegionLarge OffNew</v>
          </cell>
          <cell r="H30" t="str">
            <v>Com</v>
          </cell>
          <cell r="I30" t="str">
            <v>Large Off</v>
          </cell>
          <cell r="J30" t="str">
            <v>New</v>
          </cell>
          <cell r="K30" t="str">
            <v>Millions SqFt</v>
          </cell>
          <cell r="L30">
            <v>7.8066550111953834</v>
          </cell>
          <cell r="M30">
            <v>5.9496992573140863</v>
          </cell>
          <cell r="N30">
            <v>5.890903545908837</v>
          </cell>
          <cell r="O30">
            <v>6.8915688291332424</v>
          </cell>
          <cell r="P30">
            <v>6.6410191533148355</v>
          </cell>
          <cell r="Q30">
            <v>5.4382226791221893</v>
          </cell>
          <cell r="R30">
            <v>6.9236851515846078</v>
          </cell>
          <cell r="S30">
            <v>6.040566884985755</v>
          </cell>
          <cell r="T30">
            <v>5.8620040343764588</v>
          </cell>
          <cell r="U30">
            <v>6.6048352977963205</v>
          </cell>
          <cell r="V30">
            <v>6.6081856774849808</v>
          </cell>
          <cell r="W30">
            <v>7.2276230030590352</v>
          </cell>
          <cell r="X30">
            <v>7.9321378463678132</v>
          </cell>
          <cell r="Y30">
            <v>7.2590370336019197</v>
          </cell>
          <cell r="Z30">
            <v>7.9122271387396417</v>
          </cell>
          <cell r="AA30">
            <v>7.7623340380974311</v>
          </cell>
          <cell r="AB30">
            <v>7.6402299023279152</v>
          </cell>
          <cell r="AC30">
            <v>7.1724831299946894</v>
          </cell>
          <cell r="AD30">
            <v>7.0810470955732994</v>
          </cell>
          <cell r="AE30">
            <v>7.4281005850341701</v>
          </cell>
        </row>
        <row r="31">
          <cell r="G31" t="str">
            <v>RegionMedium OffNew</v>
          </cell>
          <cell r="H31" t="str">
            <v>Com</v>
          </cell>
          <cell r="I31" t="str">
            <v>Medium Off</v>
          </cell>
          <cell r="J31" t="str">
            <v>New</v>
          </cell>
          <cell r="K31" t="str">
            <v>Millions SqFt</v>
          </cell>
          <cell r="L31">
            <v>6.3306892326899415</v>
          </cell>
          <cell r="M31">
            <v>4.6245517962703104</v>
          </cell>
          <cell r="N31">
            <v>4.6954401235311058</v>
          </cell>
          <cell r="O31">
            <v>5.5561738496820645</v>
          </cell>
          <cell r="P31">
            <v>5.2903315868283292</v>
          </cell>
          <cell r="Q31">
            <v>4.0954748538564614</v>
          </cell>
          <cell r="R31">
            <v>5.6166455086822502</v>
          </cell>
          <cell r="S31">
            <v>4.8928421056079552</v>
          </cell>
          <cell r="T31">
            <v>4.6489885594062974</v>
          </cell>
          <cell r="U31">
            <v>5.3600762751998365</v>
          </cell>
          <cell r="V31">
            <v>5.3451061612370649</v>
          </cell>
          <cell r="W31">
            <v>5.7169042762389006</v>
          </cell>
          <cell r="X31">
            <v>6.1644080859749115</v>
          </cell>
          <cell r="Y31">
            <v>5.8003829082546376</v>
          </cell>
          <cell r="Z31">
            <v>6.4331999103991837</v>
          </cell>
          <cell r="AA31">
            <v>6.1077443299386847</v>
          </cell>
          <cell r="AB31">
            <v>6.3133258324543373</v>
          </cell>
          <cell r="AC31">
            <v>5.5403053352108875</v>
          </cell>
          <cell r="AD31">
            <v>5.5266028757425794</v>
          </cell>
          <cell r="AE31">
            <v>5.9833355534459063</v>
          </cell>
        </row>
        <row r="32">
          <cell r="G32" t="str">
            <v>RegionSmall OffNew</v>
          </cell>
          <cell r="H32" t="str">
            <v>Com</v>
          </cell>
          <cell r="I32" t="str">
            <v>Small Off</v>
          </cell>
          <cell r="J32" t="str">
            <v>New</v>
          </cell>
          <cell r="K32" t="str">
            <v>Millions SqFt</v>
          </cell>
          <cell r="L32">
            <v>1.6621196768024407</v>
          </cell>
          <cell r="M32">
            <v>1.2170657423442173</v>
          </cell>
          <cell r="N32">
            <v>1.2444333527444498</v>
          </cell>
          <cell r="O32">
            <v>1.4586094503549032</v>
          </cell>
          <cell r="P32">
            <v>1.4004070058555529</v>
          </cell>
          <cell r="Q32">
            <v>1.0787722980410579</v>
          </cell>
          <cell r="R32">
            <v>1.4747976167420549</v>
          </cell>
          <cell r="S32">
            <v>1.2896357804774434</v>
          </cell>
          <cell r="T32">
            <v>1.2239291307589197</v>
          </cell>
          <cell r="U32">
            <v>1.4012443744673324</v>
          </cell>
          <cell r="V32">
            <v>1.3991315932028052</v>
          </cell>
          <cell r="W32">
            <v>1.4996248899933684</v>
          </cell>
          <cell r="X32">
            <v>1.6197763904689295</v>
          </cell>
          <cell r="Y32">
            <v>1.5187400891362097</v>
          </cell>
          <cell r="Z32">
            <v>1.6890757136254622</v>
          </cell>
          <cell r="AA32">
            <v>1.5972356158259797</v>
          </cell>
          <cell r="AB32">
            <v>1.640465747141107</v>
          </cell>
          <cell r="AC32">
            <v>1.4565955217811706</v>
          </cell>
          <cell r="AD32">
            <v>1.4531741906643101</v>
          </cell>
          <cell r="AE32">
            <v>1.5648660344158036</v>
          </cell>
        </row>
        <row r="33">
          <cell r="G33" t="str">
            <v>RegionXLarge RetNew</v>
          </cell>
          <cell r="H33" t="str">
            <v>Com</v>
          </cell>
          <cell r="I33" t="str">
            <v>XLarge Ret</v>
          </cell>
          <cell r="J33" t="str">
            <v>New</v>
          </cell>
          <cell r="K33" t="str">
            <v>Millions SqFt</v>
          </cell>
          <cell r="L33">
            <v>1.799418169017593</v>
          </cell>
          <cell r="M33">
            <v>1.485755176968429</v>
          </cell>
          <cell r="N33">
            <v>0.89794362681754358</v>
          </cell>
          <cell r="O33">
            <v>0.91201694404352718</v>
          </cell>
          <cell r="P33">
            <v>0.85125423267540556</v>
          </cell>
          <cell r="Q33">
            <v>0.73204497427617965</v>
          </cell>
          <cell r="R33">
            <v>0.73428349109996394</v>
          </cell>
          <cell r="S33">
            <v>0.71341173425108251</v>
          </cell>
          <cell r="T33">
            <v>0.89455902577447755</v>
          </cell>
          <cell r="U33">
            <v>1.032083805968905</v>
          </cell>
          <cell r="V33">
            <v>1.0963398187475875</v>
          </cell>
          <cell r="W33">
            <v>1.617287860192538</v>
          </cell>
          <cell r="X33">
            <v>1.8239074921539626</v>
          </cell>
          <cell r="Y33">
            <v>1.6267354909009817</v>
          </cell>
          <cell r="Z33">
            <v>1.5970323938843554</v>
          </cell>
          <cell r="AA33">
            <v>1.5393396581386409</v>
          </cell>
          <cell r="AB33">
            <v>1.2960530677092543</v>
          </cell>
          <cell r="AC33">
            <v>1.3176455108269955</v>
          </cell>
          <cell r="AD33">
            <v>1.2469979474733393</v>
          </cell>
          <cell r="AE33">
            <v>1.3540449607593745</v>
          </cell>
        </row>
        <row r="34">
          <cell r="G34" t="str">
            <v>RegionLarge RetNew</v>
          </cell>
          <cell r="H34" t="str">
            <v>Com</v>
          </cell>
          <cell r="I34" t="str">
            <v>Large Ret</v>
          </cell>
          <cell r="J34" t="str">
            <v>New</v>
          </cell>
          <cell r="K34" t="str">
            <v>Millions SqFt</v>
          </cell>
          <cell r="L34">
            <v>0.71960427219664069</v>
          </cell>
          <cell r="M34">
            <v>0.59647847099566831</v>
          </cell>
          <cell r="N34">
            <v>0.36611838042447359</v>
          </cell>
          <cell r="O34">
            <v>0.3731768350638246</v>
          </cell>
          <cell r="P34">
            <v>0.34504559304633386</v>
          </cell>
          <cell r="Q34">
            <v>0.2928623587115301</v>
          </cell>
          <cell r="R34">
            <v>0.29376294298921468</v>
          </cell>
          <cell r="S34">
            <v>0.28416308329236456</v>
          </cell>
          <cell r="T34">
            <v>0.36455471421578001</v>
          </cell>
          <cell r="U34">
            <v>0.42646627810709853</v>
          </cell>
          <cell r="V34">
            <v>0.44956380488737768</v>
          </cell>
          <cell r="W34">
            <v>0.65213839834683018</v>
          </cell>
          <cell r="X34">
            <v>0.73353807331773047</v>
          </cell>
          <cell r="Y34">
            <v>0.65560780242911365</v>
          </cell>
          <cell r="Z34">
            <v>0.64604928436358278</v>
          </cell>
          <cell r="AA34">
            <v>0.62178261445398098</v>
          </cell>
          <cell r="AB34">
            <v>0.52554853465709617</v>
          </cell>
          <cell r="AC34">
            <v>0.53266253778165396</v>
          </cell>
          <cell r="AD34">
            <v>0.50454130308386236</v>
          </cell>
          <cell r="AE34">
            <v>0.54553111610891503</v>
          </cell>
        </row>
        <row r="35">
          <cell r="G35" t="str">
            <v>RegionMedium RetNew</v>
          </cell>
          <cell r="H35" t="str">
            <v>Com</v>
          </cell>
          <cell r="I35" t="str">
            <v>Medium Ret</v>
          </cell>
          <cell r="J35" t="str">
            <v>New</v>
          </cell>
          <cell r="K35" t="str">
            <v>Millions SqFt</v>
          </cell>
          <cell r="L35">
            <v>2.7275899469990224</v>
          </cell>
          <cell r="M35">
            <v>2.2451802625726844</v>
          </cell>
          <cell r="N35">
            <v>1.3846551620328988</v>
          </cell>
          <cell r="O35">
            <v>1.414332931216091</v>
          </cell>
          <cell r="P35">
            <v>1.3048976182463843</v>
          </cell>
          <cell r="Q35">
            <v>1.1035456427042536</v>
          </cell>
          <cell r="R35">
            <v>1.0932193385059683</v>
          </cell>
          <cell r="S35">
            <v>1.0602010304011045</v>
          </cell>
          <cell r="T35">
            <v>1.3687417218066935</v>
          </cell>
          <cell r="U35">
            <v>1.6102119957699914</v>
          </cell>
          <cell r="V35">
            <v>1.7014476793012303</v>
          </cell>
          <cell r="W35">
            <v>2.4475448442766612</v>
          </cell>
          <cell r="X35">
            <v>2.7642584104961641</v>
          </cell>
          <cell r="Y35">
            <v>2.4645092385842489</v>
          </cell>
          <cell r="Z35">
            <v>2.435211674558635</v>
          </cell>
          <cell r="AA35">
            <v>2.3436666024455817</v>
          </cell>
          <cell r="AB35">
            <v>1.9970991421399598</v>
          </cell>
          <cell r="AC35">
            <v>2.0220850932468024</v>
          </cell>
          <cell r="AD35">
            <v>1.9074632582746243</v>
          </cell>
          <cell r="AE35">
            <v>2.0633846520749657</v>
          </cell>
        </row>
        <row r="36">
          <cell r="G36" t="str">
            <v>RegionSmall RetNew</v>
          </cell>
          <cell r="H36" t="str">
            <v>Com</v>
          </cell>
          <cell r="I36" t="str">
            <v>Small Ret</v>
          </cell>
          <cell r="J36" t="str">
            <v>New</v>
          </cell>
          <cell r="K36" t="str">
            <v>Millions SqFt</v>
          </cell>
          <cell r="L36">
            <v>0.86249938561661099</v>
          </cell>
          <cell r="M36">
            <v>0.71243811393533818</v>
          </cell>
          <cell r="N36">
            <v>0.43988135050703958</v>
          </cell>
          <cell r="O36">
            <v>0.44879648252082133</v>
          </cell>
          <cell r="P36">
            <v>0.41374173801952452</v>
          </cell>
          <cell r="Q36">
            <v>0.34301620014224921</v>
          </cell>
          <cell r="R36">
            <v>0.33946657261656726</v>
          </cell>
          <cell r="S36">
            <v>0.32965754978673117</v>
          </cell>
          <cell r="T36">
            <v>0.43689232903555525</v>
          </cell>
          <cell r="U36">
            <v>0.51886957722704219</v>
          </cell>
          <cell r="V36">
            <v>0.54817313334918127</v>
          </cell>
          <cell r="W36">
            <v>0.77969532117377649</v>
          </cell>
          <cell r="X36">
            <v>0.87858644381951334</v>
          </cell>
          <cell r="Y36">
            <v>0.78420074698109388</v>
          </cell>
          <cell r="Z36">
            <v>0.77728841592354081</v>
          </cell>
          <cell r="AA36">
            <v>0.74886674252534069</v>
          </cell>
          <cell r="AB36">
            <v>0.63964179951326661</v>
          </cell>
          <cell r="AC36">
            <v>0.64714740319049269</v>
          </cell>
          <cell r="AD36">
            <v>0.61166389038687663</v>
          </cell>
          <cell r="AE36">
            <v>0.66242443593788758</v>
          </cell>
        </row>
        <row r="37">
          <cell r="G37" t="str">
            <v>RegionSchool K-12New</v>
          </cell>
          <cell r="H37" t="str">
            <v>Com</v>
          </cell>
          <cell r="I37" t="str">
            <v>School K-12</v>
          </cell>
          <cell r="J37" t="str">
            <v>New</v>
          </cell>
          <cell r="K37" t="str">
            <v>Millions SqFt</v>
          </cell>
          <cell r="L37">
            <v>0.49337113702797691</v>
          </cell>
          <cell r="M37">
            <v>1.1029723159217257</v>
          </cell>
          <cell r="N37">
            <v>0.94992456965043459</v>
          </cell>
          <cell r="O37">
            <v>0.71720701164062661</v>
          </cell>
          <cell r="P37">
            <v>0.7442281187428561</v>
          </cell>
          <cell r="Q37">
            <v>0.85140099810585501</v>
          </cell>
          <cell r="R37">
            <v>0.99139466996200198</v>
          </cell>
          <cell r="S37">
            <v>1.5014629353162949</v>
          </cell>
          <cell r="T37">
            <v>1.8697826256608596</v>
          </cell>
          <cell r="U37">
            <v>1.6452707482432332</v>
          </cell>
          <cell r="V37">
            <v>1.6753181172445872</v>
          </cell>
          <cell r="W37">
            <v>1.7943041099264481</v>
          </cell>
          <cell r="X37">
            <v>1.8624299937819393</v>
          </cell>
          <cell r="Y37">
            <v>1.7489264522150836</v>
          </cell>
          <cell r="Z37">
            <v>1.7975598556031414</v>
          </cell>
          <cell r="AA37">
            <v>1.6195220459723754</v>
          </cell>
          <cell r="AB37">
            <v>1.8221433074925411</v>
          </cell>
          <cell r="AC37">
            <v>1.6336676691608698</v>
          </cell>
          <cell r="AD37">
            <v>1.7826242149357872</v>
          </cell>
          <cell r="AE37">
            <v>1.6891002859244486</v>
          </cell>
        </row>
        <row r="38">
          <cell r="G38" t="str">
            <v>RegionUniversityNew</v>
          </cell>
          <cell r="H38" t="str">
            <v>Com</v>
          </cell>
          <cell r="I38" t="str">
            <v>University</v>
          </cell>
          <cell r="J38" t="str">
            <v>New</v>
          </cell>
          <cell r="K38" t="str">
            <v>Millions SqFt</v>
          </cell>
          <cell r="L38">
            <v>0.2800209986196866</v>
          </cell>
          <cell r="M38">
            <v>0.29719871383536939</v>
          </cell>
          <cell r="N38">
            <v>0.58203115602335975</v>
          </cell>
          <cell r="O38">
            <v>0.83189457735737737</v>
          </cell>
          <cell r="P38">
            <v>0.66610454718876777</v>
          </cell>
          <cell r="Q38">
            <v>0.73648247778559484</v>
          </cell>
          <cell r="R38">
            <v>0.64334185638367225</v>
          </cell>
          <cell r="S38">
            <v>0.97289424291238524</v>
          </cell>
          <cell r="T38">
            <v>1.1820978013224126</v>
          </cell>
          <cell r="U38">
            <v>1.1785313924254113</v>
          </cell>
          <cell r="V38">
            <v>1.2952038876416079</v>
          </cell>
          <cell r="W38">
            <v>1.3229243736280945</v>
          </cell>
          <cell r="X38">
            <v>1.422909455419719</v>
          </cell>
          <cell r="Y38">
            <v>1.4430187909981058</v>
          </cell>
          <cell r="Z38">
            <v>1.2923971403480323</v>
          </cell>
          <cell r="AA38">
            <v>1.1785050733908478</v>
          </cell>
          <cell r="AB38">
            <v>1.3433889489273994</v>
          </cell>
          <cell r="AC38">
            <v>1.2265545990556588</v>
          </cell>
          <cell r="AD38">
            <v>1.2571458643971927</v>
          </cell>
          <cell r="AE38">
            <v>1.2979913333963795</v>
          </cell>
        </row>
        <row r="39">
          <cell r="G39" t="str">
            <v>RegionWarehouseNew</v>
          </cell>
          <cell r="H39" t="str">
            <v>Com</v>
          </cell>
          <cell r="I39" t="str">
            <v>Warehouse</v>
          </cell>
          <cell r="J39" t="str">
            <v>New</v>
          </cell>
          <cell r="K39" t="str">
            <v>Millions SqFt</v>
          </cell>
          <cell r="L39">
            <v>7.6586609772993617</v>
          </cell>
          <cell r="M39">
            <v>7.5774552212762423</v>
          </cell>
          <cell r="N39">
            <v>5.6453939930651131</v>
          </cell>
          <cell r="O39">
            <v>4.800793231843981</v>
          </cell>
          <cell r="P39">
            <v>3.5881391412601156</v>
          </cell>
          <cell r="Q39">
            <v>3.1529819033971824</v>
          </cell>
          <cell r="R39">
            <v>4.0691744688008198</v>
          </cell>
          <cell r="S39">
            <v>4.5400289951106014</v>
          </cell>
          <cell r="T39">
            <v>4.8555474587969272</v>
          </cell>
          <cell r="U39">
            <v>4.6966359797376018</v>
          </cell>
          <cell r="V39">
            <v>4.8557170740974245</v>
          </cell>
          <cell r="W39">
            <v>4.451750056135543</v>
          </cell>
          <cell r="X39">
            <v>3.8657972013430704</v>
          </cell>
          <cell r="Y39">
            <v>3.9817445148405937</v>
          </cell>
          <cell r="Z39">
            <v>3.9951806948216846</v>
          </cell>
          <cell r="AA39">
            <v>4.4738164673360306</v>
          </cell>
          <cell r="AB39">
            <v>4.2737219736102183</v>
          </cell>
          <cell r="AC39">
            <v>4.0870251812551333</v>
          </cell>
          <cell r="AD39">
            <v>4.137725578117939</v>
          </cell>
          <cell r="AE39">
            <v>3.6922064696454697</v>
          </cell>
        </row>
        <row r="40">
          <cell r="G40" t="str">
            <v>RegionSupermarketNew</v>
          </cell>
          <cell r="H40" t="str">
            <v>Com</v>
          </cell>
          <cell r="I40" t="str">
            <v>Supermarket</v>
          </cell>
          <cell r="J40" t="str">
            <v>New</v>
          </cell>
          <cell r="K40" t="str">
            <v>Millions SqFt</v>
          </cell>
          <cell r="L40">
            <v>0.38924897939746522</v>
          </cell>
          <cell r="M40">
            <v>0.34341311895347121</v>
          </cell>
          <cell r="N40">
            <v>0.29927348040561341</v>
          </cell>
          <cell r="O40">
            <v>0.29688874456634085</v>
          </cell>
          <cell r="P40">
            <v>0.29379933994281465</v>
          </cell>
          <cell r="Q40">
            <v>0.29041766271303127</v>
          </cell>
          <cell r="R40">
            <v>0.28614144770449462</v>
          </cell>
          <cell r="S40">
            <v>0.28163861967746157</v>
          </cell>
          <cell r="T40">
            <v>0.27688800876616482</v>
          </cell>
          <cell r="U40">
            <v>0.27357754310134663</v>
          </cell>
          <cell r="V40">
            <v>0.27063184585003941</v>
          </cell>
          <cell r="W40">
            <v>0.26801411864303953</v>
          </cell>
          <cell r="X40">
            <v>0.26660240614409092</v>
          </cell>
          <cell r="Y40">
            <v>0.25138198684402913</v>
          </cell>
          <cell r="Z40">
            <v>0.26455339135243683</v>
          </cell>
          <cell r="AA40">
            <v>0.26299167309250365</v>
          </cell>
          <cell r="AB40">
            <v>0.26140909607327911</v>
          </cell>
          <cell r="AC40">
            <v>0.25947687815142023</v>
          </cell>
          <cell r="AD40">
            <v>0.25750619496776178</v>
          </cell>
          <cell r="AE40">
            <v>0.25562560804995926</v>
          </cell>
        </row>
        <row r="41">
          <cell r="G41" t="str">
            <v>RegionMiniMartNew</v>
          </cell>
          <cell r="H41" t="str">
            <v>Com</v>
          </cell>
          <cell r="I41" t="str">
            <v>MiniMart</v>
          </cell>
          <cell r="J41" t="str">
            <v>New</v>
          </cell>
          <cell r="K41" t="str">
            <v>Millions SqFt</v>
          </cell>
          <cell r="L41">
            <v>0.19765540078516197</v>
          </cell>
          <cell r="M41">
            <v>0.18600542935034625</v>
          </cell>
          <cell r="N41">
            <v>9.5760802585072302E-2</v>
          </cell>
          <cell r="O41">
            <v>0.10062051473914659</v>
          </cell>
          <cell r="P41">
            <v>8.5646792534183808E-2</v>
          </cell>
          <cell r="Q41">
            <v>6.5415041923045286E-2</v>
          </cell>
          <cell r="R41">
            <v>5.7242996146950373E-2</v>
          </cell>
          <cell r="S41">
            <v>5.5087150941189433E-2</v>
          </cell>
          <cell r="T41">
            <v>7.3916214299540497E-2</v>
          </cell>
          <cell r="U41">
            <v>9.2056169088318471E-2</v>
          </cell>
          <cell r="V41">
            <v>0.10393709432109566</v>
          </cell>
          <cell r="W41">
            <v>0.15172170448022598</v>
          </cell>
          <cell r="X41">
            <v>0.15706997726929292</v>
          </cell>
          <cell r="Y41">
            <v>0.14510580631504899</v>
          </cell>
          <cell r="Z41">
            <v>0.15272706829792246</v>
          </cell>
          <cell r="AA41">
            <v>0.14104647748606622</v>
          </cell>
          <cell r="AB41">
            <v>0.11700741064540764</v>
          </cell>
          <cell r="AC41">
            <v>0.1200067315077773</v>
          </cell>
          <cell r="AD41">
            <v>0.11457442878633581</v>
          </cell>
          <cell r="AE41">
            <v>0.1211768182439132</v>
          </cell>
        </row>
        <row r="42">
          <cell r="G42" t="str">
            <v>RegionRestaurantNew</v>
          </cell>
          <cell r="H42" t="str">
            <v>Com</v>
          </cell>
          <cell r="I42" t="str">
            <v>Restaurant</v>
          </cell>
          <cell r="J42" t="str">
            <v>New</v>
          </cell>
          <cell r="K42" t="str">
            <v>Millions SqFt</v>
          </cell>
          <cell r="L42">
            <v>0.46894871790011039</v>
          </cell>
          <cell r="M42">
            <v>0.47387410836125871</v>
          </cell>
          <cell r="N42">
            <v>0.45144590813821411</v>
          </cell>
          <cell r="O42">
            <v>0.4505136151455652</v>
          </cell>
          <cell r="P42">
            <v>0.44778046039172248</v>
          </cell>
          <cell r="Q42">
            <v>0.44523396067124349</v>
          </cell>
          <cell r="R42">
            <v>0.44273536313864043</v>
          </cell>
          <cell r="S42">
            <v>0.4399078135546039</v>
          </cell>
          <cell r="T42">
            <v>0.43708606600163591</v>
          </cell>
          <cell r="U42">
            <v>0.43513915585550955</v>
          </cell>
          <cell r="V42">
            <v>0.43580404899906589</v>
          </cell>
          <cell r="W42">
            <v>0.59161866303702282</v>
          </cell>
          <cell r="X42">
            <v>0.66467702134516005</v>
          </cell>
          <cell r="Y42">
            <v>0.65353995366480533</v>
          </cell>
          <cell r="Z42">
            <v>0.676060915960916</v>
          </cell>
          <cell r="AA42">
            <v>0.70559825286541389</v>
          </cell>
          <cell r="AB42">
            <v>0.63206878506691044</v>
          </cell>
          <cell r="AC42">
            <v>0.63726309269471215</v>
          </cell>
          <cell r="AD42">
            <v>0.5828366650853003</v>
          </cell>
          <cell r="AE42">
            <v>0.63928201324113043</v>
          </cell>
        </row>
        <row r="43">
          <cell r="G43" t="str">
            <v>RegionLodgingNew</v>
          </cell>
          <cell r="H43" t="str">
            <v>Com</v>
          </cell>
          <cell r="I43" t="str">
            <v>Lodging</v>
          </cell>
          <cell r="J43" t="str">
            <v>New</v>
          </cell>
          <cell r="K43" t="str">
            <v>Millions SqFt</v>
          </cell>
          <cell r="L43">
            <v>1.0326774321313152</v>
          </cell>
          <cell r="M43">
            <v>1.0158776160943388</v>
          </cell>
          <cell r="N43">
            <v>0.74304915446037911</v>
          </cell>
          <cell r="O43">
            <v>0.76054102414226543</v>
          </cell>
          <cell r="P43">
            <v>0.65616402459427536</v>
          </cell>
          <cell r="Q43">
            <v>0.62755023267601961</v>
          </cell>
          <cell r="R43">
            <v>0.61023293273354484</v>
          </cell>
          <cell r="S43">
            <v>0.60571699788717037</v>
          </cell>
          <cell r="T43">
            <v>0.65097903457434547</v>
          </cell>
          <cell r="U43">
            <v>0.69319811486407867</v>
          </cell>
          <cell r="V43">
            <v>0.78843795894088464</v>
          </cell>
          <cell r="W43">
            <v>1.3645659476947984</v>
          </cell>
          <cell r="X43">
            <v>1.6032227373726178</v>
          </cell>
          <cell r="Y43">
            <v>1.6412696995684901</v>
          </cell>
          <cell r="Z43">
            <v>1.670283030615213</v>
          </cell>
          <cell r="AA43">
            <v>1.755661848186447</v>
          </cell>
          <cell r="AB43">
            <v>1.4871375295645746</v>
          </cell>
          <cell r="AC43">
            <v>1.4400033906080374</v>
          </cell>
          <cell r="AD43">
            <v>1.3499648074414823</v>
          </cell>
          <cell r="AE43">
            <v>1.4487057151095009</v>
          </cell>
        </row>
        <row r="44">
          <cell r="G44" t="str">
            <v>RegionHospitalNew</v>
          </cell>
          <cell r="H44" t="str">
            <v>Com</v>
          </cell>
          <cell r="I44" t="str">
            <v>Hospital</v>
          </cell>
          <cell r="J44" t="str">
            <v>New</v>
          </cell>
          <cell r="K44" t="str">
            <v>Millions SqFt</v>
          </cell>
          <cell r="L44">
            <v>4.1336070304911159</v>
          </cell>
          <cell r="M44">
            <v>3.5601449453189118</v>
          </cell>
          <cell r="N44">
            <v>3.2007770264658664</v>
          </cell>
          <cell r="O44">
            <v>2.6531465767673241</v>
          </cell>
          <cell r="P44">
            <v>1.8730082465149496</v>
          </cell>
          <cell r="Q44">
            <v>1.6467285324389391</v>
          </cell>
          <cell r="R44">
            <v>1.5196240263467067</v>
          </cell>
          <cell r="S44">
            <v>1.3328145698119136</v>
          </cell>
          <cell r="T44">
            <v>1.3372342578617185</v>
          </cell>
          <cell r="U44">
            <v>1.4086686461757902</v>
          </cell>
          <cell r="V44">
            <v>1.6725933548501446</v>
          </cell>
          <cell r="W44">
            <v>2.0158466086985318</v>
          </cell>
          <cell r="X44">
            <v>2.3033709594417431</v>
          </cell>
          <cell r="Y44">
            <v>2.063930246052466</v>
          </cell>
          <cell r="Z44">
            <v>1.9880083370090949</v>
          </cell>
          <cell r="AA44">
            <v>1.9342270452860566</v>
          </cell>
          <cell r="AB44">
            <v>1.774507966199161</v>
          </cell>
          <cell r="AC44">
            <v>1.6723841845019074</v>
          </cell>
          <cell r="AD44">
            <v>1.5414284807799123</v>
          </cell>
          <cell r="AE44">
            <v>1.5563040522680198</v>
          </cell>
        </row>
        <row r="45">
          <cell r="G45" t="str">
            <v>RegionResidential CareNew</v>
          </cell>
          <cell r="H45" t="str">
            <v>Com</v>
          </cell>
          <cell r="I45" t="str">
            <v>Residential Care</v>
          </cell>
          <cell r="J45" t="str">
            <v>New</v>
          </cell>
          <cell r="K45" t="str">
            <v>Millions SqFt</v>
          </cell>
          <cell r="L45">
            <v>4.5029406937179912</v>
          </cell>
          <cell r="M45">
            <v>4.0786070344439063</v>
          </cell>
          <cell r="N45">
            <v>3.5919834720533679</v>
          </cell>
          <cell r="O45">
            <v>3.0400934926407626</v>
          </cell>
          <cell r="P45">
            <v>2.3018670718031324</v>
          </cell>
          <cell r="Q45">
            <v>2.1321468422073435</v>
          </cell>
          <cell r="R45">
            <v>1.9771504564110642</v>
          </cell>
          <cell r="S45">
            <v>1.8096072137015302</v>
          </cell>
          <cell r="T45">
            <v>1.9023478055732992</v>
          </cell>
          <cell r="U45">
            <v>2.0129777404511922</v>
          </cell>
          <cell r="V45">
            <v>2.304026079874093</v>
          </cell>
          <cell r="W45">
            <v>2.7992417645016405</v>
          </cell>
          <cell r="X45">
            <v>3.0682339807477179</v>
          </cell>
          <cell r="Y45">
            <v>2.7441690138981158</v>
          </cell>
          <cell r="Z45">
            <v>2.8046561391012603</v>
          </cell>
          <cell r="AA45">
            <v>2.7282838662201567</v>
          </cell>
          <cell r="AB45">
            <v>2.4959637785038216</v>
          </cell>
          <cell r="AC45">
            <v>2.4392052334479857</v>
          </cell>
          <cell r="AD45">
            <v>2.3386950979959957</v>
          </cell>
          <cell r="AE45">
            <v>2.3103955399373803</v>
          </cell>
        </row>
        <row r="46">
          <cell r="G46" t="str">
            <v>RegionAssemblyNew</v>
          </cell>
          <cell r="H46" t="str">
            <v>Com</v>
          </cell>
          <cell r="I46" t="str">
            <v>Assembly</v>
          </cell>
          <cell r="J46" t="str">
            <v>New</v>
          </cell>
          <cell r="K46" t="str">
            <v>Millions SqFt</v>
          </cell>
          <cell r="L46">
            <v>3.1854829351393543</v>
          </cell>
          <cell r="M46">
            <v>3.1699057451518957</v>
          </cell>
          <cell r="N46">
            <v>2.2628528186826316</v>
          </cell>
          <cell r="O46">
            <v>2.6023617076700645</v>
          </cell>
          <cell r="P46">
            <v>2.2919684786454506</v>
          </cell>
          <cell r="Q46">
            <v>2.1556450092355899</v>
          </cell>
          <cell r="R46">
            <v>1.4820394508668711</v>
          </cell>
          <cell r="S46">
            <v>1.5603361472368396</v>
          </cell>
          <cell r="T46">
            <v>2.3546097038898557</v>
          </cell>
          <cell r="U46">
            <v>3.2740386396924066</v>
          </cell>
          <cell r="V46">
            <v>3.6241751874536021</v>
          </cell>
          <cell r="W46">
            <v>4.4420137300219826</v>
          </cell>
          <cell r="X46">
            <v>5.8224273473135861</v>
          </cell>
          <cell r="Y46">
            <v>6.4604400946422142</v>
          </cell>
          <cell r="Z46">
            <v>6.9014803298142597</v>
          </cell>
          <cell r="AA46">
            <v>6.748515751490312</v>
          </cell>
          <cell r="AB46">
            <v>6.4364694734288266</v>
          </cell>
          <cell r="AC46">
            <v>6.3053235195290611</v>
          </cell>
          <cell r="AD46">
            <v>6.2236620394663484</v>
          </cell>
          <cell r="AE46">
            <v>6.0386522880717726</v>
          </cell>
        </row>
        <row r="47">
          <cell r="G47" t="str">
            <v>RegionOtherNew</v>
          </cell>
          <cell r="H47" t="str">
            <v>Com</v>
          </cell>
          <cell r="I47" t="str">
            <v>Other</v>
          </cell>
          <cell r="J47" t="str">
            <v>New</v>
          </cell>
          <cell r="K47" t="str">
            <v>Millions SqFt</v>
          </cell>
          <cell r="L47">
            <v>12.863107129152304</v>
          </cell>
          <cell r="M47">
            <v>10.7220378193485</v>
          </cell>
          <cell r="N47">
            <v>10.142128438066296</v>
          </cell>
          <cell r="O47">
            <v>9.4611923499879236</v>
          </cell>
          <cell r="P47">
            <v>7.3638556881373223</v>
          </cell>
          <cell r="Q47">
            <v>8.1591439254269407</v>
          </cell>
          <cell r="R47">
            <v>7.9603673258815011</v>
          </cell>
          <cell r="S47">
            <v>8.6026166911432824</v>
          </cell>
          <cell r="T47">
            <v>9.3207800366095146</v>
          </cell>
          <cell r="U47">
            <v>9.0572786632714859</v>
          </cell>
          <cell r="V47">
            <v>10.184423730877143</v>
          </cell>
          <cell r="W47">
            <v>10.787657533789663</v>
          </cell>
          <cell r="X47">
            <v>11.005378574708409</v>
          </cell>
          <cell r="Y47">
            <v>10.267063981307951</v>
          </cell>
          <cell r="Z47">
            <v>11.027475862918971</v>
          </cell>
          <cell r="AA47">
            <v>9.9609233822623686</v>
          </cell>
          <cell r="AB47">
            <v>10.340047869658916</v>
          </cell>
          <cell r="AC47">
            <v>9.8383849729989699</v>
          </cell>
          <cell r="AD47">
            <v>9.3282989614436094</v>
          </cell>
          <cell r="AE47">
            <v>9.0355729282982153</v>
          </cell>
        </row>
        <row r="48">
          <cell r="G48" t="str">
            <v>RegionLarge OffStock 2016</v>
          </cell>
          <cell r="H48" t="str">
            <v>Com</v>
          </cell>
          <cell r="I48" t="str">
            <v>Large Off</v>
          </cell>
          <cell r="J48" t="str">
            <v>Stock 2016</v>
          </cell>
          <cell r="K48" t="str">
            <v>Millions SqFt</v>
          </cell>
          <cell r="L48">
            <v>380.08828477966154</v>
          </cell>
          <cell r="M48">
            <v>378.94801992532251</v>
          </cell>
          <cell r="N48">
            <v>377.81117586554655</v>
          </cell>
          <cell r="O48">
            <v>376.67774233794995</v>
          </cell>
          <cell r="P48">
            <v>375.54770911093607</v>
          </cell>
          <cell r="Q48">
            <v>374.42106598360328</v>
          </cell>
          <cell r="R48">
            <v>373.29780278565244</v>
          </cell>
          <cell r="S48">
            <v>372.17790937729552</v>
          </cell>
          <cell r="T48">
            <v>371.06137564916361</v>
          </cell>
          <cell r="U48">
            <v>369.94819152221612</v>
          </cell>
          <cell r="V48">
            <v>368.83834694764948</v>
          </cell>
          <cell r="W48">
            <v>367.73183190680658</v>
          </cell>
          <cell r="X48">
            <v>366.62863641108612</v>
          </cell>
          <cell r="Y48">
            <v>365.52875050185287</v>
          </cell>
          <cell r="Z48">
            <v>364.43216425034728</v>
          </cell>
          <cell r="AA48">
            <v>363.33886775759629</v>
          </cell>
          <cell r="AB48">
            <v>362.24885115432346</v>
          </cell>
          <cell r="AC48">
            <v>361.16210460086046</v>
          </cell>
          <cell r="AD48">
            <v>360.07861828705791</v>
          </cell>
          <cell r="AE48">
            <v>358.99838243219671</v>
          </cell>
        </row>
        <row r="49">
          <cell r="G49" t="str">
            <v>RegionMedium OffStock 2016</v>
          </cell>
          <cell r="H49" t="str">
            <v>Com</v>
          </cell>
          <cell r="I49" t="str">
            <v>Medium Off</v>
          </cell>
          <cell r="J49" t="str">
            <v>Stock 2016</v>
          </cell>
          <cell r="K49" t="str">
            <v>Millions SqFt</v>
          </cell>
          <cell r="L49">
            <v>190.73687138333023</v>
          </cell>
          <cell r="M49">
            <v>190.16466076918024</v>
          </cell>
          <cell r="N49">
            <v>189.59416678687271</v>
          </cell>
          <cell r="O49">
            <v>189.02538428651209</v>
          </cell>
          <cell r="P49">
            <v>188.45830813365254</v>
          </cell>
          <cell r="Q49">
            <v>187.89293320925157</v>
          </cell>
          <cell r="R49">
            <v>187.32925440962381</v>
          </cell>
          <cell r="S49">
            <v>186.76726664639497</v>
          </cell>
          <cell r="T49">
            <v>186.20696484645578</v>
          </cell>
          <cell r="U49">
            <v>185.64834395191642</v>
          </cell>
          <cell r="V49">
            <v>185.09139892006067</v>
          </cell>
          <cell r="W49">
            <v>184.5361247233005</v>
          </cell>
          <cell r="X49">
            <v>183.98251634913058</v>
          </cell>
          <cell r="Y49">
            <v>183.43056880008319</v>
          </cell>
          <cell r="Z49">
            <v>182.88027709368296</v>
          </cell>
          <cell r="AA49">
            <v>182.33163626240187</v>
          </cell>
          <cell r="AB49">
            <v>181.78464135361469</v>
          </cell>
          <cell r="AC49">
            <v>181.23928742955383</v>
          </cell>
          <cell r="AD49">
            <v>180.69556956726515</v>
          </cell>
          <cell r="AE49">
            <v>180.15348285856339</v>
          </cell>
        </row>
        <row r="50">
          <cell r="G50" t="str">
            <v>RegionSmall OffStock 2016</v>
          </cell>
          <cell r="H50" t="str">
            <v>Com</v>
          </cell>
          <cell r="I50" t="str">
            <v>Small Off</v>
          </cell>
          <cell r="J50" t="str">
            <v>Stock 2016</v>
          </cell>
          <cell r="K50" t="str">
            <v>Millions SqFt</v>
          </cell>
          <cell r="L50">
            <v>184.0913556049378</v>
          </cell>
          <cell r="M50">
            <v>183.53908153812301</v>
          </cell>
          <cell r="N50">
            <v>182.98846429350866</v>
          </cell>
          <cell r="O50">
            <v>182.43949890062811</v>
          </cell>
          <cell r="P50">
            <v>181.89218040392623</v>
          </cell>
          <cell r="Q50">
            <v>181.34650386271446</v>
          </cell>
          <cell r="R50">
            <v>180.80246435112633</v>
          </cell>
          <cell r="S50">
            <v>180.26005695807294</v>
          </cell>
          <cell r="T50">
            <v>179.71927678719871</v>
          </cell>
          <cell r="U50">
            <v>179.18011895683713</v>
          </cell>
          <cell r="V50">
            <v>178.64257859996661</v>
          </cell>
          <cell r="W50">
            <v>178.10665086416668</v>
          </cell>
          <cell r="X50">
            <v>177.57233091157423</v>
          </cell>
          <cell r="Y50">
            <v>177.03961391883951</v>
          </cell>
          <cell r="Z50">
            <v>176.50849507708296</v>
          </cell>
          <cell r="AA50">
            <v>175.97896959185172</v>
          </cell>
          <cell r="AB50">
            <v>175.45103268307616</v>
          </cell>
          <cell r="AC50">
            <v>174.92467958502692</v>
          </cell>
          <cell r="AD50">
            <v>174.39990554627184</v>
          </cell>
          <cell r="AE50">
            <v>173.87670582963304</v>
          </cell>
        </row>
        <row r="51">
          <cell r="G51" t="str">
            <v>RegionXLarge RetStock 2016</v>
          </cell>
          <cell r="H51" t="str">
            <v>Com</v>
          </cell>
          <cell r="I51" t="str">
            <v>XLarge Ret</v>
          </cell>
          <cell r="J51" t="str">
            <v>Stock 2016</v>
          </cell>
          <cell r="K51" t="str">
            <v>Millions SqFt</v>
          </cell>
          <cell r="L51">
            <v>138.35734062238015</v>
          </cell>
          <cell r="M51">
            <v>137.7208968555172</v>
          </cell>
          <cell r="N51">
            <v>137.08738072998179</v>
          </cell>
          <cell r="O51">
            <v>136.45677877862389</v>
          </cell>
          <cell r="P51">
            <v>135.8290775962422</v>
          </cell>
          <cell r="Q51">
            <v>135.20426383929947</v>
          </cell>
          <cell r="R51">
            <v>134.5823242256387</v>
          </cell>
          <cell r="S51">
            <v>133.96324553420075</v>
          </cell>
          <cell r="T51">
            <v>133.34701460474344</v>
          </cell>
          <cell r="U51">
            <v>132.73361833756161</v>
          </cell>
          <cell r="V51">
            <v>132.12304369320884</v>
          </cell>
          <cell r="W51">
            <v>131.51527769222005</v>
          </cell>
          <cell r="X51">
            <v>130.91030741483584</v>
          </cell>
          <cell r="Y51">
            <v>130.3081200007276</v>
          </cell>
          <cell r="Z51">
            <v>129.70870264872423</v>
          </cell>
          <cell r="AA51">
            <v>129.11204261654012</v>
          </cell>
          <cell r="AB51">
            <v>128.51812722050403</v>
          </cell>
          <cell r="AC51">
            <v>127.92694383528971</v>
          </cell>
          <cell r="AD51">
            <v>127.33847989364737</v>
          </cell>
          <cell r="AE51">
            <v>126.75272288613657</v>
          </cell>
        </row>
        <row r="52">
          <cell r="G52" t="str">
            <v>RegionLarge RetStock 2016</v>
          </cell>
          <cell r="H52" t="str">
            <v>Com</v>
          </cell>
          <cell r="I52" t="str">
            <v>Large Ret</v>
          </cell>
          <cell r="J52" t="str">
            <v>Stock 2016</v>
          </cell>
          <cell r="K52" t="str">
            <v>Millions SqFt</v>
          </cell>
          <cell r="L52">
            <v>208.9574509880029</v>
          </cell>
          <cell r="M52">
            <v>207.99624671345808</v>
          </cell>
          <cell r="N52">
            <v>207.03946397857615</v>
          </cell>
          <cell r="O52">
            <v>206.0870824442747</v>
          </cell>
          <cell r="P52">
            <v>205.13908186503102</v>
          </cell>
          <cell r="Q52">
            <v>204.1954420884519</v>
          </cell>
          <cell r="R52">
            <v>203.25614305484498</v>
          </cell>
          <cell r="S52">
            <v>202.32116479679266</v>
          </cell>
          <cell r="T52">
            <v>201.3904874387274</v>
          </cell>
          <cell r="U52">
            <v>200.46409119650929</v>
          </cell>
          <cell r="V52">
            <v>199.54195637700533</v>
          </cell>
          <cell r="W52">
            <v>198.62406337767112</v>
          </cell>
          <cell r="X52">
            <v>197.71039268613379</v>
          </cell>
          <cell r="Y52">
            <v>196.8009248797776</v>
          </cell>
          <cell r="Z52">
            <v>195.8956406253306</v>
          </cell>
          <cell r="AA52">
            <v>194.99452067845405</v>
          </cell>
          <cell r="AB52">
            <v>194.09754588333314</v>
          </cell>
          <cell r="AC52">
            <v>193.20469717226982</v>
          </cell>
          <cell r="AD52">
            <v>192.31595556527733</v>
          </cell>
          <cell r="AE52">
            <v>191.43130216967708</v>
          </cell>
        </row>
        <row r="53">
          <cell r="G53" t="str">
            <v>RegionMedium RetStock 2016</v>
          </cell>
          <cell r="H53" t="str">
            <v>Com</v>
          </cell>
          <cell r="I53" t="str">
            <v>Medium Ret</v>
          </cell>
          <cell r="J53" t="str">
            <v>Stock 2016</v>
          </cell>
          <cell r="K53" t="str">
            <v>Millions SqFt</v>
          </cell>
          <cell r="L53">
            <v>97.115689913224898</v>
          </cell>
          <cell r="M53">
            <v>96.668957739624062</v>
          </cell>
          <cell r="N53">
            <v>96.224280534021787</v>
          </cell>
          <cell r="O53">
            <v>95.781648843565293</v>
          </cell>
          <cell r="P53">
            <v>95.34105325888487</v>
          </cell>
          <cell r="Q53">
            <v>94.902484413894001</v>
          </cell>
          <cell r="R53">
            <v>94.465932985590086</v>
          </cell>
          <cell r="S53">
            <v>94.031389693856369</v>
          </cell>
          <cell r="T53">
            <v>93.598845301264618</v>
          </cell>
          <cell r="U53">
            <v>93.168290612878806</v>
          </cell>
          <cell r="V53">
            <v>92.739716476059556</v>
          </cell>
          <cell r="W53">
            <v>92.313113780269674</v>
          </cell>
          <cell r="X53">
            <v>91.888473456880433</v>
          </cell>
          <cell r="Y53">
            <v>91.465786478978771</v>
          </cell>
          <cell r="Z53">
            <v>91.045043861175472</v>
          </cell>
          <cell r="AA53">
            <v>90.626236659414062</v>
          </cell>
          <cell r="AB53">
            <v>90.209355970780734</v>
          </cell>
          <cell r="AC53">
            <v>89.794392933315152</v>
          </cell>
          <cell r="AD53">
            <v>89.381338725821905</v>
          </cell>
          <cell r="AE53">
            <v>88.97018456768312</v>
          </cell>
        </row>
        <row r="54">
          <cell r="G54" t="str">
            <v>RegionSmall RetStock 2016</v>
          </cell>
          <cell r="H54" t="str">
            <v>Com</v>
          </cell>
          <cell r="I54" t="str">
            <v>Small Ret</v>
          </cell>
          <cell r="J54" t="str">
            <v>Stock 2016</v>
          </cell>
          <cell r="K54" t="str">
            <v>Millions SqFt</v>
          </cell>
          <cell r="L54">
            <v>109.47966092768364</v>
          </cell>
          <cell r="M54">
            <v>108.97605448741629</v>
          </cell>
          <cell r="N54">
            <v>108.47476463677417</v>
          </cell>
          <cell r="O54">
            <v>107.975780719445</v>
          </cell>
          <cell r="P54">
            <v>107.47909212813555</v>
          </cell>
          <cell r="Q54">
            <v>106.98468830434612</v>
          </cell>
          <cell r="R54">
            <v>106.49255873814613</v>
          </cell>
          <cell r="S54">
            <v>106.00269296795065</v>
          </cell>
          <cell r="T54">
            <v>105.51508058029808</v>
          </cell>
          <cell r="U54">
            <v>105.0297112096287</v>
          </cell>
          <cell r="V54">
            <v>104.54657453806439</v>
          </cell>
          <cell r="W54">
            <v>104.0656602951893</v>
          </cell>
          <cell r="X54">
            <v>103.58695825783141</v>
          </cell>
          <cell r="Y54">
            <v>103.11045824984539</v>
          </cell>
          <cell r="Z54">
            <v>102.6361501418961</v>
          </cell>
          <cell r="AA54">
            <v>102.16402385124337</v>
          </cell>
          <cell r="AB54">
            <v>101.69406934152764</v>
          </cell>
          <cell r="AC54">
            <v>101.2262766225566</v>
          </cell>
          <cell r="AD54">
            <v>100.76063575009285</v>
          </cell>
          <cell r="AE54">
            <v>100.29713682564241</v>
          </cell>
        </row>
        <row r="55">
          <cell r="G55" t="str">
            <v>RegionSchool K-12Stock 2016</v>
          </cell>
          <cell r="H55" t="str">
            <v>Com</v>
          </cell>
          <cell r="I55" t="str">
            <v>School K-12</v>
          </cell>
          <cell r="J55" t="str">
            <v>Stock 2016</v>
          </cell>
          <cell r="K55" t="str">
            <v>Millions SqFt</v>
          </cell>
          <cell r="L55">
            <v>241.11763975818661</v>
          </cell>
          <cell r="M55">
            <v>240.12905743517803</v>
          </cell>
          <cell r="N55">
            <v>239.14452829969383</v>
          </cell>
          <cell r="O55">
            <v>238.16403573366509</v>
          </cell>
          <cell r="P55">
            <v>237.18756318715711</v>
          </cell>
          <cell r="Q55">
            <v>236.21509417808971</v>
          </cell>
          <cell r="R55">
            <v>235.24661229195956</v>
          </cell>
          <cell r="S55">
            <v>234.28210118156252</v>
          </cell>
          <cell r="T55">
            <v>233.32154456671807</v>
          </cell>
          <cell r="U55">
            <v>232.36492623399457</v>
          </cell>
          <cell r="V55">
            <v>231.41223003643518</v>
          </cell>
          <cell r="W55">
            <v>230.46343989328579</v>
          </cell>
          <cell r="X55">
            <v>229.51853978972335</v>
          </cell>
          <cell r="Y55">
            <v>228.57751377658545</v>
          </cell>
          <cell r="Z55">
            <v>227.64034597010144</v>
          </cell>
          <cell r="AA55">
            <v>226.70702055162403</v>
          </cell>
          <cell r="AB55">
            <v>225.77752176736234</v>
          </cell>
          <cell r="AC55">
            <v>224.85183392811618</v>
          </cell>
          <cell r="AD55">
            <v>223.92994140901092</v>
          </cell>
          <cell r="AE55">
            <v>223.01182864923393</v>
          </cell>
        </row>
        <row r="56">
          <cell r="G56" t="str">
            <v>RegionUniversityStock 2016</v>
          </cell>
          <cell r="H56" t="str">
            <v>Com</v>
          </cell>
          <cell r="I56" t="str">
            <v>University</v>
          </cell>
          <cell r="J56" t="str">
            <v>Stock 2016</v>
          </cell>
          <cell r="K56" t="str">
            <v>Millions SqFt</v>
          </cell>
          <cell r="L56">
            <v>122.15340627232256</v>
          </cell>
          <cell r="M56">
            <v>121.65257730660603</v>
          </cell>
          <cell r="N56">
            <v>121.15380173964894</v>
          </cell>
          <cell r="O56">
            <v>120.65707115251638</v>
          </cell>
          <cell r="P56">
            <v>120.16237716079107</v>
          </cell>
          <cell r="Q56">
            <v>119.66971141443182</v>
          </cell>
          <cell r="R56">
            <v>119.17906559763266</v>
          </cell>
          <cell r="S56">
            <v>118.69043142868237</v>
          </cell>
          <cell r="T56">
            <v>118.20380065982476</v>
          </cell>
          <cell r="U56">
            <v>117.71916507711948</v>
          </cell>
          <cell r="V56">
            <v>117.23651650030328</v>
          </cell>
          <cell r="W56">
            <v>116.75584678265207</v>
          </cell>
          <cell r="X56">
            <v>116.27714781084319</v>
          </cell>
          <cell r="Y56">
            <v>115.80041150481873</v>
          </cell>
          <cell r="Z56">
            <v>115.32562981764897</v>
          </cell>
          <cell r="AA56">
            <v>114.8527947353966</v>
          </cell>
          <cell r="AB56">
            <v>114.38189827698147</v>
          </cell>
          <cell r="AC56">
            <v>113.91293249404585</v>
          </cell>
          <cell r="AD56">
            <v>113.44588947082025</v>
          </cell>
          <cell r="AE56">
            <v>112.98076132398991</v>
          </cell>
        </row>
        <row r="57">
          <cell r="G57" t="str">
            <v>RegionWarehouseStock 2016</v>
          </cell>
          <cell r="H57" t="str">
            <v>Com</v>
          </cell>
          <cell r="I57" t="str">
            <v>Warehouse</v>
          </cell>
          <cell r="J57" t="str">
            <v>Stock 2016</v>
          </cell>
          <cell r="K57" t="str">
            <v>Millions SqFt</v>
          </cell>
          <cell r="L57">
            <v>448.69829599576161</v>
          </cell>
          <cell r="M57">
            <v>447.03811230057732</v>
          </cell>
          <cell r="N57">
            <v>445.3840712850652</v>
          </cell>
          <cell r="O57">
            <v>443.73615022131042</v>
          </cell>
          <cell r="P57">
            <v>442.09432646549152</v>
          </cell>
          <cell r="Q57">
            <v>440.45857745756916</v>
          </cell>
          <cell r="R57">
            <v>438.82888072097626</v>
          </cell>
          <cell r="S57">
            <v>437.2052138623086</v>
          </cell>
          <cell r="T57">
            <v>435.58755457101802</v>
          </cell>
          <cell r="U57">
            <v>433.97588061910528</v>
          </cell>
          <cell r="V57">
            <v>432.37016986081449</v>
          </cell>
          <cell r="W57">
            <v>430.77040023232951</v>
          </cell>
          <cell r="X57">
            <v>429.17654975146979</v>
          </cell>
          <cell r="Y57">
            <v>427.58859651738936</v>
          </cell>
          <cell r="Z57">
            <v>426.00651871027503</v>
          </cell>
          <cell r="AA57">
            <v>424.43029459104702</v>
          </cell>
          <cell r="AB57">
            <v>422.85990250106011</v>
          </cell>
          <cell r="AC57">
            <v>421.2953208618062</v>
          </cell>
          <cell r="AD57">
            <v>419.73652817461749</v>
          </cell>
          <cell r="AE57">
            <v>418.18350302037135</v>
          </cell>
        </row>
        <row r="58">
          <cell r="G58" t="str">
            <v>RegionSupermarketStock 2016</v>
          </cell>
          <cell r="H58" t="str">
            <v>Com</v>
          </cell>
          <cell r="I58" t="str">
            <v>Supermarket</v>
          </cell>
          <cell r="J58" t="str">
            <v>Stock 2016</v>
          </cell>
          <cell r="K58" t="str">
            <v>Millions SqFt</v>
          </cell>
          <cell r="L58">
            <v>53.720939527021244</v>
          </cell>
          <cell r="M58">
            <v>53.237451071278059</v>
          </cell>
          <cell r="N58">
            <v>52.758314011636557</v>
          </cell>
          <cell r="O58">
            <v>52.283489185531828</v>
          </cell>
          <cell r="P58">
            <v>51.812937782862043</v>
          </cell>
          <cell r="Q58">
            <v>51.346621342816277</v>
          </cell>
          <cell r="R58">
            <v>50.884501750730934</v>
          </cell>
          <cell r="S58">
            <v>50.426541234974358</v>
          </cell>
          <cell r="T58">
            <v>49.97270236385959</v>
          </cell>
          <cell r="U58">
            <v>49.522948042584851</v>
          </cell>
          <cell r="V58">
            <v>49.077241510201581</v>
          </cell>
          <cell r="W58">
            <v>48.635546336609778</v>
          </cell>
          <cell r="X58">
            <v>48.197826419580288</v>
          </cell>
          <cell r="Y58">
            <v>47.76404598180406</v>
          </cell>
          <cell r="Z58">
            <v>47.33416956796782</v>
          </cell>
          <cell r="AA58">
            <v>46.908162041856116</v>
          </cell>
          <cell r="AB58">
            <v>46.485988583479411</v>
          </cell>
          <cell r="AC58">
            <v>46.067614686228097</v>
          </cell>
          <cell r="AD58">
            <v>45.653006154052044</v>
          </cell>
          <cell r="AE58">
            <v>45.242129098665572</v>
          </cell>
        </row>
        <row r="59">
          <cell r="G59" t="str">
            <v>RegionMiniMartStock 2016</v>
          </cell>
          <cell r="H59" t="str">
            <v>Com</v>
          </cell>
          <cell r="I59" t="str">
            <v>MiniMart</v>
          </cell>
          <cell r="J59" t="str">
            <v>Stock 2016</v>
          </cell>
          <cell r="K59" t="str">
            <v>Millions SqFt</v>
          </cell>
          <cell r="L59">
            <v>22.491017060912501</v>
          </cell>
          <cell r="M59">
            <v>22.384859460384995</v>
          </cell>
          <cell r="N59">
            <v>22.279202923731983</v>
          </cell>
          <cell r="O59">
            <v>22.174045085931969</v>
          </cell>
          <cell r="P59">
            <v>22.069383593126368</v>
          </cell>
          <cell r="Q59">
            <v>21.965216102566814</v>
          </cell>
          <cell r="R59">
            <v>21.8615402825627</v>
          </cell>
          <cell r="S59">
            <v>21.758353812429004</v>
          </cell>
          <cell r="T59">
            <v>21.655654382434342</v>
          </cell>
          <cell r="U59">
            <v>21.553439693749251</v>
          </cell>
          <cell r="V59">
            <v>21.451707458394754</v>
          </cell>
          <cell r="W59">
            <v>21.350455399191134</v>
          </cell>
          <cell r="X59">
            <v>21.249681249706953</v>
          </cell>
          <cell r="Y59">
            <v>21.149382754208336</v>
          </cell>
          <cell r="Z59">
            <v>21.049557667608472</v>
          </cell>
          <cell r="AA59">
            <v>20.950203755417366</v>
          </cell>
          <cell r="AB59">
            <v>20.851318793691796</v>
          </cell>
          <cell r="AC59">
            <v>20.75290056898557</v>
          </cell>
          <cell r="AD59">
            <v>20.654946878299963</v>
          </cell>
          <cell r="AE59">
            <v>20.557455529034385</v>
          </cell>
        </row>
        <row r="60">
          <cell r="G60" t="str">
            <v>RegionRestaurantStock 2016</v>
          </cell>
          <cell r="H60" t="str">
            <v>Com</v>
          </cell>
          <cell r="I60" t="str">
            <v>Restaurant</v>
          </cell>
          <cell r="J60" t="str">
            <v>Stock 2016</v>
          </cell>
          <cell r="K60" t="str">
            <v>Millions SqFt</v>
          </cell>
          <cell r="L60">
            <v>51.550857208753726</v>
          </cell>
          <cell r="M60">
            <v>51.307537162728408</v>
          </cell>
          <cell r="N60">
            <v>51.065365587320336</v>
          </cell>
          <cell r="O60">
            <v>50.824337061748189</v>
          </cell>
          <cell r="P60">
            <v>50.584446190816735</v>
          </cell>
          <cell r="Q60">
            <v>50.345687604796083</v>
          </cell>
          <cell r="R60">
            <v>50.108055959301453</v>
          </cell>
          <cell r="S60">
            <v>49.871545935173543</v>
          </cell>
          <cell r="T60">
            <v>49.636152238359529</v>
          </cell>
          <cell r="U60">
            <v>49.40186959979448</v>
          </cell>
          <cell r="V60">
            <v>49.168692775283453</v>
          </cell>
          <cell r="W60">
            <v>48.936616545384119</v>
          </cell>
          <cell r="X60">
            <v>48.705635715289908</v>
          </cell>
          <cell r="Y60">
            <v>48.475745114713739</v>
          </cell>
          <cell r="Z60">
            <v>48.246939597772297</v>
          </cell>
          <cell r="AA60">
            <v>48.019214042870807</v>
          </cell>
          <cell r="AB60">
            <v>47.792563352588466</v>
          </cell>
          <cell r="AC60">
            <v>47.56698245356425</v>
          </cell>
          <cell r="AD60">
            <v>47.342466296383435</v>
          </cell>
          <cell r="AE60">
            <v>47.119009855464505</v>
          </cell>
        </row>
        <row r="61">
          <cell r="G61" t="str">
            <v>RegionLodgingStock 2016</v>
          </cell>
          <cell r="H61" t="str">
            <v>Com</v>
          </cell>
          <cell r="I61" t="str">
            <v>Lodging</v>
          </cell>
          <cell r="J61" t="str">
            <v>Stock 2016</v>
          </cell>
          <cell r="K61" t="str">
            <v>Millions SqFt</v>
          </cell>
          <cell r="L61">
            <v>170.15189589049527</v>
          </cell>
          <cell r="M61">
            <v>169.74353134035809</v>
          </cell>
          <cell r="N61">
            <v>169.33614686514122</v>
          </cell>
          <cell r="O61">
            <v>168.92974011266489</v>
          </cell>
          <cell r="P61">
            <v>168.52430873639449</v>
          </cell>
          <cell r="Q61">
            <v>168.11985039542716</v>
          </cell>
          <cell r="R61">
            <v>167.71636275447813</v>
          </cell>
          <cell r="S61">
            <v>167.31384348386743</v>
          </cell>
          <cell r="T61">
            <v>166.91229025950614</v>
          </cell>
          <cell r="U61">
            <v>166.51170076288332</v>
          </cell>
          <cell r="V61">
            <v>166.11207268105238</v>
          </cell>
          <cell r="W61">
            <v>165.7134037066179</v>
          </cell>
          <cell r="X61">
            <v>165.31569153772202</v>
          </cell>
          <cell r="Y61">
            <v>164.91893387803151</v>
          </cell>
          <cell r="Z61">
            <v>164.52312843672422</v>
          </cell>
          <cell r="AA61">
            <v>164.12827292847609</v>
          </cell>
          <cell r="AB61">
            <v>163.73436507344778</v>
          </cell>
          <cell r="AC61">
            <v>163.3414025972715</v>
          </cell>
          <cell r="AD61">
            <v>162.94938323103807</v>
          </cell>
          <cell r="AE61">
            <v>162.55830471128357</v>
          </cell>
        </row>
        <row r="62">
          <cell r="G62" t="str">
            <v>RegionHospitalStock 2016</v>
          </cell>
          <cell r="H62" t="str">
            <v>Com</v>
          </cell>
          <cell r="I62" t="str">
            <v>Hospital</v>
          </cell>
          <cell r="J62" t="str">
            <v>Stock 2016</v>
          </cell>
          <cell r="K62" t="str">
            <v>Millions SqFt</v>
          </cell>
          <cell r="L62">
            <v>105.02947953487826</v>
          </cell>
          <cell r="M62">
            <v>104.80891762785501</v>
          </cell>
          <cell r="N62">
            <v>104.58881890083651</v>
          </cell>
          <cell r="O62">
            <v>104.36918238114475</v>
          </cell>
          <cell r="P62">
            <v>104.15000709814436</v>
          </cell>
          <cell r="Q62">
            <v>103.93129208323826</v>
          </cell>
          <cell r="R62">
            <v>103.71303636986346</v>
          </cell>
          <cell r="S62">
            <v>103.49523899348674</v>
          </cell>
          <cell r="T62">
            <v>103.27789899160042</v>
          </cell>
          <cell r="U62">
            <v>103.06101540371807</v>
          </cell>
          <cell r="V62">
            <v>102.84458727137024</v>
          </cell>
          <cell r="W62">
            <v>102.62861363810038</v>
          </cell>
          <cell r="X62">
            <v>102.41309354946036</v>
          </cell>
          <cell r="Y62">
            <v>102.19802605300649</v>
          </cell>
          <cell r="Z62">
            <v>101.98341019829519</v>
          </cell>
          <cell r="AA62">
            <v>101.76924503687877</v>
          </cell>
          <cell r="AB62">
            <v>101.55552962230132</v>
          </cell>
          <cell r="AC62">
            <v>101.3422630100945</v>
          </cell>
          <cell r="AD62">
            <v>101.1294442577733</v>
          </cell>
          <cell r="AE62">
            <v>100.91707242483197</v>
          </cell>
        </row>
        <row r="63">
          <cell r="G63" t="str">
            <v>RegionResidential CareStock 2016</v>
          </cell>
          <cell r="H63" t="str">
            <v>Com</v>
          </cell>
          <cell r="I63" t="str">
            <v>Residential Care</v>
          </cell>
          <cell r="J63" t="str">
            <v>Stock 2016</v>
          </cell>
          <cell r="K63" t="str">
            <v>Millions SqFt</v>
          </cell>
          <cell r="L63">
            <v>128.74820917277606</v>
          </cell>
          <cell r="M63">
            <v>128.43921347076139</v>
          </cell>
          <cell r="N63">
            <v>128.1309593584316</v>
          </cell>
          <cell r="O63">
            <v>127.82344505597135</v>
          </cell>
          <cell r="P63">
            <v>127.51666878783702</v>
          </cell>
          <cell r="Q63">
            <v>127.21062878274621</v>
          </cell>
          <cell r="R63">
            <v>126.90532327366765</v>
          </cell>
          <cell r="S63">
            <v>126.60075049781085</v>
          </cell>
          <cell r="T63">
            <v>126.29690869661611</v>
          </cell>
          <cell r="U63">
            <v>125.99379611574425</v>
          </cell>
          <cell r="V63">
            <v>125.69141100506647</v>
          </cell>
          <cell r="W63">
            <v>125.3897516186543</v>
          </cell>
          <cell r="X63">
            <v>125.08881621476955</v>
          </cell>
          <cell r="Y63">
            <v>124.78860305585408</v>
          </cell>
          <cell r="Z63">
            <v>124.48911040852005</v>
          </cell>
          <cell r="AA63">
            <v>124.1903365435396</v>
          </cell>
          <cell r="AB63">
            <v>123.8922797358351</v>
          </cell>
          <cell r="AC63">
            <v>123.59493826446912</v>
          </cell>
          <cell r="AD63">
            <v>123.29831041263438</v>
          </cell>
          <cell r="AE63">
            <v>123.00239446764408</v>
          </cell>
        </row>
        <row r="64">
          <cell r="G64" t="str">
            <v>RegionAssemblyStock 2016</v>
          </cell>
          <cell r="H64" t="str">
            <v>Com</v>
          </cell>
          <cell r="I64" t="str">
            <v>Assembly</v>
          </cell>
          <cell r="J64" t="str">
            <v>Stock 2016</v>
          </cell>
          <cell r="K64" t="str">
            <v>Millions SqFt</v>
          </cell>
          <cell r="L64">
            <v>375.90224900649127</v>
          </cell>
          <cell r="M64">
            <v>374.21570091594884</v>
          </cell>
          <cell r="N64">
            <v>372.53671980450594</v>
          </cell>
          <cell r="O64">
            <v>370.86527172164978</v>
          </cell>
          <cell r="P64">
            <v>369.20132286919198</v>
          </cell>
          <cell r="Q64">
            <v>367.54483960058553</v>
          </cell>
          <cell r="R64">
            <v>365.89578842024423</v>
          </cell>
          <cell r="S64">
            <v>364.25413598286536</v>
          </cell>
          <cell r="T64">
            <v>362.6198490927556</v>
          </cell>
          <cell r="U64">
            <v>360.99289470315949</v>
          </cell>
          <cell r="V64">
            <v>359.37323991559134</v>
          </cell>
          <cell r="W64">
            <v>357.76085197917007</v>
          </cell>
          <cell r="X64">
            <v>356.15569828995689</v>
          </cell>
          <cell r="Y64">
            <v>354.55774639029596</v>
          </cell>
          <cell r="Z64">
            <v>352.96696396815821</v>
          </cell>
          <cell r="AA64">
            <v>351.38331885648773</v>
          </cell>
          <cell r="AB64">
            <v>349.80677903255156</v>
          </cell>
          <cell r="AC64">
            <v>348.23731261729228</v>
          </cell>
          <cell r="AD64">
            <v>346.67488787468267</v>
          </cell>
          <cell r="AE64">
            <v>345.11947321108494</v>
          </cell>
        </row>
        <row r="65">
          <cell r="G65" t="str">
            <v>RegionOtherStock 2016</v>
          </cell>
          <cell r="H65" t="str">
            <v>Com</v>
          </cell>
          <cell r="I65" t="str">
            <v>Other</v>
          </cell>
          <cell r="J65" t="str">
            <v>Stock 2016</v>
          </cell>
          <cell r="K65" t="str">
            <v>Millions SqFt</v>
          </cell>
          <cell r="L65">
            <v>342.64988330108076</v>
          </cell>
          <cell r="M65">
            <v>339.56603435137106</v>
          </cell>
          <cell r="N65">
            <v>336.50994004220871</v>
          </cell>
          <cell r="O65">
            <v>333.48135058182885</v>
          </cell>
          <cell r="P65">
            <v>330.48001842659238</v>
          </cell>
          <cell r="Q65">
            <v>327.50569826075304</v>
          </cell>
          <cell r="R65">
            <v>324.55814697640625</v>
          </cell>
          <cell r="S65">
            <v>321.63712365361863</v>
          </cell>
          <cell r="T65">
            <v>318.7423895407361</v>
          </cell>
          <cell r="U65">
            <v>315.87370803486942</v>
          </cell>
          <cell r="V65">
            <v>313.03084466255564</v>
          </cell>
          <cell r="W65">
            <v>310.21356706059254</v>
          </cell>
          <cell r="X65">
            <v>307.42164495704725</v>
          </cell>
          <cell r="Y65">
            <v>304.65485015243382</v>
          </cell>
          <cell r="Z65">
            <v>301.9129565010619</v>
          </cell>
          <cell r="AA65">
            <v>299.19573989255235</v>
          </cell>
          <cell r="AB65">
            <v>296.50297823351934</v>
          </cell>
          <cell r="AC65">
            <v>293.83445142941764</v>
          </cell>
          <cell r="AD65">
            <v>291.18994136655289</v>
          </cell>
          <cell r="AE65">
            <v>288.5692318942539</v>
          </cell>
        </row>
        <row r="66">
          <cell r="G66" t="str">
            <v>RegionIdahoStock</v>
          </cell>
          <cell r="H66" t="str">
            <v>Ag</v>
          </cell>
          <cell r="I66" t="str">
            <v>Idaho</v>
          </cell>
          <cell r="J66" t="str">
            <v>Stock</v>
          </cell>
          <cell r="K66" t="str">
            <v>% Growth</v>
          </cell>
          <cell r="L66">
            <v>0</v>
          </cell>
          <cell r="M66">
            <v>1.2504100211369894E-4</v>
          </cell>
          <cell r="N66">
            <v>1.7375879514796466E-4</v>
          </cell>
          <cell r="O66">
            <v>6.1210927779177624E-4</v>
          </cell>
          <cell r="P66">
            <v>8.8127487458086599E-4</v>
          </cell>
          <cell r="Q66">
            <v>1.1201972174019578E-3</v>
          </cell>
          <cell r="R66">
            <v>1.2717867360821197E-3</v>
          </cell>
          <cell r="S66">
            <v>1.4404642508513471E-3</v>
          </cell>
          <cell r="T66">
            <v>1.5874396385228723E-3</v>
          </cell>
          <cell r="U66">
            <v>1.7204636459112381E-3</v>
          </cell>
          <cell r="V66">
            <v>1.8289050040785739E-3</v>
          </cell>
          <cell r="W66">
            <v>1.9377539743383628E-3</v>
          </cell>
          <cell r="X66">
            <v>2.0316119038316116E-3</v>
          </cell>
          <cell r="Y66">
            <v>2.128079506222659E-3</v>
          </cell>
          <cell r="Z66">
            <v>2.2126572758413075E-3</v>
          </cell>
          <cell r="AA66">
            <v>2.2578225416429688E-3</v>
          </cell>
          <cell r="AB66">
            <v>2.3464540176612314E-3</v>
          </cell>
          <cell r="AC66">
            <v>2.414467009038601E-3</v>
          </cell>
          <cell r="AD66">
            <v>2.4848313911262653E-3</v>
          </cell>
          <cell r="AE66">
            <v>2.5344116000376449E-3</v>
          </cell>
        </row>
        <row r="67">
          <cell r="G67" t="str">
            <v>RegionMontanaStock</v>
          </cell>
          <cell r="H67" t="str">
            <v>Ag</v>
          </cell>
          <cell r="I67" t="str">
            <v>Montana</v>
          </cell>
          <cell r="J67" t="str">
            <v>Stock</v>
          </cell>
          <cell r="K67" t="str">
            <v>% Growth</v>
          </cell>
          <cell r="L67">
            <v>0</v>
          </cell>
          <cell r="M67">
            <v>1.0848242299839954E-2</v>
          </cell>
          <cell r="N67">
            <v>1.059267655252486E-2</v>
          </cell>
          <cell r="O67">
            <v>1.0752312089181865E-2</v>
          </cell>
          <cell r="P67">
            <v>1.075849831916186E-2</v>
          </cell>
          <cell r="Q67">
            <v>7.6567396067742733E-3</v>
          </cell>
          <cell r="R67">
            <v>7.6532068711881581E-3</v>
          </cell>
          <cell r="S67">
            <v>7.9235679867256659E-3</v>
          </cell>
          <cell r="T67">
            <v>8.1459053842477987E-3</v>
          </cell>
          <cell r="U67">
            <v>8.331284422267278E-3</v>
          </cell>
          <cell r="V67">
            <v>8.47135846405455E-3</v>
          </cell>
          <cell r="W67">
            <v>8.5938864965773454E-3</v>
          </cell>
          <cell r="X67">
            <v>8.6866032784890905E-3</v>
          </cell>
          <cell r="Y67">
            <v>8.7680800681235963E-3</v>
          </cell>
          <cell r="Z67">
            <v>8.8271867856936984E-3</v>
          </cell>
          <cell r="AA67">
            <v>8.8355566433926322E-3</v>
          </cell>
          <cell r="AB67">
            <v>8.8812025924713319E-3</v>
          </cell>
          <cell r="AC67">
            <v>8.8979055290069331E-3</v>
          </cell>
          <cell r="AD67">
            <v>8.9118787925779024E-3</v>
          </cell>
          <cell r="AE67">
            <v>8.9015256915168112E-3</v>
          </cell>
        </row>
        <row r="68">
          <cell r="G68" t="str">
            <v>RegionOregonStock</v>
          </cell>
          <cell r="H68" t="str">
            <v>Ag</v>
          </cell>
          <cell r="I68" t="str">
            <v>Oregon</v>
          </cell>
          <cell r="J68" t="str">
            <v>Stock</v>
          </cell>
          <cell r="K68" t="str">
            <v>% Growth</v>
          </cell>
          <cell r="L68">
            <v>0</v>
          </cell>
          <cell r="M68">
            <v>1.0110842680911804E-2</v>
          </cell>
          <cell r="N68">
            <v>1.0059217505089263E-2</v>
          </cell>
          <cell r="O68">
            <v>1.1176866051223918E-2</v>
          </cell>
          <cell r="P68">
            <v>1.9803102619340613E-2</v>
          </cell>
          <cell r="Q68">
            <v>1.2078828157499845E-2</v>
          </cell>
          <cell r="R68">
            <v>1.2074917420983849E-2</v>
          </cell>
          <cell r="S68">
            <v>1.2823009061012478E-2</v>
          </cell>
          <cell r="T68">
            <v>1.2064646132519813E-2</v>
          </cell>
          <cell r="U68">
            <v>2.1359830411811859E-2</v>
          </cell>
          <cell r="V68">
            <v>1.1864279678250279E-2</v>
          </cell>
          <cell r="W68">
            <v>1.1811806122028052E-2</v>
          </cell>
          <cell r="X68">
            <v>1.1060463245174785E-2</v>
          </cell>
          <cell r="Y68">
            <v>1.1689201211084101E-2</v>
          </cell>
          <cell r="Z68">
            <v>1.9623204602959039E-2</v>
          </cell>
          <cell r="AA68">
            <v>1.2054155221857031E-2</v>
          </cell>
          <cell r="AB68">
            <v>1.2615728823653952E-2</v>
          </cell>
          <cell r="AC68">
            <v>1.2496481187089379E-2</v>
          </cell>
          <cell r="AD68">
            <v>1.1753415892541448E-2</v>
          </cell>
          <cell r="AE68">
            <v>2.0946064887122692E-2</v>
          </cell>
        </row>
        <row r="69">
          <cell r="G69" t="str">
            <v>RegionWashingtonStock</v>
          </cell>
          <cell r="H69" t="str">
            <v>Ag</v>
          </cell>
          <cell r="I69" t="str">
            <v>Washington</v>
          </cell>
          <cell r="J69" t="str">
            <v>Stock</v>
          </cell>
          <cell r="K69" t="str">
            <v>% Growth</v>
          </cell>
          <cell r="L69">
            <v>0</v>
          </cell>
          <cell r="M69">
            <v>1.0662122206220235E-2</v>
          </cell>
          <cell r="N69">
            <v>1.0931258902780325E-2</v>
          </cell>
          <cell r="O69">
            <v>1.1173761515183053E-2</v>
          </cell>
          <cell r="P69">
            <v>1.811439906784525E-2</v>
          </cell>
          <cell r="Q69">
            <v>1.2399989211989764E-2</v>
          </cell>
          <cell r="R69">
            <v>1.1939862954954953E-2</v>
          </cell>
          <cell r="S69">
            <v>1.2288284859874222E-2</v>
          </cell>
          <cell r="T69">
            <v>1.1842226253476947E-2</v>
          </cell>
          <cell r="U69">
            <v>1.9682157833762929E-2</v>
          </cell>
          <cell r="V69">
            <v>1.1592234987503456E-2</v>
          </cell>
          <cell r="W69">
            <v>1.1147844023716795E-2</v>
          </cell>
          <cell r="X69">
            <v>1.1425985017752077E-2</v>
          </cell>
          <cell r="Y69">
            <v>1.0985810035676221E-2</v>
          </cell>
          <cell r="Z69">
            <v>1.7930228386922677E-2</v>
          </cell>
          <cell r="AA69">
            <v>1.1736355426763144E-2</v>
          </cell>
          <cell r="AB69">
            <v>1.1982095590114178E-2</v>
          </cell>
          <cell r="AC69">
            <v>1.1862624139313738E-2</v>
          </cell>
          <cell r="AD69">
            <v>1.1418033334772959E-2</v>
          </cell>
          <cell r="AE69">
            <v>1.8838157687553127E-2</v>
          </cell>
        </row>
        <row r="70">
          <cell r="G70" t="str">
            <v>RegionIdahoDairyStock</v>
          </cell>
          <cell r="H70" t="str">
            <v>Dairy</v>
          </cell>
          <cell r="I70" t="str">
            <v>IdahoDairy</v>
          </cell>
          <cell r="J70" t="str">
            <v>Stock</v>
          </cell>
          <cell r="K70" t="str">
            <v>1000lbs</v>
          </cell>
          <cell r="L70">
            <v>13629.012110609969</v>
          </cell>
          <cell r="M70">
            <v>13842.907114251881</v>
          </cell>
          <cell r="N70">
            <v>14023.216425344392</v>
          </cell>
          <cell r="O70">
            <v>14266.319353967396</v>
          </cell>
          <cell r="P70">
            <v>14513.683501515552</v>
          </cell>
          <cell r="Q70">
            <v>14784.738793280194</v>
          </cell>
          <cell r="R70">
            <v>15048.82150982591</v>
          </cell>
          <cell r="S70">
            <v>15351.081667959821</v>
          </cell>
          <cell r="T70">
            <v>15676.70161423125</v>
          </cell>
          <cell r="U70">
            <v>16022.910400199034</v>
          </cell>
          <cell r="V70">
            <v>16435.334001552066</v>
          </cell>
          <cell r="W70">
            <v>16796.9270935268</v>
          </cell>
          <cell r="X70">
            <v>17186.008838626629</v>
          </cell>
          <cell r="Y70">
            <v>17509.663776252026</v>
          </cell>
          <cell r="Z70">
            <v>17849.045518001847</v>
          </cell>
          <cell r="AA70">
            <v>18205.116228437721</v>
          </cell>
          <cell r="AB70">
            <v>18533.843580326749</v>
          </cell>
          <cell r="AC70">
            <v>18839.457555909743</v>
          </cell>
          <cell r="AD70">
            <v>19186.22471079613</v>
          </cell>
          <cell r="AE70">
            <v>19422.392838095242</v>
          </cell>
        </row>
        <row r="71">
          <cell r="G71" t="str">
            <v>RegionMontanaDairyStock</v>
          </cell>
          <cell r="H71" t="str">
            <v>Dairy</v>
          </cell>
          <cell r="I71" t="str">
            <v>MontanaDairy</v>
          </cell>
          <cell r="J71" t="str">
            <v>Stock</v>
          </cell>
          <cell r="K71" t="str">
            <v>1000lbs</v>
          </cell>
          <cell r="L71">
            <v>90.74529582059904</v>
          </cell>
          <cell r="M71">
            <v>90.898327903457215</v>
          </cell>
          <cell r="N71">
            <v>90.899562515809663</v>
          </cell>
          <cell r="O71">
            <v>91.013237267303055</v>
          </cell>
          <cell r="P71">
            <v>90.967755259326395</v>
          </cell>
          <cell r="Q71">
            <v>90.924506050749457</v>
          </cell>
          <cell r="R71">
            <v>91.025748037140048</v>
          </cell>
          <cell r="S71">
            <v>91.099301040678228</v>
          </cell>
          <cell r="T71">
            <v>90.915023147811965</v>
          </cell>
          <cell r="U71">
            <v>90.903023153329187</v>
          </cell>
          <cell r="V71">
            <v>90.903850245090197</v>
          </cell>
          <cell r="W71">
            <v>90.425722269176404</v>
          </cell>
          <cell r="X71">
            <v>90.371471553755299</v>
          </cell>
          <cell r="Y71">
            <v>90.264014484201496</v>
          </cell>
          <cell r="Z71">
            <v>90.097051493259059</v>
          </cell>
          <cell r="AA71">
            <v>89.896800203896433</v>
          </cell>
          <cell r="AB71">
            <v>89.896456479218287</v>
          </cell>
          <cell r="AC71">
            <v>89.606519803497406</v>
          </cell>
          <cell r="AD71">
            <v>89.325294250105614</v>
          </cell>
          <cell r="AE71">
            <v>89.328380794090677</v>
          </cell>
        </row>
        <row r="72">
          <cell r="G72" t="str">
            <v>RegionOregonDairyStock</v>
          </cell>
          <cell r="H72" t="str">
            <v>Dairy</v>
          </cell>
          <cell r="I72" t="str">
            <v>OregonDairy</v>
          </cell>
          <cell r="J72" t="str">
            <v>Stock</v>
          </cell>
          <cell r="K72" t="str">
            <v>1000lbs</v>
          </cell>
          <cell r="L72">
            <v>2744.180551622544</v>
          </cell>
          <cell r="M72">
            <v>2781.3253166710429</v>
          </cell>
          <cell r="N72">
            <v>2817.8028576592669</v>
          </cell>
          <cell r="O72">
            <v>2852.4466796581391</v>
          </cell>
          <cell r="P72">
            <v>2887.2703785501863</v>
          </cell>
          <cell r="Q72">
            <v>2923.2055190854799</v>
          </cell>
          <cell r="R72">
            <v>2963.8717110873577</v>
          </cell>
          <cell r="S72">
            <v>3007.9285968792492</v>
          </cell>
          <cell r="T72">
            <v>3054.4586648127197</v>
          </cell>
          <cell r="U72">
            <v>3103.2723514737127</v>
          </cell>
          <cell r="V72">
            <v>3155.2926430989965</v>
          </cell>
          <cell r="W72">
            <v>3205.2179835947745</v>
          </cell>
          <cell r="X72">
            <v>3255.0785902298294</v>
          </cell>
          <cell r="Y72">
            <v>3304.2085620815005</v>
          </cell>
          <cell r="Z72">
            <v>3359.7128554945239</v>
          </cell>
          <cell r="AA72">
            <v>3405.0605171911329</v>
          </cell>
          <cell r="AB72">
            <v>3454.1652559274162</v>
          </cell>
          <cell r="AC72">
            <v>3509.2005551615157</v>
          </cell>
          <cell r="AD72">
            <v>3557.2266817524842</v>
          </cell>
          <cell r="AE72">
            <v>3610.3576666465606</v>
          </cell>
        </row>
        <row r="73">
          <cell r="G73" t="str">
            <v>RegionWashingtonDairyStock</v>
          </cell>
          <cell r="H73" t="str">
            <v>Dairy</v>
          </cell>
          <cell r="I73" t="str">
            <v>WashingtonDairy</v>
          </cell>
          <cell r="J73" t="str">
            <v>Stock</v>
          </cell>
          <cell r="K73" t="str">
            <v>1000lbs</v>
          </cell>
          <cell r="L73">
            <v>6417.4166624736044</v>
          </cell>
          <cell r="M73">
            <v>6527.6845985495966</v>
          </cell>
          <cell r="N73">
            <v>6648.0748527559354</v>
          </cell>
          <cell r="O73">
            <v>6750.5768396680051</v>
          </cell>
          <cell r="P73">
            <v>6858.9947023924851</v>
          </cell>
          <cell r="Q73">
            <v>6950.9448303929594</v>
          </cell>
          <cell r="R73">
            <v>7066.5055116132971</v>
          </cell>
          <cell r="S73">
            <v>7154.1963866384513</v>
          </cell>
          <cell r="T73">
            <v>7260.5595150379595</v>
          </cell>
          <cell r="U73">
            <v>7382.1828771063319</v>
          </cell>
          <cell r="V73">
            <v>7515.612457778011</v>
          </cell>
          <cell r="W73">
            <v>7658.3815592644387</v>
          </cell>
          <cell r="X73">
            <v>7790.6041619373518</v>
          </cell>
          <cell r="Y73">
            <v>7925.9535611829233</v>
          </cell>
          <cell r="Z73">
            <v>8056.1594585167277</v>
          </cell>
          <cell r="AA73">
            <v>8212.3413257643278</v>
          </cell>
          <cell r="AB73">
            <v>8359.6360208598271</v>
          </cell>
          <cell r="AC73">
            <v>8487.3604780857568</v>
          </cell>
          <cell r="AD73">
            <v>8647.4216609802097</v>
          </cell>
          <cell r="AE73">
            <v>8766.8632794861296</v>
          </cell>
        </row>
        <row r="74">
          <cell r="G74" t="str">
            <v>RegionMechanical PulpStock</v>
          </cell>
          <cell r="H74" t="str">
            <v>Ind</v>
          </cell>
          <cell r="I74" t="str">
            <v>Mechanical Pulp</v>
          </cell>
          <cell r="J74" t="str">
            <v>Stock</v>
          </cell>
          <cell r="K74" t="str">
            <v>Consumption (MWh)</v>
          </cell>
          <cell r="L74">
            <v>3758422.9515033378</v>
          </cell>
          <cell r="M74">
            <v>3846371.717457301</v>
          </cell>
          <cell r="N74">
            <v>3968374.1915052147</v>
          </cell>
          <cell r="O74">
            <v>4090510.3824295267</v>
          </cell>
          <cell r="P74">
            <v>4250302.9154343279</v>
          </cell>
          <cell r="Q74">
            <v>4334033.2977658212</v>
          </cell>
          <cell r="R74">
            <v>4456327.439187984</v>
          </cell>
          <cell r="S74">
            <v>4578789.2711511394</v>
          </cell>
          <cell r="T74">
            <v>4701360.1942719091</v>
          </cell>
          <cell r="U74">
            <v>4824313.8733196864</v>
          </cell>
          <cell r="V74">
            <v>4947352.2681518989</v>
          </cell>
          <cell r="W74">
            <v>5070668.4941239785</v>
          </cell>
          <cell r="X74">
            <v>5241393.4127492504</v>
          </cell>
          <cell r="Y74">
            <v>5317320.3001071345</v>
          </cell>
          <cell r="Z74">
            <v>5440661.5619043242</v>
          </cell>
          <cell r="AA74">
            <v>5564018.2642552005</v>
          </cell>
          <cell r="AB74">
            <v>5739586.1964683067</v>
          </cell>
          <cell r="AC74">
            <v>5811280.9684790904</v>
          </cell>
          <cell r="AD74">
            <v>5935246.9976805374</v>
          </cell>
          <cell r="AE74">
            <v>6059032.0232603503</v>
          </cell>
        </row>
        <row r="75">
          <cell r="G75" t="str">
            <v>RegionKraft PulpStock</v>
          </cell>
          <cell r="H75" t="str">
            <v>Ind</v>
          </cell>
          <cell r="I75" t="str">
            <v>Kraft Pulp</v>
          </cell>
          <cell r="J75" t="str">
            <v>Stock</v>
          </cell>
          <cell r="K75" t="str">
            <v>Consumption (MWh)</v>
          </cell>
          <cell r="L75">
            <v>2773481.4382196674</v>
          </cell>
          <cell r="M75">
            <v>2819427.5750914654</v>
          </cell>
          <cell r="N75">
            <v>2890507.7097985409</v>
          </cell>
          <cell r="O75">
            <v>2962071.1114584161</v>
          </cell>
          <cell r="P75">
            <v>3059997.7868964532</v>
          </cell>
          <cell r="Q75">
            <v>3103655.7832492976</v>
          </cell>
          <cell r="R75">
            <v>3174966.0896720556</v>
          </cell>
          <cell r="S75">
            <v>3246510.2403896889</v>
          </cell>
          <cell r="T75">
            <v>3318080.388651574</v>
          </cell>
          <cell r="U75">
            <v>3389982.4618547466</v>
          </cell>
          <cell r="V75">
            <v>3462131.4738810235</v>
          </cell>
          <cell r="W75">
            <v>3534707.6510694856</v>
          </cell>
          <cell r="X75">
            <v>3640109.6347631621</v>
          </cell>
          <cell r="Y75">
            <v>3679903.4172538687</v>
          </cell>
          <cell r="Z75">
            <v>3752596.4740436999</v>
          </cell>
          <cell r="AA75">
            <v>3825294.7476344355</v>
          </cell>
          <cell r="AB75">
            <v>3934104.1351328893</v>
          </cell>
          <cell r="AC75">
            <v>3971456.2759534372</v>
          </cell>
          <cell r="AD75">
            <v>4044721.9040998006</v>
          </cell>
          <cell r="AE75">
            <v>4117951.8072271077</v>
          </cell>
        </row>
        <row r="76">
          <cell r="G76" t="str">
            <v>RegionPaperStock</v>
          </cell>
          <cell r="H76" t="str">
            <v>Ind</v>
          </cell>
          <cell r="I76" t="str">
            <v>Paper</v>
          </cell>
          <cell r="J76" t="str">
            <v>Stock</v>
          </cell>
          <cell r="K76" t="str">
            <v>Consumption (MWh)</v>
          </cell>
          <cell r="L76">
            <v>909695.70566164097</v>
          </cell>
          <cell r="M76">
            <v>929841.98736761883</v>
          </cell>
          <cell r="N76">
            <v>958296.9900283548</v>
          </cell>
          <cell r="O76">
            <v>986772.46541472664</v>
          </cell>
          <cell r="P76">
            <v>1024503.2482359634</v>
          </cell>
          <cell r="Q76">
            <v>1043814.269249864</v>
          </cell>
          <cell r="R76">
            <v>1072416.0473229263</v>
          </cell>
          <cell r="S76">
            <v>1101138.6289797227</v>
          </cell>
          <cell r="T76">
            <v>1129827.4252453854</v>
          </cell>
          <cell r="U76">
            <v>1158615.4096222189</v>
          </cell>
          <cell r="V76">
            <v>1187381.7412163604</v>
          </cell>
          <cell r="W76">
            <v>1216221.7351596826</v>
          </cell>
          <cell r="X76">
            <v>1256359.4314945252</v>
          </cell>
          <cell r="Y76">
            <v>1273754.7023949234</v>
          </cell>
          <cell r="Z76">
            <v>1302557.2241510332</v>
          </cell>
          <cell r="AA76">
            <v>1331330.2770174742</v>
          </cell>
          <cell r="AB76">
            <v>1372605.4069409962</v>
          </cell>
          <cell r="AC76">
            <v>1388979.5459728481</v>
          </cell>
          <cell r="AD76">
            <v>1417876.2653212347</v>
          </cell>
          <cell r="AE76">
            <v>1446660.9687985121</v>
          </cell>
        </row>
        <row r="77">
          <cell r="G77" t="str">
            <v>RegionFoundriesStock</v>
          </cell>
          <cell r="H77" t="str">
            <v>Ind</v>
          </cell>
          <cell r="I77" t="str">
            <v>Foundries</v>
          </cell>
          <cell r="J77" t="str">
            <v>Stock</v>
          </cell>
          <cell r="K77" t="str">
            <v>Consumption (MWh)</v>
          </cell>
          <cell r="L77">
            <v>2911780.7125423807</v>
          </cell>
          <cell r="M77">
            <v>2836711.9420544878</v>
          </cell>
          <cell r="N77">
            <v>2789583.7208478679</v>
          </cell>
          <cell r="O77">
            <v>2744161.1652043322</v>
          </cell>
          <cell r="P77">
            <v>2724138.9595719618</v>
          </cell>
          <cell r="Q77">
            <v>2657920.4757749322</v>
          </cell>
          <cell r="R77">
            <v>2617304.9227809869</v>
          </cell>
          <cell r="S77">
            <v>2577672.8738681655</v>
          </cell>
          <cell r="T77">
            <v>2539470.2769998731</v>
          </cell>
          <cell r="U77">
            <v>2502370.6800410077</v>
          </cell>
          <cell r="V77">
            <v>2466328.7382904179</v>
          </cell>
          <cell r="W77">
            <v>2431145.5854122876</v>
          </cell>
          <cell r="X77">
            <v>2419072.5388772879</v>
          </cell>
          <cell r="Y77">
            <v>2363410.6682392037</v>
          </cell>
          <cell r="Z77">
            <v>2330315.4302864787</v>
          </cell>
          <cell r="AA77">
            <v>2297818.1106687617</v>
          </cell>
          <cell r="AB77">
            <v>2286770.7986101452</v>
          </cell>
          <cell r="AC77">
            <v>2234701.6262630955</v>
          </cell>
          <cell r="AD77">
            <v>2204017.8086585626</v>
          </cell>
          <cell r="AE77">
            <v>2173546.4494459317</v>
          </cell>
        </row>
        <row r="78">
          <cell r="G78" t="str">
            <v>RegionFrozen FoodStock</v>
          </cell>
          <cell r="H78" t="str">
            <v>Ind</v>
          </cell>
          <cell r="I78" t="str">
            <v>Frozen Food</v>
          </cell>
          <cell r="J78" t="str">
            <v>Stock</v>
          </cell>
          <cell r="K78" t="str">
            <v>Consumption (MWh)</v>
          </cell>
          <cell r="L78">
            <v>1237117.9151862806</v>
          </cell>
          <cell r="M78">
            <v>1256265.8697824469</v>
          </cell>
          <cell r="N78">
            <v>1286638.141562406</v>
          </cell>
          <cell r="O78">
            <v>1317026.0249685342</v>
          </cell>
          <cell r="P78">
            <v>1359372.6119707115</v>
          </cell>
          <cell r="Q78">
            <v>1377450.5956346455</v>
          </cell>
          <cell r="R78">
            <v>1407752.7747509496</v>
          </cell>
          <cell r="S78">
            <v>1438031.0417962291</v>
          </cell>
          <cell r="T78">
            <v>1468359.9477337729</v>
          </cell>
          <cell r="U78">
            <v>1498806.1175902041</v>
          </cell>
          <cell r="V78">
            <v>1529247.5005361729</v>
          </cell>
          <cell r="W78">
            <v>1559755.0254088808</v>
          </cell>
          <cell r="X78">
            <v>1604695.7181381483</v>
          </cell>
          <cell r="Y78">
            <v>1620685.0488578391</v>
          </cell>
          <cell r="Z78">
            <v>1651120.4927678995</v>
          </cell>
          <cell r="AA78">
            <v>1681526.4060613776</v>
          </cell>
          <cell r="AB78">
            <v>1727706.9650814079</v>
          </cell>
          <cell r="AC78">
            <v>1742468.2976748645</v>
          </cell>
          <cell r="AD78">
            <v>1772999.536528415</v>
          </cell>
          <cell r="AE78">
            <v>1803423.3883706611</v>
          </cell>
        </row>
        <row r="79">
          <cell r="G79" t="str">
            <v>RegionOther FoodStock</v>
          </cell>
          <cell r="H79" t="str">
            <v>Ind</v>
          </cell>
          <cell r="I79" t="str">
            <v>Other Food</v>
          </cell>
          <cell r="J79" t="str">
            <v>Stock</v>
          </cell>
          <cell r="K79" t="str">
            <v>Consumption (MWh)</v>
          </cell>
          <cell r="L79">
            <v>2189215.7914933185</v>
          </cell>
          <cell r="M79">
            <v>2225714.4170001475</v>
          </cell>
          <cell r="N79">
            <v>2281801.3842795906</v>
          </cell>
          <cell r="O79">
            <v>2337878.4662610777</v>
          </cell>
          <cell r="P79">
            <v>2414859.5617400161</v>
          </cell>
          <cell r="Q79">
            <v>2449639.2617126312</v>
          </cell>
          <cell r="R79">
            <v>2505916.452109566</v>
          </cell>
          <cell r="S79">
            <v>2561919.8701418121</v>
          </cell>
          <cell r="T79">
            <v>2618248.9470964097</v>
          </cell>
          <cell r="U79">
            <v>2674706.0878431001</v>
          </cell>
          <cell r="V79">
            <v>2731406.8457201738</v>
          </cell>
          <cell r="W79">
            <v>2788145.294466868</v>
          </cell>
          <cell r="X79">
            <v>2870921.2322274465</v>
          </cell>
          <cell r="Y79">
            <v>2901825.3565548556</v>
          </cell>
          <cell r="Z79">
            <v>2958750.6188529818</v>
          </cell>
          <cell r="AA79">
            <v>3015584.6219987967</v>
          </cell>
          <cell r="AB79">
            <v>3100853.4167639203</v>
          </cell>
          <cell r="AC79">
            <v>3129759.8328607553</v>
          </cell>
          <cell r="AD79">
            <v>3187110.5829028329</v>
          </cell>
          <cell r="AE79">
            <v>3244229.8759716363</v>
          </cell>
        </row>
        <row r="80">
          <cell r="G80" t="str">
            <v>RegionWood - LumberStock</v>
          </cell>
          <cell r="H80" t="str">
            <v>Ind</v>
          </cell>
          <cell r="I80" t="str">
            <v>Wood - Lumber</v>
          </cell>
          <cell r="J80" t="str">
            <v>Stock</v>
          </cell>
          <cell r="K80" t="str">
            <v>Consumption (MWh)</v>
          </cell>
          <cell r="L80">
            <v>1161963.8217505382</v>
          </cell>
          <cell r="M80">
            <v>1117769.5487595289</v>
          </cell>
          <cell r="N80">
            <v>1084874.9921310821</v>
          </cell>
          <cell r="O80">
            <v>1052791.9192047431</v>
          </cell>
          <cell r="P80">
            <v>1030397.4491679214</v>
          </cell>
          <cell r="Q80">
            <v>990879.29279742646</v>
          </cell>
          <cell r="R80">
            <v>961065.17490868072</v>
          </cell>
          <cell r="S80">
            <v>931730.64036078285</v>
          </cell>
          <cell r="T80">
            <v>903080.08419384609</v>
          </cell>
          <cell r="U80">
            <v>874945.75211344392</v>
          </cell>
          <cell r="V80">
            <v>847310.7915088681</v>
          </cell>
          <cell r="W80">
            <v>820119.00687699113</v>
          </cell>
          <cell r="X80">
            <v>800618.32318729174</v>
          </cell>
          <cell r="Y80">
            <v>766954.27095195896</v>
          </cell>
          <cell r="Z80">
            <v>740908.22274123156</v>
          </cell>
          <cell r="AA80">
            <v>715106.45172531332</v>
          </cell>
          <cell r="AB80">
            <v>696028.08762583928</v>
          </cell>
          <cell r="AC80">
            <v>664509.97671853204</v>
          </cell>
          <cell r="AD80">
            <v>639621.04956848687</v>
          </cell>
          <cell r="AE80">
            <v>614946.99745740264</v>
          </cell>
        </row>
        <row r="81">
          <cell r="G81" t="str">
            <v>RegionWood - PanelStock</v>
          </cell>
          <cell r="H81" t="str">
            <v>Ind</v>
          </cell>
          <cell r="I81" t="str">
            <v>Wood - Panel</v>
          </cell>
          <cell r="J81" t="str">
            <v>Stock</v>
          </cell>
          <cell r="K81" t="str">
            <v>Consumption (MWh)</v>
          </cell>
          <cell r="L81">
            <v>551950.18982134352</v>
          </cell>
          <cell r="M81">
            <v>528731.18450453493</v>
          </cell>
          <cell r="N81">
            <v>510838.63702842174</v>
          </cell>
          <cell r="O81">
            <v>493229.56048375246</v>
          </cell>
          <cell r="P81">
            <v>480200.65450609016</v>
          </cell>
          <cell r="Q81">
            <v>458869.67437759304</v>
          </cell>
          <cell r="R81">
            <v>442034.77624590963</v>
          </cell>
          <cell r="S81">
            <v>425381.84725157876</v>
          </cell>
          <cell r="T81">
            <v>408945.79607863171</v>
          </cell>
          <cell r="U81">
            <v>392669.02882158436</v>
          </cell>
          <cell r="V81">
            <v>376527.17230508296</v>
          </cell>
          <cell r="W81">
            <v>360540.83558473963</v>
          </cell>
          <cell r="X81">
            <v>347793.23494737077</v>
          </cell>
          <cell r="Y81">
            <v>328864.0423583783</v>
          </cell>
          <cell r="Z81">
            <v>313174.70380282239</v>
          </cell>
          <cell r="AA81">
            <v>297578.74522290094</v>
          </cell>
          <cell r="AB81">
            <v>284693.91308797692</v>
          </cell>
          <cell r="AC81">
            <v>266695.50893493497</v>
          </cell>
          <cell r="AD81">
            <v>251377.16659093063</v>
          </cell>
          <cell r="AE81">
            <v>236121.41095945257</v>
          </cell>
        </row>
        <row r="82">
          <cell r="G82" t="str">
            <v>RegionWood - OtherStock</v>
          </cell>
          <cell r="H82" t="str">
            <v>Ind</v>
          </cell>
          <cell r="I82" t="str">
            <v>Wood - Other</v>
          </cell>
          <cell r="J82" t="str">
            <v>Stock</v>
          </cell>
          <cell r="K82" t="str">
            <v>Consumption (MWh)</v>
          </cell>
          <cell r="L82">
            <v>870727.85506649863</v>
          </cell>
          <cell r="M82">
            <v>839735.03037413268</v>
          </cell>
          <cell r="N82">
            <v>817265.57122340729</v>
          </cell>
          <cell r="O82">
            <v>795421.70406258584</v>
          </cell>
          <cell r="P82">
            <v>780923.07506947254</v>
          </cell>
          <cell r="Q82">
            <v>753146.51005964773</v>
          </cell>
          <cell r="R82">
            <v>732820.97518292943</v>
          </cell>
          <cell r="S82">
            <v>712886.70561548509</v>
          </cell>
          <cell r="T82">
            <v>693400.22734523669</v>
          </cell>
          <cell r="U82">
            <v>674308.65124034672</v>
          </cell>
          <cell r="V82">
            <v>655534.95057322702</v>
          </cell>
          <cell r="W82">
            <v>637111.60144566628</v>
          </cell>
          <cell r="X82">
            <v>624630.92244216194</v>
          </cell>
          <cell r="Y82">
            <v>601103.42928001995</v>
          </cell>
          <cell r="Z82">
            <v>583449.38612394244</v>
          </cell>
          <cell r="AA82">
            <v>565997.72271073016</v>
          </cell>
          <cell r="AB82">
            <v>553823.1943250458</v>
          </cell>
          <cell r="AC82">
            <v>531773.35758124199</v>
          </cell>
          <cell r="AD82">
            <v>514944.55152005563</v>
          </cell>
          <cell r="AE82">
            <v>498286.13824063755</v>
          </cell>
        </row>
        <row r="83">
          <cell r="G83" t="str">
            <v>RegionSugarStock</v>
          </cell>
          <cell r="H83" t="str">
            <v>Ind</v>
          </cell>
          <cell r="I83" t="str">
            <v>Sugar</v>
          </cell>
          <cell r="J83" t="str">
            <v>Stock</v>
          </cell>
          <cell r="K83" t="str">
            <v>Consumption (MWh)</v>
          </cell>
          <cell r="L83">
            <v>475136.72478012781</v>
          </cell>
          <cell r="M83">
            <v>478944.05758966133</v>
          </cell>
          <cell r="N83">
            <v>486819.48116772674</v>
          </cell>
          <cell r="O83">
            <v>494591.38634116278</v>
          </cell>
          <cell r="P83">
            <v>506508.14130214165</v>
          </cell>
          <cell r="Q83">
            <v>510023.29432266601</v>
          </cell>
          <cell r="R83">
            <v>517787.90058012598</v>
          </cell>
          <cell r="S83">
            <v>525332.27094640187</v>
          </cell>
          <cell r="T83">
            <v>532962.59651115292</v>
          </cell>
          <cell r="U83">
            <v>540559.14188859914</v>
          </cell>
          <cell r="V83">
            <v>548264.64271890977</v>
          </cell>
          <cell r="W83">
            <v>555867.220442908</v>
          </cell>
          <cell r="X83">
            <v>568632.32789277437</v>
          </cell>
          <cell r="Y83">
            <v>571112.91942260799</v>
          </cell>
          <cell r="Z83">
            <v>578836.54771749349</v>
          </cell>
          <cell r="AA83">
            <v>586399.91803551139</v>
          </cell>
          <cell r="AB83">
            <v>599561.512214605</v>
          </cell>
          <cell r="AC83">
            <v>601661.01637638209</v>
          </cell>
          <cell r="AD83">
            <v>609371.99258243595</v>
          </cell>
          <cell r="AE83">
            <v>616906.35518594901</v>
          </cell>
        </row>
        <row r="84">
          <cell r="G84" t="str">
            <v>RegionHi Tech - Chip FabStock</v>
          </cell>
          <cell r="H84" t="str">
            <v>Ind</v>
          </cell>
          <cell r="I84" t="str">
            <v>Hi Tech - Chip Fab</v>
          </cell>
          <cell r="J84" t="str">
            <v>Stock</v>
          </cell>
          <cell r="K84" t="str">
            <v>Consumption (MWh)</v>
          </cell>
          <cell r="L84">
            <v>441794.88875823218</v>
          </cell>
          <cell r="M84">
            <v>432626.39847364998</v>
          </cell>
          <cell r="N84">
            <v>427242.98054352769</v>
          </cell>
          <cell r="O84">
            <v>422213.82213962206</v>
          </cell>
          <cell r="P84">
            <v>421920.64066734893</v>
          </cell>
          <cell r="Q84">
            <v>413709.06623231358</v>
          </cell>
          <cell r="R84">
            <v>410212.7518948018</v>
          </cell>
          <cell r="S84">
            <v>406355.09832970693</v>
          </cell>
          <cell r="T84">
            <v>403296.23418868397</v>
          </cell>
          <cell r="U84">
            <v>399924.4240136806</v>
          </cell>
          <cell r="V84">
            <v>397295.90252843429</v>
          </cell>
          <cell r="W84">
            <v>394316.89382121537</v>
          </cell>
          <cell r="X84">
            <v>395623.44895442144</v>
          </cell>
          <cell r="Y84">
            <v>389392.69605832879</v>
          </cell>
          <cell r="Z84">
            <v>386892.14662184619</v>
          </cell>
          <cell r="AA84">
            <v>385025.31464219192</v>
          </cell>
          <cell r="AB84">
            <v>386311.31539104413</v>
          </cell>
          <cell r="AC84">
            <v>381213.1101798673</v>
          </cell>
          <cell r="AD84">
            <v>379233.88825255015</v>
          </cell>
          <cell r="AE84">
            <v>377804.18623239076</v>
          </cell>
        </row>
        <row r="85">
          <cell r="G85" t="str">
            <v>RegionHi Tech - SiliconStock</v>
          </cell>
          <cell r="H85" t="str">
            <v>Ind</v>
          </cell>
          <cell r="I85" t="str">
            <v>Hi Tech - Silicon</v>
          </cell>
          <cell r="J85" t="str">
            <v>Stock</v>
          </cell>
          <cell r="K85" t="str">
            <v>Consumption (MWh)</v>
          </cell>
          <cell r="L85">
            <v>226900.615461001</v>
          </cell>
          <cell r="M85">
            <v>224036.45332402681</v>
          </cell>
          <cell r="N85">
            <v>223197.60670939417</v>
          </cell>
          <cell r="O85">
            <v>222435.67348639047</v>
          </cell>
          <cell r="P85">
            <v>223898.4301459378</v>
          </cell>
          <cell r="Q85">
            <v>221368.38696638378</v>
          </cell>
          <cell r="R85">
            <v>221129.95798393188</v>
          </cell>
          <cell r="S85">
            <v>220786.11584318019</v>
          </cell>
          <cell r="T85">
            <v>220661.22741685802</v>
          </cell>
          <cell r="U85">
            <v>220514.6104276102</v>
          </cell>
          <cell r="V85">
            <v>220566.57724116242</v>
          </cell>
          <cell r="W85">
            <v>220582.85570889112</v>
          </cell>
          <cell r="X85">
            <v>222786.93799954746</v>
          </cell>
          <cell r="Y85">
            <v>220925.37261965938</v>
          </cell>
          <cell r="Z85">
            <v>221135.24104542725</v>
          </cell>
          <cell r="AA85">
            <v>221470.75488217658</v>
          </cell>
          <cell r="AB85">
            <v>223814.68962733069</v>
          </cell>
          <cell r="AC85">
            <v>222220.65723257174</v>
          </cell>
          <cell r="AD85">
            <v>222629.30420924808</v>
          </cell>
          <cell r="AE85">
            <v>223146.84657001842</v>
          </cell>
        </row>
        <row r="86">
          <cell r="G86" t="str">
            <v>RegionMetal FabStock</v>
          </cell>
          <cell r="H86" t="str">
            <v>Ind</v>
          </cell>
          <cell r="I86" t="str">
            <v>Metal Fab</v>
          </cell>
          <cell r="J86" t="str">
            <v>Stock</v>
          </cell>
          <cell r="K86" t="str">
            <v>Consumption (MWh)</v>
          </cell>
          <cell r="L86">
            <v>909892.68701188185</v>
          </cell>
          <cell r="M86">
            <v>891825.25809582323</v>
          </cell>
          <cell r="N86">
            <v>882508.80442902481</v>
          </cell>
          <cell r="O86">
            <v>873727.53576770169</v>
          </cell>
          <cell r="P86">
            <v>873074.20336348354</v>
          </cell>
          <cell r="Q86">
            <v>857353.78829031112</v>
          </cell>
          <cell r="R86">
            <v>849920.96028251934</v>
          </cell>
          <cell r="S86">
            <v>842747.12140389089</v>
          </cell>
          <cell r="T86">
            <v>835992.11174095876</v>
          </cell>
          <cell r="U86">
            <v>829585.10375461576</v>
          </cell>
          <cell r="V86">
            <v>823489.91083828453</v>
          </cell>
          <cell r="W86">
            <v>817657.03435069101</v>
          </cell>
          <cell r="X86">
            <v>819465.35455238761</v>
          </cell>
          <cell r="Y86">
            <v>806647.75437978934</v>
          </cell>
          <cell r="Z86">
            <v>801457.62846863491</v>
          </cell>
          <cell r="AA86">
            <v>796415.70090358355</v>
          </cell>
          <cell r="AB86">
            <v>798860.24754177267</v>
          </cell>
          <cell r="AC86">
            <v>786961.84080937004</v>
          </cell>
          <cell r="AD86">
            <v>782499.53998716734</v>
          </cell>
          <cell r="AE86">
            <v>778123.72130174015</v>
          </cell>
        </row>
        <row r="87">
          <cell r="G87" t="str">
            <v>RegionTransportation, EquipStock</v>
          </cell>
          <cell r="H87" t="str">
            <v>Ind</v>
          </cell>
          <cell r="I87" t="str">
            <v>Transportation, Equip</v>
          </cell>
          <cell r="J87" t="str">
            <v>Stock</v>
          </cell>
          <cell r="K87" t="str">
            <v>Consumption (MWh)</v>
          </cell>
          <cell r="L87">
            <v>1804273.4320914866</v>
          </cell>
          <cell r="M87">
            <v>1764444.7092744687</v>
          </cell>
          <cell r="N87">
            <v>1742380.5060862801</v>
          </cell>
          <cell r="O87">
            <v>1721734.2919262978</v>
          </cell>
          <cell r="P87">
            <v>1717290.0100661237</v>
          </cell>
          <cell r="Q87">
            <v>1684212.3577429946</v>
          </cell>
          <cell r="R87">
            <v>1667572.9872876552</v>
          </cell>
          <cell r="S87">
            <v>1651915.7655637239</v>
          </cell>
          <cell r="T87">
            <v>1637404.0605393937</v>
          </cell>
          <cell r="U87">
            <v>1624039.8539685637</v>
          </cell>
          <cell r="V87">
            <v>1611571.7582730576</v>
          </cell>
          <cell r="W87">
            <v>1599938.1807304013</v>
          </cell>
          <cell r="X87">
            <v>1603782.6234504275</v>
          </cell>
          <cell r="Y87">
            <v>1579189.4507664458</v>
          </cell>
          <cell r="Z87">
            <v>1569848.0280781442</v>
          </cell>
          <cell r="AA87">
            <v>1560977.4194455137</v>
          </cell>
          <cell r="AB87">
            <v>1566945.462049291</v>
          </cell>
          <cell r="AC87">
            <v>1545218.7396206472</v>
          </cell>
          <cell r="AD87">
            <v>1538099.8647244556</v>
          </cell>
          <cell r="AE87">
            <v>1531589.7574381533</v>
          </cell>
        </row>
        <row r="88">
          <cell r="G88" t="str">
            <v>RegionRefineryStock</v>
          </cell>
          <cell r="H88" t="str">
            <v>Ind</v>
          </cell>
          <cell r="I88" t="str">
            <v>Refinery</v>
          </cell>
          <cell r="J88" t="str">
            <v>Stock</v>
          </cell>
          <cell r="K88" t="str">
            <v>Consumption (MWh)</v>
          </cell>
          <cell r="L88">
            <v>1881024.91962965</v>
          </cell>
          <cell r="M88">
            <v>1909117.5467978129</v>
          </cell>
          <cell r="N88">
            <v>1951995.6132668965</v>
          </cell>
          <cell r="O88">
            <v>1997111.8831124087</v>
          </cell>
          <cell r="P88">
            <v>2057483.6301056999</v>
          </cell>
          <cell r="Q88">
            <v>2084336.8416466711</v>
          </cell>
          <cell r="R88">
            <v>2127809.677560756</v>
          </cell>
          <cell r="S88">
            <v>2172413.8365607024</v>
          </cell>
          <cell r="T88">
            <v>2215960.2386478884</v>
          </cell>
          <cell r="U88">
            <v>2261195.6605773838</v>
          </cell>
          <cell r="V88">
            <v>2305708.6406222372</v>
          </cell>
          <cell r="W88">
            <v>2351421.030442731</v>
          </cell>
          <cell r="X88">
            <v>2417809.3733545281</v>
          </cell>
          <cell r="Y88">
            <v>2441973.3932293397</v>
          </cell>
          <cell r="Z88">
            <v>2486737.3300964865</v>
          </cell>
          <cell r="AA88">
            <v>2532907.6529900534</v>
          </cell>
          <cell r="AB88">
            <v>2601624.7146502738</v>
          </cell>
          <cell r="AC88">
            <v>2625012.9439967307</v>
          </cell>
          <cell r="AD88">
            <v>2670463.7864335729</v>
          </cell>
          <cell r="AE88">
            <v>2717337.6347862268</v>
          </cell>
        </row>
        <row r="89">
          <cell r="G89" t="str">
            <v>RegionCold StorageStock</v>
          </cell>
          <cell r="H89" t="str">
            <v>Ind</v>
          </cell>
          <cell r="I89" t="str">
            <v>Cold Storage</v>
          </cell>
          <cell r="J89" t="str">
            <v>Stock</v>
          </cell>
          <cell r="K89" t="str">
            <v>Consumption (MWh)</v>
          </cell>
          <cell r="L89">
            <v>78154.236827670538</v>
          </cell>
          <cell r="M89">
            <v>79453.458629044515</v>
          </cell>
          <cell r="N89">
            <v>81462.364882615439</v>
          </cell>
          <cell r="O89">
            <v>83477.500671992908</v>
          </cell>
          <cell r="P89">
            <v>86245.581369176958</v>
          </cell>
          <cell r="Q89">
            <v>87478.747599680457</v>
          </cell>
          <cell r="R89">
            <v>89494.311122657688</v>
          </cell>
          <cell r="S89">
            <v>91509.020390414968</v>
          </cell>
          <cell r="T89">
            <v>93532.504764969955</v>
          </cell>
          <cell r="U89">
            <v>95564.382084683428</v>
          </cell>
          <cell r="V89">
            <v>97600.983939128768</v>
          </cell>
          <cell r="W89">
            <v>99644.634467322845</v>
          </cell>
          <cell r="X89">
            <v>102618.3524040958</v>
          </cell>
          <cell r="Y89">
            <v>103741.81616097505</v>
          </cell>
          <cell r="Z89">
            <v>105788.43696882724</v>
          </cell>
          <cell r="AA89">
            <v>107838.05913011087</v>
          </cell>
          <cell r="AB89">
            <v>110898.73263363529</v>
          </cell>
          <cell r="AC89">
            <v>111951.72686476028</v>
          </cell>
          <cell r="AD89">
            <v>114014.96377503965</v>
          </cell>
          <cell r="AE89">
            <v>116079.01640209509</v>
          </cell>
        </row>
        <row r="90">
          <cell r="G90" t="str">
            <v>RegionFruit StorageStock</v>
          </cell>
          <cell r="H90" t="str">
            <v>Ind</v>
          </cell>
          <cell r="I90" t="str">
            <v>Fruit Storage</v>
          </cell>
          <cell r="J90" t="str">
            <v>Stock</v>
          </cell>
          <cell r="K90" t="str">
            <v>Consumption (MWh)</v>
          </cell>
          <cell r="L90">
            <v>199395.43790713095</v>
          </cell>
          <cell r="M90">
            <v>204115.10690708214</v>
          </cell>
          <cell r="N90">
            <v>210634.84781997796</v>
          </cell>
          <cell r="O90">
            <v>217141.49063609194</v>
          </cell>
          <cell r="P90">
            <v>225683.75101923331</v>
          </cell>
          <cell r="Q90">
            <v>230234.36323329096</v>
          </cell>
          <cell r="R90">
            <v>236796.95219371072</v>
          </cell>
          <cell r="S90">
            <v>243349.21918638356</v>
          </cell>
          <cell r="T90">
            <v>249921.80671927828</v>
          </cell>
          <cell r="U90">
            <v>256506.98239189648</v>
          </cell>
          <cell r="V90">
            <v>263096.35269472009</v>
          </cell>
          <cell r="W90">
            <v>269693.66215315415</v>
          </cell>
          <cell r="X90">
            <v>278797.26062516763</v>
          </cell>
          <cell r="Y90">
            <v>282842.82237701409</v>
          </cell>
          <cell r="Z90">
            <v>289419.35664982459</v>
          </cell>
          <cell r="AA90">
            <v>295994.31165490975</v>
          </cell>
          <cell r="AB90">
            <v>305366.03036291245</v>
          </cell>
          <cell r="AC90">
            <v>309179.84460456396</v>
          </cell>
          <cell r="AD90">
            <v>315794.71629056305</v>
          </cell>
          <cell r="AE90">
            <v>322364.98084319307</v>
          </cell>
        </row>
        <row r="91">
          <cell r="G91" t="str">
            <v>RegionChemicalStock</v>
          </cell>
          <cell r="H91" t="str">
            <v>Ind</v>
          </cell>
          <cell r="I91" t="str">
            <v>Chemical</v>
          </cell>
          <cell r="J91" t="str">
            <v>Stock</v>
          </cell>
          <cell r="K91" t="str">
            <v>Consumption (MWh)</v>
          </cell>
          <cell r="L91">
            <v>3305004.1605836996</v>
          </cell>
          <cell r="M91">
            <v>3443789.6934345411</v>
          </cell>
          <cell r="N91">
            <v>3609021.9884613133</v>
          </cell>
          <cell r="O91">
            <v>3771046.7677251906</v>
          </cell>
          <cell r="P91">
            <v>3927253.9609524435</v>
          </cell>
          <cell r="Q91">
            <v>4037395.7085911199</v>
          </cell>
          <cell r="R91">
            <v>4188643.2636367837</v>
          </cell>
          <cell r="S91">
            <v>4340984.9755713558</v>
          </cell>
          <cell r="T91">
            <v>4493975.9194887662</v>
          </cell>
          <cell r="U91">
            <v>4646018.0745007796</v>
          </cell>
          <cell r="V91">
            <v>4797371.3042631764</v>
          </cell>
          <cell r="W91">
            <v>4947813.7264089147</v>
          </cell>
          <cell r="X91">
            <v>5144107.7969676936</v>
          </cell>
          <cell r="Y91">
            <v>5246402.7802377427</v>
          </cell>
          <cell r="Z91">
            <v>5394857.0622515492</v>
          </cell>
          <cell r="AA91">
            <v>5541714.6108995685</v>
          </cell>
          <cell r="AB91">
            <v>5740442.2061493713</v>
          </cell>
          <cell r="AC91">
            <v>5833788.3063517585</v>
          </cell>
          <cell r="AD91">
            <v>5979638.453419812</v>
          </cell>
          <cell r="AE91">
            <v>6123880.4660364473</v>
          </cell>
        </row>
        <row r="92">
          <cell r="G92" t="str">
            <v>RegionMisc ManfStock</v>
          </cell>
          <cell r="H92" t="str">
            <v>Ind</v>
          </cell>
          <cell r="I92" t="str">
            <v>Misc Manf</v>
          </cell>
          <cell r="J92" t="str">
            <v>Stock</v>
          </cell>
          <cell r="K92" t="str">
            <v>Consumption (MWh)</v>
          </cell>
          <cell r="L92">
            <v>4209556.472488177</v>
          </cell>
          <cell r="M92">
            <v>4334633.1165770665</v>
          </cell>
          <cell r="N92">
            <v>4496807.6122477548</v>
          </cell>
          <cell r="O92">
            <v>4658950.5636732625</v>
          </cell>
          <cell r="P92">
            <v>4833902.8390341504</v>
          </cell>
          <cell r="Q92">
            <v>4939547.3871582579</v>
          </cell>
          <cell r="R92">
            <v>5095859.5790590979</v>
          </cell>
          <cell r="S92">
            <v>5254063.1713875132</v>
          </cell>
          <cell r="T92">
            <v>5413802.5084346561</v>
          </cell>
          <cell r="U92">
            <v>5573463.6928148605</v>
          </cell>
          <cell r="V92">
            <v>5733797.7617043415</v>
          </cell>
          <cell r="W92">
            <v>5893374.3310838528</v>
          </cell>
          <cell r="X92">
            <v>6108755.4059702102</v>
          </cell>
          <cell r="Y92">
            <v>6213044.4648437528</v>
          </cell>
          <cell r="Z92">
            <v>6372313.332896472</v>
          </cell>
          <cell r="AA92">
            <v>6531884.2745853113</v>
          </cell>
          <cell r="AB92">
            <v>6752077.3183153793</v>
          </cell>
          <cell r="AC92">
            <v>6850327.3548128605</v>
          </cell>
          <cell r="AD92">
            <v>7009692.065473482</v>
          </cell>
          <cell r="AE92">
            <v>7168736.8179728845</v>
          </cell>
        </row>
        <row r="93">
          <cell r="G93" t="str">
            <v>RegionEVStock</v>
          </cell>
          <cell r="H93" t="str">
            <v>EV</v>
          </cell>
          <cell r="I93" t="str">
            <v>EV</v>
          </cell>
          <cell r="J93" t="str">
            <v>Stock</v>
          </cell>
          <cell r="K93" t="str">
            <v>1000 Cars</v>
          </cell>
          <cell r="L93">
            <v>60.183986956923889</v>
          </cell>
          <cell r="M93">
            <v>91.985039267783762</v>
          </cell>
          <cell r="N93">
            <v>131.71899349682545</v>
          </cell>
          <cell r="O93">
            <v>179.31931215654896</v>
          </cell>
          <cell r="P93">
            <v>234.46894197990883</v>
          </cell>
          <cell r="Q93">
            <v>296.9378027583823</v>
          </cell>
          <cell r="R93">
            <v>366.00059330503768</v>
          </cell>
          <cell r="S93">
            <v>441.25939468635204</v>
          </cell>
          <cell r="T93">
            <v>522.62506581198477</v>
          </cell>
          <cell r="U93">
            <v>610.52396116716261</v>
          </cell>
          <cell r="V93">
            <v>705.01906985870437</v>
          </cell>
          <cell r="W93">
            <v>801.72374571842784</v>
          </cell>
          <cell r="X93">
            <v>899.84995621451503</v>
          </cell>
          <cell r="Y93">
            <v>998.49290967026104</v>
          </cell>
          <cell r="Z93">
            <v>1096.4275699987345</v>
          </cell>
          <cell r="AA93">
            <v>1187.7661760902763</v>
          </cell>
          <cell r="AB93">
            <v>1272.9815546454543</v>
          </cell>
          <cell r="AC93">
            <v>1351.8588013409089</v>
          </cell>
          <cell r="AD93">
            <v>1433.0587465545455</v>
          </cell>
          <cell r="AE93">
            <v>1500.0488473772725</v>
          </cell>
        </row>
        <row r="94">
          <cell r="G94" t="str">
            <v>RegionPopStock</v>
          </cell>
          <cell r="H94" t="str">
            <v>Pop</v>
          </cell>
          <cell r="I94" t="str">
            <v>Pop</v>
          </cell>
          <cell r="J94" t="str">
            <v>Stock</v>
          </cell>
          <cell r="K94" t="str">
            <v># of people</v>
          </cell>
          <cell r="L94">
            <v>13520.68111</v>
          </cell>
          <cell r="M94">
            <v>13661.840299999998</v>
          </cell>
          <cell r="N94">
            <v>13803.691440000001</v>
          </cell>
          <cell r="O94">
            <v>13944.276469999999</v>
          </cell>
          <cell r="P94">
            <v>14082.801340000002</v>
          </cell>
          <cell r="Q94">
            <v>14218.715590000002</v>
          </cell>
          <cell r="R94">
            <v>14351.918940000001</v>
          </cell>
          <cell r="S94">
            <v>14482.437540000003</v>
          </cell>
          <cell r="T94">
            <v>14610.4211</v>
          </cell>
          <cell r="U94">
            <v>14736.24631</v>
          </cell>
          <cell r="V94">
            <v>14860.320880000001</v>
          </cell>
          <cell r="W94">
            <v>14983.078860000001</v>
          </cell>
          <cell r="X94">
            <v>15104.70127</v>
          </cell>
          <cell r="Y94">
            <v>15225.195700000002</v>
          </cell>
          <cell r="Z94">
            <v>15344.62486</v>
          </cell>
          <cell r="AA94">
            <v>15463.089019999998</v>
          </cell>
          <cell r="AB94">
            <v>15580.68845</v>
          </cell>
          <cell r="AC94">
            <v>15697.50913</v>
          </cell>
          <cell r="AD94">
            <v>15813.626329999999</v>
          </cell>
          <cell r="AE94">
            <v>15929.254489999999</v>
          </cell>
        </row>
        <row r="95">
          <cell r="G95" t="str">
            <v>RegionDataCenterStock</v>
          </cell>
          <cell r="H95" t="str">
            <v>DataCenter</v>
          </cell>
          <cell r="I95" t="str">
            <v>DataCenter</v>
          </cell>
          <cell r="J95" t="str">
            <v>Stock</v>
          </cell>
          <cell r="K95" t="str">
            <v>Consumption (aMW)</v>
          </cell>
          <cell r="L95">
            <v>381.60143269415096</v>
          </cell>
          <cell r="M95">
            <v>404.69885906229592</v>
          </cell>
          <cell r="N95">
            <v>421.46039895133885</v>
          </cell>
          <cell r="O95">
            <v>419.64642143844253</v>
          </cell>
          <cell r="P95">
            <v>423.66562864853898</v>
          </cell>
          <cell r="Q95">
            <v>432.76092390952061</v>
          </cell>
          <cell r="R95">
            <v>446.31531189522576</v>
          </cell>
          <cell r="S95">
            <v>450.98222620533323</v>
          </cell>
          <cell r="T95">
            <v>459.05126073815245</v>
          </cell>
          <cell r="U95">
            <v>470.19601765719887</v>
          </cell>
          <cell r="V95">
            <v>484.16208251533135</v>
          </cell>
          <cell r="W95">
            <v>494.21069266812788</v>
          </cell>
          <cell r="X95">
            <v>506.64189476780371</v>
          </cell>
          <cell r="Y95">
            <v>521.35392484293436</v>
          </cell>
          <cell r="Z95">
            <v>538.28523642117</v>
          </cell>
          <cell r="AA95">
            <v>554.01935267425768</v>
          </cell>
          <cell r="AB95">
            <v>571.88182312772415</v>
          </cell>
          <cell r="AC95">
            <v>591.90212163156946</v>
          </cell>
          <cell r="AD95">
            <v>614.13634434495953</v>
          </cell>
          <cell r="AE95">
            <v>636.87438282107769</v>
          </cell>
        </row>
        <row r="96">
          <cell r="G96" t="str">
            <v>RegionTotalLoadStock</v>
          </cell>
          <cell r="H96" t="str">
            <v>DEI</v>
          </cell>
          <cell r="I96" t="str">
            <v>TotalLoad</v>
          </cell>
          <cell r="J96" t="str">
            <v>Stock</v>
          </cell>
          <cell r="K96" t="str">
            <v>Consumption (aMW)</v>
          </cell>
          <cell r="L96">
            <v>21071.66</v>
          </cell>
          <cell r="M96">
            <v>21195.54</v>
          </cell>
          <cell r="N96">
            <v>21410</v>
          </cell>
          <cell r="O96">
            <v>21551.43</v>
          </cell>
          <cell r="P96">
            <v>21679.64</v>
          </cell>
          <cell r="Q96">
            <v>21827.78</v>
          </cell>
          <cell r="R96">
            <v>21990.98</v>
          </cell>
          <cell r="S96">
            <v>22168.240000000002</v>
          </cell>
          <cell r="T96">
            <v>22361.75</v>
          </cell>
          <cell r="U96">
            <v>22575.51</v>
          </cell>
          <cell r="V96">
            <v>22799.94</v>
          </cell>
          <cell r="W96">
            <v>23044.44</v>
          </cell>
          <cell r="X96">
            <v>23305.64</v>
          </cell>
          <cell r="Y96">
            <v>23567.14</v>
          </cell>
          <cell r="Z96">
            <v>23843.91</v>
          </cell>
          <cell r="AA96">
            <v>24084.7</v>
          </cell>
          <cell r="AB96">
            <v>24359.31</v>
          </cell>
          <cell r="AC96">
            <v>24636.46</v>
          </cell>
          <cell r="AD96">
            <v>24918.69</v>
          </cell>
          <cell r="AE96">
            <v>25207.16</v>
          </cell>
        </row>
        <row r="97">
          <cell r="G97"/>
          <cell r="H97"/>
          <cell r="I97"/>
          <cell r="J97"/>
          <cell r="K97"/>
          <cell r="L97"/>
          <cell r="M97"/>
          <cell r="N97"/>
          <cell r="O97"/>
          <cell r="P97"/>
          <cell r="Q97"/>
          <cell r="R97"/>
          <cell r="S97"/>
          <cell r="T97"/>
          <cell r="U97"/>
          <cell r="V97"/>
          <cell r="W97"/>
          <cell r="X97"/>
          <cell r="Y97"/>
          <cell r="Z97"/>
          <cell r="AA97"/>
          <cell r="AB97"/>
          <cell r="AC97"/>
          <cell r="AD97"/>
          <cell r="AE97"/>
        </row>
        <row r="98">
          <cell r="G98"/>
          <cell r="H98"/>
          <cell r="I98"/>
          <cell r="J98"/>
          <cell r="K98"/>
          <cell r="L98"/>
          <cell r="M98"/>
          <cell r="N98"/>
          <cell r="O98"/>
          <cell r="P98"/>
          <cell r="Q98"/>
          <cell r="R98"/>
          <cell r="S98"/>
          <cell r="T98"/>
          <cell r="U98"/>
          <cell r="V98"/>
          <cell r="W98"/>
          <cell r="X98"/>
          <cell r="Y98"/>
          <cell r="Z98"/>
          <cell r="AA98"/>
          <cell r="AB98"/>
          <cell r="AC98"/>
          <cell r="AD98"/>
          <cell r="AE98"/>
        </row>
        <row r="99">
          <cell r="G99"/>
          <cell r="H99"/>
          <cell r="I99"/>
          <cell r="J99"/>
          <cell r="K99"/>
          <cell r="L99"/>
          <cell r="M99"/>
          <cell r="N99"/>
          <cell r="O99"/>
          <cell r="P99"/>
          <cell r="Q99"/>
          <cell r="R99"/>
          <cell r="S99"/>
          <cell r="T99"/>
          <cell r="U99"/>
          <cell r="V99"/>
          <cell r="W99"/>
          <cell r="X99"/>
          <cell r="Y99"/>
          <cell r="Z99"/>
          <cell r="AA99"/>
          <cell r="AB99"/>
          <cell r="AC99"/>
          <cell r="AD99"/>
          <cell r="AE99"/>
        </row>
        <row r="100">
          <cell r="G100"/>
          <cell r="H100"/>
          <cell r="I100"/>
          <cell r="J100"/>
          <cell r="K100"/>
          <cell r="L100"/>
          <cell r="M100"/>
          <cell r="N100"/>
          <cell r="O100"/>
          <cell r="P100"/>
          <cell r="Q100"/>
          <cell r="R100"/>
          <cell r="S100"/>
          <cell r="T100"/>
          <cell r="U100"/>
          <cell r="V100"/>
          <cell r="W100"/>
          <cell r="X100"/>
          <cell r="Y100"/>
          <cell r="Z100"/>
          <cell r="AA100"/>
          <cell r="AB100"/>
          <cell r="AC100"/>
          <cell r="AD100"/>
          <cell r="AE100"/>
        </row>
        <row r="101">
          <cell r="G101"/>
          <cell r="H101"/>
          <cell r="I101"/>
          <cell r="J101"/>
          <cell r="K101"/>
          <cell r="L101"/>
          <cell r="M101"/>
          <cell r="N101"/>
          <cell r="O101"/>
          <cell r="P101"/>
          <cell r="Q101"/>
          <cell r="R101"/>
          <cell r="S101"/>
          <cell r="T101"/>
          <cell r="U101"/>
          <cell r="V101"/>
          <cell r="W101"/>
          <cell r="X101"/>
          <cell r="Y101"/>
          <cell r="Z101"/>
          <cell r="AA101"/>
          <cell r="AB101"/>
          <cell r="AC101"/>
          <cell r="AD101"/>
          <cell r="AE101"/>
        </row>
        <row r="102">
          <cell r="G102"/>
          <cell r="H102"/>
          <cell r="I102"/>
          <cell r="J102"/>
          <cell r="K102"/>
          <cell r="L102"/>
          <cell r="M102"/>
          <cell r="N102"/>
          <cell r="O102"/>
          <cell r="P102"/>
          <cell r="Q102"/>
          <cell r="R102"/>
          <cell r="S102"/>
          <cell r="T102"/>
          <cell r="U102"/>
          <cell r="V102"/>
          <cell r="W102"/>
          <cell r="X102"/>
          <cell r="Y102"/>
          <cell r="Z102"/>
          <cell r="AA102"/>
          <cell r="AB102"/>
          <cell r="AC102"/>
          <cell r="AD102"/>
          <cell r="AE102"/>
        </row>
        <row r="103">
          <cell r="G103"/>
          <cell r="H103"/>
          <cell r="I103"/>
          <cell r="J103"/>
          <cell r="K103"/>
          <cell r="L103"/>
          <cell r="M103"/>
          <cell r="N103"/>
          <cell r="O103"/>
          <cell r="P103"/>
          <cell r="Q103"/>
          <cell r="R103"/>
          <cell r="S103"/>
          <cell r="T103"/>
          <cell r="U103"/>
          <cell r="V103"/>
          <cell r="W103"/>
          <cell r="X103"/>
          <cell r="Y103"/>
          <cell r="Z103"/>
          <cell r="AA103"/>
          <cell r="AB103"/>
          <cell r="AC103"/>
          <cell r="AD103"/>
          <cell r="AE103"/>
        </row>
        <row r="104">
          <cell r="G104"/>
          <cell r="H104"/>
          <cell r="I104"/>
          <cell r="J104"/>
          <cell r="K104"/>
          <cell r="L104"/>
          <cell r="M104"/>
          <cell r="N104"/>
          <cell r="O104"/>
          <cell r="P104"/>
          <cell r="Q104"/>
          <cell r="R104"/>
          <cell r="S104"/>
          <cell r="T104"/>
          <cell r="U104"/>
          <cell r="V104"/>
          <cell r="W104"/>
          <cell r="X104"/>
          <cell r="Y104"/>
          <cell r="Z104"/>
          <cell r="AA104"/>
          <cell r="AB104"/>
          <cell r="AC104"/>
          <cell r="AD104"/>
          <cell r="AE104"/>
        </row>
        <row r="105">
          <cell r="G105"/>
          <cell r="H105"/>
          <cell r="I105"/>
          <cell r="J105"/>
          <cell r="K105"/>
          <cell r="L105"/>
          <cell r="M105"/>
          <cell r="N105"/>
          <cell r="O105"/>
          <cell r="P105"/>
          <cell r="Q105"/>
          <cell r="R105"/>
          <cell r="S105"/>
          <cell r="T105"/>
          <cell r="U105"/>
          <cell r="V105"/>
          <cell r="W105"/>
          <cell r="X105"/>
          <cell r="Y105"/>
          <cell r="Z105"/>
          <cell r="AA105"/>
          <cell r="AB105"/>
          <cell r="AC105"/>
          <cell r="AD105"/>
          <cell r="AE105"/>
        </row>
        <row r="106">
          <cell r="G106"/>
          <cell r="H106"/>
          <cell r="I106"/>
          <cell r="J106"/>
          <cell r="K106"/>
          <cell r="L106"/>
          <cell r="M106"/>
          <cell r="N106"/>
          <cell r="O106"/>
          <cell r="P106"/>
          <cell r="Q106"/>
          <cell r="R106"/>
          <cell r="S106"/>
          <cell r="T106"/>
          <cell r="U106"/>
          <cell r="V106"/>
          <cell r="W106"/>
          <cell r="X106"/>
          <cell r="Y106"/>
          <cell r="Z106"/>
          <cell r="AA106"/>
          <cell r="AB106"/>
          <cell r="AC106"/>
          <cell r="AD106"/>
          <cell r="AE106"/>
        </row>
        <row r="107">
          <cell r="G107"/>
          <cell r="H107"/>
          <cell r="I107"/>
          <cell r="J107"/>
          <cell r="K107"/>
          <cell r="L107"/>
          <cell r="M107"/>
          <cell r="N107"/>
          <cell r="O107"/>
          <cell r="P107"/>
          <cell r="Q107"/>
          <cell r="R107"/>
          <cell r="S107"/>
          <cell r="T107"/>
          <cell r="U107"/>
          <cell r="V107"/>
          <cell r="W107"/>
          <cell r="X107"/>
          <cell r="Y107"/>
          <cell r="Z107"/>
          <cell r="AA107"/>
          <cell r="AB107"/>
          <cell r="AC107"/>
          <cell r="AD107"/>
          <cell r="AE107"/>
        </row>
        <row r="108">
          <cell r="G108"/>
          <cell r="H108"/>
          <cell r="I108"/>
          <cell r="J108"/>
          <cell r="K108"/>
          <cell r="L108"/>
          <cell r="M108"/>
          <cell r="N108"/>
          <cell r="O108"/>
          <cell r="P108"/>
          <cell r="Q108"/>
          <cell r="R108"/>
          <cell r="S108"/>
          <cell r="T108"/>
          <cell r="U108"/>
          <cell r="V108"/>
          <cell r="W108"/>
          <cell r="X108"/>
          <cell r="Y108"/>
          <cell r="Z108"/>
          <cell r="AA108"/>
          <cell r="AB108"/>
          <cell r="AC108"/>
          <cell r="AD108"/>
          <cell r="AE108"/>
        </row>
        <row r="109">
          <cell r="G109"/>
          <cell r="H109"/>
          <cell r="I109"/>
          <cell r="J109"/>
          <cell r="K109"/>
          <cell r="L109"/>
          <cell r="M109"/>
          <cell r="N109"/>
          <cell r="O109"/>
          <cell r="P109"/>
          <cell r="Q109"/>
          <cell r="R109"/>
          <cell r="S109"/>
          <cell r="T109"/>
          <cell r="U109"/>
          <cell r="V109"/>
          <cell r="W109"/>
          <cell r="X109"/>
          <cell r="Y109"/>
          <cell r="Z109"/>
          <cell r="AA109"/>
          <cell r="AB109"/>
          <cell r="AC109"/>
          <cell r="AD109"/>
          <cell r="AE109"/>
        </row>
        <row r="110">
          <cell r="G110"/>
          <cell r="H110"/>
          <cell r="I110"/>
          <cell r="J110"/>
          <cell r="K110"/>
          <cell r="L110"/>
          <cell r="M110"/>
          <cell r="N110"/>
          <cell r="O110"/>
          <cell r="P110"/>
          <cell r="Q110"/>
          <cell r="R110"/>
          <cell r="S110"/>
          <cell r="T110"/>
          <cell r="U110"/>
          <cell r="V110"/>
          <cell r="W110"/>
          <cell r="X110"/>
          <cell r="Y110"/>
          <cell r="Z110"/>
          <cell r="AA110"/>
          <cell r="AB110"/>
          <cell r="AC110"/>
          <cell r="AD110"/>
          <cell r="AE110"/>
        </row>
        <row r="111">
          <cell r="G111"/>
          <cell r="H111"/>
          <cell r="I111"/>
          <cell r="J111"/>
          <cell r="K111"/>
          <cell r="L111"/>
          <cell r="M111"/>
          <cell r="N111"/>
          <cell r="O111"/>
          <cell r="P111"/>
          <cell r="Q111"/>
          <cell r="R111"/>
          <cell r="S111"/>
          <cell r="T111"/>
          <cell r="U111"/>
          <cell r="V111"/>
          <cell r="W111"/>
          <cell r="X111"/>
          <cell r="Y111"/>
          <cell r="Z111"/>
          <cell r="AA111"/>
          <cell r="AB111"/>
          <cell r="AC111"/>
          <cell r="AD111"/>
          <cell r="AE111"/>
        </row>
        <row r="112">
          <cell r="G112"/>
          <cell r="H112"/>
          <cell r="I112"/>
          <cell r="J112"/>
          <cell r="K112"/>
          <cell r="L112"/>
          <cell r="M112"/>
          <cell r="N112"/>
          <cell r="O112"/>
          <cell r="P112"/>
          <cell r="Q112"/>
          <cell r="R112"/>
          <cell r="S112"/>
          <cell r="T112"/>
          <cell r="U112"/>
          <cell r="V112"/>
          <cell r="W112"/>
          <cell r="X112"/>
          <cell r="Y112"/>
          <cell r="Z112"/>
          <cell r="AA112"/>
          <cell r="AB112"/>
          <cell r="AC112"/>
          <cell r="AD112"/>
          <cell r="AE112"/>
        </row>
        <row r="113">
          <cell r="G113"/>
          <cell r="H113"/>
          <cell r="I113"/>
          <cell r="J113"/>
          <cell r="K113"/>
          <cell r="L113"/>
          <cell r="M113"/>
          <cell r="N113"/>
          <cell r="O113"/>
          <cell r="P113"/>
          <cell r="Q113"/>
          <cell r="R113"/>
          <cell r="S113"/>
          <cell r="T113"/>
          <cell r="U113"/>
          <cell r="V113"/>
          <cell r="W113"/>
          <cell r="X113"/>
          <cell r="Y113"/>
          <cell r="Z113"/>
          <cell r="AA113"/>
          <cell r="AB113"/>
          <cell r="AC113"/>
          <cell r="AD113"/>
          <cell r="AE113"/>
        </row>
        <row r="114">
          <cell r="G114"/>
          <cell r="H114"/>
          <cell r="I114"/>
          <cell r="J114"/>
          <cell r="K114"/>
          <cell r="L114"/>
          <cell r="M114"/>
          <cell r="N114"/>
          <cell r="O114"/>
          <cell r="P114"/>
          <cell r="Q114"/>
          <cell r="R114"/>
          <cell r="S114"/>
          <cell r="T114"/>
          <cell r="U114"/>
          <cell r="V114"/>
          <cell r="W114"/>
          <cell r="X114"/>
          <cell r="Y114"/>
          <cell r="Z114"/>
          <cell r="AA114"/>
          <cell r="AB114"/>
          <cell r="AC114"/>
          <cell r="AD114"/>
          <cell r="AE114"/>
        </row>
        <row r="115">
          <cell r="G115"/>
          <cell r="H115"/>
          <cell r="I115"/>
          <cell r="J115"/>
          <cell r="K115"/>
          <cell r="L115"/>
          <cell r="M115"/>
          <cell r="N115"/>
          <cell r="O115"/>
          <cell r="P115"/>
          <cell r="Q115"/>
          <cell r="R115"/>
          <cell r="S115"/>
          <cell r="T115"/>
          <cell r="U115"/>
          <cell r="V115"/>
          <cell r="W115"/>
          <cell r="X115"/>
          <cell r="Y115"/>
          <cell r="Z115"/>
          <cell r="AA115"/>
          <cell r="AB115"/>
          <cell r="AC115"/>
          <cell r="AD115"/>
          <cell r="AE115"/>
        </row>
        <row r="116">
          <cell r="G116"/>
          <cell r="H116"/>
          <cell r="I116"/>
          <cell r="J116"/>
          <cell r="K116"/>
          <cell r="L116"/>
          <cell r="M116"/>
          <cell r="N116"/>
          <cell r="O116"/>
          <cell r="P116"/>
          <cell r="Q116"/>
          <cell r="R116"/>
          <cell r="S116"/>
          <cell r="T116"/>
          <cell r="U116"/>
          <cell r="V116"/>
          <cell r="W116"/>
          <cell r="X116"/>
          <cell r="Y116"/>
          <cell r="Z116"/>
          <cell r="AA116"/>
          <cell r="AB116"/>
          <cell r="AC116"/>
          <cell r="AD116"/>
          <cell r="AE116"/>
        </row>
        <row r="117">
          <cell r="G117"/>
          <cell r="H117"/>
          <cell r="I117"/>
          <cell r="J117"/>
          <cell r="K117"/>
          <cell r="L117"/>
          <cell r="M117"/>
          <cell r="N117"/>
          <cell r="O117"/>
          <cell r="P117"/>
          <cell r="Q117"/>
          <cell r="R117"/>
          <cell r="S117"/>
          <cell r="T117"/>
          <cell r="U117"/>
          <cell r="V117"/>
          <cell r="W117"/>
          <cell r="X117"/>
          <cell r="Y117"/>
          <cell r="Z117"/>
          <cell r="AA117"/>
          <cell r="AB117"/>
          <cell r="AC117"/>
          <cell r="AD117"/>
          <cell r="AE117"/>
        </row>
        <row r="118">
          <cell r="G118"/>
          <cell r="H118"/>
          <cell r="I118"/>
          <cell r="J118"/>
          <cell r="K118"/>
          <cell r="L118"/>
          <cell r="M118"/>
          <cell r="N118"/>
          <cell r="O118"/>
          <cell r="P118"/>
          <cell r="Q118"/>
          <cell r="R118"/>
          <cell r="S118"/>
          <cell r="T118"/>
          <cell r="U118"/>
          <cell r="V118"/>
          <cell r="W118"/>
          <cell r="X118"/>
          <cell r="Y118"/>
          <cell r="Z118"/>
          <cell r="AA118"/>
          <cell r="AB118"/>
          <cell r="AC118"/>
          <cell r="AD118"/>
          <cell r="AE118"/>
        </row>
        <row r="119">
          <cell r="G119"/>
          <cell r="H119"/>
          <cell r="I119"/>
          <cell r="J119"/>
          <cell r="K119"/>
          <cell r="L119"/>
          <cell r="M119"/>
          <cell r="N119"/>
          <cell r="O119"/>
          <cell r="P119"/>
          <cell r="Q119"/>
          <cell r="R119"/>
          <cell r="S119"/>
          <cell r="T119"/>
          <cell r="U119"/>
          <cell r="V119"/>
          <cell r="W119"/>
          <cell r="X119"/>
          <cell r="Y119"/>
          <cell r="Z119"/>
          <cell r="AA119"/>
          <cell r="AB119"/>
          <cell r="AC119"/>
          <cell r="AD119"/>
          <cell r="AE119"/>
        </row>
        <row r="120">
          <cell r="G120"/>
          <cell r="H120"/>
          <cell r="I120"/>
          <cell r="J120"/>
          <cell r="K120"/>
          <cell r="L120"/>
          <cell r="M120"/>
          <cell r="N120"/>
          <cell r="O120"/>
          <cell r="P120"/>
          <cell r="Q120"/>
          <cell r="R120"/>
          <cell r="S120"/>
          <cell r="T120"/>
          <cell r="U120"/>
          <cell r="V120"/>
          <cell r="W120"/>
          <cell r="X120"/>
          <cell r="Y120"/>
          <cell r="Z120"/>
          <cell r="AA120"/>
          <cell r="AB120"/>
          <cell r="AC120"/>
          <cell r="AD120"/>
          <cell r="AE120"/>
        </row>
        <row r="121">
          <cell r="G121"/>
          <cell r="H121"/>
          <cell r="I121"/>
          <cell r="J121"/>
          <cell r="K121"/>
          <cell r="L121"/>
          <cell r="M121"/>
          <cell r="N121"/>
          <cell r="O121"/>
          <cell r="P121"/>
          <cell r="Q121"/>
          <cell r="R121"/>
          <cell r="S121"/>
          <cell r="T121"/>
          <cell r="U121"/>
          <cell r="V121"/>
          <cell r="W121"/>
          <cell r="X121"/>
          <cell r="Y121"/>
          <cell r="Z121"/>
          <cell r="AA121"/>
          <cell r="AB121"/>
          <cell r="AC121"/>
          <cell r="AD121"/>
          <cell r="AE121"/>
        </row>
        <row r="122">
          <cell r="G122"/>
          <cell r="H122"/>
          <cell r="I122"/>
          <cell r="J122"/>
          <cell r="K122"/>
          <cell r="L122"/>
          <cell r="M122"/>
          <cell r="N122"/>
          <cell r="O122"/>
          <cell r="P122"/>
          <cell r="Q122"/>
          <cell r="R122"/>
          <cell r="S122"/>
          <cell r="T122"/>
          <cell r="U122"/>
          <cell r="V122"/>
          <cell r="W122"/>
          <cell r="X122"/>
          <cell r="Y122"/>
          <cell r="Z122"/>
          <cell r="AA122"/>
          <cell r="AB122"/>
          <cell r="AC122"/>
          <cell r="AD122"/>
          <cell r="AE122"/>
        </row>
        <row r="123">
          <cell r="G123"/>
          <cell r="H123"/>
          <cell r="I123"/>
          <cell r="J123"/>
          <cell r="K123"/>
          <cell r="L123"/>
          <cell r="M123"/>
          <cell r="N123"/>
          <cell r="O123"/>
          <cell r="P123"/>
          <cell r="Q123"/>
          <cell r="R123"/>
          <cell r="S123"/>
          <cell r="T123"/>
          <cell r="U123"/>
          <cell r="V123"/>
          <cell r="W123"/>
          <cell r="X123"/>
          <cell r="Y123"/>
          <cell r="Z123"/>
          <cell r="AA123"/>
          <cell r="AB123"/>
          <cell r="AC123"/>
          <cell r="AD123"/>
          <cell r="AE123"/>
        </row>
        <row r="124">
          <cell r="G124"/>
          <cell r="H124"/>
          <cell r="I124"/>
          <cell r="J124"/>
          <cell r="K124"/>
          <cell r="L124"/>
          <cell r="M124"/>
          <cell r="N124"/>
          <cell r="O124"/>
          <cell r="P124"/>
          <cell r="Q124"/>
          <cell r="R124"/>
          <cell r="S124"/>
          <cell r="T124"/>
          <cell r="U124"/>
          <cell r="V124"/>
          <cell r="W124"/>
          <cell r="X124"/>
          <cell r="Y124"/>
          <cell r="Z124"/>
          <cell r="AA124"/>
          <cell r="AB124"/>
          <cell r="AC124"/>
          <cell r="AD124"/>
          <cell r="AE124"/>
        </row>
        <row r="125">
          <cell r="G125"/>
          <cell r="H125"/>
          <cell r="I125"/>
          <cell r="J125"/>
          <cell r="K125"/>
          <cell r="L125"/>
          <cell r="M125"/>
          <cell r="N125"/>
          <cell r="O125"/>
          <cell r="P125"/>
          <cell r="Q125"/>
          <cell r="R125"/>
          <cell r="S125"/>
          <cell r="T125"/>
          <cell r="U125"/>
          <cell r="V125"/>
          <cell r="W125"/>
          <cell r="X125"/>
          <cell r="Y125"/>
          <cell r="Z125"/>
          <cell r="AA125"/>
          <cell r="AB125"/>
          <cell r="AC125"/>
          <cell r="AD125"/>
          <cell r="AE125"/>
        </row>
        <row r="126">
          <cell r="G126"/>
          <cell r="H126"/>
          <cell r="I126"/>
          <cell r="J126"/>
          <cell r="K126"/>
          <cell r="L126"/>
          <cell r="M126"/>
          <cell r="N126"/>
          <cell r="O126"/>
          <cell r="P126"/>
          <cell r="Q126"/>
          <cell r="R126"/>
          <cell r="S126"/>
          <cell r="T126"/>
          <cell r="U126"/>
          <cell r="V126"/>
          <cell r="W126"/>
          <cell r="X126"/>
          <cell r="Y126"/>
          <cell r="Z126"/>
          <cell r="AA126"/>
          <cell r="AB126"/>
          <cell r="AC126"/>
          <cell r="AD126"/>
          <cell r="AE126"/>
        </row>
        <row r="127">
          <cell r="G127"/>
          <cell r="H127"/>
          <cell r="I127"/>
          <cell r="J127"/>
          <cell r="K127"/>
          <cell r="L127"/>
          <cell r="M127"/>
          <cell r="N127"/>
          <cell r="O127"/>
          <cell r="P127"/>
          <cell r="Q127"/>
          <cell r="R127"/>
          <cell r="S127"/>
          <cell r="T127"/>
          <cell r="U127"/>
          <cell r="V127"/>
          <cell r="W127"/>
          <cell r="X127"/>
          <cell r="Y127"/>
          <cell r="Z127"/>
          <cell r="AA127"/>
          <cell r="AB127"/>
          <cell r="AC127"/>
          <cell r="AD127"/>
          <cell r="AE127"/>
        </row>
        <row r="128">
          <cell r="G128"/>
          <cell r="H128"/>
          <cell r="I128"/>
          <cell r="J128"/>
          <cell r="K128"/>
          <cell r="L128"/>
          <cell r="M128"/>
          <cell r="N128"/>
          <cell r="O128"/>
          <cell r="P128"/>
          <cell r="Q128"/>
          <cell r="R128"/>
          <cell r="S128"/>
          <cell r="T128"/>
          <cell r="U128"/>
          <cell r="V128"/>
          <cell r="W128"/>
          <cell r="X128"/>
          <cell r="Y128"/>
          <cell r="Z128"/>
          <cell r="AA128"/>
          <cell r="AB128"/>
          <cell r="AC128"/>
          <cell r="AD128"/>
          <cell r="AE128"/>
        </row>
        <row r="129">
          <cell r="G129"/>
          <cell r="H129"/>
          <cell r="I129"/>
          <cell r="J129"/>
          <cell r="K129"/>
          <cell r="L129"/>
          <cell r="M129"/>
          <cell r="N129"/>
          <cell r="O129"/>
          <cell r="P129"/>
          <cell r="Q129"/>
          <cell r="R129"/>
          <cell r="S129"/>
          <cell r="T129"/>
          <cell r="U129"/>
          <cell r="V129"/>
          <cell r="W129"/>
          <cell r="X129"/>
          <cell r="Y129"/>
          <cell r="Z129"/>
          <cell r="AA129"/>
          <cell r="AB129"/>
          <cell r="AC129"/>
          <cell r="AD129"/>
          <cell r="AE129"/>
        </row>
        <row r="130">
          <cell r="G130"/>
          <cell r="H130"/>
          <cell r="I130"/>
          <cell r="J130"/>
          <cell r="K130"/>
          <cell r="L130"/>
          <cell r="M130"/>
          <cell r="N130"/>
          <cell r="O130"/>
          <cell r="P130"/>
          <cell r="Q130"/>
          <cell r="R130"/>
          <cell r="S130"/>
          <cell r="T130"/>
          <cell r="U130"/>
          <cell r="V130"/>
          <cell r="W130"/>
          <cell r="X130"/>
          <cell r="Y130"/>
          <cell r="Z130"/>
          <cell r="AA130"/>
          <cell r="AB130"/>
          <cell r="AC130"/>
          <cell r="AD130"/>
          <cell r="AE130"/>
        </row>
        <row r="131">
          <cell r="G131"/>
          <cell r="H131"/>
          <cell r="I131"/>
          <cell r="J131"/>
          <cell r="K131"/>
          <cell r="L131"/>
          <cell r="M131"/>
          <cell r="N131"/>
          <cell r="O131"/>
          <cell r="P131"/>
          <cell r="Q131"/>
          <cell r="R131"/>
          <cell r="S131"/>
          <cell r="T131"/>
          <cell r="U131"/>
          <cell r="V131"/>
          <cell r="W131"/>
          <cell r="X131"/>
          <cell r="Y131"/>
          <cell r="Z131"/>
          <cell r="AA131"/>
          <cell r="AB131"/>
          <cell r="AC131"/>
          <cell r="AD131"/>
          <cell r="AE131"/>
        </row>
        <row r="132">
          <cell r="G132"/>
          <cell r="H132"/>
          <cell r="I132"/>
          <cell r="J132"/>
          <cell r="K132"/>
          <cell r="L132"/>
          <cell r="M132"/>
          <cell r="N132"/>
          <cell r="O132"/>
          <cell r="P132"/>
          <cell r="Q132"/>
          <cell r="R132"/>
          <cell r="S132"/>
          <cell r="T132"/>
          <cell r="U132"/>
          <cell r="V132"/>
          <cell r="W132"/>
          <cell r="X132"/>
          <cell r="Y132"/>
          <cell r="Z132"/>
          <cell r="AA132"/>
          <cell r="AB132"/>
          <cell r="AC132"/>
          <cell r="AD132"/>
          <cell r="AE132"/>
        </row>
        <row r="133">
          <cell r="G133"/>
          <cell r="H133"/>
          <cell r="I133"/>
          <cell r="J133"/>
          <cell r="K133"/>
          <cell r="L133"/>
          <cell r="M133"/>
          <cell r="N133"/>
          <cell r="O133"/>
          <cell r="P133"/>
          <cell r="Q133"/>
          <cell r="R133"/>
          <cell r="S133"/>
          <cell r="T133"/>
          <cell r="U133"/>
          <cell r="V133"/>
          <cell r="W133"/>
          <cell r="X133"/>
          <cell r="Y133"/>
          <cell r="Z133"/>
          <cell r="AA133"/>
          <cell r="AB133"/>
          <cell r="AC133"/>
          <cell r="AD133"/>
          <cell r="AE133"/>
        </row>
        <row r="134">
          <cell r="G134"/>
          <cell r="H134"/>
          <cell r="I134"/>
          <cell r="J134"/>
          <cell r="K134"/>
          <cell r="L134"/>
          <cell r="M134"/>
          <cell r="N134"/>
          <cell r="O134"/>
          <cell r="P134"/>
          <cell r="Q134"/>
          <cell r="R134"/>
          <cell r="S134"/>
          <cell r="T134"/>
          <cell r="U134"/>
          <cell r="V134"/>
          <cell r="W134"/>
          <cell r="X134"/>
          <cell r="Y134"/>
          <cell r="Z134"/>
          <cell r="AA134"/>
          <cell r="AB134"/>
          <cell r="AC134"/>
          <cell r="AD134"/>
          <cell r="AE134"/>
        </row>
        <row r="135">
          <cell r="G135"/>
          <cell r="H135"/>
          <cell r="I135"/>
          <cell r="J135"/>
          <cell r="K135"/>
          <cell r="L135"/>
          <cell r="M135"/>
          <cell r="N135"/>
          <cell r="O135"/>
          <cell r="P135"/>
          <cell r="Q135"/>
          <cell r="R135"/>
          <cell r="S135"/>
          <cell r="T135"/>
          <cell r="U135"/>
          <cell r="V135"/>
          <cell r="W135"/>
          <cell r="X135"/>
          <cell r="Y135"/>
          <cell r="Z135"/>
          <cell r="AA135"/>
          <cell r="AB135"/>
          <cell r="AC135"/>
          <cell r="AD135"/>
          <cell r="AE135"/>
        </row>
        <row r="136">
          <cell r="G136"/>
          <cell r="H136"/>
          <cell r="I136"/>
          <cell r="J136"/>
          <cell r="K136"/>
          <cell r="L136"/>
          <cell r="M136"/>
          <cell r="N136"/>
          <cell r="O136"/>
          <cell r="P136"/>
          <cell r="Q136"/>
          <cell r="R136"/>
          <cell r="S136"/>
          <cell r="T136"/>
          <cell r="U136"/>
          <cell r="V136"/>
          <cell r="W136"/>
          <cell r="X136"/>
          <cell r="Y136"/>
          <cell r="Z136"/>
          <cell r="AA136"/>
          <cell r="AB136"/>
          <cell r="AC136"/>
          <cell r="AD136"/>
          <cell r="AE136"/>
        </row>
        <row r="137">
          <cell r="G137"/>
          <cell r="H137"/>
          <cell r="I137"/>
          <cell r="J137"/>
          <cell r="K137"/>
          <cell r="L137"/>
          <cell r="M137"/>
          <cell r="N137"/>
          <cell r="O137"/>
          <cell r="P137"/>
          <cell r="Q137"/>
          <cell r="R137"/>
          <cell r="S137"/>
          <cell r="T137"/>
          <cell r="U137"/>
          <cell r="V137"/>
          <cell r="W137"/>
          <cell r="X137"/>
          <cell r="Y137"/>
          <cell r="Z137"/>
          <cell r="AA137"/>
          <cell r="AB137"/>
          <cell r="AC137"/>
          <cell r="AD137"/>
          <cell r="AE137"/>
        </row>
        <row r="138">
          <cell r="G138"/>
          <cell r="H138"/>
          <cell r="I138"/>
          <cell r="J138"/>
          <cell r="K138"/>
          <cell r="L138"/>
          <cell r="M138"/>
          <cell r="N138"/>
          <cell r="O138"/>
          <cell r="P138"/>
          <cell r="Q138"/>
          <cell r="R138"/>
          <cell r="S138"/>
          <cell r="T138"/>
          <cell r="U138"/>
          <cell r="V138"/>
          <cell r="W138"/>
          <cell r="X138"/>
          <cell r="Y138"/>
          <cell r="Z138"/>
          <cell r="AA138"/>
          <cell r="AB138"/>
          <cell r="AC138"/>
          <cell r="AD138"/>
          <cell r="AE138"/>
        </row>
        <row r="139">
          <cell r="G139"/>
          <cell r="H139"/>
          <cell r="I139"/>
          <cell r="J139"/>
          <cell r="K139"/>
          <cell r="L139"/>
          <cell r="M139"/>
          <cell r="N139"/>
          <cell r="O139"/>
          <cell r="P139"/>
          <cell r="Q139"/>
          <cell r="R139"/>
          <cell r="S139"/>
          <cell r="T139"/>
          <cell r="U139"/>
          <cell r="V139"/>
          <cell r="W139"/>
          <cell r="X139"/>
          <cell r="Y139"/>
          <cell r="Z139"/>
          <cell r="AA139"/>
          <cell r="AB139"/>
          <cell r="AC139"/>
          <cell r="AD139"/>
          <cell r="AE139"/>
        </row>
        <row r="140">
          <cell r="G140"/>
          <cell r="H140"/>
          <cell r="I140"/>
          <cell r="J140"/>
          <cell r="K140"/>
          <cell r="L140"/>
          <cell r="M140"/>
          <cell r="N140"/>
          <cell r="O140"/>
          <cell r="P140"/>
          <cell r="Q140"/>
          <cell r="R140"/>
          <cell r="S140"/>
          <cell r="T140"/>
          <cell r="U140"/>
          <cell r="V140"/>
          <cell r="W140"/>
          <cell r="X140"/>
          <cell r="Y140"/>
          <cell r="Z140"/>
          <cell r="AA140"/>
          <cell r="AB140"/>
          <cell r="AC140"/>
          <cell r="AD140"/>
          <cell r="AE140"/>
        </row>
        <row r="141">
          <cell r="G141"/>
          <cell r="H141"/>
          <cell r="I141"/>
          <cell r="J141"/>
          <cell r="K141"/>
          <cell r="L141"/>
          <cell r="M141"/>
          <cell r="N141"/>
          <cell r="O141"/>
          <cell r="P141"/>
          <cell r="Q141"/>
          <cell r="R141"/>
          <cell r="S141"/>
          <cell r="T141"/>
          <cell r="U141"/>
          <cell r="V141"/>
          <cell r="W141"/>
          <cell r="X141"/>
          <cell r="Y141"/>
          <cell r="Z141"/>
          <cell r="AA141"/>
          <cell r="AB141"/>
          <cell r="AC141"/>
          <cell r="AD141"/>
          <cell r="AE141"/>
        </row>
        <row r="142">
          <cell r="G142"/>
          <cell r="H142"/>
          <cell r="I142"/>
          <cell r="J142"/>
          <cell r="K142"/>
          <cell r="L142"/>
          <cell r="M142"/>
          <cell r="N142"/>
          <cell r="O142"/>
          <cell r="P142"/>
          <cell r="Q142"/>
          <cell r="R142"/>
          <cell r="S142"/>
          <cell r="T142"/>
          <cell r="U142"/>
          <cell r="V142"/>
          <cell r="W142"/>
          <cell r="X142"/>
          <cell r="Y142"/>
          <cell r="Z142"/>
          <cell r="AA142"/>
          <cell r="AB142"/>
          <cell r="AC142"/>
          <cell r="AD142"/>
          <cell r="AE142"/>
        </row>
        <row r="143">
          <cell r="G143"/>
          <cell r="H143"/>
          <cell r="I143"/>
          <cell r="J143"/>
          <cell r="K143"/>
          <cell r="L143"/>
          <cell r="M143"/>
          <cell r="N143"/>
          <cell r="O143"/>
          <cell r="P143"/>
          <cell r="Q143"/>
          <cell r="R143"/>
          <cell r="S143"/>
          <cell r="T143"/>
          <cell r="U143"/>
          <cell r="V143"/>
          <cell r="W143"/>
          <cell r="X143"/>
          <cell r="Y143"/>
          <cell r="Z143"/>
          <cell r="AA143"/>
          <cell r="AB143"/>
          <cell r="AC143"/>
          <cell r="AD143"/>
          <cell r="AE143"/>
        </row>
        <row r="144">
          <cell r="G144"/>
          <cell r="H144"/>
          <cell r="I144"/>
          <cell r="J144"/>
          <cell r="K144"/>
          <cell r="L144"/>
          <cell r="M144"/>
          <cell r="N144"/>
          <cell r="O144"/>
          <cell r="P144"/>
          <cell r="Q144"/>
          <cell r="R144"/>
          <cell r="S144"/>
          <cell r="T144"/>
          <cell r="U144"/>
          <cell r="V144"/>
          <cell r="W144"/>
          <cell r="X144"/>
          <cell r="Y144"/>
          <cell r="Z144"/>
          <cell r="AA144"/>
          <cell r="AB144"/>
          <cell r="AC144"/>
          <cell r="AD144"/>
          <cell r="AE144"/>
        </row>
        <row r="145">
          <cell r="G145"/>
          <cell r="H145"/>
          <cell r="I145"/>
          <cell r="J145"/>
          <cell r="K145"/>
          <cell r="L145"/>
          <cell r="M145"/>
          <cell r="N145"/>
          <cell r="O145"/>
          <cell r="P145"/>
          <cell r="Q145"/>
          <cell r="R145"/>
          <cell r="S145"/>
          <cell r="T145"/>
          <cell r="U145"/>
          <cell r="V145"/>
          <cell r="W145"/>
          <cell r="X145"/>
          <cell r="Y145"/>
          <cell r="Z145"/>
          <cell r="AA145"/>
          <cell r="AB145"/>
          <cell r="AC145"/>
          <cell r="AD145"/>
          <cell r="AE145"/>
        </row>
        <row r="146">
          <cell r="G146"/>
          <cell r="H146"/>
          <cell r="I146"/>
          <cell r="J146"/>
          <cell r="K146"/>
          <cell r="L146"/>
          <cell r="M146"/>
          <cell r="N146"/>
          <cell r="O146"/>
          <cell r="P146"/>
          <cell r="Q146"/>
          <cell r="R146"/>
          <cell r="S146"/>
          <cell r="T146"/>
          <cell r="U146"/>
          <cell r="V146"/>
          <cell r="W146"/>
          <cell r="X146"/>
          <cell r="Y146"/>
          <cell r="Z146"/>
          <cell r="AA146"/>
          <cell r="AB146"/>
          <cell r="AC146"/>
          <cell r="AD146"/>
          <cell r="AE146"/>
        </row>
        <row r="147">
          <cell r="G147"/>
          <cell r="H147"/>
          <cell r="I147"/>
          <cell r="J147"/>
          <cell r="K147"/>
          <cell r="L147"/>
          <cell r="M147"/>
          <cell r="N147"/>
          <cell r="O147"/>
          <cell r="P147"/>
          <cell r="Q147"/>
          <cell r="R147"/>
          <cell r="S147"/>
          <cell r="T147"/>
          <cell r="U147"/>
          <cell r="V147"/>
          <cell r="W147"/>
          <cell r="X147"/>
          <cell r="Y147"/>
          <cell r="Z147"/>
          <cell r="AA147"/>
          <cell r="AB147"/>
          <cell r="AC147"/>
          <cell r="AD147"/>
          <cell r="AE147"/>
        </row>
        <row r="148">
          <cell r="G148"/>
          <cell r="H148"/>
          <cell r="I148"/>
          <cell r="J148"/>
          <cell r="K148"/>
          <cell r="L148"/>
          <cell r="M148"/>
          <cell r="N148"/>
          <cell r="O148"/>
          <cell r="P148"/>
          <cell r="Q148"/>
          <cell r="R148"/>
          <cell r="S148"/>
          <cell r="T148"/>
          <cell r="U148"/>
          <cell r="V148"/>
          <cell r="W148"/>
          <cell r="X148"/>
          <cell r="Y148"/>
          <cell r="Z148"/>
          <cell r="AA148"/>
          <cell r="AB148"/>
          <cell r="AC148"/>
          <cell r="AD148"/>
          <cell r="AE148"/>
        </row>
        <row r="149">
          <cell r="G149"/>
          <cell r="H149"/>
          <cell r="I149"/>
          <cell r="J149"/>
          <cell r="K149"/>
          <cell r="L149"/>
          <cell r="M149"/>
          <cell r="N149"/>
          <cell r="O149"/>
          <cell r="P149"/>
          <cell r="Q149"/>
          <cell r="R149"/>
          <cell r="S149"/>
          <cell r="T149"/>
          <cell r="U149"/>
          <cell r="V149"/>
          <cell r="W149"/>
          <cell r="X149"/>
          <cell r="Y149"/>
          <cell r="Z149"/>
          <cell r="AA149"/>
          <cell r="AB149"/>
          <cell r="AC149"/>
          <cell r="AD149"/>
          <cell r="AE149"/>
        </row>
        <row r="150">
          <cell r="G150"/>
          <cell r="H150"/>
          <cell r="I150"/>
          <cell r="J150"/>
          <cell r="K150"/>
          <cell r="L150"/>
          <cell r="M150"/>
          <cell r="N150"/>
          <cell r="O150"/>
          <cell r="P150"/>
          <cell r="Q150"/>
          <cell r="R150"/>
          <cell r="S150"/>
          <cell r="T150"/>
          <cell r="U150"/>
          <cell r="V150"/>
          <cell r="W150"/>
          <cell r="X150"/>
          <cell r="Y150"/>
          <cell r="Z150"/>
          <cell r="AA150"/>
          <cell r="AB150"/>
          <cell r="AC150"/>
          <cell r="AD150"/>
          <cell r="AE150"/>
        </row>
        <row r="151">
          <cell r="G151"/>
          <cell r="H151"/>
          <cell r="I151"/>
          <cell r="J151"/>
          <cell r="K151"/>
          <cell r="L151"/>
          <cell r="M151"/>
          <cell r="N151"/>
          <cell r="O151"/>
          <cell r="P151"/>
          <cell r="Q151"/>
          <cell r="R151"/>
          <cell r="S151"/>
          <cell r="T151"/>
          <cell r="U151"/>
          <cell r="V151"/>
          <cell r="W151"/>
          <cell r="X151"/>
          <cell r="Y151"/>
          <cell r="Z151"/>
          <cell r="AA151"/>
          <cell r="AB151"/>
          <cell r="AC151"/>
          <cell r="AD151"/>
          <cell r="AE151"/>
        </row>
        <row r="152">
          <cell r="G152"/>
          <cell r="H152"/>
          <cell r="I152"/>
          <cell r="J152"/>
          <cell r="K152"/>
          <cell r="L152"/>
          <cell r="M152"/>
          <cell r="N152"/>
          <cell r="O152"/>
          <cell r="P152"/>
          <cell r="Q152"/>
          <cell r="R152"/>
          <cell r="S152"/>
          <cell r="T152"/>
          <cell r="U152"/>
          <cell r="V152"/>
          <cell r="W152"/>
          <cell r="X152"/>
          <cell r="Y152"/>
          <cell r="Z152"/>
          <cell r="AA152"/>
          <cell r="AB152"/>
          <cell r="AC152"/>
          <cell r="AD152"/>
          <cell r="AE152"/>
        </row>
        <row r="153">
          <cell r="G153"/>
          <cell r="H153"/>
          <cell r="I153"/>
          <cell r="J153"/>
          <cell r="K153"/>
          <cell r="L153"/>
          <cell r="M153"/>
          <cell r="N153"/>
          <cell r="O153"/>
          <cell r="P153"/>
          <cell r="Q153"/>
          <cell r="R153"/>
          <cell r="S153"/>
          <cell r="T153"/>
          <cell r="U153"/>
          <cell r="V153"/>
          <cell r="W153"/>
          <cell r="X153"/>
          <cell r="Y153"/>
          <cell r="Z153"/>
          <cell r="AA153"/>
          <cell r="AB153"/>
          <cell r="AC153"/>
          <cell r="AD153"/>
          <cell r="AE153"/>
        </row>
        <row r="154">
          <cell r="G154"/>
          <cell r="H154"/>
          <cell r="I154"/>
          <cell r="J154"/>
          <cell r="K154"/>
          <cell r="L154"/>
          <cell r="M154"/>
          <cell r="N154"/>
          <cell r="O154"/>
          <cell r="P154"/>
          <cell r="Q154"/>
          <cell r="R154"/>
          <cell r="S154"/>
          <cell r="T154"/>
          <cell r="U154"/>
          <cell r="V154"/>
          <cell r="W154"/>
          <cell r="X154"/>
          <cell r="Y154"/>
          <cell r="Z154"/>
          <cell r="AA154"/>
          <cell r="AB154"/>
          <cell r="AC154"/>
          <cell r="AD154"/>
          <cell r="AE154"/>
        </row>
        <row r="155">
          <cell r="G155"/>
          <cell r="H155"/>
          <cell r="I155"/>
          <cell r="J155"/>
          <cell r="K155"/>
          <cell r="L155"/>
          <cell r="M155"/>
          <cell r="N155"/>
          <cell r="O155"/>
          <cell r="P155"/>
          <cell r="Q155"/>
          <cell r="R155"/>
          <cell r="S155"/>
          <cell r="T155"/>
          <cell r="U155"/>
          <cell r="V155"/>
          <cell r="W155"/>
          <cell r="X155"/>
          <cell r="Y155"/>
          <cell r="Z155"/>
          <cell r="AA155"/>
          <cell r="AB155"/>
          <cell r="AC155"/>
          <cell r="AD155"/>
          <cell r="AE155"/>
        </row>
        <row r="156">
          <cell r="G156"/>
          <cell r="H156"/>
          <cell r="I156"/>
          <cell r="J156"/>
          <cell r="K156"/>
          <cell r="L156"/>
          <cell r="M156"/>
          <cell r="N156"/>
          <cell r="O156"/>
          <cell r="P156"/>
          <cell r="Q156"/>
          <cell r="R156"/>
          <cell r="S156"/>
          <cell r="T156"/>
          <cell r="U156"/>
          <cell r="V156"/>
          <cell r="W156"/>
          <cell r="X156"/>
          <cell r="Y156"/>
          <cell r="Z156"/>
          <cell r="AA156"/>
          <cell r="AB156"/>
          <cell r="AC156"/>
          <cell r="AD156"/>
          <cell r="AE156"/>
        </row>
        <row r="157">
          <cell r="G157"/>
          <cell r="H157"/>
          <cell r="I157"/>
          <cell r="J157"/>
          <cell r="K157"/>
          <cell r="L157"/>
          <cell r="M157"/>
          <cell r="N157"/>
          <cell r="O157"/>
          <cell r="P157"/>
          <cell r="Q157"/>
          <cell r="R157"/>
          <cell r="S157"/>
          <cell r="T157"/>
          <cell r="U157"/>
          <cell r="V157"/>
          <cell r="W157"/>
          <cell r="X157"/>
          <cell r="Y157"/>
          <cell r="Z157"/>
          <cell r="AA157"/>
          <cell r="AB157"/>
          <cell r="AC157"/>
          <cell r="AD157"/>
          <cell r="AE157"/>
        </row>
        <row r="158">
          <cell r="G158"/>
          <cell r="H158"/>
          <cell r="I158"/>
          <cell r="J158"/>
          <cell r="K158"/>
          <cell r="L158"/>
          <cell r="M158"/>
          <cell r="N158"/>
          <cell r="O158"/>
          <cell r="P158"/>
          <cell r="Q158"/>
          <cell r="R158"/>
          <cell r="S158"/>
          <cell r="T158"/>
          <cell r="U158"/>
          <cell r="V158"/>
          <cell r="W158"/>
          <cell r="X158"/>
          <cell r="Y158"/>
          <cell r="Z158"/>
          <cell r="AA158"/>
          <cell r="AB158"/>
          <cell r="AC158"/>
          <cell r="AD158"/>
          <cell r="AE158"/>
        </row>
        <row r="159">
          <cell r="G159"/>
          <cell r="H159"/>
          <cell r="I159"/>
          <cell r="J159"/>
          <cell r="K159"/>
          <cell r="L159"/>
          <cell r="M159"/>
          <cell r="N159"/>
          <cell r="O159"/>
          <cell r="P159"/>
          <cell r="Q159"/>
          <cell r="R159"/>
          <cell r="S159"/>
          <cell r="T159"/>
          <cell r="U159"/>
          <cell r="V159"/>
          <cell r="W159"/>
          <cell r="X159"/>
          <cell r="Y159"/>
          <cell r="Z159"/>
          <cell r="AA159"/>
          <cell r="AB159"/>
          <cell r="AC159"/>
          <cell r="AD159"/>
          <cell r="AE159"/>
        </row>
        <row r="160">
          <cell r="G160"/>
          <cell r="H160"/>
          <cell r="I160"/>
          <cell r="J160"/>
          <cell r="K160"/>
          <cell r="L160"/>
          <cell r="M160"/>
          <cell r="N160"/>
          <cell r="O160"/>
          <cell r="P160"/>
          <cell r="Q160"/>
          <cell r="R160"/>
          <cell r="S160"/>
          <cell r="T160"/>
          <cell r="U160"/>
          <cell r="V160"/>
          <cell r="W160"/>
          <cell r="X160"/>
          <cell r="Y160"/>
          <cell r="Z160"/>
          <cell r="AA160"/>
          <cell r="AB160"/>
          <cell r="AC160"/>
          <cell r="AD160"/>
          <cell r="AE160"/>
        </row>
        <row r="161">
          <cell r="G161"/>
          <cell r="H161"/>
          <cell r="I161"/>
          <cell r="J161"/>
          <cell r="K161"/>
          <cell r="L161"/>
          <cell r="M161"/>
          <cell r="N161"/>
          <cell r="O161"/>
          <cell r="P161"/>
          <cell r="Q161"/>
          <cell r="R161"/>
          <cell r="S161"/>
          <cell r="T161"/>
          <cell r="U161"/>
          <cell r="V161"/>
          <cell r="W161"/>
          <cell r="X161"/>
          <cell r="Y161"/>
          <cell r="Z161"/>
          <cell r="AA161"/>
          <cell r="AB161"/>
          <cell r="AC161"/>
          <cell r="AD161"/>
          <cell r="AE161"/>
        </row>
        <row r="162">
          <cell r="G162"/>
          <cell r="H162"/>
          <cell r="I162"/>
          <cell r="J162"/>
          <cell r="K162"/>
          <cell r="L162"/>
          <cell r="M162"/>
          <cell r="N162"/>
          <cell r="O162"/>
          <cell r="P162"/>
          <cell r="Q162"/>
          <cell r="R162"/>
          <cell r="S162"/>
          <cell r="T162"/>
          <cell r="U162"/>
          <cell r="V162"/>
          <cell r="W162"/>
          <cell r="X162"/>
          <cell r="Y162"/>
          <cell r="Z162"/>
          <cell r="AA162"/>
          <cell r="AB162"/>
          <cell r="AC162"/>
          <cell r="AD162"/>
          <cell r="AE162"/>
        </row>
        <row r="163">
          <cell r="G163"/>
          <cell r="H163"/>
          <cell r="I163"/>
          <cell r="J163"/>
          <cell r="K163"/>
          <cell r="L163"/>
          <cell r="M163"/>
          <cell r="N163"/>
          <cell r="O163"/>
          <cell r="P163"/>
          <cell r="Q163"/>
          <cell r="R163"/>
          <cell r="S163"/>
          <cell r="T163"/>
          <cell r="U163"/>
          <cell r="V163"/>
          <cell r="W163"/>
          <cell r="X163"/>
          <cell r="Y163"/>
          <cell r="Z163"/>
          <cell r="AA163"/>
          <cell r="AB163"/>
          <cell r="AC163"/>
          <cell r="AD163"/>
          <cell r="AE163"/>
        </row>
        <row r="164">
          <cell r="G164"/>
          <cell r="H164"/>
          <cell r="I164"/>
          <cell r="J164"/>
          <cell r="K164"/>
          <cell r="L164"/>
          <cell r="M164"/>
          <cell r="N164"/>
          <cell r="O164"/>
          <cell r="P164"/>
          <cell r="Q164"/>
          <cell r="R164"/>
          <cell r="S164"/>
          <cell r="T164"/>
          <cell r="U164"/>
          <cell r="V164"/>
          <cell r="W164"/>
          <cell r="X164"/>
          <cell r="Y164"/>
          <cell r="Z164"/>
          <cell r="AA164"/>
          <cell r="AB164"/>
          <cell r="AC164"/>
          <cell r="AD164"/>
          <cell r="AE164"/>
        </row>
        <row r="165">
          <cell r="G165"/>
          <cell r="H165"/>
          <cell r="I165"/>
          <cell r="J165"/>
          <cell r="K165"/>
          <cell r="L165"/>
          <cell r="M165"/>
          <cell r="N165"/>
          <cell r="O165"/>
          <cell r="P165"/>
          <cell r="Q165"/>
          <cell r="R165"/>
          <cell r="S165"/>
          <cell r="T165"/>
          <cell r="U165"/>
          <cell r="V165"/>
          <cell r="W165"/>
          <cell r="X165"/>
          <cell r="Y165"/>
          <cell r="Z165"/>
          <cell r="AA165"/>
          <cell r="AB165"/>
          <cell r="AC165"/>
          <cell r="AD165"/>
          <cell r="AE165"/>
        </row>
        <row r="166">
          <cell r="G166"/>
          <cell r="H166"/>
          <cell r="I166"/>
          <cell r="J166"/>
          <cell r="K166"/>
          <cell r="L166"/>
          <cell r="M166"/>
          <cell r="N166"/>
          <cell r="O166"/>
          <cell r="P166"/>
          <cell r="Q166"/>
          <cell r="R166"/>
          <cell r="S166"/>
          <cell r="T166"/>
          <cell r="U166"/>
          <cell r="V166"/>
          <cell r="W166"/>
          <cell r="X166"/>
          <cell r="Y166"/>
          <cell r="Z166"/>
          <cell r="AA166"/>
          <cell r="AB166"/>
          <cell r="AC166"/>
          <cell r="AD166"/>
          <cell r="AE166"/>
        </row>
        <row r="167">
          <cell r="G167"/>
          <cell r="H167"/>
          <cell r="I167"/>
          <cell r="J167"/>
          <cell r="K167"/>
          <cell r="L167"/>
          <cell r="M167"/>
          <cell r="N167"/>
          <cell r="O167"/>
          <cell r="P167"/>
          <cell r="Q167"/>
          <cell r="R167"/>
          <cell r="S167"/>
          <cell r="T167"/>
          <cell r="U167"/>
          <cell r="V167"/>
          <cell r="W167"/>
          <cell r="X167"/>
          <cell r="Y167"/>
          <cell r="Z167"/>
          <cell r="AA167"/>
          <cell r="AB167"/>
          <cell r="AC167"/>
          <cell r="AD167"/>
          <cell r="AE167"/>
        </row>
        <row r="168">
          <cell r="G168"/>
          <cell r="H168"/>
          <cell r="I168"/>
          <cell r="J168"/>
          <cell r="K168"/>
          <cell r="L168"/>
          <cell r="M168"/>
          <cell r="N168"/>
          <cell r="O168"/>
          <cell r="P168"/>
          <cell r="Q168"/>
          <cell r="R168"/>
          <cell r="S168"/>
          <cell r="T168"/>
          <cell r="U168"/>
          <cell r="V168"/>
          <cell r="W168"/>
          <cell r="X168"/>
          <cell r="Y168"/>
          <cell r="Z168"/>
          <cell r="AA168"/>
          <cell r="AB168"/>
          <cell r="AC168"/>
          <cell r="AD168"/>
          <cell r="AE168"/>
        </row>
        <row r="169">
          <cell r="G169"/>
          <cell r="H169"/>
          <cell r="I169"/>
          <cell r="J169"/>
          <cell r="K169"/>
          <cell r="L169"/>
          <cell r="M169"/>
          <cell r="N169"/>
          <cell r="O169"/>
          <cell r="P169"/>
          <cell r="Q169"/>
          <cell r="R169"/>
          <cell r="S169"/>
          <cell r="T169"/>
          <cell r="U169"/>
          <cell r="V169"/>
          <cell r="W169"/>
          <cell r="X169"/>
          <cell r="Y169"/>
          <cell r="Z169"/>
          <cell r="AA169"/>
          <cell r="AB169"/>
          <cell r="AC169"/>
          <cell r="AD169"/>
          <cell r="AE169"/>
        </row>
        <row r="170">
          <cell r="G170"/>
          <cell r="H170"/>
          <cell r="I170"/>
          <cell r="J170"/>
          <cell r="K170"/>
          <cell r="L170"/>
          <cell r="M170"/>
          <cell r="N170"/>
          <cell r="O170"/>
          <cell r="P170"/>
          <cell r="Q170"/>
          <cell r="R170"/>
          <cell r="S170"/>
          <cell r="T170"/>
          <cell r="U170"/>
          <cell r="V170"/>
          <cell r="W170"/>
          <cell r="X170"/>
          <cell r="Y170"/>
          <cell r="Z170"/>
          <cell r="AA170"/>
          <cell r="AB170"/>
          <cell r="AC170"/>
          <cell r="AD170"/>
          <cell r="AE170"/>
        </row>
        <row r="171">
          <cell r="G171"/>
          <cell r="H171"/>
          <cell r="I171"/>
          <cell r="J171"/>
          <cell r="K171"/>
          <cell r="L171"/>
          <cell r="M171"/>
          <cell r="N171"/>
          <cell r="O171"/>
          <cell r="P171"/>
          <cell r="Q171"/>
          <cell r="R171"/>
          <cell r="S171"/>
          <cell r="T171"/>
          <cell r="U171"/>
          <cell r="V171"/>
          <cell r="W171"/>
          <cell r="X171"/>
          <cell r="Y171"/>
          <cell r="Z171"/>
          <cell r="AA171"/>
          <cell r="AB171"/>
          <cell r="AC171"/>
          <cell r="AD171"/>
          <cell r="AE171"/>
        </row>
        <row r="172">
          <cell r="G172"/>
          <cell r="H172"/>
          <cell r="I172"/>
          <cell r="J172"/>
          <cell r="K172"/>
          <cell r="L172"/>
          <cell r="M172"/>
          <cell r="N172"/>
          <cell r="O172"/>
          <cell r="P172"/>
          <cell r="Q172"/>
          <cell r="R172"/>
          <cell r="S172"/>
          <cell r="T172"/>
          <cell r="U172"/>
          <cell r="V172"/>
          <cell r="W172"/>
          <cell r="X172"/>
          <cell r="Y172"/>
          <cell r="Z172"/>
          <cell r="AA172"/>
          <cell r="AB172"/>
          <cell r="AC172"/>
          <cell r="AD172"/>
          <cell r="AE172"/>
        </row>
        <row r="173">
          <cell r="G173"/>
          <cell r="H173"/>
          <cell r="I173"/>
          <cell r="J173"/>
          <cell r="K173"/>
          <cell r="L173"/>
          <cell r="M173"/>
          <cell r="N173"/>
          <cell r="O173"/>
          <cell r="P173"/>
          <cell r="Q173"/>
          <cell r="R173"/>
          <cell r="S173"/>
          <cell r="T173"/>
          <cell r="U173"/>
          <cell r="V173"/>
          <cell r="W173"/>
          <cell r="X173"/>
          <cell r="Y173"/>
          <cell r="Z173"/>
          <cell r="AA173"/>
          <cell r="AB173"/>
          <cell r="AC173"/>
          <cell r="AD173"/>
          <cell r="AE173"/>
        </row>
        <row r="174">
          <cell r="G174"/>
          <cell r="H174"/>
          <cell r="I174"/>
          <cell r="J174"/>
          <cell r="K174"/>
          <cell r="L174"/>
          <cell r="M174"/>
          <cell r="N174"/>
          <cell r="O174"/>
          <cell r="P174"/>
          <cell r="Q174"/>
          <cell r="R174"/>
          <cell r="S174"/>
          <cell r="T174"/>
          <cell r="U174"/>
          <cell r="V174"/>
          <cell r="W174"/>
          <cell r="X174"/>
          <cell r="Y174"/>
          <cell r="Z174"/>
          <cell r="AA174"/>
          <cell r="AB174"/>
          <cell r="AC174"/>
          <cell r="AD174"/>
          <cell r="AE174"/>
        </row>
        <row r="175">
          <cell r="G175"/>
          <cell r="H175"/>
          <cell r="I175"/>
          <cell r="J175"/>
          <cell r="K175"/>
          <cell r="L175"/>
          <cell r="M175"/>
          <cell r="N175"/>
          <cell r="O175"/>
          <cell r="P175"/>
          <cell r="Q175"/>
          <cell r="R175"/>
          <cell r="S175"/>
          <cell r="T175"/>
          <cell r="U175"/>
          <cell r="V175"/>
          <cell r="W175"/>
          <cell r="X175"/>
          <cell r="Y175"/>
          <cell r="Z175"/>
          <cell r="AA175"/>
          <cell r="AB175"/>
          <cell r="AC175"/>
          <cell r="AD175"/>
          <cell r="AE175"/>
        </row>
        <row r="176">
          <cell r="G176"/>
          <cell r="H176"/>
          <cell r="I176"/>
          <cell r="J176"/>
          <cell r="K176"/>
          <cell r="L176"/>
          <cell r="M176"/>
          <cell r="N176"/>
          <cell r="O176"/>
          <cell r="P176"/>
          <cell r="Q176"/>
          <cell r="R176"/>
          <cell r="S176"/>
          <cell r="T176"/>
          <cell r="U176"/>
          <cell r="V176"/>
          <cell r="W176"/>
          <cell r="X176"/>
          <cell r="Y176"/>
          <cell r="Z176"/>
          <cell r="AA176"/>
          <cell r="AB176"/>
          <cell r="AC176"/>
          <cell r="AD176"/>
          <cell r="AE176"/>
        </row>
        <row r="177">
          <cell r="G177"/>
          <cell r="H177"/>
          <cell r="I177"/>
          <cell r="J177"/>
          <cell r="K177"/>
          <cell r="L177"/>
          <cell r="M177"/>
          <cell r="N177"/>
          <cell r="O177"/>
          <cell r="P177"/>
          <cell r="Q177"/>
          <cell r="R177"/>
          <cell r="S177"/>
          <cell r="T177"/>
          <cell r="U177"/>
          <cell r="V177"/>
          <cell r="W177"/>
          <cell r="X177"/>
          <cell r="Y177"/>
          <cell r="Z177"/>
          <cell r="AA177"/>
          <cell r="AB177"/>
          <cell r="AC177"/>
          <cell r="AD177"/>
          <cell r="AE177"/>
        </row>
        <row r="178">
          <cell r="G178"/>
          <cell r="H178"/>
          <cell r="I178"/>
          <cell r="J178"/>
          <cell r="K178"/>
          <cell r="L178"/>
          <cell r="M178"/>
          <cell r="N178"/>
          <cell r="O178"/>
          <cell r="P178"/>
          <cell r="Q178"/>
          <cell r="R178"/>
          <cell r="S178"/>
          <cell r="T178"/>
          <cell r="U178"/>
          <cell r="V178"/>
          <cell r="W178"/>
          <cell r="X178"/>
          <cell r="Y178"/>
          <cell r="Z178"/>
          <cell r="AA178"/>
          <cell r="AB178"/>
          <cell r="AC178"/>
          <cell r="AD178"/>
          <cell r="AE178"/>
        </row>
        <row r="179">
          <cell r="G179"/>
          <cell r="H179"/>
          <cell r="I179"/>
          <cell r="J179"/>
          <cell r="K179"/>
          <cell r="L179"/>
          <cell r="M179"/>
          <cell r="N179"/>
          <cell r="O179"/>
          <cell r="P179"/>
          <cell r="Q179"/>
          <cell r="R179"/>
          <cell r="S179"/>
          <cell r="T179"/>
          <cell r="U179"/>
          <cell r="V179"/>
          <cell r="W179"/>
          <cell r="X179"/>
          <cell r="Y179"/>
          <cell r="Z179"/>
          <cell r="AA179"/>
          <cell r="AB179"/>
          <cell r="AC179"/>
          <cell r="AD179"/>
          <cell r="AE179"/>
        </row>
        <row r="180">
          <cell r="G180"/>
          <cell r="H180"/>
          <cell r="I180"/>
          <cell r="J180"/>
          <cell r="K180"/>
          <cell r="L180"/>
          <cell r="M180"/>
          <cell r="N180"/>
          <cell r="O180"/>
          <cell r="P180"/>
          <cell r="Q180"/>
          <cell r="R180"/>
          <cell r="S180"/>
          <cell r="T180"/>
          <cell r="U180"/>
          <cell r="V180"/>
          <cell r="W180"/>
          <cell r="X180"/>
          <cell r="Y180"/>
          <cell r="Z180"/>
          <cell r="AA180"/>
          <cell r="AB180"/>
          <cell r="AC180"/>
          <cell r="AD180"/>
          <cell r="AE180"/>
        </row>
        <row r="181">
          <cell r="G181"/>
          <cell r="H181"/>
          <cell r="I181"/>
          <cell r="J181"/>
          <cell r="K181"/>
          <cell r="L181"/>
          <cell r="M181"/>
          <cell r="N181"/>
          <cell r="O181"/>
          <cell r="P181"/>
          <cell r="Q181"/>
          <cell r="R181"/>
          <cell r="S181"/>
          <cell r="T181"/>
          <cell r="U181"/>
          <cell r="V181"/>
          <cell r="W181"/>
          <cell r="X181"/>
          <cell r="Y181"/>
          <cell r="Z181"/>
          <cell r="AA181"/>
          <cell r="AB181"/>
          <cell r="AC181"/>
          <cell r="AD181"/>
          <cell r="AE181"/>
        </row>
        <row r="182">
          <cell r="G182"/>
          <cell r="H182"/>
          <cell r="I182"/>
          <cell r="J182"/>
          <cell r="K182"/>
          <cell r="L182"/>
          <cell r="M182"/>
          <cell r="N182"/>
          <cell r="O182"/>
          <cell r="P182"/>
          <cell r="Q182"/>
          <cell r="R182"/>
          <cell r="S182"/>
          <cell r="T182"/>
          <cell r="U182"/>
          <cell r="V182"/>
          <cell r="W182"/>
          <cell r="X182"/>
          <cell r="Y182"/>
          <cell r="Z182"/>
          <cell r="AA182"/>
          <cell r="AB182"/>
          <cell r="AC182"/>
          <cell r="AD182"/>
          <cell r="AE182"/>
        </row>
        <row r="183">
          <cell r="G183"/>
          <cell r="H183"/>
          <cell r="I183"/>
          <cell r="J183"/>
          <cell r="K183"/>
          <cell r="L183"/>
          <cell r="M183"/>
          <cell r="N183"/>
          <cell r="O183"/>
          <cell r="P183"/>
          <cell r="Q183"/>
          <cell r="R183"/>
          <cell r="S183"/>
          <cell r="T183"/>
          <cell r="U183"/>
          <cell r="V183"/>
          <cell r="W183"/>
          <cell r="X183"/>
          <cell r="Y183"/>
          <cell r="Z183"/>
          <cell r="AA183"/>
          <cell r="AB183"/>
          <cell r="AC183"/>
          <cell r="AD183"/>
          <cell r="AE183"/>
        </row>
        <row r="184">
          <cell r="G184"/>
          <cell r="H184"/>
          <cell r="I184"/>
          <cell r="J184"/>
          <cell r="K184"/>
          <cell r="L184"/>
          <cell r="M184"/>
          <cell r="N184"/>
          <cell r="O184"/>
          <cell r="P184"/>
          <cell r="Q184"/>
          <cell r="R184"/>
          <cell r="S184"/>
          <cell r="T184"/>
          <cell r="U184"/>
          <cell r="V184"/>
          <cell r="W184"/>
          <cell r="X184"/>
          <cell r="Y184"/>
          <cell r="Z184"/>
          <cell r="AA184"/>
          <cell r="AB184"/>
          <cell r="AC184"/>
          <cell r="AD184"/>
          <cell r="AE184"/>
        </row>
        <row r="185">
          <cell r="G185"/>
          <cell r="H185"/>
          <cell r="I185"/>
          <cell r="J185"/>
          <cell r="K185"/>
          <cell r="L185"/>
          <cell r="M185"/>
          <cell r="N185"/>
          <cell r="O185"/>
          <cell r="P185"/>
          <cell r="Q185"/>
          <cell r="R185"/>
          <cell r="S185"/>
          <cell r="T185"/>
          <cell r="U185"/>
          <cell r="V185"/>
          <cell r="W185"/>
          <cell r="X185"/>
          <cell r="Y185"/>
          <cell r="Z185"/>
          <cell r="AA185"/>
          <cell r="AB185"/>
          <cell r="AC185"/>
          <cell r="AD185"/>
          <cell r="AE185"/>
        </row>
        <row r="186">
          <cell r="G186"/>
          <cell r="H186"/>
          <cell r="I186"/>
          <cell r="J186"/>
          <cell r="K186"/>
          <cell r="L186"/>
          <cell r="M186"/>
          <cell r="N186"/>
          <cell r="O186"/>
          <cell r="P186"/>
          <cell r="Q186"/>
          <cell r="R186"/>
          <cell r="S186"/>
          <cell r="T186"/>
          <cell r="U186"/>
          <cell r="V186"/>
          <cell r="W186"/>
          <cell r="X186"/>
          <cell r="Y186"/>
          <cell r="Z186"/>
          <cell r="AA186"/>
          <cell r="AB186"/>
          <cell r="AC186"/>
          <cell r="AD186"/>
          <cell r="AE186"/>
        </row>
        <row r="187">
          <cell r="G187"/>
          <cell r="H187"/>
          <cell r="I187"/>
          <cell r="J187"/>
          <cell r="K187"/>
          <cell r="L187"/>
          <cell r="M187"/>
          <cell r="N187"/>
          <cell r="O187"/>
          <cell r="P187"/>
          <cell r="Q187"/>
          <cell r="R187"/>
          <cell r="S187"/>
          <cell r="T187"/>
          <cell r="U187"/>
          <cell r="V187"/>
          <cell r="W187"/>
          <cell r="X187"/>
          <cell r="Y187"/>
          <cell r="Z187"/>
          <cell r="AA187"/>
          <cell r="AB187"/>
          <cell r="AC187"/>
          <cell r="AD187"/>
          <cell r="AE187"/>
        </row>
        <row r="188">
          <cell r="G188"/>
          <cell r="H188"/>
          <cell r="I188"/>
          <cell r="J188"/>
          <cell r="K188"/>
          <cell r="L188"/>
          <cell r="M188"/>
          <cell r="N188"/>
          <cell r="O188"/>
          <cell r="P188"/>
          <cell r="Q188"/>
          <cell r="R188"/>
          <cell r="S188"/>
          <cell r="T188"/>
          <cell r="U188"/>
          <cell r="V188"/>
          <cell r="W188"/>
          <cell r="X188"/>
          <cell r="Y188"/>
          <cell r="Z188"/>
          <cell r="AA188"/>
          <cell r="AB188"/>
          <cell r="AC188"/>
          <cell r="AD188"/>
          <cell r="AE188"/>
        </row>
        <row r="189">
          <cell r="G189"/>
          <cell r="H189"/>
          <cell r="I189"/>
          <cell r="J189"/>
          <cell r="K189"/>
          <cell r="L189"/>
          <cell r="M189"/>
          <cell r="N189"/>
          <cell r="O189"/>
          <cell r="P189"/>
          <cell r="Q189"/>
          <cell r="R189"/>
          <cell r="S189"/>
          <cell r="T189"/>
          <cell r="U189"/>
          <cell r="V189"/>
          <cell r="W189"/>
          <cell r="X189"/>
          <cell r="Y189"/>
          <cell r="Z189"/>
          <cell r="AA189"/>
          <cell r="AB189"/>
          <cell r="AC189"/>
          <cell r="AD189"/>
          <cell r="AE189"/>
        </row>
        <row r="190">
          <cell r="G190"/>
          <cell r="H190"/>
          <cell r="I190"/>
          <cell r="J190"/>
          <cell r="K190"/>
          <cell r="L190"/>
          <cell r="M190"/>
          <cell r="N190"/>
          <cell r="O190"/>
          <cell r="P190"/>
          <cell r="Q190"/>
          <cell r="R190"/>
          <cell r="S190"/>
          <cell r="T190"/>
          <cell r="U190"/>
          <cell r="V190"/>
          <cell r="W190"/>
          <cell r="X190"/>
          <cell r="Y190"/>
          <cell r="Z190"/>
          <cell r="AA190"/>
          <cell r="AB190"/>
          <cell r="AC190"/>
          <cell r="AD190"/>
          <cell r="AE190"/>
        </row>
        <row r="191">
          <cell r="G191"/>
          <cell r="H191"/>
          <cell r="I191"/>
          <cell r="J191"/>
          <cell r="K191"/>
          <cell r="L191"/>
          <cell r="M191"/>
          <cell r="N191"/>
          <cell r="O191"/>
          <cell r="P191"/>
          <cell r="Q191"/>
          <cell r="R191"/>
          <cell r="S191"/>
          <cell r="T191"/>
          <cell r="U191"/>
          <cell r="V191"/>
          <cell r="W191"/>
          <cell r="X191"/>
          <cell r="Y191"/>
          <cell r="Z191"/>
          <cell r="AA191"/>
          <cell r="AB191"/>
          <cell r="AC191"/>
          <cell r="AD191"/>
          <cell r="AE191"/>
        </row>
        <row r="192">
          <cell r="G192"/>
          <cell r="H192"/>
          <cell r="I192"/>
          <cell r="J192"/>
          <cell r="K192"/>
          <cell r="L192"/>
          <cell r="M192"/>
          <cell r="N192"/>
          <cell r="O192"/>
          <cell r="P192"/>
          <cell r="Q192"/>
          <cell r="R192"/>
          <cell r="S192"/>
          <cell r="T192"/>
          <cell r="U192"/>
          <cell r="V192"/>
          <cell r="W192"/>
          <cell r="X192"/>
          <cell r="Y192"/>
          <cell r="Z192"/>
          <cell r="AA192"/>
          <cell r="AB192"/>
          <cell r="AC192"/>
          <cell r="AD192"/>
          <cell r="AE192"/>
        </row>
        <row r="193">
          <cell r="G193"/>
          <cell r="H193"/>
          <cell r="I193"/>
          <cell r="J193"/>
          <cell r="K193"/>
          <cell r="L193"/>
          <cell r="M193"/>
          <cell r="N193"/>
          <cell r="O193"/>
          <cell r="P193"/>
          <cell r="Q193"/>
          <cell r="R193"/>
          <cell r="S193"/>
          <cell r="T193"/>
          <cell r="U193"/>
          <cell r="V193"/>
          <cell r="W193"/>
          <cell r="X193"/>
          <cell r="Y193"/>
          <cell r="Z193"/>
          <cell r="AA193"/>
          <cell r="AB193"/>
          <cell r="AC193"/>
          <cell r="AD193"/>
          <cell r="AE193"/>
        </row>
        <row r="194">
          <cell r="G194"/>
          <cell r="H194"/>
          <cell r="I194"/>
          <cell r="J194"/>
          <cell r="K194"/>
          <cell r="L194"/>
          <cell r="M194"/>
          <cell r="N194"/>
          <cell r="O194"/>
          <cell r="P194"/>
          <cell r="Q194"/>
          <cell r="R194"/>
          <cell r="S194"/>
          <cell r="T194"/>
          <cell r="U194"/>
          <cell r="V194"/>
          <cell r="W194"/>
          <cell r="X194"/>
          <cell r="Y194"/>
          <cell r="Z194"/>
          <cell r="AA194"/>
          <cell r="AB194"/>
          <cell r="AC194"/>
          <cell r="AD194"/>
          <cell r="AE194"/>
        </row>
        <row r="195">
          <cell r="G195"/>
          <cell r="H195"/>
          <cell r="I195"/>
          <cell r="J195"/>
          <cell r="K195"/>
          <cell r="L195"/>
          <cell r="M195"/>
          <cell r="N195"/>
          <cell r="O195"/>
          <cell r="P195"/>
          <cell r="Q195"/>
          <cell r="R195"/>
          <cell r="S195"/>
          <cell r="T195"/>
          <cell r="U195"/>
          <cell r="V195"/>
          <cell r="W195"/>
          <cell r="X195"/>
          <cell r="Y195"/>
          <cell r="Z195"/>
          <cell r="AA195"/>
          <cell r="AB195"/>
          <cell r="AC195"/>
          <cell r="AD195"/>
          <cell r="AE195"/>
        </row>
        <row r="196">
          <cell r="G196"/>
          <cell r="H196"/>
          <cell r="I196"/>
          <cell r="J196"/>
          <cell r="K196"/>
          <cell r="L196"/>
          <cell r="M196"/>
          <cell r="N196"/>
          <cell r="O196"/>
          <cell r="P196"/>
          <cell r="Q196"/>
          <cell r="R196"/>
          <cell r="S196"/>
          <cell r="T196"/>
          <cell r="U196"/>
          <cell r="V196"/>
          <cell r="W196"/>
          <cell r="X196"/>
          <cell r="Y196"/>
          <cell r="Z196"/>
          <cell r="AA196"/>
          <cell r="AB196"/>
          <cell r="AC196"/>
          <cell r="AD196"/>
          <cell r="AE196"/>
        </row>
        <row r="197">
          <cell r="G197"/>
          <cell r="H197"/>
          <cell r="I197"/>
          <cell r="J197"/>
          <cell r="K197"/>
          <cell r="L197"/>
          <cell r="M197"/>
          <cell r="N197"/>
          <cell r="O197"/>
          <cell r="P197"/>
          <cell r="Q197"/>
          <cell r="R197"/>
          <cell r="S197"/>
          <cell r="T197"/>
          <cell r="U197"/>
          <cell r="V197"/>
          <cell r="W197"/>
          <cell r="X197"/>
          <cell r="Y197"/>
          <cell r="Z197"/>
          <cell r="AA197"/>
          <cell r="AB197"/>
          <cell r="AC197"/>
          <cell r="AD197"/>
          <cell r="AE197"/>
        </row>
        <row r="198">
          <cell r="G198"/>
          <cell r="H198"/>
          <cell r="I198"/>
          <cell r="J198"/>
          <cell r="K198"/>
          <cell r="L198"/>
          <cell r="M198"/>
          <cell r="N198"/>
          <cell r="O198"/>
          <cell r="P198"/>
          <cell r="Q198"/>
          <cell r="R198"/>
          <cell r="S198"/>
          <cell r="T198"/>
          <cell r="U198"/>
          <cell r="V198"/>
          <cell r="W198"/>
          <cell r="X198"/>
          <cell r="Y198"/>
          <cell r="Z198"/>
          <cell r="AA198"/>
          <cell r="AB198"/>
          <cell r="AC198"/>
          <cell r="AD198"/>
          <cell r="AE198"/>
        </row>
        <row r="199">
          <cell r="G199"/>
          <cell r="H199"/>
          <cell r="I199"/>
          <cell r="J199"/>
          <cell r="K199"/>
          <cell r="L199"/>
          <cell r="M199"/>
          <cell r="N199"/>
          <cell r="O199"/>
          <cell r="P199"/>
          <cell r="Q199"/>
          <cell r="R199"/>
          <cell r="S199"/>
          <cell r="T199"/>
          <cell r="U199"/>
          <cell r="V199"/>
          <cell r="W199"/>
          <cell r="X199"/>
          <cell r="Y199"/>
          <cell r="Z199"/>
          <cell r="AA199"/>
          <cell r="AB199"/>
          <cell r="AC199"/>
          <cell r="AD199"/>
          <cell r="AE199"/>
        </row>
        <row r="200">
          <cell r="G200"/>
          <cell r="H200"/>
          <cell r="I200"/>
          <cell r="J200"/>
          <cell r="K200"/>
          <cell r="L200"/>
          <cell r="M200"/>
          <cell r="N200"/>
          <cell r="O200"/>
          <cell r="P200"/>
          <cell r="Q200"/>
          <cell r="R200"/>
          <cell r="S200"/>
          <cell r="T200"/>
          <cell r="U200"/>
          <cell r="V200"/>
          <cell r="W200"/>
          <cell r="X200"/>
          <cell r="Y200"/>
          <cell r="Z200"/>
          <cell r="AA200"/>
          <cell r="AB200"/>
          <cell r="AC200"/>
          <cell r="AD200"/>
          <cell r="AE200"/>
        </row>
        <row r="201">
          <cell r="G201"/>
          <cell r="H201"/>
          <cell r="I201"/>
          <cell r="J201"/>
          <cell r="K201"/>
          <cell r="L201"/>
          <cell r="M201"/>
          <cell r="N201"/>
          <cell r="O201"/>
          <cell r="P201"/>
          <cell r="Q201"/>
          <cell r="R201"/>
          <cell r="S201"/>
          <cell r="T201"/>
          <cell r="U201"/>
          <cell r="V201"/>
          <cell r="W201"/>
          <cell r="X201"/>
          <cell r="Y201"/>
          <cell r="Z201"/>
          <cell r="AA201"/>
          <cell r="AB201"/>
          <cell r="AC201"/>
          <cell r="AD201"/>
          <cell r="AE201"/>
        </row>
        <row r="202">
          <cell r="G202"/>
          <cell r="H202"/>
          <cell r="I202"/>
          <cell r="J202"/>
          <cell r="K202"/>
          <cell r="L202"/>
          <cell r="M202"/>
          <cell r="N202"/>
          <cell r="O202"/>
          <cell r="P202"/>
          <cell r="Q202"/>
          <cell r="R202"/>
          <cell r="S202"/>
          <cell r="T202"/>
          <cell r="U202"/>
          <cell r="V202"/>
          <cell r="W202"/>
          <cell r="X202"/>
          <cell r="Y202"/>
          <cell r="Z202"/>
          <cell r="AA202"/>
          <cell r="AB202"/>
          <cell r="AC202"/>
          <cell r="AD202"/>
          <cell r="AE202"/>
        </row>
        <row r="203">
          <cell r="G203"/>
          <cell r="H203"/>
          <cell r="I203"/>
          <cell r="J203"/>
          <cell r="K203"/>
          <cell r="L203"/>
          <cell r="M203"/>
          <cell r="N203"/>
          <cell r="O203"/>
          <cell r="P203"/>
          <cell r="Q203"/>
          <cell r="R203"/>
          <cell r="S203"/>
          <cell r="T203"/>
          <cell r="U203"/>
          <cell r="V203"/>
          <cell r="W203"/>
          <cell r="X203"/>
          <cell r="Y203"/>
          <cell r="Z203"/>
          <cell r="AA203"/>
          <cell r="AB203"/>
          <cell r="AC203"/>
          <cell r="AD203"/>
          <cell r="AE203"/>
        </row>
        <row r="204">
          <cell r="G204"/>
          <cell r="H204"/>
          <cell r="I204"/>
          <cell r="J204"/>
          <cell r="K204"/>
          <cell r="L204"/>
          <cell r="M204"/>
          <cell r="N204"/>
          <cell r="O204"/>
          <cell r="P204"/>
          <cell r="Q204"/>
          <cell r="R204"/>
          <cell r="S204"/>
          <cell r="T204"/>
          <cell r="U204"/>
          <cell r="V204"/>
          <cell r="W204"/>
          <cell r="X204"/>
          <cell r="Y204"/>
          <cell r="Z204"/>
          <cell r="AA204"/>
          <cell r="AB204"/>
          <cell r="AC204"/>
          <cell r="AD204"/>
          <cell r="AE204"/>
        </row>
        <row r="205">
          <cell r="G205"/>
          <cell r="H205"/>
          <cell r="I205"/>
          <cell r="J205"/>
          <cell r="K205"/>
          <cell r="L205"/>
          <cell r="M205"/>
          <cell r="N205"/>
          <cell r="O205"/>
          <cell r="P205"/>
          <cell r="Q205"/>
          <cell r="R205"/>
          <cell r="S205"/>
          <cell r="T205"/>
          <cell r="U205"/>
          <cell r="V205"/>
          <cell r="W205"/>
          <cell r="X205"/>
          <cell r="Y205"/>
          <cell r="Z205"/>
          <cell r="AA205"/>
          <cell r="AB205"/>
          <cell r="AC205"/>
          <cell r="AD205"/>
          <cell r="AE205"/>
        </row>
        <row r="206">
          <cell r="G206"/>
          <cell r="H206"/>
          <cell r="I206"/>
          <cell r="J206"/>
          <cell r="K206"/>
          <cell r="L206"/>
          <cell r="M206"/>
          <cell r="N206"/>
          <cell r="O206"/>
          <cell r="P206"/>
          <cell r="Q206"/>
          <cell r="R206"/>
          <cell r="S206"/>
          <cell r="T206"/>
          <cell r="U206"/>
          <cell r="V206"/>
          <cell r="W206"/>
          <cell r="X206"/>
          <cell r="Y206"/>
          <cell r="Z206"/>
          <cell r="AA206"/>
          <cell r="AB206"/>
          <cell r="AC206"/>
          <cell r="AD206"/>
          <cell r="AE206"/>
        </row>
        <row r="207">
          <cell r="G207"/>
          <cell r="H207"/>
          <cell r="I207"/>
          <cell r="J207"/>
          <cell r="K207"/>
          <cell r="L207"/>
          <cell r="M207"/>
          <cell r="N207"/>
          <cell r="O207"/>
          <cell r="P207"/>
          <cell r="Q207"/>
          <cell r="R207"/>
          <cell r="S207"/>
          <cell r="T207"/>
          <cell r="U207"/>
          <cell r="V207"/>
          <cell r="W207"/>
          <cell r="X207"/>
          <cell r="Y207"/>
          <cell r="Z207"/>
          <cell r="AA207"/>
          <cell r="AB207"/>
          <cell r="AC207"/>
          <cell r="AD207"/>
          <cell r="AE207"/>
        </row>
        <row r="208">
          <cell r="G208"/>
          <cell r="H208"/>
          <cell r="I208"/>
          <cell r="J208"/>
          <cell r="K208"/>
          <cell r="L208"/>
          <cell r="M208"/>
          <cell r="N208"/>
          <cell r="O208"/>
          <cell r="P208"/>
          <cell r="Q208"/>
          <cell r="R208"/>
          <cell r="S208"/>
          <cell r="T208"/>
          <cell r="U208"/>
          <cell r="V208"/>
          <cell r="W208"/>
          <cell r="X208"/>
          <cell r="Y208"/>
          <cell r="Z208"/>
          <cell r="AA208"/>
          <cell r="AB208"/>
          <cell r="AC208"/>
          <cell r="AD208"/>
          <cell r="AE208"/>
        </row>
        <row r="209">
          <cell r="G209"/>
          <cell r="H209"/>
          <cell r="I209"/>
          <cell r="J209"/>
          <cell r="K209"/>
          <cell r="L209"/>
          <cell r="M209"/>
          <cell r="N209"/>
          <cell r="O209"/>
          <cell r="P209"/>
          <cell r="Q209"/>
          <cell r="R209"/>
          <cell r="S209"/>
          <cell r="T209"/>
          <cell r="U209"/>
          <cell r="V209"/>
          <cell r="W209"/>
          <cell r="X209"/>
          <cell r="Y209"/>
          <cell r="Z209"/>
          <cell r="AA209"/>
          <cell r="AB209"/>
          <cell r="AC209"/>
          <cell r="AD209"/>
          <cell r="AE209"/>
        </row>
        <row r="210">
          <cell r="G210"/>
          <cell r="H210"/>
          <cell r="I210"/>
          <cell r="J210"/>
          <cell r="K210"/>
          <cell r="L210"/>
          <cell r="M210"/>
          <cell r="N210"/>
          <cell r="O210"/>
          <cell r="P210"/>
          <cell r="Q210"/>
          <cell r="R210"/>
          <cell r="S210"/>
          <cell r="T210"/>
          <cell r="U210"/>
          <cell r="V210"/>
          <cell r="W210"/>
          <cell r="X210"/>
          <cell r="Y210"/>
          <cell r="Z210"/>
          <cell r="AA210"/>
          <cell r="AB210"/>
          <cell r="AC210"/>
          <cell r="AD210"/>
          <cell r="AE210"/>
        </row>
        <row r="211">
          <cell r="G211"/>
          <cell r="H211"/>
          <cell r="I211"/>
          <cell r="J211"/>
          <cell r="K211"/>
          <cell r="L211"/>
          <cell r="M211"/>
          <cell r="N211"/>
          <cell r="O211"/>
          <cell r="P211"/>
          <cell r="Q211"/>
          <cell r="R211"/>
          <cell r="S211"/>
          <cell r="T211"/>
          <cell r="U211"/>
          <cell r="V211"/>
          <cell r="W211"/>
          <cell r="X211"/>
          <cell r="Y211"/>
          <cell r="Z211"/>
          <cell r="AA211"/>
          <cell r="AB211"/>
          <cell r="AC211"/>
          <cell r="AD211"/>
          <cell r="AE211"/>
        </row>
        <row r="212">
          <cell r="G212"/>
          <cell r="H212"/>
          <cell r="I212"/>
          <cell r="J212"/>
          <cell r="K212"/>
          <cell r="L212"/>
          <cell r="M212"/>
          <cell r="N212"/>
          <cell r="O212"/>
          <cell r="P212"/>
          <cell r="Q212"/>
          <cell r="R212"/>
          <cell r="S212"/>
          <cell r="T212"/>
          <cell r="U212"/>
          <cell r="V212"/>
          <cell r="W212"/>
          <cell r="X212"/>
          <cell r="Y212"/>
          <cell r="Z212"/>
          <cell r="AA212"/>
          <cell r="AB212"/>
          <cell r="AC212"/>
          <cell r="AD212"/>
          <cell r="AE212"/>
        </row>
        <row r="213">
          <cell r="G213"/>
          <cell r="H213"/>
          <cell r="I213"/>
          <cell r="J213"/>
          <cell r="K213"/>
          <cell r="L213"/>
          <cell r="M213"/>
          <cell r="N213"/>
          <cell r="O213"/>
          <cell r="P213"/>
          <cell r="Q213"/>
          <cell r="R213"/>
          <cell r="S213"/>
          <cell r="T213"/>
          <cell r="U213"/>
          <cell r="V213"/>
          <cell r="W213"/>
          <cell r="X213"/>
          <cell r="Y213"/>
          <cell r="Z213"/>
          <cell r="AA213"/>
          <cell r="AB213"/>
          <cell r="AC213"/>
          <cell r="AD213"/>
          <cell r="AE213"/>
        </row>
        <row r="214">
          <cell r="G214"/>
          <cell r="H214"/>
          <cell r="I214"/>
          <cell r="J214"/>
          <cell r="K214"/>
          <cell r="L214"/>
          <cell r="M214"/>
          <cell r="N214"/>
          <cell r="O214"/>
          <cell r="P214"/>
          <cell r="Q214"/>
          <cell r="R214"/>
          <cell r="S214"/>
          <cell r="T214"/>
          <cell r="U214"/>
          <cell r="V214"/>
          <cell r="W214"/>
          <cell r="X214"/>
          <cell r="Y214"/>
          <cell r="Z214"/>
          <cell r="AA214"/>
          <cell r="AB214"/>
          <cell r="AC214"/>
          <cell r="AD214"/>
          <cell r="AE214"/>
        </row>
        <row r="215">
          <cell r="G215"/>
          <cell r="H215"/>
          <cell r="I215"/>
          <cell r="J215"/>
          <cell r="K215"/>
          <cell r="L215"/>
          <cell r="M215"/>
          <cell r="N215"/>
          <cell r="O215"/>
          <cell r="P215"/>
          <cell r="Q215"/>
          <cell r="R215"/>
          <cell r="S215"/>
          <cell r="T215"/>
          <cell r="U215"/>
          <cell r="V215"/>
          <cell r="W215"/>
          <cell r="X215"/>
          <cell r="Y215"/>
          <cell r="Z215"/>
          <cell r="AA215"/>
          <cell r="AB215"/>
          <cell r="AC215"/>
          <cell r="AD215"/>
          <cell r="AE215"/>
        </row>
        <row r="216">
          <cell r="G216"/>
          <cell r="H216"/>
          <cell r="I216"/>
          <cell r="J216"/>
          <cell r="K216"/>
          <cell r="L216"/>
          <cell r="M216"/>
          <cell r="N216"/>
          <cell r="O216"/>
          <cell r="P216"/>
          <cell r="Q216"/>
          <cell r="R216"/>
          <cell r="S216"/>
          <cell r="T216"/>
          <cell r="U216"/>
          <cell r="V216"/>
          <cell r="W216"/>
          <cell r="X216"/>
          <cell r="Y216"/>
          <cell r="Z216"/>
          <cell r="AA216"/>
          <cell r="AB216"/>
          <cell r="AC216"/>
          <cell r="AD216"/>
          <cell r="AE216"/>
        </row>
        <row r="217">
          <cell r="G217"/>
          <cell r="H217"/>
          <cell r="I217"/>
          <cell r="J217"/>
          <cell r="K217"/>
          <cell r="L217"/>
          <cell r="M217"/>
          <cell r="N217"/>
          <cell r="O217"/>
          <cell r="P217"/>
          <cell r="Q217"/>
          <cell r="R217"/>
          <cell r="S217"/>
          <cell r="T217"/>
          <cell r="U217"/>
          <cell r="V217"/>
          <cell r="W217"/>
          <cell r="X217"/>
          <cell r="Y217"/>
          <cell r="Z217"/>
          <cell r="AA217"/>
          <cell r="AB217"/>
          <cell r="AC217"/>
          <cell r="AD217"/>
          <cell r="AE217"/>
        </row>
        <row r="218">
          <cell r="G218"/>
          <cell r="H218"/>
          <cell r="I218"/>
          <cell r="J218"/>
          <cell r="K218"/>
          <cell r="L218"/>
          <cell r="M218"/>
          <cell r="N218"/>
          <cell r="O218"/>
          <cell r="P218"/>
          <cell r="Q218"/>
          <cell r="R218"/>
          <cell r="S218"/>
          <cell r="T218"/>
          <cell r="U218"/>
          <cell r="V218"/>
          <cell r="W218"/>
          <cell r="X218"/>
          <cell r="Y218"/>
          <cell r="Z218"/>
          <cell r="AA218"/>
          <cell r="AB218"/>
          <cell r="AC218"/>
          <cell r="AD218"/>
          <cell r="AE218"/>
        </row>
        <row r="219">
          <cell r="G219"/>
          <cell r="H219"/>
          <cell r="I219"/>
          <cell r="J219"/>
          <cell r="K219"/>
          <cell r="L219"/>
          <cell r="M219"/>
          <cell r="N219"/>
          <cell r="O219"/>
          <cell r="P219"/>
          <cell r="Q219"/>
          <cell r="R219"/>
          <cell r="S219"/>
          <cell r="T219"/>
          <cell r="U219"/>
          <cell r="V219"/>
          <cell r="W219"/>
          <cell r="X219"/>
          <cell r="Y219"/>
          <cell r="Z219"/>
          <cell r="AA219"/>
          <cell r="AB219"/>
          <cell r="AC219"/>
          <cell r="AD219"/>
          <cell r="AE219"/>
        </row>
        <row r="220">
          <cell r="G220"/>
          <cell r="H220"/>
          <cell r="I220"/>
          <cell r="J220"/>
          <cell r="K220"/>
          <cell r="L220"/>
          <cell r="M220"/>
          <cell r="N220"/>
          <cell r="O220"/>
          <cell r="P220"/>
          <cell r="Q220"/>
          <cell r="R220"/>
          <cell r="S220"/>
          <cell r="T220"/>
          <cell r="U220"/>
          <cell r="V220"/>
          <cell r="W220"/>
          <cell r="X220"/>
          <cell r="Y220"/>
          <cell r="Z220"/>
          <cell r="AA220"/>
          <cell r="AB220"/>
          <cell r="AC220"/>
          <cell r="AD220"/>
          <cell r="AE220"/>
        </row>
        <row r="221">
          <cell r="G221"/>
          <cell r="H221"/>
          <cell r="I221"/>
          <cell r="J221"/>
          <cell r="K221"/>
          <cell r="L221"/>
          <cell r="M221"/>
          <cell r="N221"/>
          <cell r="O221"/>
          <cell r="P221"/>
          <cell r="Q221"/>
          <cell r="R221"/>
          <cell r="S221"/>
          <cell r="T221"/>
          <cell r="U221"/>
          <cell r="V221"/>
          <cell r="W221"/>
          <cell r="X221"/>
          <cell r="Y221"/>
          <cell r="Z221"/>
          <cell r="AA221"/>
          <cell r="AB221"/>
          <cell r="AC221"/>
          <cell r="AD221"/>
          <cell r="AE221"/>
        </row>
        <row r="222">
          <cell r="G222"/>
          <cell r="H222"/>
          <cell r="I222"/>
          <cell r="J222"/>
          <cell r="K222"/>
          <cell r="L222"/>
          <cell r="M222"/>
          <cell r="N222"/>
          <cell r="O222"/>
          <cell r="P222"/>
          <cell r="Q222"/>
          <cell r="R222"/>
          <cell r="S222"/>
          <cell r="T222"/>
          <cell r="U222"/>
          <cell r="V222"/>
          <cell r="W222"/>
          <cell r="X222"/>
          <cell r="Y222"/>
          <cell r="Z222"/>
          <cell r="AA222"/>
          <cell r="AB222"/>
          <cell r="AC222"/>
          <cell r="AD222"/>
          <cell r="AE222"/>
        </row>
        <row r="223">
          <cell r="G223"/>
          <cell r="H223"/>
          <cell r="I223"/>
          <cell r="J223"/>
          <cell r="K223"/>
          <cell r="L223"/>
          <cell r="M223"/>
          <cell r="N223"/>
          <cell r="O223"/>
          <cell r="P223"/>
          <cell r="Q223"/>
          <cell r="R223"/>
          <cell r="S223"/>
          <cell r="T223"/>
          <cell r="U223"/>
          <cell r="V223"/>
          <cell r="W223"/>
          <cell r="X223"/>
          <cell r="Y223"/>
          <cell r="Z223"/>
          <cell r="AA223"/>
          <cell r="AB223"/>
          <cell r="AC223"/>
          <cell r="AD223"/>
          <cell r="AE223"/>
        </row>
        <row r="224">
          <cell r="G224"/>
          <cell r="H224"/>
          <cell r="I224"/>
          <cell r="J224"/>
          <cell r="K224"/>
          <cell r="L224"/>
          <cell r="M224"/>
          <cell r="N224"/>
          <cell r="O224"/>
          <cell r="P224"/>
          <cell r="Q224"/>
          <cell r="R224"/>
          <cell r="S224"/>
          <cell r="T224"/>
          <cell r="U224"/>
          <cell r="V224"/>
          <cell r="W224"/>
          <cell r="X224"/>
          <cell r="Y224"/>
          <cell r="Z224"/>
          <cell r="AA224"/>
          <cell r="AB224"/>
          <cell r="AC224"/>
          <cell r="AD224"/>
          <cell r="AE224"/>
        </row>
        <row r="225">
          <cell r="G225"/>
          <cell r="H225"/>
          <cell r="I225"/>
          <cell r="J225"/>
          <cell r="K225"/>
          <cell r="L225"/>
          <cell r="M225"/>
          <cell r="N225"/>
          <cell r="O225"/>
          <cell r="P225"/>
          <cell r="Q225"/>
          <cell r="R225"/>
          <cell r="S225"/>
          <cell r="T225"/>
          <cell r="U225"/>
          <cell r="V225"/>
          <cell r="W225"/>
          <cell r="X225"/>
          <cell r="Y225"/>
          <cell r="Z225"/>
          <cell r="AA225"/>
          <cell r="AB225"/>
          <cell r="AC225"/>
          <cell r="AD225"/>
          <cell r="AE225"/>
        </row>
        <row r="226">
          <cell r="G226"/>
          <cell r="H226"/>
          <cell r="I226"/>
          <cell r="J226"/>
          <cell r="K226"/>
          <cell r="L226"/>
          <cell r="M226"/>
          <cell r="N226"/>
          <cell r="O226"/>
          <cell r="P226"/>
          <cell r="Q226"/>
          <cell r="R226"/>
          <cell r="S226"/>
          <cell r="T226"/>
          <cell r="U226"/>
          <cell r="V226"/>
          <cell r="W226"/>
          <cell r="X226"/>
          <cell r="Y226"/>
          <cell r="Z226"/>
          <cell r="AA226"/>
          <cell r="AB226"/>
          <cell r="AC226"/>
          <cell r="AD226"/>
          <cell r="AE226"/>
        </row>
        <row r="227">
          <cell r="G227"/>
          <cell r="H227"/>
          <cell r="I227"/>
          <cell r="J227"/>
          <cell r="K227"/>
          <cell r="L227"/>
          <cell r="M227"/>
          <cell r="N227"/>
          <cell r="O227"/>
          <cell r="P227"/>
          <cell r="Q227"/>
          <cell r="R227"/>
          <cell r="S227"/>
          <cell r="T227"/>
          <cell r="U227"/>
          <cell r="V227"/>
          <cell r="W227"/>
          <cell r="X227"/>
          <cell r="Y227"/>
          <cell r="Z227"/>
          <cell r="AA227"/>
          <cell r="AB227"/>
          <cell r="AC227"/>
          <cell r="AD227"/>
          <cell r="AE227"/>
        </row>
        <row r="228">
          <cell r="G228"/>
          <cell r="H228"/>
          <cell r="I228"/>
          <cell r="J228"/>
          <cell r="K228"/>
          <cell r="L228"/>
          <cell r="M228"/>
          <cell r="N228"/>
          <cell r="O228"/>
          <cell r="P228"/>
          <cell r="Q228"/>
          <cell r="R228"/>
          <cell r="S228"/>
          <cell r="T228"/>
          <cell r="U228"/>
          <cell r="V228"/>
          <cell r="W228"/>
          <cell r="X228"/>
          <cell r="Y228"/>
          <cell r="Z228"/>
          <cell r="AA228"/>
          <cell r="AB228"/>
          <cell r="AC228"/>
          <cell r="AD228"/>
          <cell r="AE228"/>
        </row>
        <row r="229">
          <cell r="G229"/>
          <cell r="H229"/>
          <cell r="I229"/>
          <cell r="J229"/>
          <cell r="K229"/>
          <cell r="L229"/>
          <cell r="M229"/>
          <cell r="N229"/>
          <cell r="O229"/>
          <cell r="P229"/>
          <cell r="Q229"/>
          <cell r="R229"/>
          <cell r="S229"/>
          <cell r="T229"/>
          <cell r="U229"/>
          <cell r="V229"/>
          <cell r="W229"/>
          <cell r="X229"/>
          <cell r="Y229"/>
          <cell r="Z229"/>
          <cell r="AA229"/>
          <cell r="AB229"/>
          <cell r="AC229"/>
          <cell r="AD229"/>
          <cell r="AE229"/>
        </row>
        <row r="230">
          <cell r="G230"/>
          <cell r="H230"/>
          <cell r="I230"/>
          <cell r="J230"/>
          <cell r="K230"/>
          <cell r="L230"/>
          <cell r="M230"/>
          <cell r="N230"/>
          <cell r="O230"/>
          <cell r="P230"/>
          <cell r="Q230"/>
          <cell r="R230"/>
          <cell r="S230"/>
          <cell r="T230"/>
          <cell r="U230"/>
          <cell r="V230"/>
          <cell r="W230"/>
          <cell r="X230"/>
          <cell r="Y230"/>
          <cell r="Z230"/>
          <cell r="AA230"/>
          <cell r="AB230"/>
          <cell r="AC230"/>
          <cell r="AD230"/>
          <cell r="AE230"/>
        </row>
        <row r="231">
          <cell r="G231"/>
          <cell r="H231"/>
          <cell r="I231"/>
          <cell r="J231"/>
          <cell r="K231"/>
          <cell r="L231"/>
          <cell r="M231"/>
          <cell r="N231"/>
          <cell r="O231"/>
          <cell r="P231"/>
          <cell r="Q231"/>
          <cell r="R231"/>
          <cell r="S231"/>
          <cell r="T231"/>
          <cell r="U231"/>
          <cell r="V231"/>
          <cell r="W231"/>
          <cell r="X231"/>
          <cell r="Y231"/>
          <cell r="Z231"/>
          <cell r="AA231"/>
          <cell r="AB231"/>
          <cell r="AC231"/>
          <cell r="AD231"/>
          <cell r="AE231"/>
        </row>
        <row r="232">
          <cell r="G232"/>
          <cell r="H232"/>
          <cell r="I232"/>
          <cell r="J232"/>
          <cell r="K232"/>
          <cell r="L232"/>
          <cell r="M232"/>
          <cell r="N232"/>
          <cell r="O232"/>
          <cell r="P232"/>
          <cell r="Q232"/>
          <cell r="R232"/>
          <cell r="S232"/>
          <cell r="T232"/>
          <cell r="U232"/>
          <cell r="V232"/>
          <cell r="W232"/>
          <cell r="X232"/>
          <cell r="Y232"/>
          <cell r="Z232"/>
          <cell r="AA232"/>
          <cell r="AB232"/>
          <cell r="AC232"/>
          <cell r="AD232"/>
          <cell r="AE232"/>
        </row>
        <row r="233">
          <cell r="G233"/>
          <cell r="H233"/>
          <cell r="I233"/>
          <cell r="J233"/>
          <cell r="K233"/>
          <cell r="L233"/>
          <cell r="M233"/>
          <cell r="N233"/>
          <cell r="O233"/>
          <cell r="P233"/>
          <cell r="Q233"/>
          <cell r="R233"/>
          <cell r="S233"/>
          <cell r="T233"/>
          <cell r="U233"/>
          <cell r="V233"/>
          <cell r="W233"/>
          <cell r="X233"/>
          <cell r="Y233"/>
          <cell r="Z233"/>
          <cell r="AA233"/>
          <cell r="AB233"/>
          <cell r="AC233"/>
          <cell r="AD233"/>
          <cell r="AE233"/>
        </row>
        <row r="234">
          <cell r="G234"/>
          <cell r="H234"/>
          <cell r="I234"/>
          <cell r="J234"/>
          <cell r="K234"/>
          <cell r="L234"/>
          <cell r="M234"/>
          <cell r="N234"/>
          <cell r="O234"/>
          <cell r="P234"/>
          <cell r="Q234"/>
          <cell r="R234"/>
          <cell r="S234"/>
          <cell r="T234"/>
          <cell r="U234"/>
          <cell r="V234"/>
          <cell r="W234"/>
          <cell r="X234"/>
          <cell r="Y234"/>
          <cell r="Z234"/>
          <cell r="AA234"/>
          <cell r="AB234"/>
          <cell r="AC234"/>
          <cell r="AD234"/>
          <cell r="AE234"/>
        </row>
        <row r="235">
          <cell r="G235"/>
          <cell r="H235"/>
          <cell r="I235"/>
          <cell r="J235"/>
          <cell r="K235"/>
          <cell r="L235"/>
          <cell r="M235"/>
          <cell r="N235"/>
          <cell r="O235"/>
          <cell r="P235"/>
          <cell r="Q235"/>
          <cell r="R235"/>
          <cell r="S235"/>
          <cell r="T235"/>
          <cell r="U235"/>
          <cell r="V235"/>
          <cell r="W235"/>
          <cell r="X235"/>
          <cell r="Y235"/>
          <cell r="Z235"/>
          <cell r="AA235"/>
          <cell r="AB235"/>
          <cell r="AC235"/>
          <cell r="AD235"/>
          <cell r="AE235"/>
        </row>
        <row r="236">
          <cell r="G236"/>
          <cell r="H236"/>
          <cell r="I236"/>
          <cell r="J236"/>
          <cell r="K236"/>
          <cell r="L236"/>
          <cell r="M236"/>
          <cell r="N236"/>
          <cell r="O236"/>
          <cell r="P236"/>
          <cell r="Q236"/>
          <cell r="R236"/>
          <cell r="S236"/>
          <cell r="T236"/>
          <cell r="U236"/>
          <cell r="V236"/>
          <cell r="W236"/>
          <cell r="X236"/>
          <cell r="Y236"/>
          <cell r="Z236"/>
          <cell r="AA236"/>
          <cell r="AB236"/>
          <cell r="AC236"/>
          <cell r="AD236"/>
          <cell r="AE236"/>
        </row>
        <row r="237">
          <cell r="G237"/>
          <cell r="H237"/>
          <cell r="I237"/>
          <cell r="J237"/>
          <cell r="K237"/>
          <cell r="L237"/>
          <cell r="M237"/>
          <cell r="N237"/>
          <cell r="O237"/>
          <cell r="P237"/>
          <cell r="Q237"/>
          <cell r="R237"/>
          <cell r="S237"/>
          <cell r="T237"/>
          <cell r="U237"/>
          <cell r="V237"/>
          <cell r="W237"/>
          <cell r="X237"/>
          <cell r="Y237"/>
          <cell r="Z237"/>
          <cell r="AA237"/>
          <cell r="AB237"/>
          <cell r="AC237"/>
          <cell r="AD237"/>
          <cell r="AE237"/>
        </row>
        <row r="238">
          <cell r="G238"/>
          <cell r="H238"/>
          <cell r="I238"/>
          <cell r="J238"/>
          <cell r="K238"/>
          <cell r="L238"/>
          <cell r="M238"/>
          <cell r="N238"/>
          <cell r="O238"/>
          <cell r="P238"/>
          <cell r="Q238"/>
          <cell r="R238"/>
          <cell r="S238"/>
          <cell r="T238"/>
          <cell r="U238"/>
          <cell r="V238"/>
          <cell r="W238"/>
          <cell r="X238"/>
          <cell r="Y238"/>
          <cell r="Z238"/>
          <cell r="AA238"/>
          <cell r="AB238"/>
          <cell r="AC238"/>
          <cell r="AD238"/>
          <cell r="AE238"/>
        </row>
        <row r="239">
          <cell r="G239"/>
          <cell r="H239"/>
          <cell r="I239"/>
          <cell r="J239"/>
          <cell r="K239"/>
          <cell r="L239"/>
          <cell r="M239"/>
          <cell r="N239"/>
          <cell r="O239"/>
          <cell r="P239"/>
          <cell r="Q239"/>
          <cell r="R239"/>
          <cell r="S239"/>
          <cell r="T239"/>
          <cell r="U239"/>
          <cell r="V239"/>
          <cell r="W239"/>
          <cell r="X239"/>
          <cell r="Y239"/>
          <cell r="Z239"/>
          <cell r="AA239"/>
          <cell r="AB239"/>
          <cell r="AC239"/>
          <cell r="AD239"/>
          <cell r="AE239"/>
        </row>
        <row r="240">
          <cell r="G240"/>
          <cell r="H240"/>
          <cell r="I240"/>
          <cell r="J240"/>
          <cell r="K240"/>
          <cell r="L240"/>
          <cell r="M240"/>
          <cell r="N240"/>
          <cell r="O240"/>
          <cell r="P240"/>
          <cell r="Q240"/>
          <cell r="R240"/>
          <cell r="S240"/>
          <cell r="T240"/>
          <cell r="U240"/>
          <cell r="V240"/>
          <cell r="W240"/>
          <cell r="X240"/>
          <cell r="Y240"/>
          <cell r="Z240"/>
          <cell r="AA240"/>
          <cell r="AB240"/>
          <cell r="AC240"/>
          <cell r="AD240"/>
          <cell r="AE240"/>
        </row>
        <row r="241">
          <cell r="G241"/>
          <cell r="H241"/>
          <cell r="I241"/>
          <cell r="J241"/>
          <cell r="K241"/>
          <cell r="L241"/>
          <cell r="M241"/>
          <cell r="N241"/>
          <cell r="O241"/>
          <cell r="P241"/>
          <cell r="Q241"/>
          <cell r="R241"/>
          <cell r="S241"/>
          <cell r="T241"/>
          <cell r="U241"/>
          <cell r="V241"/>
          <cell r="W241"/>
          <cell r="X241"/>
          <cell r="Y241"/>
          <cell r="Z241"/>
          <cell r="AA241"/>
          <cell r="AB241"/>
          <cell r="AC241"/>
          <cell r="AD241"/>
          <cell r="AE241"/>
        </row>
        <row r="242">
          <cell r="G242"/>
          <cell r="H242"/>
          <cell r="I242"/>
          <cell r="J242"/>
          <cell r="K242"/>
          <cell r="L242"/>
          <cell r="M242"/>
          <cell r="N242"/>
          <cell r="O242"/>
          <cell r="P242"/>
          <cell r="Q242"/>
          <cell r="R242"/>
          <cell r="S242"/>
          <cell r="T242"/>
          <cell r="U242"/>
          <cell r="V242"/>
          <cell r="W242"/>
          <cell r="X242"/>
          <cell r="Y242"/>
          <cell r="Z242"/>
          <cell r="AA242"/>
          <cell r="AB242"/>
          <cell r="AC242"/>
          <cell r="AD242"/>
          <cell r="AE242"/>
        </row>
        <row r="243">
          <cell r="G243"/>
          <cell r="H243"/>
          <cell r="I243"/>
          <cell r="J243"/>
          <cell r="K243"/>
          <cell r="L243"/>
          <cell r="M243"/>
          <cell r="N243"/>
          <cell r="O243"/>
          <cell r="P243"/>
          <cell r="Q243"/>
          <cell r="R243"/>
          <cell r="S243"/>
          <cell r="T243"/>
          <cell r="U243"/>
          <cell r="V243"/>
          <cell r="W243"/>
          <cell r="X243"/>
          <cell r="Y243"/>
          <cell r="Z243"/>
          <cell r="AA243"/>
          <cell r="AB243"/>
          <cell r="AC243"/>
          <cell r="AD243"/>
          <cell r="AE243"/>
        </row>
        <row r="244">
          <cell r="G244"/>
          <cell r="H244"/>
          <cell r="I244"/>
          <cell r="J244"/>
          <cell r="K244"/>
          <cell r="L244"/>
          <cell r="M244"/>
          <cell r="N244"/>
          <cell r="O244"/>
          <cell r="P244"/>
          <cell r="Q244"/>
          <cell r="R244"/>
          <cell r="S244"/>
          <cell r="T244"/>
          <cell r="U244"/>
          <cell r="V244"/>
          <cell r="W244"/>
          <cell r="X244"/>
          <cell r="Y244"/>
          <cell r="Z244"/>
          <cell r="AA244"/>
          <cell r="AB244"/>
          <cell r="AC244"/>
          <cell r="AD244"/>
          <cell r="AE244"/>
        </row>
        <row r="245">
          <cell r="G245"/>
          <cell r="H245"/>
          <cell r="I245"/>
          <cell r="J245"/>
          <cell r="K245"/>
          <cell r="L245"/>
          <cell r="M245"/>
          <cell r="N245"/>
          <cell r="O245"/>
          <cell r="P245"/>
          <cell r="Q245"/>
          <cell r="R245"/>
          <cell r="S245"/>
          <cell r="T245"/>
          <cell r="U245"/>
          <cell r="V245"/>
          <cell r="W245"/>
          <cell r="X245"/>
          <cell r="Y245"/>
          <cell r="Z245"/>
          <cell r="AA245"/>
          <cell r="AB245"/>
          <cell r="AC245"/>
          <cell r="AD245"/>
          <cell r="AE245"/>
        </row>
        <row r="246">
          <cell r="G246"/>
          <cell r="H246"/>
          <cell r="I246"/>
          <cell r="J246"/>
          <cell r="K246"/>
          <cell r="L246"/>
          <cell r="M246"/>
          <cell r="N246"/>
          <cell r="O246"/>
          <cell r="P246"/>
          <cell r="Q246"/>
          <cell r="R246"/>
          <cell r="S246"/>
          <cell r="T246"/>
          <cell r="U246"/>
          <cell r="V246"/>
          <cell r="W246"/>
          <cell r="X246"/>
          <cell r="Y246"/>
          <cell r="Z246"/>
          <cell r="AA246"/>
          <cell r="AB246"/>
          <cell r="AC246"/>
          <cell r="AD246"/>
          <cell r="AE246"/>
        </row>
        <row r="247">
          <cell r="G247"/>
          <cell r="H247"/>
          <cell r="I247"/>
          <cell r="J247"/>
          <cell r="K247"/>
          <cell r="L247"/>
          <cell r="M247"/>
          <cell r="N247"/>
          <cell r="O247"/>
          <cell r="P247"/>
          <cell r="Q247"/>
          <cell r="R247"/>
          <cell r="S247"/>
          <cell r="T247"/>
          <cell r="U247"/>
          <cell r="V247"/>
          <cell r="W247"/>
          <cell r="X247"/>
          <cell r="Y247"/>
          <cell r="Z247"/>
          <cell r="AA247"/>
          <cell r="AB247"/>
          <cell r="AC247"/>
          <cell r="AD247"/>
          <cell r="AE247"/>
        </row>
        <row r="248">
          <cell r="G248"/>
          <cell r="H248"/>
          <cell r="I248"/>
          <cell r="J248"/>
          <cell r="K248"/>
          <cell r="L248"/>
          <cell r="M248"/>
          <cell r="N248"/>
          <cell r="O248"/>
          <cell r="P248"/>
          <cell r="Q248"/>
          <cell r="R248"/>
          <cell r="S248"/>
          <cell r="T248"/>
          <cell r="U248"/>
          <cell r="V248"/>
          <cell r="W248"/>
          <cell r="X248"/>
          <cell r="Y248"/>
          <cell r="Z248"/>
          <cell r="AA248"/>
          <cell r="AB248"/>
          <cell r="AC248"/>
          <cell r="AD248"/>
          <cell r="AE248"/>
        </row>
        <row r="249">
          <cell r="G249"/>
          <cell r="H249"/>
          <cell r="I249"/>
          <cell r="J249"/>
          <cell r="K249"/>
          <cell r="L249"/>
          <cell r="M249"/>
          <cell r="N249"/>
          <cell r="O249"/>
          <cell r="P249"/>
          <cell r="Q249"/>
          <cell r="R249"/>
          <cell r="S249"/>
          <cell r="T249"/>
          <cell r="U249"/>
          <cell r="V249"/>
          <cell r="W249"/>
          <cell r="X249"/>
          <cell r="Y249"/>
          <cell r="Z249"/>
          <cell r="AA249"/>
          <cell r="AB249"/>
          <cell r="AC249"/>
          <cell r="AD249"/>
          <cell r="AE249"/>
        </row>
        <row r="250">
          <cell r="G250"/>
          <cell r="H250"/>
          <cell r="I250"/>
          <cell r="J250"/>
          <cell r="K250"/>
          <cell r="L250"/>
          <cell r="M250"/>
          <cell r="N250"/>
          <cell r="O250"/>
          <cell r="P250"/>
          <cell r="Q250"/>
          <cell r="R250"/>
          <cell r="S250"/>
          <cell r="T250"/>
          <cell r="U250"/>
          <cell r="V250"/>
          <cell r="W250"/>
          <cell r="X250"/>
          <cell r="Y250"/>
          <cell r="Z250"/>
          <cell r="AA250"/>
          <cell r="AB250"/>
          <cell r="AC250"/>
          <cell r="AD250"/>
          <cell r="AE250"/>
        </row>
        <row r="251">
          <cell r="G251"/>
          <cell r="H251"/>
          <cell r="I251"/>
          <cell r="J251"/>
          <cell r="K251"/>
          <cell r="L251"/>
          <cell r="M251"/>
          <cell r="N251"/>
          <cell r="O251"/>
          <cell r="P251"/>
          <cell r="Q251"/>
          <cell r="R251"/>
          <cell r="S251"/>
          <cell r="T251"/>
          <cell r="U251"/>
          <cell r="V251"/>
          <cell r="W251"/>
          <cell r="X251"/>
          <cell r="Y251"/>
          <cell r="Z251"/>
          <cell r="AA251"/>
          <cell r="AB251"/>
          <cell r="AC251"/>
          <cell r="AD251"/>
          <cell r="AE251"/>
        </row>
        <row r="252">
          <cell r="G252"/>
          <cell r="H252"/>
          <cell r="I252"/>
          <cell r="J252"/>
          <cell r="K252"/>
          <cell r="L252"/>
          <cell r="M252"/>
          <cell r="N252"/>
          <cell r="O252"/>
          <cell r="P252"/>
          <cell r="Q252"/>
          <cell r="R252"/>
          <cell r="S252"/>
          <cell r="T252"/>
          <cell r="U252"/>
          <cell r="V252"/>
          <cell r="W252"/>
          <cell r="X252"/>
          <cell r="Y252"/>
          <cell r="Z252"/>
          <cell r="AA252"/>
          <cell r="AB252"/>
          <cell r="AC252"/>
          <cell r="AD252"/>
          <cell r="AE252"/>
        </row>
        <row r="253">
          <cell r="G253"/>
          <cell r="H253"/>
          <cell r="I253"/>
          <cell r="J253"/>
          <cell r="K253"/>
          <cell r="L253"/>
          <cell r="M253"/>
          <cell r="N253"/>
          <cell r="O253"/>
          <cell r="P253"/>
          <cell r="Q253"/>
          <cell r="R253"/>
          <cell r="S253"/>
          <cell r="T253"/>
          <cell r="U253"/>
          <cell r="V253"/>
          <cell r="W253"/>
          <cell r="X253"/>
          <cell r="Y253"/>
          <cell r="Z253"/>
          <cell r="AA253"/>
          <cell r="AB253"/>
          <cell r="AC253"/>
          <cell r="AD253"/>
          <cell r="AE253"/>
        </row>
        <row r="254">
          <cell r="G254"/>
          <cell r="H254"/>
          <cell r="I254"/>
          <cell r="J254"/>
          <cell r="K254"/>
          <cell r="L254"/>
          <cell r="M254"/>
          <cell r="N254"/>
          <cell r="O254"/>
          <cell r="P254"/>
          <cell r="Q254"/>
          <cell r="R254"/>
          <cell r="S254"/>
          <cell r="T254"/>
          <cell r="U254"/>
          <cell r="V254"/>
          <cell r="W254"/>
          <cell r="X254"/>
          <cell r="Y254"/>
          <cell r="Z254"/>
          <cell r="AA254"/>
          <cell r="AB254"/>
          <cell r="AC254"/>
          <cell r="AD254"/>
          <cell r="AE254"/>
        </row>
        <row r="255">
          <cell r="G255"/>
          <cell r="H255"/>
          <cell r="I255"/>
          <cell r="J255"/>
          <cell r="K255"/>
          <cell r="L255"/>
          <cell r="M255"/>
          <cell r="N255"/>
          <cell r="O255"/>
          <cell r="P255"/>
          <cell r="Q255"/>
          <cell r="R255"/>
          <cell r="S255"/>
          <cell r="T255"/>
          <cell r="U255"/>
          <cell r="V255"/>
          <cell r="W255"/>
          <cell r="X255"/>
          <cell r="Y255"/>
          <cell r="Z255"/>
          <cell r="AA255"/>
          <cell r="AB255"/>
          <cell r="AC255"/>
          <cell r="AD255"/>
          <cell r="AE255"/>
        </row>
        <row r="256">
          <cell r="G256"/>
          <cell r="H256"/>
          <cell r="I256"/>
          <cell r="J256"/>
          <cell r="K256"/>
          <cell r="L256"/>
          <cell r="M256"/>
          <cell r="N256"/>
          <cell r="O256"/>
          <cell r="P256"/>
          <cell r="Q256"/>
          <cell r="R256"/>
          <cell r="S256"/>
          <cell r="T256"/>
          <cell r="U256"/>
          <cell r="V256"/>
          <cell r="W256"/>
          <cell r="X256"/>
          <cell r="Y256"/>
          <cell r="Z256"/>
          <cell r="AA256"/>
          <cell r="AB256"/>
          <cell r="AC256"/>
          <cell r="AD256"/>
          <cell r="AE256"/>
        </row>
        <row r="257">
          <cell r="G257"/>
          <cell r="H257"/>
          <cell r="I257"/>
          <cell r="J257"/>
          <cell r="K257"/>
          <cell r="L257"/>
          <cell r="M257"/>
          <cell r="N257"/>
          <cell r="O257"/>
          <cell r="P257"/>
          <cell r="Q257"/>
          <cell r="R257"/>
          <cell r="S257"/>
          <cell r="T257"/>
          <cell r="U257"/>
          <cell r="V257"/>
          <cell r="W257"/>
          <cell r="X257"/>
          <cell r="Y257"/>
          <cell r="Z257"/>
          <cell r="AA257"/>
          <cell r="AB257"/>
          <cell r="AC257"/>
          <cell r="AD257"/>
          <cell r="AE257"/>
        </row>
        <row r="258">
          <cell r="G258"/>
          <cell r="H258"/>
          <cell r="I258"/>
          <cell r="J258"/>
          <cell r="K258"/>
          <cell r="L258"/>
          <cell r="M258"/>
          <cell r="N258"/>
          <cell r="O258"/>
          <cell r="P258"/>
          <cell r="Q258"/>
          <cell r="R258"/>
          <cell r="S258"/>
          <cell r="T258"/>
          <cell r="U258"/>
          <cell r="V258"/>
          <cell r="W258"/>
          <cell r="X258"/>
          <cell r="Y258"/>
          <cell r="Z258"/>
          <cell r="AA258"/>
          <cell r="AB258"/>
          <cell r="AC258"/>
          <cell r="AD258"/>
          <cell r="AE258"/>
        </row>
        <row r="259">
          <cell r="G259"/>
          <cell r="H259"/>
          <cell r="I259"/>
          <cell r="J259"/>
          <cell r="K259"/>
          <cell r="L259"/>
          <cell r="M259"/>
          <cell r="N259"/>
          <cell r="O259"/>
          <cell r="P259"/>
          <cell r="Q259"/>
          <cell r="R259"/>
          <cell r="S259"/>
          <cell r="T259"/>
          <cell r="U259"/>
          <cell r="V259"/>
          <cell r="W259"/>
          <cell r="X259"/>
          <cell r="Y259"/>
          <cell r="Z259"/>
          <cell r="AA259"/>
          <cell r="AB259"/>
          <cell r="AC259"/>
          <cell r="AD259"/>
          <cell r="AE259"/>
        </row>
        <row r="260">
          <cell r="G260"/>
          <cell r="H260"/>
          <cell r="I260"/>
          <cell r="J260"/>
          <cell r="K260"/>
          <cell r="L260"/>
          <cell r="M260"/>
          <cell r="N260"/>
          <cell r="O260"/>
          <cell r="P260"/>
          <cell r="Q260"/>
          <cell r="R260"/>
          <cell r="S260"/>
          <cell r="T260"/>
          <cell r="U260"/>
          <cell r="V260"/>
          <cell r="W260"/>
          <cell r="X260"/>
          <cell r="Y260"/>
          <cell r="Z260"/>
          <cell r="AA260"/>
          <cell r="AB260"/>
          <cell r="AC260"/>
          <cell r="AD260"/>
          <cell r="AE260"/>
        </row>
        <row r="261">
          <cell r="G261"/>
          <cell r="H261"/>
          <cell r="I261"/>
          <cell r="J261"/>
          <cell r="K261"/>
          <cell r="L261"/>
          <cell r="M261"/>
          <cell r="N261"/>
          <cell r="O261"/>
          <cell r="P261"/>
          <cell r="Q261"/>
          <cell r="R261"/>
          <cell r="S261"/>
          <cell r="T261"/>
          <cell r="U261"/>
          <cell r="V261"/>
          <cell r="W261"/>
          <cell r="X261"/>
          <cell r="Y261"/>
          <cell r="Z261"/>
          <cell r="AA261"/>
          <cell r="AB261"/>
          <cell r="AC261"/>
          <cell r="AD261"/>
          <cell r="AE261"/>
        </row>
        <row r="262">
          <cell r="G262"/>
          <cell r="H262"/>
          <cell r="I262"/>
          <cell r="J262"/>
          <cell r="K262"/>
          <cell r="L262"/>
          <cell r="M262"/>
          <cell r="N262"/>
          <cell r="O262"/>
          <cell r="P262"/>
          <cell r="Q262"/>
          <cell r="R262"/>
          <cell r="S262"/>
          <cell r="T262"/>
          <cell r="U262"/>
          <cell r="V262"/>
          <cell r="W262"/>
          <cell r="X262"/>
          <cell r="Y262"/>
          <cell r="Z262"/>
          <cell r="AA262"/>
          <cell r="AB262"/>
          <cell r="AC262"/>
          <cell r="AD262"/>
          <cell r="AE262"/>
        </row>
        <row r="263">
          <cell r="G263"/>
          <cell r="H263"/>
          <cell r="I263"/>
          <cell r="J263"/>
          <cell r="K263"/>
          <cell r="L263"/>
          <cell r="M263"/>
          <cell r="N263"/>
          <cell r="O263"/>
          <cell r="P263"/>
          <cell r="Q263"/>
          <cell r="R263"/>
          <cell r="S263"/>
          <cell r="T263"/>
          <cell r="U263"/>
          <cell r="V263"/>
          <cell r="W263"/>
          <cell r="X263"/>
          <cell r="Y263"/>
          <cell r="Z263"/>
          <cell r="AA263"/>
          <cell r="AB263"/>
          <cell r="AC263"/>
          <cell r="AD263"/>
          <cell r="AE263"/>
        </row>
        <row r="264">
          <cell r="G264"/>
          <cell r="H264"/>
          <cell r="I264"/>
          <cell r="J264"/>
          <cell r="K264"/>
          <cell r="L264"/>
          <cell r="M264"/>
          <cell r="N264"/>
          <cell r="O264"/>
          <cell r="P264"/>
          <cell r="Q264"/>
          <cell r="R264"/>
          <cell r="S264"/>
          <cell r="T264"/>
          <cell r="U264"/>
          <cell r="V264"/>
          <cell r="W264"/>
          <cell r="X264"/>
          <cell r="Y264"/>
          <cell r="Z264"/>
          <cell r="AA264"/>
          <cell r="AB264"/>
          <cell r="AC264"/>
          <cell r="AD264"/>
          <cell r="AE264"/>
        </row>
        <row r="265">
          <cell r="G265"/>
          <cell r="H265"/>
          <cell r="I265"/>
          <cell r="J265"/>
          <cell r="K265"/>
          <cell r="L265"/>
          <cell r="M265"/>
          <cell r="N265"/>
          <cell r="O265"/>
          <cell r="P265"/>
          <cell r="Q265"/>
          <cell r="R265"/>
          <cell r="S265"/>
          <cell r="T265"/>
          <cell r="U265"/>
          <cell r="V265"/>
          <cell r="W265"/>
          <cell r="X265"/>
          <cell r="Y265"/>
          <cell r="Z265"/>
          <cell r="AA265"/>
          <cell r="AB265"/>
          <cell r="AC265"/>
          <cell r="AD265"/>
          <cell r="AE265"/>
        </row>
        <row r="266">
          <cell r="G266"/>
          <cell r="H266"/>
          <cell r="I266"/>
          <cell r="J266"/>
          <cell r="K266"/>
          <cell r="L266"/>
          <cell r="M266"/>
          <cell r="N266"/>
          <cell r="O266"/>
          <cell r="P266"/>
          <cell r="Q266"/>
          <cell r="R266"/>
          <cell r="S266"/>
          <cell r="T266"/>
          <cell r="U266"/>
          <cell r="V266"/>
          <cell r="W266"/>
          <cell r="X266"/>
          <cell r="Y266"/>
          <cell r="Z266"/>
          <cell r="AA266"/>
          <cell r="AB266"/>
          <cell r="AC266"/>
          <cell r="AD266"/>
          <cell r="AE266"/>
        </row>
        <row r="267">
          <cell r="G267"/>
          <cell r="H267"/>
          <cell r="I267"/>
          <cell r="J267"/>
          <cell r="K267"/>
          <cell r="L267"/>
          <cell r="M267"/>
          <cell r="N267"/>
          <cell r="O267"/>
          <cell r="P267"/>
          <cell r="Q267"/>
          <cell r="R267"/>
          <cell r="S267"/>
          <cell r="T267"/>
          <cell r="U267"/>
          <cell r="V267"/>
          <cell r="W267"/>
          <cell r="X267"/>
          <cell r="Y267"/>
          <cell r="Z267"/>
          <cell r="AA267"/>
          <cell r="AB267"/>
          <cell r="AC267"/>
          <cell r="AD267"/>
          <cell r="AE267"/>
        </row>
        <row r="268">
          <cell r="G268"/>
          <cell r="H268"/>
          <cell r="I268"/>
          <cell r="J268"/>
          <cell r="K268"/>
          <cell r="L268"/>
          <cell r="M268"/>
          <cell r="N268"/>
          <cell r="O268"/>
          <cell r="P268"/>
          <cell r="Q268"/>
          <cell r="R268"/>
          <cell r="S268"/>
          <cell r="T268"/>
          <cell r="U268"/>
          <cell r="V268"/>
          <cell r="W268"/>
          <cell r="X268"/>
          <cell r="Y268"/>
          <cell r="Z268"/>
          <cell r="AA268"/>
          <cell r="AB268"/>
          <cell r="AC268"/>
          <cell r="AD268"/>
          <cell r="AE268"/>
        </row>
        <row r="269">
          <cell r="G269"/>
          <cell r="H269"/>
          <cell r="I269"/>
          <cell r="J269"/>
          <cell r="K269"/>
          <cell r="L269"/>
          <cell r="M269"/>
          <cell r="N269"/>
          <cell r="O269"/>
          <cell r="P269"/>
          <cell r="Q269"/>
          <cell r="R269"/>
          <cell r="S269"/>
          <cell r="T269"/>
          <cell r="U269"/>
          <cell r="V269"/>
          <cell r="W269"/>
          <cell r="X269"/>
          <cell r="Y269"/>
          <cell r="Z269"/>
          <cell r="AA269"/>
          <cell r="AB269"/>
          <cell r="AC269"/>
          <cell r="AD269"/>
          <cell r="AE269"/>
        </row>
        <row r="270">
          <cell r="G270"/>
          <cell r="H270"/>
          <cell r="I270"/>
          <cell r="J270"/>
          <cell r="K270"/>
          <cell r="L270"/>
          <cell r="M270"/>
          <cell r="N270"/>
          <cell r="O270"/>
          <cell r="P270"/>
          <cell r="Q270"/>
          <cell r="R270"/>
          <cell r="S270"/>
          <cell r="T270"/>
          <cell r="U270"/>
          <cell r="V270"/>
          <cell r="W270"/>
          <cell r="X270"/>
          <cell r="Y270"/>
          <cell r="Z270"/>
          <cell r="AA270"/>
          <cell r="AB270"/>
          <cell r="AC270"/>
          <cell r="AD270"/>
          <cell r="AE270"/>
        </row>
        <row r="271">
          <cell r="G271"/>
          <cell r="H271"/>
          <cell r="I271"/>
          <cell r="J271"/>
          <cell r="K271"/>
          <cell r="L271"/>
          <cell r="M271"/>
          <cell r="N271"/>
          <cell r="O271"/>
          <cell r="P271"/>
          <cell r="Q271"/>
          <cell r="R271"/>
          <cell r="S271"/>
          <cell r="T271"/>
          <cell r="U271"/>
          <cell r="V271"/>
          <cell r="W271"/>
          <cell r="X271"/>
          <cell r="Y271"/>
          <cell r="Z271"/>
          <cell r="AA271"/>
          <cell r="AB271"/>
          <cell r="AC271"/>
          <cell r="AD271"/>
          <cell r="AE271"/>
        </row>
        <row r="272">
          <cell r="G272"/>
          <cell r="H272"/>
          <cell r="I272"/>
          <cell r="J272"/>
          <cell r="K272"/>
          <cell r="L272"/>
          <cell r="M272"/>
          <cell r="N272"/>
          <cell r="O272"/>
          <cell r="P272"/>
          <cell r="Q272"/>
          <cell r="R272"/>
          <cell r="S272"/>
          <cell r="T272"/>
          <cell r="U272"/>
          <cell r="V272"/>
          <cell r="W272"/>
          <cell r="X272"/>
          <cell r="Y272"/>
          <cell r="Z272"/>
          <cell r="AA272"/>
          <cell r="AB272"/>
          <cell r="AC272"/>
          <cell r="AD272"/>
          <cell r="AE272"/>
        </row>
        <row r="273">
          <cell r="G273"/>
          <cell r="H273"/>
          <cell r="I273"/>
          <cell r="J273"/>
          <cell r="K273"/>
          <cell r="L273"/>
          <cell r="M273"/>
          <cell r="N273"/>
          <cell r="O273"/>
          <cell r="P273"/>
          <cell r="Q273"/>
          <cell r="R273"/>
          <cell r="S273"/>
          <cell r="T273"/>
          <cell r="U273"/>
          <cell r="V273"/>
          <cell r="W273"/>
          <cell r="X273"/>
          <cell r="Y273"/>
          <cell r="Z273"/>
          <cell r="AA273"/>
          <cell r="AB273"/>
          <cell r="AC273"/>
          <cell r="AD273"/>
          <cell r="AE273"/>
        </row>
        <row r="274">
          <cell r="G274"/>
          <cell r="H274"/>
          <cell r="I274"/>
          <cell r="J274"/>
          <cell r="K274"/>
          <cell r="L274"/>
          <cell r="M274"/>
          <cell r="N274"/>
          <cell r="O274"/>
          <cell r="P274"/>
          <cell r="Q274"/>
          <cell r="R274"/>
          <cell r="S274"/>
          <cell r="T274"/>
          <cell r="U274"/>
          <cell r="V274"/>
          <cell r="W274"/>
          <cell r="X274"/>
          <cell r="Y274"/>
          <cell r="Z274"/>
          <cell r="AA274"/>
          <cell r="AB274"/>
          <cell r="AC274"/>
          <cell r="AD274"/>
          <cell r="AE274"/>
        </row>
        <row r="275">
          <cell r="G275"/>
          <cell r="H275"/>
          <cell r="I275"/>
          <cell r="J275"/>
          <cell r="K275"/>
          <cell r="L275"/>
          <cell r="M275"/>
          <cell r="N275"/>
          <cell r="O275"/>
          <cell r="P275"/>
          <cell r="Q275"/>
          <cell r="R275"/>
          <cell r="S275"/>
          <cell r="T275"/>
          <cell r="U275"/>
          <cell r="V275"/>
          <cell r="W275"/>
          <cell r="X275"/>
          <cell r="Y275"/>
          <cell r="Z275"/>
          <cell r="AA275"/>
          <cell r="AB275"/>
          <cell r="AC275"/>
          <cell r="AD275"/>
          <cell r="AE275"/>
        </row>
        <row r="276">
          <cell r="G276"/>
          <cell r="H276"/>
          <cell r="I276"/>
          <cell r="J276"/>
          <cell r="K276"/>
          <cell r="L276"/>
          <cell r="M276"/>
          <cell r="N276"/>
          <cell r="O276"/>
          <cell r="P276"/>
          <cell r="Q276"/>
          <cell r="R276"/>
          <cell r="S276"/>
          <cell r="T276"/>
          <cell r="U276"/>
          <cell r="V276"/>
          <cell r="W276"/>
          <cell r="X276"/>
          <cell r="Y276"/>
          <cell r="Z276"/>
          <cell r="AA276"/>
          <cell r="AB276"/>
          <cell r="AC276"/>
          <cell r="AD276"/>
          <cell r="AE276"/>
        </row>
        <row r="277">
          <cell r="G277"/>
          <cell r="H277"/>
          <cell r="I277"/>
          <cell r="J277"/>
          <cell r="K277"/>
          <cell r="L277"/>
          <cell r="M277"/>
          <cell r="N277"/>
          <cell r="O277"/>
          <cell r="P277"/>
          <cell r="Q277"/>
          <cell r="R277"/>
          <cell r="S277"/>
          <cell r="T277"/>
          <cell r="U277"/>
          <cell r="V277"/>
          <cell r="W277"/>
          <cell r="X277"/>
          <cell r="Y277"/>
          <cell r="Z277"/>
          <cell r="AA277"/>
          <cell r="AB277"/>
          <cell r="AC277"/>
          <cell r="AD277"/>
          <cell r="AE277"/>
        </row>
        <row r="278">
          <cell r="G278"/>
          <cell r="H278"/>
          <cell r="I278"/>
          <cell r="J278"/>
          <cell r="K278"/>
          <cell r="L278"/>
          <cell r="M278"/>
          <cell r="N278"/>
          <cell r="O278"/>
          <cell r="P278"/>
          <cell r="Q278"/>
          <cell r="R278"/>
          <cell r="S278"/>
          <cell r="T278"/>
          <cell r="U278"/>
          <cell r="V278"/>
          <cell r="W278"/>
          <cell r="X278"/>
          <cell r="Y278"/>
          <cell r="Z278"/>
          <cell r="AA278"/>
          <cell r="AB278"/>
          <cell r="AC278"/>
          <cell r="AD278"/>
          <cell r="AE278"/>
        </row>
        <row r="279">
          <cell r="G279"/>
          <cell r="H279"/>
          <cell r="I279"/>
          <cell r="J279"/>
          <cell r="K279"/>
          <cell r="L279"/>
          <cell r="M279"/>
          <cell r="N279"/>
          <cell r="O279"/>
          <cell r="P279"/>
          <cell r="Q279"/>
          <cell r="R279"/>
          <cell r="S279"/>
          <cell r="T279"/>
          <cell r="U279"/>
          <cell r="V279"/>
          <cell r="W279"/>
          <cell r="X279"/>
          <cell r="Y279"/>
          <cell r="Z279"/>
          <cell r="AA279"/>
          <cell r="AB279"/>
          <cell r="AC279"/>
          <cell r="AD279"/>
          <cell r="AE279"/>
        </row>
        <row r="280">
          <cell r="G280"/>
          <cell r="H280"/>
          <cell r="I280"/>
          <cell r="J280"/>
          <cell r="K280"/>
          <cell r="L280"/>
          <cell r="M280"/>
          <cell r="N280"/>
          <cell r="O280"/>
          <cell r="P280"/>
          <cell r="Q280"/>
          <cell r="R280"/>
          <cell r="S280"/>
          <cell r="T280"/>
          <cell r="U280"/>
          <cell r="V280"/>
          <cell r="W280"/>
          <cell r="X280"/>
          <cell r="Y280"/>
          <cell r="Z280"/>
          <cell r="AA280"/>
          <cell r="AB280"/>
          <cell r="AC280"/>
          <cell r="AD280"/>
          <cell r="AE280"/>
        </row>
        <row r="281">
          <cell r="G281"/>
          <cell r="H281"/>
          <cell r="I281"/>
          <cell r="J281"/>
          <cell r="K281"/>
          <cell r="L281"/>
          <cell r="M281"/>
          <cell r="N281"/>
          <cell r="O281"/>
          <cell r="P281"/>
          <cell r="Q281"/>
          <cell r="R281"/>
          <cell r="S281"/>
          <cell r="T281"/>
          <cell r="U281"/>
          <cell r="V281"/>
          <cell r="W281"/>
          <cell r="X281"/>
          <cell r="Y281"/>
          <cell r="Z281"/>
          <cell r="AA281"/>
          <cell r="AB281"/>
          <cell r="AC281"/>
          <cell r="AD281"/>
          <cell r="AE281"/>
        </row>
        <row r="282">
          <cell r="G282"/>
          <cell r="H282"/>
          <cell r="I282"/>
          <cell r="J282"/>
          <cell r="K282"/>
          <cell r="L282"/>
          <cell r="M282"/>
          <cell r="N282"/>
          <cell r="O282"/>
          <cell r="P282"/>
          <cell r="Q282"/>
          <cell r="R282"/>
          <cell r="S282"/>
          <cell r="T282"/>
          <cell r="U282"/>
          <cell r="V282"/>
          <cell r="W282"/>
          <cell r="X282"/>
          <cell r="Y282"/>
          <cell r="Z282"/>
          <cell r="AA282"/>
          <cell r="AB282"/>
          <cell r="AC282"/>
          <cell r="AD282"/>
          <cell r="AE282"/>
        </row>
        <row r="283">
          <cell r="G283"/>
          <cell r="H283"/>
          <cell r="I283"/>
          <cell r="J283"/>
          <cell r="K283"/>
          <cell r="L283"/>
          <cell r="M283"/>
          <cell r="N283"/>
          <cell r="O283"/>
          <cell r="P283"/>
          <cell r="Q283"/>
          <cell r="R283"/>
          <cell r="S283"/>
          <cell r="T283"/>
          <cell r="U283"/>
          <cell r="V283"/>
          <cell r="W283"/>
          <cell r="X283"/>
          <cell r="Y283"/>
          <cell r="Z283"/>
          <cell r="AA283"/>
          <cell r="AB283"/>
          <cell r="AC283"/>
          <cell r="AD283"/>
          <cell r="AE283"/>
        </row>
        <row r="284">
          <cell r="G284"/>
          <cell r="H284"/>
          <cell r="I284"/>
          <cell r="J284"/>
          <cell r="K284"/>
          <cell r="L284"/>
          <cell r="M284"/>
          <cell r="N284"/>
          <cell r="O284"/>
          <cell r="P284"/>
          <cell r="Q284"/>
          <cell r="R284"/>
          <cell r="S284"/>
          <cell r="T284"/>
          <cell r="U284"/>
          <cell r="V284"/>
          <cell r="W284"/>
          <cell r="X284"/>
          <cell r="Y284"/>
          <cell r="Z284"/>
          <cell r="AA284"/>
          <cell r="AB284"/>
          <cell r="AC284"/>
          <cell r="AD284"/>
          <cell r="AE284"/>
        </row>
        <row r="285">
          <cell r="G285"/>
          <cell r="H285"/>
          <cell r="I285"/>
          <cell r="J285"/>
          <cell r="K285"/>
          <cell r="L285"/>
          <cell r="M285"/>
          <cell r="N285"/>
          <cell r="O285"/>
          <cell r="P285"/>
          <cell r="Q285"/>
          <cell r="R285"/>
          <cell r="S285"/>
          <cell r="T285"/>
          <cell r="U285"/>
          <cell r="V285"/>
          <cell r="W285"/>
          <cell r="X285"/>
          <cell r="Y285"/>
          <cell r="Z285"/>
          <cell r="AA285"/>
          <cell r="AB285"/>
          <cell r="AC285"/>
          <cell r="AD285"/>
          <cell r="AE285"/>
        </row>
        <row r="286">
          <cell r="G286"/>
          <cell r="H286"/>
          <cell r="I286"/>
          <cell r="J286"/>
          <cell r="K286"/>
          <cell r="L286"/>
          <cell r="M286"/>
          <cell r="N286"/>
          <cell r="O286"/>
          <cell r="P286"/>
          <cell r="Q286"/>
          <cell r="R286"/>
          <cell r="S286"/>
          <cell r="T286"/>
          <cell r="U286"/>
          <cell r="V286"/>
          <cell r="W286"/>
          <cell r="X286"/>
          <cell r="Y286"/>
          <cell r="Z286"/>
          <cell r="AA286"/>
          <cell r="AB286"/>
          <cell r="AC286"/>
          <cell r="AD286"/>
          <cell r="AE286"/>
        </row>
        <row r="287">
          <cell r="G287"/>
          <cell r="H287"/>
          <cell r="I287"/>
          <cell r="J287"/>
          <cell r="K287"/>
          <cell r="L287"/>
          <cell r="M287"/>
          <cell r="N287"/>
          <cell r="O287"/>
          <cell r="P287"/>
          <cell r="Q287"/>
          <cell r="R287"/>
          <cell r="S287"/>
          <cell r="T287"/>
          <cell r="U287"/>
          <cell r="V287"/>
          <cell r="W287"/>
          <cell r="X287"/>
          <cell r="Y287"/>
          <cell r="Z287"/>
          <cell r="AA287"/>
          <cell r="AB287"/>
          <cell r="AC287"/>
          <cell r="AD287"/>
          <cell r="AE287"/>
        </row>
        <row r="288">
          <cell r="G288"/>
          <cell r="H288"/>
          <cell r="I288"/>
          <cell r="J288"/>
          <cell r="K288"/>
          <cell r="L288"/>
          <cell r="M288"/>
          <cell r="N288"/>
          <cell r="O288"/>
          <cell r="P288"/>
          <cell r="Q288"/>
          <cell r="R288"/>
          <cell r="S288"/>
          <cell r="T288"/>
          <cell r="U288"/>
          <cell r="V288"/>
          <cell r="W288"/>
          <cell r="X288"/>
          <cell r="Y288"/>
          <cell r="Z288"/>
          <cell r="AA288"/>
          <cell r="AB288"/>
          <cell r="AC288"/>
          <cell r="AD288"/>
          <cell r="AE288"/>
        </row>
        <row r="289">
          <cell r="G289"/>
          <cell r="H289"/>
          <cell r="I289"/>
          <cell r="J289"/>
          <cell r="K289"/>
          <cell r="L289"/>
          <cell r="M289"/>
          <cell r="N289"/>
          <cell r="O289"/>
          <cell r="P289"/>
          <cell r="Q289"/>
          <cell r="R289"/>
          <cell r="S289"/>
          <cell r="T289"/>
          <cell r="U289"/>
          <cell r="V289"/>
          <cell r="W289"/>
          <cell r="X289"/>
          <cell r="Y289"/>
          <cell r="Z289"/>
          <cell r="AA289"/>
          <cell r="AB289"/>
          <cell r="AC289"/>
          <cell r="AD289"/>
          <cell r="AE289"/>
        </row>
        <row r="290">
          <cell r="G290"/>
          <cell r="H290"/>
          <cell r="I290"/>
          <cell r="J290"/>
          <cell r="K290"/>
          <cell r="L290"/>
          <cell r="M290"/>
          <cell r="N290"/>
          <cell r="O290"/>
          <cell r="P290"/>
          <cell r="Q290"/>
          <cell r="R290"/>
          <cell r="S290"/>
          <cell r="T290"/>
          <cell r="U290"/>
          <cell r="V290"/>
          <cell r="W290"/>
          <cell r="X290"/>
          <cell r="Y290"/>
          <cell r="Z290"/>
          <cell r="AA290"/>
          <cell r="AB290"/>
          <cell r="AC290"/>
          <cell r="AD290"/>
          <cell r="AE290"/>
        </row>
        <row r="291">
          <cell r="G291"/>
          <cell r="H291"/>
          <cell r="I291"/>
          <cell r="J291"/>
          <cell r="K291"/>
          <cell r="L291"/>
          <cell r="M291"/>
          <cell r="N291"/>
          <cell r="O291"/>
          <cell r="P291"/>
          <cell r="Q291"/>
          <cell r="R291"/>
          <cell r="S291"/>
          <cell r="T291"/>
          <cell r="U291"/>
          <cell r="V291"/>
          <cell r="W291"/>
          <cell r="X291"/>
          <cell r="Y291"/>
          <cell r="Z291"/>
          <cell r="AA291"/>
          <cell r="AB291"/>
          <cell r="AC291"/>
          <cell r="AD291"/>
          <cell r="AE291"/>
        </row>
        <row r="292">
          <cell r="G292"/>
          <cell r="H292"/>
          <cell r="I292"/>
          <cell r="J292"/>
          <cell r="K292"/>
          <cell r="L292"/>
          <cell r="M292"/>
          <cell r="N292"/>
          <cell r="O292"/>
          <cell r="P292"/>
          <cell r="Q292"/>
          <cell r="R292"/>
          <cell r="S292"/>
          <cell r="T292"/>
          <cell r="U292"/>
          <cell r="V292"/>
          <cell r="W292"/>
          <cell r="X292"/>
          <cell r="Y292"/>
          <cell r="Z292"/>
          <cell r="AA292"/>
          <cell r="AB292"/>
          <cell r="AC292"/>
          <cell r="AD292"/>
          <cell r="AE292"/>
        </row>
        <row r="293">
          <cell r="G293"/>
          <cell r="H293"/>
          <cell r="I293"/>
          <cell r="J293"/>
          <cell r="K293"/>
          <cell r="L293"/>
          <cell r="M293"/>
          <cell r="N293"/>
          <cell r="O293"/>
          <cell r="P293"/>
          <cell r="Q293"/>
          <cell r="R293"/>
          <cell r="S293"/>
          <cell r="T293"/>
          <cell r="U293"/>
          <cell r="V293"/>
          <cell r="W293"/>
          <cell r="X293"/>
          <cell r="Y293"/>
          <cell r="Z293"/>
          <cell r="AA293"/>
          <cell r="AB293"/>
          <cell r="AC293"/>
          <cell r="AD293"/>
          <cell r="AE293"/>
        </row>
        <row r="294">
          <cell r="G294"/>
          <cell r="H294"/>
          <cell r="I294"/>
          <cell r="J294"/>
          <cell r="K294"/>
          <cell r="L294"/>
          <cell r="M294"/>
          <cell r="N294"/>
          <cell r="O294"/>
          <cell r="P294"/>
          <cell r="Q294"/>
          <cell r="R294"/>
          <cell r="S294"/>
          <cell r="T294"/>
          <cell r="U294"/>
          <cell r="V294"/>
          <cell r="W294"/>
          <cell r="X294"/>
          <cell r="Y294"/>
          <cell r="Z294"/>
          <cell r="AA294"/>
          <cell r="AB294"/>
          <cell r="AC294"/>
          <cell r="AD294"/>
          <cell r="AE294"/>
        </row>
        <row r="295">
          <cell r="G295"/>
          <cell r="H295"/>
          <cell r="I295"/>
          <cell r="J295"/>
          <cell r="K295"/>
          <cell r="L295"/>
          <cell r="M295"/>
          <cell r="N295"/>
          <cell r="O295"/>
          <cell r="P295"/>
          <cell r="Q295"/>
          <cell r="R295"/>
          <cell r="S295"/>
          <cell r="T295"/>
          <cell r="U295"/>
          <cell r="V295"/>
          <cell r="W295"/>
          <cell r="X295"/>
          <cell r="Y295"/>
          <cell r="Z295"/>
          <cell r="AA295"/>
          <cell r="AB295"/>
          <cell r="AC295"/>
          <cell r="AD295"/>
          <cell r="AE295"/>
        </row>
        <row r="296">
          <cell r="G296"/>
          <cell r="H296"/>
          <cell r="I296"/>
          <cell r="J296"/>
          <cell r="K296"/>
          <cell r="L296"/>
          <cell r="M296"/>
          <cell r="N296"/>
          <cell r="O296"/>
          <cell r="P296"/>
          <cell r="Q296"/>
          <cell r="R296"/>
          <cell r="S296"/>
          <cell r="T296"/>
          <cell r="U296"/>
          <cell r="V296"/>
          <cell r="W296"/>
          <cell r="X296"/>
          <cell r="Y296"/>
          <cell r="Z296"/>
          <cell r="AA296"/>
          <cell r="AB296"/>
          <cell r="AC296"/>
          <cell r="AD296"/>
          <cell r="AE296"/>
        </row>
        <row r="297">
          <cell r="G297"/>
          <cell r="H297"/>
          <cell r="I297"/>
          <cell r="J297"/>
          <cell r="K297"/>
          <cell r="L297"/>
          <cell r="M297"/>
          <cell r="N297"/>
          <cell r="O297"/>
          <cell r="P297"/>
          <cell r="Q297"/>
          <cell r="R297"/>
          <cell r="S297"/>
          <cell r="T297"/>
          <cell r="U297"/>
          <cell r="V297"/>
          <cell r="W297"/>
          <cell r="X297"/>
          <cell r="Y297"/>
          <cell r="Z297"/>
          <cell r="AA297"/>
          <cell r="AB297"/>
          <cell r="AC297"/>
          <cell r="AD297"/>
          <cell r="AE297"/>
        </row>
        <row r="298">
          <cell r="G298"/>
          <cell r="H298"/>
          <cell r="I298"/>
          <cell r="J298"/>
          <cell r="K298"/>
          <cell r="L298"/>
          <cell r="M298"/>
          <cell r="N298"/>
          <cell r="O298"/>
          <cell r="P298"/>
          <cell r="Q298"/>
          <cell r="R298"/>
          <cell r="S298"/>
          <cell r="T298"/>
          <cell r="U298"/>
          <cell r="V298"/>
          <cell r="W298"/>
          <cell r="X298"/>
          <cell r="Y298"/>
          <cell r="Z298"/>
          <cell r="AA298"/>
          <cell r="AB298"/>
          <cell r="AC298"/>
          <cell r="AD298"/>
          <cell r="AE298"/>
        </row>
        <row r="299">
          <cell r="G299"/>
          <cell r="H299"/>
          <cell r="I299"/>
          <cell r="J299"/>
          <cell r="K299"/>
          <cell r="L299"/>
          <cell r="M299"/>
          <cell r="N299"/>
          <cell r="O299"/>
          <cell r="P299"/>
          <cell r="Q299"/>
          <cell r="R299"/>
          <cell r="S299"/>
          <cell r="T299"/>
          <cell r="U299"/>
          <cell r="V299"/>
          <cell r="W299"/>
          <cell r="X299"/>
          <cell r="Y299"/>
          <cell r="Z299"/>
          <cell r="AA299"/>
          <cell r="AB299"/>
          <cell r="AC299"/>
          <cell r="AD299"/>
          <cell r="AE299"/>
        </row>
        <row r="300">
          <cell r="G300"/>
          <cell r="H300"/>
          <cell r="I300"/>
          <cell r="J300"/>
          <cell r="K300"/>
          <cell r="L300"/>
          <cell r="M300"/>
          <cell r="N300"/>
          <cell r="O300"/>
          <cell r="P300"/>
          <cell r="Q300"/>
          <cell r="R300"/>
          <cell r="S300"/>
          <cell r="T300"/>
          <cell r="U300"/>
          <cell r="V300"/>
          <cell r="W300"/>
          <cell r="X300"/>
          <cell r="Y300"/>
          <cell r="Z300"/>
          <cell r="AA300"/>
          <cell r="AB300"/>
          <cell r="AC300"/>
          <cell r="AD300"/>
          <cell r="AE300"/>
        </row>
        <row r="301">
          <cell r="G301"/>
          <cell r="H301"/>
          <cell r="I301"/>
          <cell r="J301"/>
          <cell r="K301"/>
          <cell r="L301"/>
          <cell r="M301"/>
          <cell r="N301"/>
          <cell r="O301"/>
          <cell r="P301"/>
          <cell r="Q301"/>
          <cell r="R301"/>
          <cell r="S301"/>
          <cell r="T301"/>
          <cell r="U301"/>
          <cell r="V301"/>
          <cell r="W301"/>
          <cell r="X301"/>
          <cell r="Y301"/>
          <cell r="Z301"/>
          <cell r="AA301"/>
          <cell r="AB301"/>
          <cell r="AC301"/>
          <cell r="AD301"/>
          <cell r="AE301"/>
        </row>
        <row r="302">
          <cell r="G302"/>
          <cell r="H302"/>
          <cell r="I302"/>
          <cell r="J302"/>
          <cell r="K302"/>
          <cell r="L302"/>
          <cell r="M302"/>
          <cell r="N302"/>
          <cell r="O302"/>
          <cell r="P302"/>
          <cell r="Q302"/>
          <cell r="R302"/>
          <cell r="S302"/>
          <cell r="T302"/>
          <cell r="U302"/>
          <cell r="V302"/>
          <cell r="W302"/>
          <cell r="X302"/>
          <cell r="Y302"/>
          <cell r="Z302"/>
          <cell r="AA302"/>
          <cell r="AB302"/>
          <cell r="AC302"/>
          <cell r="AD302"/>
          <cell r="AE302"/>
        </row>
        <row r="303">
          <cell r="G303"/>
          <cell r="H303"/>
          <cell r="I303"/>
          <cell r="J303"/>
          <cell r="K303"/>
          <cell r="L303"/>
          <cell r="M303"/>
          <cell r="N303"/>
          <cell r="O303"/>
          <cell r="P303"/>
          <cell r="Q303"/>
          <cell r="R303"/>
          <cell r="S303"/>
          <cell r="T303"/>
          <cell r="U303"/>
          <cell r="V303"/>
          <cell r="W303"/>
          <cell r="X303"/>
          <cell r="Y303"/>
          <cell r="Z303"/>
          <cell r="AA303"/>
          <cell r="AB303"/>
          <cell r="AC303"/>
          <cell r="AD303"/>
          <cell r="AE303"/>
        </row>
        <row r="304">
          <cell r="G304"/>
          <cell r="H304"/>
          <cell r="I304"/>
          <cell r="J304"/>
          <cell r="K304"/>
          <cell r="L304"/>
          <cell r="M304"/>
          <cell r="N304"/>
          <cell r="O304"/>
          <cell r="P304"/>
          <cell r="Q304"/>
          <cell r="R304"/>
          <cell r="S304"/>
          <cell r="T304"/>
          <cell r="U304"/>
          <cell r="V304"/>
          <cell r="W304"/>
          <cell r="X304"/>
          <cell r="Y304"/>
          <cell r="Z304"/>
          <cell r="AA304"/>
          <cell r="AB304"/>
          <cell r="AC304"/>
          <cell r="AD304"/>
          <cell r="AE304"/>
        </row>
        <row r="305">
          <cell r="G305"/>
          <cell r="H305"/>
          <cell r="I305"/>
          <cell r="J305"/>
          <cell r="K305"/>
          <cell r="L305"/>
          <cell r="M305"/>
          <cell r="N305"/>
          <cell r="O305"/>
          <cell r="P305"/>
          <cell r="Q305"/>
          <cell r="R305"/>
          <cell r="S305"/>
          <cell r="T305"/>
          <cell r="U305"/>
          <cell r="V305"/>
          <cell r="W305"/>
          <cell r="X305"/>
          <cell r="Y305"/>
          <cell r="Z305"/>
          <cell r="AA305"/>
          <cell r="AB305"/>
          <cell r="AC305"/>
          <cell r="AD305"/>
          <cell r="AE305"/>
        </row>
        <row r="306">
          <cell r="G306"/>
          <cell r="H306"/>
          <cell r="I306"/>
          <cell r="J306"/>
          <cell r="K306"/>
          <cell r="L306"/>
          <cell r="M306"/>
          <cell r="N306"/>
          <cell r="O306"/>
          <cell r="P306"/>
          <cell r="Q306"/>
          <cell r="R306"/>
          <cell r="S306"/>
          <cell r="T306"/>
          <cell r="U306"/>
          <cell r="V306"/>
          <cell r="W306"/>
          <cell r="X306"/>
          <cell r="Y306"/>
          <cell r="Z306"/>
          <cell r="AA306"/>
          <cell r="AB306"/>
          <cell r="AC306"/>
          <cell r="AD306"/>
          <cell r="AE306"/>
        </row>
        <row r="307">
          <cell r="G307"/>
          <cell r="H307"/>
          <cell r="I307"/>
          <cell r="J307"/>
          <cell r="K307"/>
          <cell r="L307"/>
          <cell r="M307"/>
          <cell r="N307"/>
          <cell r="O307"/>
          <cell r="P307"/>
          <cell r="Q307"/>
          <cell r="R307"/>
          <cell r="S307"/>
          <cell r="T307"/>
          <cell r="U307"/>
          <cell r="V307"/>
          <cell r="W307"/>
          <cell r="X307"/>
          <cell r="Y307"/>
          <cell r="Z307"/>
          <cell r="AA307"/>
          <cell r="AB307"/>
          <cell r="AC307"/>
          <cell r="AD307"/>
          <cell r="AE307"/>
        </row>
        <row r="308">
          <cell r="G308"/>
          <cell r="H308"/>
          <cell r="I308"/>
          <cell r="J308"/>
          <cell r="K308"/>
          <cell r="L308"/>
          <cell r="M308"/>
          <cell r="N308"/>
          <cell r="O308"/>
          <cell r="P308"/>
          <cell r="Q308"/>
          <cell r="R308"/>
          <cell r="S308"/>
          <cell r="T308"/>
          <cell r="U308"/>
          <cell r="V308"/>
          <cell r="W308"/>
          <cell r="X308"/>
          <cell r="Y308"/>
          <cell r="Z308"/>
          <cell r="AA308"/>
          <cell r="AB308"/>
          <cell r="AC308"/>
          <cell r="AD308"/>
          <cell r="AE308"/>
        </row>
        <row r="309">
          <cell r="G309"/>
          <cell r="H309"/>
          <cell r="I309"/>
          <cell r="J309"/>
          <cell r="K309"/>
          <cell r="L309"/>
          <cell r="M309"/>
          <cell r="N309"/>
          <cell r="O309"/>
          <cell r="P309"/>
          <cell r="Q309"/>
          <cell r="R309"/>
          <cell r="S309"/>
          <cell r="T309"/>
          <cell r="U309"/>
          <cell r="V309"/>
          <cell r="W309"/>
          <cell r="X309"/>
          <cell r="Y309"/>
          <cell r="Z309"/>
          <cell r="AA309"/>
          <cell r="AB309"/>
          <cell r="AC309"/>
          <cell r="AD309"/>
          <cell r="AE309"/>
        </row>
        <row r="310">
          <cell r="G310"/>
          <cell r="H310"/>
          <cell r="I310"/>
          <cell r="J310"/>
          <cell r="K310"/>
          <cell r="L310"/>
          <cell r="M310"/>
          <cell r="N310"/>
          <cell r="O310"/>
          <cell r="P310"/>
          <cell r="Q310"/>
          <cell r="R310"/>
          <cell r="S310"/>
          <cell r="T310"/>
          <cell r="U310"/>
          <cell r="V310"/>
          <cell r="W310"/>
          <cell r="X310"/>
          <cell r="Y310"/>
          <cell r="Z310"/>
          <cell r="AA310"/>
          <cell r="AB310"/>
          <cell r="AC310"/>
          <cell r="AD310"/>
          <cell r="AE310"/>
        </row>
        <row r="311">
          <cell r="G311"/>
          <cell r="H311"/>
          <cell r="I311"/>
          <cell r="J311"/>
          <cell r="K311"/>
          <cell r="L311"/>
          <cell r="M311"/>
          <cell r="N311"/>
          <cell r="O311"/>
          <cell r="P311"/>
          <cell r="Q311"/>
          <cell r="R311"/>
          <cell r="S311"/>
          <cell r="T311"/>
          <cell r="U311"/>
          <cell r="V311"/>
          <cell r="W311"/>
          <cell r="X311"/>
          <cell r="Y311"/>
          <cell r="Z311"/>
          <cell r="AA311"/>
          <cell r="AB311"/>
          <cell r="AC311"/>
          <cell r="AD311"/>
          <cell r="AE311"/>
        </row>
        <row r="312">
          <cell r="G312"/>
          <cell r="H312"/>
          <cell r="I312"/>
          <cell r="J312"/>
          <cell r="K312"/>
          <cell r="L312"/>
          <cell r="M312"/>
          <cell r="N312"/>
          <cell r="O312"/>
          <cell r="P312"/>
          <cell r="Q312"/>
          <cell r="R312"/>
          <cell r="S312"/>
          <cell r="T312"/>
          <cell r="U312"/>
          <cell r="V312"/>
          <cell r="W312"/>
          <cell r="X312"/>
          <cell r="Y312"/>
          <cell r="Z312"/>
          <cell r="AA312"/>
          <cell r="AB312"/>
          <cell r="AC312"/>
          <cell r="AD312"/>
          <cell r="AE312"/>
        </row>
        <row r="313">
          <cell r="G313"/>
          <cell r="H313"/>
          <cell r="I313"/>
          <cell r="J313"/>
          <cell r="K313"/>
          <cell r="L313"/>
          <cell r="M313"/>
          <cell r="N313"/>
          <cell r="O313"/>
          <cell r="P313"/>
          <cell r="Q313"/>
          <cell r="R313"/>
          <cell r="S313"/>
          <cell r="T313"/>
          <cell r="U313"/>
          <cell r="V313"/>
          <cell r="W313"/>
          <cell r="X313"/>
          <cell r="Y313"/>
          <cell r="Z313"/>
          <cell r="AA313"/>
          <cell r="AB313"/>
          <cell r="AC313"/>
          <cell r="AD313"/>
          <cell r="AE313"/>
        </row>
        <row r="314">
          <cell r="G314"/>
          <cell r="H314"/>
          <cell r="I314"/>
          <cell r="J314"/>
          <cell r="K314"/>
          <cell r="L314"/>
          <cell r="M314"/>
          <cell r="N314"/>
          <cell r="O314"/>
          <cell r="P314"/>
          <cell r="Q314"/>
          <cell r="R314"/>
          <cell r="S314"/>
          <cell r="T314"/>
          <cell r="U314"/>
          <cell r="V314"/>
          <cell r="W314"/>
          <cell r="X314"/>
          <cell r="Y314"/>
          <cell r="Z314"/>
          <cell r="AA314"/>
          <cell r="AB314"/>
          <cell r="AC314"/>
          <cell r="AD314"/>
          <cell r="AE314"/>
        </row>
        <row r="315">
          <cell r="G315"/>
          <cell r="H315"/>
          <cell r="I315"/>
          <cell r="J315"/>
          <cell r="K315"/>
          <cell r="L315"/>
          <cell r="M315"/>
          <cell r="N315"/>
          <cell r="O315"/>
          <cell r="P315"/>
          <cell r="Q315"/>
          <cell r="R315"/>
          <cell r="S315"/>
          <cell r="T315"/>
          <cell r="U315"/>
          <cell r="V315"/>
          <cell r="W315"/>
          <cell r="X315"/>
          <cell r="Y315"/>
          <cell r="Z315"/>
          <cell r="AA315"/>
          <cell r="AB315"/>
          <cell r="AC315"/>
          <cell r="AD315"/>
          <cell r="AE315"/>
        </row>
        <row r="316">
          <cell r="G316"/>
          <cell r="H316"/>
          <cell r="I316"/>
          <cell r="J316"/>
          <cell r="K316"/>
          <cell r="L316"/>
          <cell r="M316"/>
          <cell r="N316"/>
          <cell r="O316"/>
          <cell r="P316"/>
          <cell r="Q316"/>
          <cell r="R316"/>
          <cell r="S316"/>
          <cell r="T316"/>
          <cell r="U316"/>
          <cell r="V316"/>
          <cell r="W316"/>
          <cell r="X316"/>
          <cell r="Y316"/>
          <cell r="Z316"/>
          <cell r="AA316"/>
          <cell r="AB316"/>
          <cell r="AC316"/>
          <cell r="AD316"/>
          <cell r="AE316"/>
        </row>
        <row r="317">
          <cell r="G317"/>
          <cell r="H317"/>
          <cell r="I317"/>
          <cell r="J317"/>
          <cell r="K317"/>
          <cell r="L317"/>
          <cell r="M317"/>
          <cell r="N317"/>
          <cell r="O317"/>
          <cell r="P317"/>
          <cell r="Q317"/>
          <cell r="R317"/>
          <cell r="S317"/>
          <cell r="T317"/>
          <cell r="U317"/>
          <cell r="V317"/>
          <cell r="W317"/>
          <cell r="X317"/>
          <cell r="Y317"/>
          <cell r="Z317"/>
          <cell r="AA317"/>
          <cell r="AB317"/>
          <cell r="AC317"/>
          <cell r="AD317"/>
          <cell r="AE317"/>
        </row>
        <row r="318">
          <cell r="G318"/>
          <cell r="H318"/>
          <cell r="I318"/>
          <cell r="J318"/>
          <cell r="K318"/>
          <cell r="L318"/>
          <cell r="M318"/>
          <cell r="N318"/>
          <cell r="O318"/>
          <cell r="P318"/>
          <cell r="Q318"/>
          <cell r="R318"/>
          <cell r="S318"/>
          <cell r="T318"/>
          <cell r="U318"/>
          <cell r="V318"/>
          <cell r="W318"/>
          <cell r="X318"/>
          <cell r="Y318"/>
          <cell r="Z318"/>
          <cell r="AA318"/>
          <cell r="AB318"/>
          <cell r="AC318"/>
          <cell r="AD318"/>
          <cell r="AE318"/>
        </row>
        <row r="319">
          <cell r="G319"/>
          <cell r="H319"/>
          <cell r="I319"/>
          <cell r="J319"/>
          <cell r="K319"/>
          <cell r="L319"/>
          <cell r="M319"/>
          <cell r="N319"/>
          <cell r="O319"/>
          <cell r="P319"/>
          <cell r="Q319"/>
          <cell r="R319"/>
          <cell r="S319"/>
          <cell r="T319"/>
          <cell r="U319"/>
          <cell r="V319"/>
          <cell r="W319"/>
          <cell r="X319"/>
          <cell r="Y319"/>
          <cell r="Z319"/>
          <cell r="AA319"/>
          <cell r="AB319"/>
          <cell r="AC319"/>
          <cell r="AD319"/>
          <cell r="AE319"/>
        </row>
        <row r="320">
          <cell r="G320"/>
          <cell r="H320"/>
          <cell r="I320"/>
          <cell r="J320"/>
          <cell r="K320"/>
          <cell r="L320"/>
          <cell r="M320"/>
          <cell r="N320"/>
          <cell r="O320"/>
          <cell r="P320"/>
          <cell r="Q320"/>
          <cell r="R320"/>
          <cell r="S320"/>
          <cell r="T320"/>
          <cell r="U320"/>
          <cell r="V320"/>
          <cell r="W320"/>
          <cell r="X320"/>
          <cell r="Y320"/>
          <cell r="Z320"/>
          <cell r="AA320"/>
          <cell r="AB320"/>
          <cell r="AC320"/>
          <cell r="AD320"/>
          <cell r="AE320"/>
        </row>
        <row r="321">
          <cell r="G321"/>
          <cell r="H321"/>
          <cell r="I321"/>
          <cell r="J321"/>
          <cell r="K321"/>
          <cell r="L321"/>
          <cell r="M321"/>
          <cell r="N321"/>
          <cell r="O321"/>
          <cell r="P321"/>
          <cell r="Q321"/>
          <cell r="R321"/>
          <cell r="S321"/>
          <cell r="T321"/>
          <cell r="U321"/>
          <cell r="V321"/>
          <cell r="W321"/>
          <cell r="X321"/>
          <cell r="Y321"/>
          <cell r="Z321"/>
          <cell r="AA321"/>
          <cell r="AB321"/>
          <cell r="AC321"/>
          <cell r="AD321"/>
          <cell r="AE321"/>
        </row>
        <row r="322">
          <cell r="G322"/>
          <cell r="H322"/>
          <cell r="I322"/>
          <cell r="J322"/>
          <cell r="K322"/>
          <cell r="L322"/>
          <cell r="M322"/>
          <cell r="N322"/>
          <cell r="O322"/>
          <cell r="P322"/>
          <cell r="Q322"/>
          <cell r="R322"/>
          <cell r="S322"/>
          <cell r="T322"/>
          <cell r="U322"/>
          <cell r="V322"/>
          <cell r="W322"/>
          <cell r="X322"/>
          <cell r="Y322"/>
          <cell r="Z322"/>
          <cell r="AA322"/>
          <cell r="AB322"/>
          <cell r="AC322"/>
          <cell r="AD322"/>
          <cell r="AE322"/>
        </row>
        <row r="323">
          <cell r="G323"/>
          <cell r="H323"/>
          <cell r="I323"/>
          <cell r="J323"/>
          <cell r="K323"/>
          <cell r="L323"/>
          <cell r="M323"/>
          <cell r="N323"/>
          <cell r="O323"/>
          <cell r="P323"/>
          <cell r="Q323"/>
          <cell r="R323"/>
          <cell r="S323"/>
          <cell r="T323"/>
          <cell r="U323"/>
          <cell r="V323"/>
          <cell r="W323"/>
          <cell r="X323"/>
          <cell r="Y323"/>
          <cell r="Z323"/>
          <cell r="AA323"/>
          <cell r="AB323"/>
          <cell r="AC323"/>
          <cell r="AD323"/>
          <cell r="AE323"/>
        </row>
        <row r="324">
          <cell r="G324"/>
          <cell r="H324"/>
          <cell r="I324"/>
          <cell r="J324"/>
          <cell r="K324"/>
          <cell r="L324"/>
          <cell r="M324"/>
          <cell r="N324"/>
          <cell r="O324"/>
          <cell r="P324"/>
          <cell r="Q324"/>
          <cell r="R324"/>
          <cell r="S324"/>
          <cell r="T324"/>
          <cell r="U324"/>
          <cell r="V324"/>
          <cell r="W324"/>
          <cell r="X324"/>
          <cell r="Y324"/>
          <cell r="Z324"/>
          <cell r="AA324"/>
          <cell r="AB324"/>
          <cell r="AC324"/>
          <cell r="AD324"/>
          <cell r="AE324"/>
        </row>
        <row r="325">
          <cell r="G325"/>
          <cell r="H325"/>
          <cell r="I325"/>
          <cell r="J325"/>
          <cell r="K325"/>
          <cell r="L325"/>
          <cell r="M325"/>
          <cell r="N325"/>
          <cell r="O325"/>
          <cell r="P325"/>
          <cell r="Q325"/>
          <cell r="R325"/>
          <cell r="S325"/>
          <cell r="T325"/>
          <cell r="U325"/>
          <cell r="V325"/>
          <cell r="W325"/>
          <cell r="X325"/>
          <cell r="Y325"/>
          <cell r="Z325"/>
          <cell r="AA325"/>
          <cell r="AB325"/>
          <cell r="AC325"/>
          <cell r="AD325"/>
          <cell r="AE325"/>
        </row>
        <row r="326">
          <cell r="G326"/>
          <cell r="H326"/>
          <cell r="I326"/>
          <cell r="J326"/>
          <cell r="K326"/>
          <cell r="L326"/>
          <cell r="M326"/>
          <cell r="N326"/>
          <cell r="O326"/>
          <cell r="P326"/>
          <cell r="Q326"/>
          <cell r="R326"/>
          <cell r="S326"/>
          <cell r="T326"/>
          <cell r="U326"/>
          <cell r="V326"/>
          <cell r="W326"/>
          <cell r="X326"/>
          <cell r="Y326"/>
          <cell r="Z326"/>
          <cell r="AA326"/>
          <cell r="AB326"/>
          <cell r="AC326"/>
          <cell r="AD326"/>
          <cell r="AE326"/>
        </row>
        <row r="327">
          <cell r="G327"/>
          <cell r="H327"/>
          <cell r="I327"/>
          <cell r="J327"/>
          <cell r="K327"/>
          <cell r="L327"/>
          <cell r="M327"/>
          <cell r="N327"/>
          <cell r="O327"/>
          <cell r="P327"/>
          <cell r="Q327"/>
          <cell r="R327"/>
          <cell r="S327"/>
          <cell r="T327"/>
          <cell r="U327"/>
          <cell r="V327"/>
          <cell r="W327"/>
          <cell r="X327"/>
          <cell r="Y327"/>
          <cell r="Z327"/>
          <cell r="AA327"/>
          <cell r="AB327"/>
          <cell r="AC327"/>
          <cell r="AD327"/>
          <cell r="AE327"/>
        </row>
        <row r="328">
          <cell r="G328"/>
          <cell r="H328"/>
          <cell r="I328"/>
          <cell r="J328"/>
          <cell r="K328"/>
          <cell r="L328"/>
          <cell r="M328"/>
          <cell r="N328"/>
          <cell r="O328"/>
          <cell r="P328"/>
          <cell r="Q328"/>
          <cell r="R328"/>
          <cell r="S328"/>
          <cell r="T328"/>
          <cell r="U328"/>
          <cell r="V328"/>
          <cell r="W328"/>
          <cell r="X328"/>
          <cell r="Y328"/>
          <cell r="Z328"/>
          <cell r="AA328"/>
          <cell r="AB328"/>
          <cell r="AC328"/>
          <cell r="AD328"/>
          <cell r="AE328"/>
        </row>
        <row r="329">
          <cell r="G329"/>
          <cell r="H329"/>
          <cell r="I329"/>
          <cell r="J329"/>
          <cell r="K329"/>
          <cell r="L329"/>
          <cell r="M329"/>
          <cell r="N329"/>
          <cell r="O329"/>
          <cell r="P329"/>
          <cell r="Q329"/>
          <cell r="R329"/>
          <cell r="S329"/>
          <cell r="T329"/>
          <cell r="U329"/>
          <cell r="V329"/>
          <cell r="W329"/>
          <cell r="X329"/>
          <cell r="Y329"/>
          <cell r="Z329"/>
          <cell r="AA329"/>
          <cell r="AB329"/>
          <cell r="AC329"/>
          <cell r="AD329"/>
          <cell r="AE329"/>
        </row>
        <row r="330">
          <cell r="G330"/>
          <cell r="H330"/>
          <cell r="I330"/>
          <cell r="J330"/>
          <cell r="K330"/>
          <cell r="L330"/>
          <cell r="M330"/>
          <cell r="N330"/>
          <cell r="O330"/>
          <cell r="P330"/>
          <cell r="Q330"/>
          <cell r="R330"/>
          <cell r="S330"/>
          <cell r="T330"/>
          <cell r="U330"/>
          <cell r="V330"/>
          <cell r="W330"/>
          <cell r="X330"/>
          <cell r="Y330"/>
          <cell r="Z330"/>
          <cell r="AA330"/>
          <cell r="AB330"/>
          <cell r="AC330"/>
          <cell r="AD330"/>
          <cell r="AE330"/>
        </row>
        <row r="331">
          <cell r="G331"/>
          <cell r="H331"/>
          <cell r="I331"/>
          <cell r="J331"/>
          <cell r="K331"/>
          <cell r="L331"/>
          <cell r="M331"/>
          <cell r="N331"/>
          <cell r="O331"/>
          <cell r="P331"/>
          <cell r="Q331"/>
          <cell r="R331"/>
          <cell r="S331"/>
          <cell r="T331"/>
          <cell r="U331"/>
          <cell r="V331"/>
          <cell r="W331"/>
          <cell r="X331"/>
          <cell r="Y331"/>
          <cell r="Z331"/>
          <cell r="AA331"/>
          <cell r="AB331"/>
          <cell r="AC331"/>
          <cell r="AD331"/>
          <cell r="AE331"/>
        </row>
        <row r="332">
          <cell r="G332"/>
          <cell r="H332"/>
          <cell r="I332"/>
          <cell r="J332"/>
          <cell r="K332"/>
          <cell r="L332"/>
          <cell r="M332"/>
          <cell r="N332"/>
          <cell r="O332"/>
          <cell r="P332"/>
          <cell r="Q332"/>
          <cell r="R332"/>
          <cell r="S332"/>
          <cell r="T332"/>
          <cell r="U332"/>
          <cell r="V332"/>
          <cell r="W332"/>
          <cell r="X332"/>
          <cell r="Y332"/>
          <cell r="Z332"/>
          <cell r="AA332"/>
          <cell r="AB332"/>
          <cell r="AC332"/>
          <cell r="AD332"/>
          <cell r="AE332"/>
        </row>
        <row r="333">
          <cell r="G333"/>
          <cell r="H333"/>
          <cell r="I333"/>
          <cell r="J333"/>
          <cell r="K333"/>
          <cell r="L333"/>
          <cell r="M333"/>
          <cell r="N333"/>
          <cell r="O333"/>
          <cell r="P333"/>
          <cell r="Q333"/>
          <cell r="R333"/>
          <cell r="S333"/>
          <cell r="T333"/>
          <cell r="U333"/>
          <cell r="V333"/>
          <cell r="W333"/>
          <cell r="X333"/>
          <cell r="Y333"/>
          <cell r="Z333"/>
          <cell r="AA333"/>
          <cell r="AB333"/>
          <cell r="AC333"/>
          <cell r="AD333"/>
          <cell r="AE333"/>
        </row>
        <row r="334">
          <cell r="G334"/>
          <cell r="H334"/>
          <cell r="I334"/>
          <cell r="J334"/>
          <cell r="K334"/>
          <cell r="L334"/>
          <cell r="M334"/>
          <cell r="N334"/>
          <cell r="O334"/>
          <cell r="P334"/>
          <cell r="Q334"/>
          <cell r="R334"/>
          <cell r="S334"/>
          <cell r="T334"/>
          <cell r="U334"/>
          <cell r="V334"/>
          <cell r="W334"/>
          <cell r="X334"/>
          <cell r="Y334"/>
          <cell r="Z334"/>
          <cell r="AA334"/>
          <cell r="AB334"/>
          <cell r="AC334"/>
          <cell r="AD334"/>
          <cell r="AE334"/>
        </row>
        <row r="335">
          <cell r="G335"/>
          <cell r="H335"/>
          <cell r="I335"/>
          <cell r="J335"/>
          <cell r="K335"/>
          <cell r="L335"/>
          <cell r="M335"/>
          <cell r="N335"/>
          <cell r="O335"/>
          <cell r="P335"/>
          <cell r="Q335"/>
          <cell r="R335"/>
          <cell r="S335"/>
          <cell r="T335"/>
          <cell r="U335"/>
          <cell r="V335"/>
          <cell r="W335"/>
          <cell r="X335"/>
          <cell r="Y335"/>
          <cell r="Z335"/>
          <cell r="AA335"/>
          <cell r="AB335"/>
          <cell r="AC335"/>
          <cell r="AD335"/>
          <cell r="AE335"/>
        </row>
        <row r="336">
          <cell r="G336"/>
          <cell r="H336"/>
          <cell r="I336"/>
          <cell r="J336"/>
          <cell r="K336"/>
          <cell r="L336"/>
          <cell r="M336"/>
          <cell r="N336"/>
          <cell r="O336"/>
          <cell r="P336"/>
          <cell r="Q336"/>
          <cell r="R336"/>
          <cell r="S336"/>
          <cell r="T336"/>
          <cell r="U336"/>
          <cell r="V336"/>
          <cell r="W336"/>
          <cell r="X336"/>
          <cell r="Y336"/>
          <cell r="Z336"/>
          <cell r="AA336"/>
          <cell r="AB336"/>
          <cell r="AC336"/>
          <cell r="AD336"/>
          <cell r="AE336"/>
        </row>
        <row r="337">
          <cell r="G337"/>
          <cell r="H337"/>
          <cell r="I337"/>
          <cell r="J337"/>
          <cell r="K337"/>
          <cell r="L337"/>
          <cell r="M337"/>
          <cell r="N337"/>
          <cell r="O337"/>
          <cell r="P337"/>
          <cell r="Q337"/>
          <cell r="R337"/>
          <cell r="S337"/>
          <cell r="T337"/>
          <cell r="U337"/>
          <cell r="V337"/>
          <cell r="W337"/>
          <cell r="X337"/>
          <cell r="Y337"/>
          <cell r="Z337"/>
          <cell r="AA337"/>
          <cell r="AB337"/>
          <cell r="AC337"/>
          <cell r="AD337"/>
          <cell r="AE337"/>
        </row>
        <row r="338">
          <cell r="G338"/>
          <cell r="H338"/>
          <cell r="I338"/>
          <cell r="J338"/>
          <cell r="K338"/>
          <cell r="L338"/>
          <cell r="M338"/>
          <cell r="N338"/>
          <cell r="O338"/>
          <cell r="P338"/>
          <cell r="Q338"/>
          <cell r="R338"/>
          <cell r="S338"/>
          <cell r="T338"/>
          <cell r="U338"/>
          <cell r="V338"/>
          <cell r="W338"/>
          <cell r="X338"/>
          <cell r="Y338"/>
          <cell r="Z338"/>
          <cell r="AA338"/>
          <cell r="AB338"/>
          <cell r="AC338"/>
          <cell r="AD338"/>
          <cell r="AE338"/>
        </row>
        <row r="339">
          <cell r="G339"/>
          <cell r="H339"/>
          <cell r="I339"/>
          <cell r="J339"/>
          <cell r="K339"/>
          <cell r="L339"/>
          <cell r="M339"/>
          <cell r="N339"/>
          <cell r="O339"/>
          <cell r="P339"/>
          <cell r="Q339"/>
          <cell r="R339"/>
          <cell r="S339"/>
          <cell r="T339"/>
          <cell r="U339"/>
          <cell r="V339"/>
          <cell r="W339"/>
          <cell r="X339"/>
          <cell r="Y339"/>
          <cell r="Z339"/>
          <cell r="AA339"/>
          <cell r="AB339"/>
          <cell r="AC339"/>
          <cell r="AD339"/>
          <cell r="AE339"/>
        </row>
        <row r="340">
          <cell r="G340"/>
          <cell r="H340"/>
          <cell r="I340"/>
          <cell r="J340"/>
          <cell r="K340"/>
          <cell r="L340"/>
          <cell r="M340"/>
          <cell r="N340"/>
          <cell r="O340"/>
          <cell r="P340"/>
          <cell r="Q340"/>
          <cell r="R340"/>
          <cell r="S340"/>
          <cell r="T340"/>
          <cell r="U340"/>
          <cell r="V340"/>
          <cell r="W340"/>
          <cell r="X340"/>
          <cell r="Y340"/>
          <cell r="Z340"/>
          <cell r="AA340"/>
          <cell r="AB340"/>
          <cell r="AC340"/>
          <cell r="AD340"/>
          <cell r="AE340"/>
        </row>
        <row r="341">
          <cell r="G341"/>
          <cell r="H341"/>
          <cell r="I341"/>
          <cell r="J341"/>
          <cell r="K341"/>
          <cell r="L341"/>
          <cell r="M341"/>
          <cell r="N341"/>
          <cell r="O341"/>
          <cell r="P341"/>
          <cell r="Q341"/>
          <cell r="R341"/>
          <cell r="S341"/>
          <cell r="T341"/>
          <cell r="U341"/>
          <cell r="V341"/>
          <cell r="W341"/>
          <cell r="X341"/>
          <cell r="Y341"/>
          <cell r="Z341"/>
          <cell r="AA341"/>
          <cell r="AB341"/>
          <cell r="AC341"/>
          <cell r="AD341"/>
          <cell r="AE341"/>
        </row>
        <row r="342">
          <cell r="G342"/>
          <cell r="H342"/>
          <cell r="I342"/>
          <cell r="J342"/>
          <cell r="K342"/>
          <cell r="L342"/>
          <cell r="M342"/>
          <cell r="N342"/>
          <cell r="O342"/>
          <cell r="P342"/>
          <cell r="Q342"/>
          <cell r="R342"/>
          <cell r="S342"/>
          <cell r="T342"/>
          <cell r="U342"/>
          <cell r="V342"/>
          <cell r="W342"/>
          <cell r="X342"/>
          <cell r="Y342"/>
          <cell r="Z342"/>
          <cell r="AA342"/>
          <cell r="AB342"/>
          <cell r="AC342"/>
          <cell r="AD342"/>
          <cell r="AE342"/>
        </row>
        <row r="343">
          <cell r="G343"/>
          <cell r="H343"/>
          <cell r="I343"/>
          <cell r="J343"/>
          <cell r="K343"/>
          <cell r="L343"/>
          <cell r="M343"/>
          <cell r="N343"/>
          <cell r="O343"/>
          <cell r="P343"/>
          <cell r="Q343"/>
          <cell r="R343"/>
          <cell r="S343"/>
          <cell r="T343"/>
          <cell r="U343"/>
          <cell r="V343"/>
          <cell r="W343"/>
          <cell r="X343"/>
          <cell r="Y343"/>
          <cell r="Z343"/>
          <cell r="AA343"/>
          <cell r="AB343"/>
          <cell r="AC343"/>
          <cell r="AD343"/>
          <cell r="AE343"/>
        </row>
        <row r="344">
          <cell r="G344"/>
          <cell r="H344"/>
          <cell r="I344"/>
          <cell r="J344"/>
          <cell r="K344"/>
          <cell r="L344"/>
          <cell r="M344"/>
          <cell r="N344"/>
          <cell r="O344"/>
          <cell r="P344"/>
          <cell r="Q344"/>
          <cell r="R344"/>
          <cell r="S344"/>
          <cell r="T344"/>
          <cell r="U344"/>
          <cell r="V344"/>
          <cell r="W344"/>
          <cell r="X344"/>
          <cell r="Y344"/>
          <cell r="Z344"/>
          <cell r="AA344"/>
          <cell r="AB344"/>
          <cell r="AC344"/>
          <cell r="AD344"/>
          <cell r="AE344"/>
        </row>
        <row r="345">
          <cell r="G345"/>
          <cell r="H345"/>
          <cell r="I345"/>
          <cell r="J345"/>
          <cell r="K345"/>
          <cell r="L345"/>
          <cell r="M345"/>
          <cell r="N345"/>
          <cell r="O345"/>
          <cell r="P345"/>
          <cell r="Q345"/>
          <cell r="R345"/>
          <cell r="S345"/>
          <cell r="T345"/>
          <cell r="U345"/>
          <cell r="V345"/>
          <cell r="W345"/>
          <cell r="X345"/>
          <cell r="Y345"/>
          <cell r="Z345"/>
          <cell r="AA345"/>
          <cell r="AB345"/>
          <cell r="AC345"/>
          <cell r="AD345"/>
          <cell r="AE345"/>
        </row>
        <row r="346">
          <cell r="G346"/>
          <cell r="H346"/>
          <cell r="I346"/>
          <cell r="J346"/>
          <cell r="K346"/>
          <cell r="L346"/>
          <cell r="M346"/>
          <cell r="N346"/>
          <cell r="O346"/>
          <cell r="P346"/>
          <cell r="Q346"/>
          <cell r="R346"/>
          <cell r="S346"/>
          <cell r="T346"/>
          <cell r="U346"/>
          <cell r="V346"/>
          <cell r="W346"/>
          <cell r="X346"/>
          <cell r="Y346"/>
          <cell r="Z346"/>
          <cell r="AA346"/>
          <cell r="AB346"/>
          <cell r="AC346"/>
          <cell r="AD346"/>
          <cell r="AE346"/>
        </row>
        <row r="347">
          <cell r="G347"/>
          <cell r="H347"/>
          <cell r="I347"/>
          <cell r="J347"/>
          <cell r="K347"/>
          <cell r="L347"/>
          <cell r="M347"/>
          <cell r="N347"/>
          <cell r="O347"/>
          <cell r="P347"/>
          <cell r="Q347"/>
          <cell r="R347"/>
          <cell r="S347"/>
          <cell r="T347"/>
          <cell r="U347"/>
          <cell r="V347"/>
          <cell r="W347"/>
          <cell r="X347"/>
          <cell r="Y347"/>
          <cell r="Z347"/>
          <cell r="AA347"/>
          <cell r="AB347"/>
          <cell r="AC347"/>
          <cell r="AD347"/>
          <cell r="AE347"/>
        </row>
        <row r="348">
          <cell r="G348"/>
          <cell r="H348"/>
          <cell r="I348"/>
          <cell r="J348"/>
          <cell r="K348"/>
          <cell r="L348"/>
          <cell r="M348"/>
          <cell r="N348"/>
          <cell r="O348"/>
          <cell r="P348"/>
          <cell r="Q348"/>
          <cell r="R348"/>
          <cell r="S348"/>
          <cell r="T348"/>
          <cell r="U348"/>
          <cell r="V348"/>
          <cell r="W348"/>
          <cell r="X348"/>
          <cell r="Y348"/>
          <cell r="Z348"/>
          <cell r="AA348"/>
          <cell r="AB348"/>
          <cell r="AC348"/>
          <cell r="AD348"/>
          <cell r="AE348"/>
        </row>
        <row r="349">
          <cell r="G349"/>
          <cell r="H349"/>
          <cell r="I349"/>
          <cell r="J349"/>
          <cell r="K349"/>
          <cell r="L349"/>
          <cell r="M349"/>
          <cell r="N349"/>
          <cell r="O349"/>
          <cell r="P349"/>
          <cell r="Q349"/>
          <cell r="R349"/>
          <cell r="S349"/>
          <cell r="T349"/>
          <cell r="U349"/>
          <cell r="V349"/>
          <cell r="W349"/>
          <cell r="X349"/>
          <cell r="Y349"/>
          <cell r="Z349"/>
          <cell r="AA349"/>
          <cell r="AB349"/>
          <cell r="AC349"/>
          <cell r="AD349"/>
          <cell r="AE349"/>
        </row>
        <row r="350">
          <cell r="G350"/>
          <cell r="H350"/>
          <cell r="I350"/>
          <cell r="J350"/>
          <cell r="K350"/>
          <cell r="L350"/>
          <cell r="M350"/>
          <cell r="N350"/>
          <cell r="O350"/>
          <cell r="P350"/>
          <cell r="Q350"/>
          <cell r="R350"/>
          <cell r="S350"/>
          <cell r="T350"/>
          <cell r="U350"/>
          <cell r="V350"/>
          <cell r="W350"/>
          <cell r="X350"/>
          <cell r="Y350"/>
          <cell r="Z350"/>
          <cell r="AA350"/>
          <cell r="AB350"/>
          <cell r="AC350"/>
          <cell r="AD350"/>
          <cell r="AE350"/>
        </row>
        <row r="351">
          <cell r="G351"/>
          <cell r="H351"/>
          <cell r="I351"/>
          <cell r="J351"/>
          <cell r="K351"/>
          <cell r="L351"/>
          <cell r="M351"/>
          <cell r="N351"/>
          <cell r="O351"/>
          <cell r="P351"/>
          <cell r="Q351"/>
          <cell r="R351"/>
          <cell r="S351"/>
          <cell r="T351"/>
          <cell r="U351"/>
          <cell r="V351"/>
          <cell r="W351"/>
          <cell r="X351"/>
          <cell r="Y351"/>
          <cell r="Z351"/>
          <cell r="AA351"/>
          <cell r="AB351"/>
          <cell r="AC351"/>
          <cell r="AD351"/>
          <cell r="AE351"/>
        </row>
        <row r="352">
          <cell r="G352"/>
          <cell r="H352"/>
          <cell r="I352"/>
          <cell r="J352"/>
          <cell r="K352"/>
          <cell r="L352"/>
          <cell r="M352"/>
          <cell r="N352"/>
          <cell r="O352"/>
          <cell r="P352"/>
          <cell r="Q352"/>
          <cell r="R352"/>
          <cell r="S352"/>
          <cell r="T352"/>
          <cell r="U352"/>
          <cell r="V352"/>
          <cell r="W352"/>
          <cell r="X352"/>
          <cell r="Y352"/>
          <cell r="Z352"/>
          <cell r="AA352"/>
          <cell r="AB352"/>
          <cell r="AC352"/>
          <cell r="AD352"/>
          <cell r="AE352"/>
        </row>
        <row r="353">
          <cell r="G353"/>
          <cell r="H353"/>
          <cell r="I353"/>
          <cell r="J353"/>
          <cell r="K353"/>
          <cell r="L353"/>
          <cell r="M353"/>
          <cell r="N353"/>
          <cell r="O353"/>
          <cell r="P353"/>
          <cell r="Q353"/>
          <cell r="R353"/>
          <cell r="S353"/>
          <cell r="T353"/>
          <cell r="U353"/>
          <cell r="V353"/>
          <cell r="W353"/>
          <cell r="X353"/>
          <cell r="Y353"/>
          <cell r="Z353"/>
          <cell r="AA353"/>
          <cell r="AB353"/>
          <cell r="AC353"/>
          <cell r="AD353"/>
          <cell r="AE353"/>
        </row>
        <row r="354">
          <cell r="G354"/>
          <cell r="H354"/>
          <cell r="I354"/>
          <cell r="J354"/>
          <cell r="K354"/>
          <cell r="L354"/>
          <cell r="M354"/>
          <cell r="N354"/>
          <cell r="O354"/>
          <cell r="P354"/>
          <cell r="Q354"/>
          <cell r="R354"/>
          <cell r="S354"/>
          <cell r="T354"/>
          <cell r="U354"/>
          <cell r="V354"/>
          <cell r="W354"/>
          <cell r="X354"/>
          <cell r="Y354"/>
          <cell r="Z354"/>
          <cell r="AA354"/>
          <cell r="AB354"/>
          <cell r="AC354"/>
          <cell r="AD354"/>
          <cell r="AE354"/>
        </row>
        <row r="355">
          <cell r="G355"/>
          <cell r="H355"/>
          <cell r="I355"/>
          <cell r="J355"/>
          <cell r="K355"/>
          <cell r="L355"/>
          <cell r="M355"/>
          <cell r="N355"/>
          <cell r="O355"/>
          <cell r="P355"/>
          <cell r="Q355"/>
          <cell r="R355"/>
          <cell r="S355"/>
          <cell r="T355"/>
          <cell r="U355"/>
          <cell r="V355"/>
          <cell r="W355"/>
          <cell r="X355"/>
          <cell r="Y355"/>
          <cell r="Z355"/>
          <cell r="AA355"/>
          <cell r="AB355"/>
          <cell r="AC355"/>
          <cell r="AD355"/>
          <cell r="AE355"/>
        </row>
        <row r="356">
          <cell r="G356"/>
          <cell r="H356"/>
          <cell r="I356"/>
          <cell r="J356"/>
          <cell r="K356"/>
          <cell r="L356"/>
          <cell r="M356"/>
          <cell r="N356"/>
          <cell r="O356"/>
          <cell r="P356"/>
          <cell r="Q356"/>
          <cell r="R356"/>
          <cell r="S356"/>
          <cell r="T356"/>
          <cell r="U356"/>
          <cell r="V356"/>
          <cell r="W356"/>
          <cell r="X356"/>
          <cell r="Y356"/>
          <cell r="Z356"/>
          <cell r="AA356"/>
          <cell r="AB356"/>
          <cell r="AC356"/>
          <cell r="AD356"/>
          <cell r="AE356"/>
        </row>
        <row r="357">
          <cell r="G357"/>
          <cell r="H357"/>
          <cell r="I357"/>
          <cell r="J357"/>
          <cell r="K357"/>
          <cell r="L357"/>
          <cell r="M357"/>
          <cell r="N357"/>
          <cell r="O357"/>
          <cell r="P357"/>
          <cell r="Q357"/>
          <cell r="R357"/>
          <cell r="S357"/>
          <cell r="T357"/>
          <cell r="U357"/>
          <cell r="V357"/>
          <cell r="W357"/>
          <cell r="X357"/>
          <cell r="Y357"/>
          <cell r="Z357"/>
          <cell r="AA357"/>
          <cell r="AB357"/>
          <cell r="AC357"/>
          <cell r="AD357"/>
          <cell r="AE357"/>
        </row>
        <row r="358">
          <cell r="G358"/>
          <cell r="H358"/>
          <cell r="I358"/>
          <cell r="J358"/>
          <cell r="K358"/>
          <cell r="L358"/>
          <cell r="M358"/>
          <cell r="N358"/>
          <cell r="O358"/>
          <cell r="P358"/>
          <cell r="Q358"/>
          <cell r="R358"/>
          <cell r="S358"/>
          <cell r="T358"/>
          <cell r="U358"/>
          <cell r="V358"/>
          <cell r="W358"/>
          <cell r="X358"/>
          <cell r="Y358"/>
          <cell r="Z358"/>
          <cell r="AA358"/>
          <cell r="AB358"/>
          <cell r="AC358"/>
          <cell r="AD358"/>
          <cell r="AE358"/>
        </row>
        <row r="359">
          <cell r="G359"/>
          <cell r="H359"/>
          <cell r="I359"/>
          <cell r="J359"/>
          <cell r="K359"/>
          <cell r="L359"/>
          <cell r="M359"/>
          <cell r="N359"/>
          <cell r="O359"/>
          <cell r="P359"/>
          <cell r="Q359"/>
          <cell r="R359"/>
          <cell r="S359"/>
          <cell r="T359"/>
          <cell r="U359"/>
          <cell r="V359"/>
          <cell r="W359"/>
          <cell r="X359"/>
          <cell r="Y359"/>
          <cell r="Z359"/>
          <cell r="AA359"/>
          <cell r="AB359"/>
          <cell r="AC359"/>
          <cell r="AD359"/>
          <cell r="AE359"/>
        </row>
        <row r="360">
          <cell r="G360"/>
          <cell r="H360"/>
          <cell r="I360"/>
          <cell r="J360"/>
          <cell r="K360"/>
          <cell r="L360"/>
          <cell r="M360"/>
          <cell r="N360"/>
          <cell r="O360"/>
          <cell r="P360"/>
          <cell r="Q360"/>
          <cell r="R360"/>
          <cell r="S360"/>
          <cell r="T360"/>
          <cell r="U360"/>
          <cell r="V360"/>
          <cell r="W360"/>
          <cell r="X360"/>
          <cell r="Y360"/>
          <cell r="Z360"/>
          <cell r="AA360"/>
          <cell r="AB360"/>
          <cell r="AC360"/>
          <cell r="AD360"/>
          <cell r="AE360"/>
        </row>
        <row r="361">
          <cell r="G361"/>
          <cell r="H361"/>
          <cell r="I361"/>
          <cell r="J361"/>
          <cell r="K361"/>
          <cell r="L361"/>
          <cell r="M361"/>
          <cell r="N361"/>
          <cell r="O361"/>
          <cell r="P361"/>
          <cell r="Q361"/>
          <cell r="R361"/>
          <cell r="S361"/>
          <cell r="T361"/>
          <cell r="U361"/>
          <cell r="V361"/>
          <cell r="W361"/>
          <cell r="X361"/>
          <cell r="Y361"/>
          <cell r="Z361"/>
          <cell r="AA361"/>
          <cell r="AB361"/>
          <cell r="AC361"/>
          <cell r="AD361"/>
          <cell r="AE361"/>
        </row>
        <row r="362">
          <cell r="G362"/>
          <cell r="H362"/>
          <cell r="I362"/>
          <cell r="J362"/>
          <cell r="K362"/>
          <cell r="L362"/>
          <cell r="M362"/>
          <cell r="N362"/>
          <cell r="O362"/>
          <cell r="P362"/>
          <cell r="Q362"/>
          <cell r="R362"/>
          <cell r="S362"/>
          <cell r="T362"/>
          <cell r="U362"/>
          <cell r="V362"/>
          <cell r="W362"/>
          <cell r="X362"/>
          <cell r="Y362"/>
          <cell r="Z362"/>
          <cell r="AA362"/>
          <cell r="AB362"/>
          <cell r="AC362"/>
          <cell r="AD362"/>
          <cell r="AE362"/>
        </row>
        <row r="363">
          <cell r="G363"/>
          <cell r="H363"/>
          <cell r="I363"/>
          <cell r="J363"/>
          <cell r="K363"/>
          <cell r="L363"/>
          <cell r="M363"/>
          <cell r="N363"/>
          <cell r="O363"/>
          <cell r="P363"/>
          <cell r="Q363"/>
          <cell r="R363"/>
          <cell r="S363"/>
          <cell r="T363"/>
          <cell r="U363"/>
          <cell r="V363"/>
          <cell r="W363"/>
          <cell r="X363"/>
          <cell r="Y363"/>
          <cell r="Z363"/>
          <cell r="AA363"/>
          <cell r="AB363"/>
          <cell r="AC363"/>
          <cell r="AD363"/>
          <cell r="AE363"/>
        </row>
        <row r="364">
          <cell r="G364"/>
          <cell r="H364"/>
          <cell r="I364"/>
          <cell r="J364"/>
          <cell r="K364"/>
          <cell r="L364"/>
          <cell r="M364"/>
          <cell r="N364"/>
          <cell r="O364"/>
          <cell r="P364"/>
          <cell r="Q364"/>
          <cell r="R364"/>
          <cell r="S364"/>
          <cell r="T364"/>
          <cell r="U364"/>
          <cell r="V364"/>
          <cell r="W364"/>
          <cell r="X364"/>
          <cell r="Y364"/>
          <cell r="Z364"/>
          <cell r="AA364"/>
          <cell r="AB364"/>
          <cell r="AC364"/>
          <cell r="AD364"/>
          <cell r="AE364"/>
        </row>
        <row r="365">
          <cell r="G365"/>
          <cell r="H365"/>
          <cell r="I365"/>
          <cell r="J365"/>
          <cell r="K365"/>
          <cell r="L365"/>
          <cell r="M365"/>
          <cell r="N365"/>
          <cell r="O365"/>
          <cell r="P365"/>
          <cell r="Q365"/>
          <cell r="R365"/>
          <cell r="S365"/>
          <cell r="T365"/>
          <cell r="U365"/>
          <cell r="V365"/>
          <cell r="W365"/>
          <cell r="X365"/>
          <cell r="Y365"/>
          <cell r="Z365"/>
          <cell r="AA365"/>
          <cell r="AB365"/>
          <cell r="AC365"/>
          <cell r="AD365"/>
          <cell r="AE365"/>
        </row>
        <row r="366">
          <cell r="G366"/>
          <cell r="H366"/>
          <cell r="I366"/>
          <cell r="J366"/>
          <cell r="K366"/>
          <cell r="L366"/>
          <cell r="M366"/>
          <cell r="N366"/>
          <cell r="O366"/>
          <cell r="P366"/>
          <cell r="Q366"/>
          <cell r="R366"/>
          <cell r="S366"/>
          <cell r="T366"/>
          <cell r="U366"/>
          <cell r="V366"/>
          <cell r="W366"/>
          <cell r="X366"/>
          <cell r="Y366"/>
          <cell r="Z366"/>
          <cell r="AA366"/>
          <cell r="AB366"/>
          <cell r="AC366"/>
          <cell r="AD366"/>
          <cell r="AE366"/>
        </row>
        <row r="367">
          <cell r="G367"/>
          <cell r="H367"/>
          <cell r="I367"/>
          <cell r="J367"/>
          <cell r="K367"/>
          <cell r="L367"/>
          <cell r="M367"/>
          <cell r="N367"/>
          <cell r="O367"/>
          <cell r="P367"/>
          <cell r="Q367"/>
          <cell r="R367"/>
          <cell r="S367"/>
          <cell r="T367"/>
          <cell r="U367"/>
          <cell r="V367"/>
          <cell r="W367"/>
          <cell r="X367"/>
          <cell r="Y367"/>
          <cell r="Z367"/>
          <cell r="AA367"/>
          <cell r="AB367"/>
          <cell r="AC367"/>
          <cell r="AD367"/>
          <cell r="AE367"/>
        </row>
        <row r="368">
          <cell r="G368"/>
          <cell r="H368"/>
          <cell r="I368"/>
          <cell r="J368"/>
          <cell r="K368"/>
          <cell r="L368"/>
          <cell r="M368"/>
          <cell r="N368"/>
          <cell r="O368"/>
          <cell r="P368"/>
          <cell r="Q368"/>
          <cell r="R368"/>
          <cell r="S368"/>
          <cell r="T368"/>
          <cell r="U368"/>
          <cell r="V368"/>
          <cell r="W368"/>
          <cell r="X368"/>
          <cell r="Y368"/>
          <cell r="Z368"/>
          <cell r="AA368"/>
          <cell r="AB368"/>
          <cell r="AC368"/>
          <cell r="AD368"/>
          <cell r="AE368"/>
        </row>
        <row r="369">
          <cell r="G369"/>
          <cell r="H369"/>
          <cell r="I369"/>
          <cell r="J369"/>
          <cell r="K369"/>
          <cell r="L369"/>
          <cell r="M369"/>
          <cell r="N369"/>
          <cell r="O369"/>
          <cell r="P369"/>
          <cell r="Q369"/>
          <cell r="R369"/>
          <cell r="S369"/>
          <cell r="T369"/>
          <cell r="U369"/>
          <cell r="V369"/>
          <cell r="W369"/>
          <cell r="X369"/>
          <cell r="Y369"/>
          <cell r="Z369"/>
          <cell r="AA369"/>
          <cell r="AB369"/>
          <cell r="AC369"/>
          <cell r="AD369"/>
          <cell r="AE369"/>
        </row>
        <row r="370">
          <cell r="G370"/>
          <cell r="H370"/>
          <cell r="I370"/>
          <cell r="J370"/>
          <cell r="K370"/>
          <cell r="L370"/>
          <cell r="M370"/>
          <cell r="N370"/>
          <cell r="O370"/>
          <cell r="P370"/>
          <cell r="Q370"/>
          <cell r="R370"/>
          <cell r="S370"/>
          <cell r="T370"/>
          <cell r="U370"/>
          <cell r="V370"/>
          <cell r="W370"/>
          <cell r="X370"/>
          <cell r="Y370"/>
          <cell r="Z370"/>
          <cell r="AA370"/>
          <cell r="AB370"/>
          <cell r="AC370"/>
          <cell r="AD370"/>
          <cell r="AE370"/>
        </row>
        <row r="371">
          <cell r="G371"/>
          <cell r="H371"/>
          <cell r="I371"/>
          <cell r="J371"/>
          <cell r="K371"/>
          <cell r="L371"/>
          <cell r="M371"/>
          <cell r="N371"/>
          <cell r="O371"/>
          <cell r="P371"/>
          <cell r="Q371"/>
          <cell r="R371"/>
          <cell r="S371"/>
          <cell r="T371"/>
          <cell r="U371"/>
          <cell r="V371"/>
          <cell r="W371"/>
          <cell r="X371"/>
          <cell r="Y371"/>
          <cell r="Z371"/>
          <cell r="AA371"/>
          <cell r="AB371"/>
          <cell r="AC371"/>
          <cell r="AD371"/>
          <cell r="AE371"/>
        </row>
        <row r="372">
          <cell r="G372"/>
          <cell r="H372"/>
          <cell r="I372"/>
          <cell r="J372"/>
          <cell r="K372"/>
          <cell r="L372"/>
          <cell r="M372"/>
          <cell r="N372"/>
          <cell r="O372"/>
          <cell r="P372"/>
          <cell r="Q372"/>
          <cell r="R372"/>
          <cell r="S372"/>
          <cell r="T372"/>
          <cell r="U372"/>
          <cell r="V372"/>
          <cell r="W372"/>
          <cell r="X372"/>
          <cell r="Y372"/>
          <cell r="Z372"/>
          <cell r="AA372"/>
          <cell r="AB372"/>
          <cell r="AC372"/>
          <cell r="AD372"/>
          <cell r="AE372"/>
        </row>
        <row r="373">
          <cell r="G373"/>
          <cell r="H373"/>
          <cell r="I373"/>
          <cell r="J373"/>
          <cell r="K373"/>
          <cell r="L373"/>
          <cell r="M373"/>
          <cell r="N373"/>
          <cell r="O373"/>
          <cell r="P373"/>
          <cell r="Q373"/>
          <cell r="R373"/>
          <cell r="S373"/>
          <cell r="T373"/>
          <cell r="U373"/>
          <cell r="V373"/>
          <cell r="W373"/>
          <cell r="X373"/>
          <cell r="Y373"/>
          <cell r="Z373"/>
          <cell r="AA373"/>
          <cell r="AB373"/>
          <cell r="AC373"/>
          <cell r="AD373"/>
          <cell r="AE373"/>
        </row>
        <row r="374">
          <cell r="G374"/>
          <cell r="H374"/>
          <cell r="I374"/>
          <cell r="J374"/>
          <cell r="K374"/>
          <cell r="L374"/>
          <cell r="M374"/>
          <cell r="N374"/>
          <cell r="O374"/>
          <cell r="P374"/>
          <cell r="Q374"/>
          <cell r="R374"/>
          <cell r="S374"/>
          <cell r="T374"/>
          <cell r="U374"/>
          <cell r="V374"/>
          <cell r="W374"/>
          <cell r="X374"/>
          <cell r="Y374"/>
          <cell r="Z374"/>
          <cell r="AA374"/>
          <cell r="AB374"/>
          <cell r="AC374"/>
          <cell r="AD374"/>
          <cell r="AE374"/>
        </row>
        <row r="375">
          <cell r="G375"/>
          <cell r="H375"/>
          <cell r="I375"/>
          <cell r="J375"/>
          <cell r="K375"/>
          <cell r="L375"/>
          <cell r="M375"/>
          <cell r="N375"/>
          <cell r="O375"/>
          <cell r="P375"/>
          <cell r="Q375"/>
          <cell r="R375"/>
          <cell r="S375"/>
          <cell r="T375"/>
          <cell r="U375"/>
          <cell r="V375"/>
          <cell r="W375"/>
          <cell r="X375"/>
          <cell r="Y375"/>
          <cell r="Z375"/>
          <cell r="AA375"/>
          <cell r="AB375"/>
          <cell r="AC375"/>
          <cell r="AD375"/>
          <cell r="AE375"/>
        </row>
        <row r="376">
          <cell r="G376"/>
          <cell r="H376"/>
          <cell r="I376"/>
          <cell r="J376"/>
          <cell r="K376"/>
          <cell r="L376"/>
          <cell r="M376"/>
          <cell r="N376"/>
          <cell r="O376"/>
          <cell r="P376"/>
          <cell r="Q376"/>
          <cell r="R376"/>
          <cell r="S376"/>
          <cell r="T376"/>
          <cell r="U376"/>
          <cell r="V376"/>
          <cell r="W376"/>
          <cell r="X376"/>
          <cell r="Y376"/>
          <cell r="Z376"/>
          <cell r="AA376"/>
          <cell r="AB376"/>
          <cell r="AC376"/>
          <cell r="AD376"/>
          <cell r="AE376"/>
        </row>
        <row r="377">
          <cell r="G377"/>
          <cell r="H377"/>
          <cell r="I377"/>
          <cell r="J377"/>
          <cell r="K377"/>
          <cell r="L377"/>
          <cell r="M377"/>
          <cell r="N377"/>
          <cell r="O377"/>
          <cell r="P377"/>
          <cell r="Q377"/>
          <cell r="R377"/>
          <cell r="S377"/>
          <cell r="T377"/>
          <cell r="U377"/>
          <cell r="V377"/>
          <cell r="W377"/>
          <cell r="X377"/>
          <cell r="Y377"/>
          <cell r="Z377"/>
          <cell r="AA377"/>
          <cell r="AB377"/>
          <cell r="AC377"/>
          <cell r="AD377"/>
          <cell r="AE377"/>
        </row>
        <row r="378">
          <cell r="G378"/>
          <cell r="H378"/>
          <cell r="I378"/>
          <cell r="J378"/>
          <cell r="K378"/>
          <cell r="L378"/>
          <cell r="M378"/>
          <cell r="N378"/>
          <cell r="O378"/>
          <cell r="P378"/>
          <cell r="Q378"/>
          <cell r="R378"/>
          <cell r="S378"/>
          <cell r="T378"/>
          <cell r="U378"/>
          <cell r="V378"/>
          <cell r="W378"/>
          <cell r="X378"/>
          <cell r="Y378"/>
          <cell r="Z378"/>
          <cell r="AA378"/>
          <cell r="AB378"/>
          <cell r="AC378"/>
          <cell r="AD378"/>
          <cell r="AE378"/>
        </row>
        <row r="379">
          <cell r="G379"/>
          <cell r="H379"/>
          <cell r="I379"/>
          <cell r="J379"/>
          <cell r="K379"/>
          <cell r="L379"/>
          <cell r="M379"/>
          <cell r="N379"/>
          <cell r="O379"/>
          <cell r="P379"/>
          <cell r="Q379"/>
          <cell r="R379"/>
          <cell r="S379"/>
          <cell r="T379"/>
          <cell r="U379"/>
          <cell r="V379"/>
          <cell r="W379"/>
          <cell r="X379"/>
          <cell r="Y379"/>
          <cell r="Z379"/>
          <cell r="AA379"/>
          <cell r="AB379"/>
          <cell r="AC379"/>
          <cell r="AD379"/>
          <cell r="AE379"/>
        </row>
        <row r="380">
          <cell r="G380"/>
          <cell r="H380"/>
          <cell r="I380"/>
          <cell r="J380"/>
          <cell r="K380"/>
          <cell r="L380"/>
          <cell r="M380"/>
          <cell r="N380"/>
          <cell r="O380"/>
          <cell r="P380"/>
          <cell r="Q380"/>
          <cell r="R380"/>
          <cell r="S380"/>
          <cell r="T380"/>
          <cell r="U380"/>
          <cell r="V380"/>
          <cell r="W380"/>
          <cell r="X380"/>
          <cell r="Y380"/>
          <cell r="Z380"/>
          <cell r="AA380"/>
          <cell r="AB380"/>
          <cell r="AC380"/>
          <cell r="AD380"/>
          <cell r="AE380"/>
        </row>
        <row r="381">
          <cell r="G381"/>
          <cell r="H381"/>
          <cell r="I381"/>
          <cell r="J381"/>
          <cell r="K381"/>
          <cell r="L381"/>
          <cell r="M381"/>
          <cell r="N381"/>
          <cell r="O381"/>
          <cell r="P381"/>
          <cell r="Q381"/>
          <cell r="R381"/>
          <cell r="S381"/>
          <cell r="T381"/>
          <cell r="U381"/>
          <cell r="V381"/>
          <cell r="W381"/>
          <cell r="X381"/>
          <cell r="Y381"/>
          <cell r="Z381"/>
          <cell r="AA381"/>
          <cell r="AB381"/>
          <cell r="AC381"/>
          <cell r="AD381"/>
          <cell r="AE381"/>
        </row>
        <row r="382">
          <cell r="G382"/>
          <cell r="H382"/>
          <cell r="I382"/>
          <cell r="J382"/>
          <cell r="K382"/>
          <cell r="L382"/>
          <cell r="M382"/>
          <cell r="N382"/>
          <cell r="O382"/>
          <cell r="P382"/>
          <cell r="Q382"/>
          <cell r="R382"/>
          <cell r="S382"/>
          <cell r="T382"/>
          <cell r="U382"/>
          <cell r="V382"/>
          <cell r="W382"/>
          <cell r="X382"/>
          <cell r="Y382"/>
          <cell r="Z382"/>
          <cell r="AA382"/>
          <cell r="AB382"/>
          <cell r="AC382"/>
          <cell r="AD382"/>
          <cell r="AE382"/>
        </row>
        <row r="383">
          <cell r="G383"/>
          <cell r="H383"/>
          <cell r="I383"/>
          <cell r="J383"/>
          <cell r="K383"/>
          <cell r="L383"/>
          <cell r="M383"/>
          <cell r="N383"/>
          <cell r="O383"/>
          <cell r="P383"/>
          <cell r="Q383"/>
          <cell r="R383"/>
          <cell r="S383"/>
          <cell r="T383"/>
          <cell r="U383"/>
          <cell r="V383"/>
          <cell r="W383"/>
          <cell r="X383"/>
          <cell r="Y383"/>
          <cell r="Z383"/>
          <cell r="AA383"/>
          <cell r="AB383"/>
          <cell r="AC383"/>
          <cell r="AD383"/>
          <cell r="AE383"/>
        </row>
        <row r="384">
          <cell r="G384"/>
          <cell r="H384"/>
          <cell r="I384"/>
          <cell r="J384"/>
          <cell r="K384"/>
          <cell r="L384"/>
          <cell r="M384"/>
          <cell r="N384"/>
          <cell r="O384"/>
          <cell r="P384"/>
          <cell r="Q384"/>
          <cell r="R384"/>
          <cell r="S384"/>
          <cell r="T384"/>
          <cell r="U384"/>
          <cell r="V384"/>
          <cell r="W384"/>
          <cell r="X384"/>
          <cell r="Y384"/>
          <cell r="Z384"/>
          <cell r="AA384"/>
          <cell r="AB384"/>
          <cell r="AC384"/>
          <cell r="AD384"/>
          <cell r="AE384"/>
        </row>
        <row r="385">
          <cell r="G385"/>
          <cell r="H385"/>
          <cell r="I385"/>
          <cell r="J385"/>
          <cell r="K385"/>
          <cell r="L385"/>
          <cell r="M385"/>
          <cell r="N385"/>
          <cell r="O385"/>
          <cell r="P385"/>
          <cell r="Q385"/>
          <cell r="R385"/>
          <cell r="S385"/>
          <cell r="T385"/>
          <cell r="U385"/>
          <cell r="V385"/>
          <cell r="W385"/>
          <cell r="X385"/>
          <cell r="Y385"/>
          <cell r="Z385"/>
          <cell r="AA385"/>
          <cell r="AB385"/>
          <cell r="AC385"/>
          <cell r="AD385"/>
          <cell r="AE385"/>
        </row>
        <row r="386">
          <cell r="G386"/>
          <cell r="H386"/>
          <cell r="I386"/>
          <cell r="J386"/>
          <cell r="K386"/>
          <cell r="L386"/>
          <cell r="M386"/>
          <cell r="N386"/>
          <cell r="O386"/>
          <cell r="P386"/>
          <cell r="Q386"/>
          <cell r="R386"/>
          <cell r="S386"/>
          <cell r="T386"/>
          <cell r="U386"/>
          <cell r="V386"/>
          <cell r="W386"/>
          <cell r="X386"/>
          <cell r="Y386"/>
          <cell r="Z386"/>
          <cell r="AA386"/>
          <cell r="AB386"/>
          <cell r="AC386"/>
          <cell r="AD386"/>
          <cell r="AE386"/>
        </row>
        <row r="387">
          <cell r="G387"/>
          <cell r="H387"/>
          <cell r="I387"/>
          <cell r="J387"/>
          <cell r="K387"/>
          <cell r="L387"/>
          <cell r="M387"/>
          <cell r="N387"/>
          <cell r="O387"/>
          <cell r="P387"/>
          <cell r="Q387"/>
          <cell r="R387"/>
          <cell r="S387"/>
          <cell r="T387"/>
          <cell r="U387"/>
          <cell r="V387"/>
          <cell r="W387"/>
          <cell r="X387"/>
          <cell r="Y387"/>
          <cell r="Z387"/>
          <cell r="AA387"/>
          <cell r="AB387"/>
          <cell r="AC387"/>
          <cell r="AD387"/>
          <cell r="AE387"/>
        </row>
        <row r="388">
          <cell r="G388"/>
          <cell r="H388"/>
          <cell r="I388"/>
          <cell r="J388"/>
          <cell r="K388"/>
          <cell r="L388"/>
          <cell r="M388"/>
          <cell r="N388"/>
          <cell r="O388"/>
          <cell r="P388"/>
          <cell r="Q388"/>
          <cell r="R388"/>
          <cell r="S388"/>
          <cell r="T388"/>
          <cell r="U388"/>
          <cell r="V388"/>
          <cell r="W388"/>
          <cell r="X388"/>
          <cell r="Y388"/>
          <cell r="Z388"/>
          <cell r="AA388"/>
          <cell r="AB388"/>
          <cell r="AC388"/>
          <cell r="AD388"/>
          <cell r="AE388"/>
        </row>
        <row r="389">
          <cell r="G389"/>
          <cell r="H389"/>
          <cell r="I389"/>
          <cell r="J389"/>
          <cell r="K389"/>
          <cell r="L389"/>
          <cell r="M389"/>
          <cell r="N389"/>
          <cell r="O389"/>
          <cell r="P389"/>
          <cell r="Q389"/>
          <cell r="R389"/>
          <cell r="S389"/>
          <cell r="T389"/>
          <cell r="U389"/>
          <cell r="V389"/>
          <cell r="W389"/>
          <cell r="X389"/>
          <cell r="Y389"/>
          <cell r="Z389"/>
          <cell r="AA389"/>
          <cell r="AB389"/>
          <cell r="AC389"/>
          <cell r="AD389"/>
          <cell r="AE389"/>
        </row>
        <row r="390">
          <cell r="G390"/>
          <cell r="H390"/>
          <cell r="I390"/>
          <cell r="J390"/>
          <cell r="K390"/>
          <cell r="L390"/>
          <cell r="M390"/>
          <cell r="N390"/>
          <cell r="O390"/>
          <cell r="P390"/>
          <cell r="Q390"/>
          <cell r="R390"/>
          <cell r="S390"/>
          <cell r="T390"/>
          <cell r="U390"/>
          <cell r="V390"/>
          <cell r="W390"/>
          <cell r="X390"/>
          <cell r="Y390"/>
          <cell r="Z390"/>
          <cell r="AA390"/>
          <cell r="AB390"/>
          <cell r="AC390"/>
          <cell r="AD390"/>
          <cell r="AE390"/>
        </row>
        <row r="391">
          <cell r="G391"/>
          <cell r="H391"/>
          <cell r="I391"/>
          <cell r="J391"/>
          <cell r="K391"/>
          <cell r="L391"/>
          <cell r="M391"/>
          <cell r="N391"/>
          <cell r="O391"/>
          <cell r="P391"/>
          <cell r="Q391"/>
          <cell r="R391"/>
          <cell r="S391"/>
          <cell r="T391"/>
          <cell r="U391"/>
          <cell r="V391"/>
          <cell r="W391"/>
          <cell r="X391"/>
          <cell r="Y391"/>
          <cell r="Z391"/>
          <cell r="AA391"/>
          <cell r="AB391"/>
          <cell r="AC391"/>
          <cell r="AD391"/>
          <cell r="AE391"/>
        </row>
        <row r="392">
          <cell r="G392"/>
          <cell r="H392"/>
          <cell r="I392"/>
          <cell r="J392"/>
          <cell r="K392"/>
          <cell r="L392"/>
          <cell r="M392"/>
          <cell r="N392"/>
          <cell r="O392"/>
          <cell r="P392"/>
          <cell r="Q392"/>
          <cell r="R392"/>
          <cell r="S392"/>
          <cell r="T392"/>
          <cell r="U392"/>
          <cell r="V392"/>
          <cell r="W392"/>
          <cell r="X392"/>
          <cell r="Y392"/>
          <cell r="Z392"/>
          <cell r="AA392"/>
          <cell r="AB392"/>
          <cell r="AC392"/>
          <cell r="AD392"/>
          <cell r="AE392"/>
        </row>
        <row r="393">
          <cell r="G393"/>
          <cell r="H393"/>
          <cell r="I393"/>
          <cell r="J393"/>
          <cell r="K393"/>
          <cell r="L393"/>
          <cell r="M393"/>
          <cell r="N393"/>
          <cell r="O393"/>
          <cell r="P393"/>
          <cell r="Q393"/>
          <cell r="R393"/>
          <cell r="S393"/>
          <cell r="T393"/>
          <cell r="U393"/>
          <cell r="V393"/>
          <cell r="W393"/>
          <cell r="X393"/>
          <cell r="Y393"/>
          <cell r="Z393"/>
          <cell r="AA393"/>
          <cell r="AB393"/>
          <cell r="AC393"/>
          <cell r="AD393"/>
          <cell r="AE393"/>
        </row>
        <row r="394">
          <cell r="G394"/>
          <cell r="H394"/>
          <cell r="I394"/>
          <cell r="J394"/>
          <cell r="K394"/>
          <cell r="L394"/>
          <cell r="M394"/>
          <cell r="N394"/>
          <cell r="O394"/>
          <cell r="P394"/>
          <cell r="Q394"/>
          <cell r="R394"/>
          <cell r="S394"/>
          <cell r="T394"/>
          <cell r="U394"/>
          <cell r="V394"/>
          <cell r="W394"/>
          <cell r="X394"/>
          <cell r="Y394"/>
          <cell r="Z394"/>
          <cell r="AA394"/>
          <cell r="AB394"/>
          <cell r="AC394"/>
          <cell r="AD394"/>
          <cell r="AE394"/>
        </row>
        <row r="395">
          <cell r="G395"/>
          <cell r="H395"/>
          <cell r="I395"/>
          <cell r="J395"/>
          <cell r="K395"/>
          <cell r="L395"/>
          <cell r="M395"/>
          <cell r="N395"/>
          <cell r="O395"/>
          <cell r="P395"/>
          <cell r="Q395"/>
          <cell r="R395"/>
          <cell r="S395"/>
          <cell r="T395"/>
          <cell r="U395"/>
          <cell r="V395"/>
          <cell r="W395"/>
          <cell r="X395"/>
          <cell r="Y395"/>
          <cell r="Z395"/>
          <cell r="AA395"/>
          <cell r="AB395"/>
          <cell r="AC395"/>
          <cell r="AD395"/>
          <cell r="AE395"/>
        </row>
        <row r="396">
          <cell r="G396"/>
          <cell r="H396"/>
          <cell r="I396"/>
          <cell r="J396"/>
          <cell r="K396"/>
          <cell r="L396"/>
          <cell r="M396"/>
          <cell r="N396"/>
          <cell r="O396"/>
          <cell r="P396"/>
          <cell r="Q396"/>
          <cell r="R396"/>
          <cell r="S396"/>
          <cell r="T396"/>
          <cell r="U396"/>
          <cell r="V396"/>
          <cell r="W396"/>
          <cell r="X396"/>
          <cell r="Y396"/>
          <cell r="Z396"/>
          <cell r="AA396"/>
          <cell r="AB396"/>
          <cell r="AC396"/>
          <cell r="AD396"/>
          <cell r="AE396"/>
        </row>
        <row r="397">
          <cell r="G397"/>
          <cell r="H397"/>
          <cell r="I397"/>
          <cell r="J397"/>
          <cell r="K397"/>
          <cell r="L397"/>
          <cell r="M397"/>
          <cell r="N397"/>
          <cell r="O397"/>
          <cell r="P397"/>
          <cell r="Q397"/>
          <cell r="R397"/>
          <cell r="S397"/>
          <cell r="T397"/>
          <cell r="U397"/>
          <cell r="V397"/>
          <cell r="W397"/>
          <cell r="X397"/>
          <cell r="Y397"/>
          <cell r="Z397"/>
          <cell r="AA397"/>
          <cell r="AB397"/>
          <cell r="AC397"/>
          <cell r="AD397"/>
          <cell r="AE397"/>
        </row>
        <row r="398">
          <cell r="G398"/>
          <cell r="H398"/>
          <cell r="I398"/>
          <cell r="J398"/>
          <cell r="K398"/>
          <cell r="L398"/>
          <cell r="M398"/>
          <cell r="N398"/>
          <cell r="O398"/>
          <cell r="P398"/>
          <cell r="Q398"/>
          <cell r="R398"/>
          <cell r="S398"/>
          <cell r="T398"/>
          <cell r="U398"/>
          <cell r="V398"/>
          <cell r="W398"/>
          <cell r="X398"/>
          <cell r="Y398"/>
          <cell r="Z398"/>
          <cell r="AA398"/>
          <cell r="AB398"/>
          <cell r="AC398"/>
          <cell r="AD398"/>
          <cell r="AE398"/>
        </row>
        <row r="399">
          <cell r="G399"/>
          <cell r="H399"/>
          <cell r="I399"/>
          <cell r="J399"/>
          <cell r="K399"/>
          <cell r="L399"/>
          <cell r="M399"/>
          <cell r="N399"/>
          <cell r="O399"/>
          <cell r="P399"/>
          <cell r="Q399"/>
          <cell r="R399"/>
          <cell r="S399"/>
          <cell r="T399"/>
          <cell r="U399"/>
          <cell r="V399"/>
          <cell r="W399"/>
          <cell r="X399"/>
          <cell r="Y399"/>
          <cell r="Z399"/>
          <cell r="AA399"/>
          <cell r="AB399"/>
          <cell r="AC399"/>
          <cell r="AD399"/>
          <cell r="AE399"/>
        </row>
        <row r="400">
          <cell r="G400"/>
          <cell r="H400"/>
          <cell r="I400"/>
          <cell r="J400"/>
          <cell r="K400"/>
          <cell r="L400"/>
          <cell r="M400"/>
          <cell r="N400"/>
          <cell r="O400"/>
          <cell r="P400"/>
          <cell r="Q400"/>
          <cell r="R400"/>
          <cell r="S400"/>
          <cell r="T400"/>
          <cell r="U400"/>
          <cell r="V400"/>
          <cell r="W400"/>
          <cell r="X400"/>
          <cell r="Y400"/>
          <cell r="Z400"/>
          <cell r="AA400"/>
          <cell r="AB400"/>
          <cell r="AC400"/>
          <cell r="AD400"/>
          <cell r="AE400"/>
        </row>
        <row r="401">
          <cell r="G401"/>
          <cell r="H401"/>
          <cell r="I401"/>
          <cell r="J401"/>
          <cell r="K401"/>
          <cell r="L401"/>
          <cell r="M401"/>
          <cell r="N401"/>
          <cell r="O401"/>
          <cell r="P401"/>
          <cell r="Q401"/>
          <cell r="R401"/>
          <cell r="S401"/>
          <cell r="T401"/>
          <cell r="U401"/>
          <cell r="V401"/>
          <cell r="W401"/>
          <cell r="X401"/>
          <cell r="Y401"/>
          <cell r="Z401"/>
          <cell r="AA401"/>
          <cell r="AB401"/>
          <cell r="AC401"/>
          <cell r="AD401"/>
          <cell r="AE401"/>
        </row>
        <row r="402">
          <cell r="G402"/>
          <cell r="H402"/>
          <cell r="I402"/>
          <cell r="J402"/>
          <cell r="K402"/>
          <cell r="L402"/>
          <cell r="M402"/>
          <cell r="N402"/>
          <cell r="O402"/>
          <cell r="P402"/>
          <cell r="Q402"/>
          <cell r="R402"/>
          <cell r="S402"/>
          <cell r="T402"/>
          <cell r="U402"/>
          <cell r="V402"/>
          <cell r="W402"/>
          <cell r="X402"/>
          <cell r="Y402"/>
          <cell r="Z402"/>
          <cell r="AA402"/>
          <cell r="AB402"/>
          <cell r="AC402"/>
          <cell r="AD402"/>
          <cell r="AE402"/>
        </row>
        <row r="403">
          <cell r="G403"/>
          <cell r="H403"/>
          <cell r="I403"/>
          <cell r="J403"/>
          <cell r="K403"/>
          <cell r="L403"/>
          <cell r="M403"/>
          <cell r="N403"/>
          <cell r="O403"/>
          <cell r="P403"/>
          <cell r="Q403"/>
          <cell r="R403"/>
          <cell r="S403"/>
          <cell r="T403"/>
          <cell r="U403"/>
          <cell r="V403"/>
          <cell r="W403"/>
          <cell r="X403"/>
          <cell r="Y403"/>
          <cell r="Z403"/>
          <cell r="AA403"/>
          <cell r="AB403"/>
          <cell r="AC403"/>
          <cell r="AD403"/>
          <cell r="AE403"/>
        </row>
        <row r="404">
          <cell r="G404"/>
          <cell r="H404"/>
          <cell r="I404"/>
          <cell r="J404"/>
          <cell r="K404"/>
          <cell r="L404"/>
          <cell r="M404"/>
          <cell r="N404"/>
          <cell r="O404"/>
          <cell r="P404"/>
          <cell r="Q404"/>
          <cell r="R404"/>
          <cell r="S404"/>
          <cell r="T404"/>
          <cell r="U404"/>
          <cell r="V404"/>
          <cell r="W404"/>
          <cell r="X404"/>
          <cell r="Y404"/>
          <cell r="Z404"/>
          <cell r="AA404"/>
          <cell r="AB404"/>
          <cell r="AC404"/>
          <cell r="AD404"/>
          <cell r="AE404"/>
        </row>
        <row r="405">
          <cell r="G405"/>
          <cell r="H405"/>
          <cell r="I405"/>
          <cell r="J405"/>
          <cell r="K405"/>
          <cell r="L405"/>
          <cell r="M405"/>
          <cell r="N405"/>
          <cell r="O405"/>
          <cell r="P405"/>
          <cell r="Q405"/>
          <cell r="R405"/>
          <cell r="S405"/>
          <cell r="T405"/>
          <cell r="U405"/>
          <cell r="V405"/>
          <cell r="W405"/>
          <cell r="X405"/>
          <cell r="Y405"/>
          <cell r="Z405"/>
          <cell r="AA405"/>
          <cell r="AB405"/>
          <cell r="AC405"/>
          <cell r="AD405"/>
          <cell r="AE405"/>
        </row>
        <row r="406">
          <cell r="G406"/>
          <cell r="H406"/>
          <cell r="I406"/>
          <cell r="J406"/>
          <cell r="K406"/>
          <cell r="L406"/>
          <cell r="M406"/>
          <cell r="N406"/>
          <cell r="O406"/>
          <cell r="P406"/>
          <cell r="Q406"/>
          <cell r="R406"/>
          <cell r="S406"/>
          <cell r="T406"/>
          <cell r="U406"/>
          <cell r="V406"/>
          <cell r="W406"/>
          <cell r="X406"/>
          <cell r="Y406"/>
          <cell r="Z406"/>
          <cell r="AA406"/>
          <cell r="AB406"/>
          <cell r="AC406"/>
          <cell r="AD406"/>
          <cell r="AE406"/>
        </row>
        <row r="407">
          <cell r="G407"/>
          <cell r="H407"/>
          <cell r="I407"/>
          <cell r="J407"/>
          <cell r="K407"/>
          <cell r="L407"/>
          <cell r="M407"/>
          <cell r="N407"/>
          <cell r="O407"/>
          <cell r="P407"/>
          <cell r="Q407"/>
          <cell r="R407"/>
          <cell r="S407"/>
          <cell r="T407"/>
          <cell r="U407"/>
          <cell r="V407"/>
          <cell r="W407"/>
          <cell r="X407"/>
          <cell r="Y407"/>
          <cell r="Z407"/>
          <cell r="AA407"/>
          <cell r="AB407"/>
          <cell r="AC407"/>
          <cell r="AD407"/>
          <cell r="AE407"/>
        </row>
        <row r="408">
          <cell r="G408"/>
          <cell r="H408"/>
          <cell r="I408"/>
          <cell r="J408"/>
          <cell r="K408"/>
          <cell r="L408"/>
          <cell r="M408"/>
          <cell r="N408"/>
          <cell r="O408"/>
          <cell r="P408"/>
          <cell r="Q408"/>
          <cell r="R408"/>
          <cell r="S408"/>
          <cell r="T408"/>
          <cell r="U408"/>
          <cell r="V408"/>
          <cell r="W408"/>
          <cell r="X408"/>
          <cell r="Y408"/>
          <cell r="Z408"/>
          <cell r="AA408"/>
          <cell r="AB408"/>
          <cell r="AC408"/>
          <cell r="AD408"/>
          <cell r="AE408"/>
        </row>
        <row r="409">
          <cell r="G409"/>
          <cell r="H409"/>
          <cell r="I409"/>
          <cell r="J409"/>
          <cell r="K409"/>
          <cell r="L409"/>
          <cell r="M409"/>
          <cell r="N409"/>
          <cell r="O409"/>
          <cell r="P409"/>
          <cell r="Q409"/>
          <cell r="R409"/>
          <cell r="S409"/>
          <cell r="T409"/>
          <cell r="U409"/>
          <cell r="V409"/>
          <cell r="W409"/>
          <cell r="X409"/>
          <cell r="Y409"/>
          <cell r="Z409"/>
          <cell r="AA409"/>
          <cell r="AB409"/>
          <cell r="AC409"/>
          <cell r="AD409"/>
          <cell r="AE409"/>
        </row>
        <row r="410">
          <cell r="G410"/>
          <cell r="H410"/>
          <cell r="I410"/>
          <cell r="J410"/>
          <cell r="K410"/>
          <cell r="L410"/>
          <cell r="M410"/>
          <cell r="N410"/>
          <cell r="O410"/>
          <cell r="P410"/>
          <cell r="Q410"/>
          <cell r="R410"/>
          <cell r="S410"/>
          <cell r="T410"/>
          <cell r="U410"/>
          <cell r="V410"/>
          <cell r="W410"/>
          <cell r="X410"/>
          <cell r="Y410"/>
          <cell r="Z410"/>
          <cell r="AA410"/>
          <cell r="AB410"/>
          <cell r="AC410"/>
          <cell r="AD410"/>
          <cell r="AE410"/>
        </row>
        <row r="411">
          <cell r="G411"/>
          <cell r="H411"/>
          <cell r="I411"/>
          <cell r="J411"/>
          <cell r="K411"/>
          <cell r="L411"/>
          <cell r="M411"/>
          <cell r="N411"/>
          <cell r="O411"/>
          <cell r="P411"/>
          <cell r="Q411"/>
          <cell r="R411"/>
          <cell r="S411"/>
          <cell r="T411"/>
          <cell r="U411"/>
          <cell r="V411"/>
          <cell r="W411"/>
          <cell r="X411"/>
          <cell r="Y411"/>
          <cell r="Z411"/>
          <cell r="AA411"/>
          <cell r="AB411"/>
          <cell r="AC411"/>
          <cell r="AD411"/>
          <cell r="AE411"/>
        </row>
        <row r="412">
          <cell r="G412"/>
          <cell r="H412"/>
          <cell r="I412"/>
          <cell r="J412"/>
          <cell r="K412"/>
          <cell r="L412"/>
          <cell r="M412"/>
          <cell r="N412"/>
          <cell r="O412"/>
          <cell r="P412"/>
          <cell r="Q412"/>
          <cell r="R412"/>
          <cell r="S412"/>
          <cell r="T412"/>
          <cell r="U412"/>
          <cell r="V412"/>
          <cell r="W412"/>
          <cell r="X412"/>
          <cell r="Y412"/>
          <cell r="Z412"/>
          <cell r="AA412"/>
          <cell r="AB412"/>
          <cell r="AC412"/>
          <cell r="AD412"/>
          <cell r="AE412"/>
        </row>
        <row r="413">
          <cell r="G413"/>
          <cell r="H413"/>
          <cell r="I413"/>
          <cell r="J413"/>
          <cell r="K413"/>
          <cell r="L413"/>
          <cell r="M413"/>
          <cell r="N413"/>
          <cell r="O413"/>
          <cell r="P413"/>
          <cell r="Q413"/>
          <cell r="R413"/>
          <cell r="S413"/>
          <cell r="T413"/>
          <cell r="U413"/>
          <cell r="V413"/>
          <cell r="W413"/>
          <cell r="X413"/>
          <cell r="Y413"/>
          <cell r="Z413"/>
          <cell r="AA413"/>
          <cell r="AB413"/>
          <cell r="AC413"/>
          <cell r="AD413"/>
          <cell r="AE413"/>
        </row>
        <row r="414">
          <cell r="G414"/>
          <cell r="H414"/>
          <cell r="I414"/>
          <cell r="J414"/>
          <cell r="K414"/>
          <cell r="L414"/>
          <cell r="M414"/>
          <cell r="N414"/>
          <cell r="O414"/>
          <cell r="P414"/>
          <cell r="Q414"/>
          <cell r="R414"/>
          <cell r="S414"/>
          <cell r="T414"/>
          <cell r="U414"/>
          <cell r="V414"/>
          <cell r="W414"/>
          <cell r="X414"/>
          <cell r="Y414"/>
          <cell r="Z414"/>
          <cell r="AA414"/>
          <cell r="AB414"/>
          <cell r="AC414"/>
          <cell r="AD414"/>
          <cell r="AE414"/>
        </row>
        <row r="415">
          <cell r="G415"/>
          <cell r="H415"/>
          <cell r="I415"/>
          <cell r="J415"/>
          <cell r="K415"/>
          <cell r="L415"/>
          <cell r="M415"/>
          <cell r="N415"/>
          <cell r="O415"/>
          <cell r="P415"/>
          <cell r="Q415"/>
          <cell r="R415"/>
          <cell r="S415"/>
          <cell r="T415"/>
          <cell r="U415"/>
          <cell r="V415"/>
          <cell r="W415"/>
          <cell r="X415"/>
          <cell r="Y415"/>
          <cell r="Z415"/>
          <cell r="AA415"/>
          <cell r="AB415"/>
          <cell r="AC415"/>
          <cell r="AD415"/>
          <cell r="AE415"/>
        </row>
        <row r="416">
          <cell r="G416"/>
          <cell r="H416"/>
          <cell r="I416"/>
          <cell r="J416"/>
          <cell r="K416"/>
          <cell r="L416"/>
          <cell r="M416"/>
          <cell r="N416"/>
          <cell r="O416"/>
          <cell r="P416"/>
          <cell r="Q416"/>
          <cell r="R416"/>
          <cell r="S416"/>
          <cell r="T416"/>
          <cell r="U416"/>
          <cell r="V416"/>
          <cell r="W416"/>
          <cell r="X416"/>
          <cell r="Y416"/>
          <cell r="Z416"/>
          <cell r="AA416"/>
          <cell r="AB416"/>
          <cell r="AC416"/>
          <cell r="AD416"/>
          <cell r="AE416"/>
        </row>
        <row r="417">
          <cell r="G417"/>
          <cell r="H417"/>
          <cell r="I417"/>
          <cell r="J417"/>
          <cell r="K417"/>
          <cell r="L417"/>
          <cell r="M417"/>
          <cell r="N417"/>
          <cell r="O417"/>
          <cell r="P417"/>
          <cell r="Q417"/>
          <cell r="R417"/>
          <cell r="S417"/>
          <cell r="T417"/>
          <cell r="U417"/>
          <cell r="V417"/>
          <cell r="W417"/>
          <cell r="X417"/>
          <cell r="Y417"/>
          <cell r="Z417"/>
          <cell r="AA417"/>
          <cell r="AB417"/>
          <cell r="AC417"/>
          <cell r="AD417"/>
          <cell r="AE417"/>
        </row>
        <row r="418">
          <cell r="G418"/>
          <cell r="H418"/>
          <cell r="I418"/>
          <cell r="J418"/>
          <cell r="K418"/>
          <cell r="L418"/>
          <cell r="M418"/>
          <cell r="N418"/>
          <cell r="O418"/>
          <cell r="P418"/>
          <cell r="Q418"/>
          <cell r="R418"/>
          <cell r="S418"/>
          <cell r="T418"/>
          <cell r="U418"/>
          <cell r="V418"/>
          <cell r="W418"/>
          <cell r="X418"/>
          <cell r="Y418"/>
          <cell r="Z418"/>
          <cell r="AA418"/>
          <cell r="AB418"/>
          <cell r="AC418"/>
          <cell r="AD418"/>
          <cell r="AE418"/>
        </row>
        <row r="419">
          <cell r="G419"/>
          <cell r="H419"/>
          <cell r="I419"/>
          <cell r="J419"/>
          <cell r="K419"/>
          <cell r="L419"/>
          <cell r="M419"/>
          <cell r="N419"/>
          <cell r="O419"/>
          <cell r="P419"/>
          <cell r="Q419"/>
          <cell r="R419"/>
          <cell r="S419"/>
          <cell r="T419"/>
          <cell r="U419"/>
          <cell r="V419"/>
          <cell r="W419"/>
          <cell r="X419"/>
          <cell r="Y419"/>
          <cell r="Z419"/>
          <cell r="AA419"/>
          <cell r="AB419"/>
          <cell r="AC419"/>
          <cell r="AD419"/>
          <cell r="AE419"/>
        </row>
        <row r="420">
          <cell r="G420"/>
          <cell r="H420"/>
          <cell r="I420"/>
          <cell r="J420"/>
          <cell r="K420"/>
          <cell r="L420"/>
          <cell r="M420"/>
          <cell r="N420"/>
          <cell r="O420"/>
          <cell r="P420"/>
          <cell r="Q420"/>
          <cell r="R420"/>
          <cell r="S420"/>
          <cell r="T420"/>
          <cell r="U420"/>
          <cell r="V420"/>
          <cell r="W420"/>
          <cell r="X420"/>
          <cell r="Y420"/>
          <cell r="Z420"/>
          <cell r="AA420"/>
          <cell r="AB420"/>
          <cell r="AC420"/>
          <cell r="AD420"/>
          <cell r="AE420"/>
        </row>
        <row r="421">
          <cell r="G421"/>
          <cell r="H421"/>
          <cell r="I421"/>
          <cell r="J421"/>
          <cell r="K421"/>
          <cell r="L421"/>
          <cell r="M421"/>
          <cell r="N421"/>
          <cell r="O421"/>
          <cell r="P421"/>
          <cell r="Q421"/>
          <cell r="R421"/>
          <cell r="S421"/>
          <cell r="T421"/>
          <cell r="U421"/>
          <cell r="V421"/>
          <cell r="W421"/>
          <cell r="X421"/>
          <cell r="Y421"/>
          <cell r="Z421"/>
          <cell r="AA421"/>
          <cell r="AB421"/>
          <cell r="AC421"/>
          <cell r="AD421"/>
          <cell r="AE421"/>
        </row>
        <row r="422">
          <cell r="G422"/>
          <cell r="H422"/>
          <cell r="I422"/>
          <cell r="J422"/>
          <cell r="K422"/>
          <cell r="L422"/>
          <cell r="M422"/>
          <cell r="N422"/>
          <cell r="O422"/>
          <cell r="P422"/>
          <cell r="Q422"/>
          <cell r="R422"/>
          <cell r="S422"/>
          <cell r="T422"/>
          <cell r="U422"/>
          <cell r="V422"/>
          <cell r="W422"/>
          <cell r="X422"/>
          <cell r="Y422"/>
          <cell r="Z422"/>
          <cell r="AA422"/>
          <cell r="AB422"/>
          <cell r="AC422"/>
          <cell r="AD422"/>
          <cell r="AE422"/>
        </row>
        <row r="423">
          <cell r="G423"/>
          <cell r="H423"/>
          <cell r="I423"/>
          <cell r="J423"/>
          <cell r="K423"/>
          <cell r="L423"/>
          <cell r="M423"/>
          <cell r="N423"/>
          <cell r="O423"/>
          <cell r="P423"/>
          <cell r="Q423"/>
          <cell r="R423"/>
          <cell r="S423"/>
          <cell r="T423"/>
          <cell r="U423"/>
          <cell r="V423"/>
          <cell r="W423"/>
          <cell r="X423"/>
          <cell r="Y423"/>
          <cell r="Z423"/>
          <cell r="AA423"/>
          <cell r="AB423"/>
          <cell r="AC423"/>
          <cell r="AD423"/>
          <cell r="AE423"/>
        </row>
        <row r="424">
          <cell r="G424"/>
          <cell r="H424"/>
          <cell r="I424"/>
          <cell r="J424"/>
          <cell r="K424"/>
          <cell r="L424"/>
          <cell r="M424"/>
          <cell r="N424"/>
          <cell r="O424"/>
          <cell r="P424"/>
          <cell r="Q424"/>
          <cell r="R424"/>
          <cell r="S424"/>
          <cell r="T424"/>
          <cell r="U424"/>
          <cell r="V424"/>
          <cell r="W424"/>
          <cell r="X424"/>
          <cell r="Y424"/>
          <cell r="Z424"/>
          <cell r="AA424"/>
          <cell r="AB424"/>
          <cell r="AC424"/>
          <cell r="AD424"/>
          <cell r="AE424"/>
        </row>
        <row r="425">
          <cell r="G425"/>
          <cell r="H425"/>
          <cell r="I425"/>
          <cell r="J425"/>
          <cell r="K425"/>
          <cell r="L425"/>
          <cell r="M425"/>
          <cell r="N425"/>
          <cell r="O425"/>
          <cell r="P425"/>
          <cell r="Q425"/>
          <cell r="R425"/>
          <cell r="S425"/>
          <cell r="T425"/>
          <cell r="U425"/>
          <cell r="V425"/>
          <cell r="W425"/>
          <cell r="X425"/>
          <cell r="Y425"/>
          <cell r="Z425"/>
          <cell r="AA425"/>
          <cell r="AB425"/>
          <cell r="AC425"/>
          <cell r="AD425"/>
          <cell r="AE425"/>
        </row>
        <row r="426">
          <cell r="G426"/>
          <cell r="H426"/>
          <cell r="I426"/>
          <cell r="J426"/>
          <cell r="K426"/>
          <cell r="L426"/>
          <cell r="M426"/>
          <cell r="N426"/>
          <cell r="O426"/>
          <cell r="P426"/>
          <cell r="Q426"/>
          <cell r="R426"/>
          <cell r="S426"/>
          <cell r="T426"/>
          <cell r="U426"/>
          <cell r="V426"/>
          <cell r="W426"/>
          <cell r="X426"/>
          <cell r="Y426"/>
          <cell r="Z426"/>
          <cell r="AA426"/>
          <cell r="AB426"/>
          <cell r="AC426"/>
          <cell r="AD426"/>
          <cell r="AE426"/>
        </row>
        <row r="427">
          <cell r="G427"/>
          <cell r="H427"/>
          <cell r="I427"/>
          <cell r="J427"/>
          <cell r="K427"/>
          <cell r="L427"/>
          <cell r="M427"/>
          <cell r="N427"/>
          <cell r="O427"/>
          <cell r="P427"/>
          <cell r="Q427"/>
          <cell r="R427"/>
          <cell r="S427"/>
          <cell r="T427"/>
          <cell r="U427"/>
          <cell r="V427"/>
          <cell r="W427"/>
          <cell r="X427"/>
          <cell r="Y427"/>
          <cell r="Z427"/>
          <cell r="AA427"/>
          <cell r="AB427"/>
          <cell r="AC427"/>
          <cell r="AD427"/>
          <cell r="AE427"/>
        </row>
        <row r="428">
          <cell r="G428"/>
          <cell r="H428"/>
          <cell r="I428"/>
          <cell r="J428"/>
          <cell r="K428"/>
          <cell r="L428"/>
          <cell r="M428"/>
          <cell r="N428"/>
          <cell r="O428"/>
          <cell r="P428"/>
          <cell r="Q428"/>
          <cell r="R428"/>
          <cell r="S428"/>
          <cell r="T428"/>
          <cell r="U428"/>
          <cell r="V428"/>
          <cell r="W428"/>
          <cell r="X428"/>
          <cell r="Y428"/>
          <cell r="Z428"/>
          <cell r="AA428"/>
          <cell r="AB428"/>
          <cell r="AC428"/>
          <cell r="AD428"/>
          <cell r="AE428"/>
        </row>
        <row r="429">
          <cell r="G429"/>
          <cell r="H429"/>
          <cell r="I429"/>
          <cell r="J429"/>
          <cell r="K429"/>
          <cell r="L429"/>
          <cell r="M429"/>
          <cell r="N429"/>
          <cell r="O429"/>
          <cell r="P429"/>
          <cell r="Q429"/>
          <cell r="R429"/>
          <cell r="S429"/>
          <cell r="T429"/>
          <cell r="U429"/>
          <cell r="V429"/>
          <cell r="W429"/>
          <cell r="X429"/>
          <cell r="Y429"/>
          <cell r="Z429"/>
          <cell r="AA429"/>
          <cell r="AB429"/>
          <cell r="AC429"/>
          <cell r="AD429"/>
          <cell r="AE429"/>
        </row>
        <row r="430">
          <cell r="G430"/>
          <cell r="H430"/>
          <cell r="I430"/>
          <cell r="J430"/>
          <cell r="K430"/>
          <cell r="L430"/>
          <cell r="M430"/>
          <cell r="N430"/>
          <cell r="O430"/>
          <cell r="P430"/>
          <cell r="Q430"/>
          <cell r="R430"/>
          <cell r="S430"/>
          <cell r="T430"/>
          <cell r="U430"/>
          <cell r="V430"/>
          <cell r="W430"/>
          <cell r="X430"/>
          <cell r="Y430"/>
          <cell r="Z430"/>
          <cell r="AA430"/>
          <cell r="AB430"/>
          <cell r="AC430"/>
          <cell r="AD430"/>
          <cell r="AE430"/>
        </row>
        <row r="431">
          <cell r="G431"/>
          <cell r="H431"/>
          <cell r="I431"/>
          <cell r="J431"/>
          <cell r="K431"/>
          <cell r="L431"/>
          <cell r="M431"/>
          <cell r="N431"/>
          <cell r="O431"/>
          <cell r="P431"/>
          <cell r="Q431"/>
          <cell r="R431"/>
          <cell r="S431"/>
          <cell r="T431"/>
          <cell r="U431"/>
          <cell r="V431"/>
          <cell r="W431"/>
          <cell r="X431"/>
          <cell r="Y431"/>
          <cell r="Z431"/>
          <cell r="AA431"/>
          <cell r="AB431"/>
          <cell r="AC431"/>
          <cell r="AD431"/>
          <cell r="AE431"/>
        </row>
        <row r="432">
          <cell r="G432"/>
          <cell r="H432"/>
          <cell r="I432"/>
          <cell r="J432"/>
          <cell r="K432"/>
          <cell r="L432"/>
          <cell r="M432"/>
          <cell r="N432"/>
          <cell r="O432"/>
          <cell r="P432"/>
          <cell r="Q432"/>
          <cell r="R432"/>
          <cell r="S432"/>
          <cell r="T432"/>
          <cell r="U432"/>
          <cell r="V432"/>
          <cell r="W432"/>
          <cell r="X432"/>
          <cell r="Y432"/>
          <cell r="Z432"/>
          <cell r="AA432"/>
          <cell r="AB432"/>
          <cell r="AC432"/>
          <cell r="AD432"/>
          <cell r="AE432"/>
        </row>
        <row r="433">
          <cell r="G433"/>
          <cell r="H433"/>
          <cell r="I433"/>
          <cell r="J433"/>
          <cell r="K433"/>
          <cell r="L433"/>
          <cell r="M433"/>
          <cell r="N433"/>
          <cell r="O433"/>
          <cell r="P433"/>
          <cell r="Q433"/>
          <cell r="R433"/>
          <cell r="S433"/>
          <cell r="T433"/>
          <cell r="U433"/>
          <cell r="V433"/>
          <cell r="W433"/>
          <cell r="X433"/>
          <cell r="Y433"/>
          <cell r="Z433"/>
          <cell r="AA433"/>
          <cell r="AB433"/>
          <cell r="AC433"/>
          <cell r="AD433"/>
          <cell r="AE433"/>
        </row>
        <row r="434">
          <cell r="G434"/>
          <cell r="H434"/>
          <cell r="I434"/>
          <cell r="J434"/>
          <cell r="K434"/>
          <cell r="L434"/>
          <cell r="M434"/>
          <cell r="N434"/>
          <cell r="O434"/>
          <cell r="P434"/>
          <cell r="Q434"/>
          <cell r="R434"/>
          <cell r="S434"/>
          <cell r="T434"/>
          <cell r="U434"/>
          <cell r="V434"/>
          <cell r="W434"/>
          <cell r="X434"/>
          <cell r="Y434"/>
          <cell r="Z434"/>
          <cell r="AA434"/>
          <cell r="AB434"/>
          <cell r="AC434"/>
          <cell r="AD434"/>
          <cell r="AE434"/>
        </row>
        <row r="435">
          <cell r="G435"/>
          <cell r="H435"/>
          <cell r="I435"/>
          <cell r="J435"/>
          <cell r="K435"/>
          <cell r="L435"/>
          <cell r="M435"/>
          <cell r="N435"/>
          <cell r="O435"/>
          <cell r="P435"/>
          <cell r="Q435"/>
          <cell r="R435"/>
          <cell r="S435"/>
          <cell r="T435"/>
          <cell r="U435"/>
          <cell r="V435"/>
          <cell r="W435"/>
          <cell r="X435"/>
          <cell r="Y435"/>
          <cell r="Z435"/>
          <cell r="AA435"/>
          <cell r="AB435"/>
          <cell r="AC435"/>
          <cell r="AD435"/>
          <cell r="AE435"/>
        </row>
        <row r="436">
          <cell r="G436"/>
          <cell r="H436"/>
          <cell r="I436"/>
          <cell r="J436"/>
          <cell r="K436"/>
          <cell r="L436"/>
          <cell r="M436"/>
          <cell r="N436"/>
          <cell r="O436"/>
          <cell r="P436"/>
          <cell r="Q436"/>
          <cell r="R436"/>
          <cell r="S436"/>
          <cell r="T436"/>
          <cell r="U436"/>
          <cell r="V436"/>
          <cell r="W436"/>
          <cell r="X436"/>
          <cell r="Y436"/>
          <cell r="Z436"/>
          <cell r="AA436"/>
          <cell r="AB436"/>
          <cell r="AC436"/>
          <cell r="AD436"/>
          <cell r="AE436"/>
        </row>
        <row r="437">
          <cell r="G437"/>
          <cell r="H437"/>
          <cell r="I437"/>
          <cell r="J437"/>
          <cell r="K437"/>
          <cell r="L437"/>
          <cell r="M437"/>
          <cell r="N437"/>
          <cell r="O437"/>
          <cell r="P437"/>
          <cell r="Q437"/>
          <cell r="R437"/>
          <cell r="S437"/>
          <cell r="T437"/>
          <cell r="U437"/>
          <cell r="V437"/>
          <cell r="W437"/>
          <cell r="X437"/>
          <cell r="Y437"/>
          <cell r="Z437"/>
          <cell r="AA437"/>
          <cell r="AB437"/>
          <cell r="AC437"/>
          <cell r="AD437"/>
          <cell r="AE437"/>
        </row>
        <row r="438">
          <cell r="G438"/>
          <cell r="H438"/>
          <cell r="I438"/>
          <cell r="J438"/>
          <cell r="K438"/>
          <cell r="L438"/>
          <cell r="M438"/>
          <cell r="N438"/>
          <cell r="O438"/>
          <cell r="P438"/>
          <cell r="Q438"/>
          <cell r="R438"/>
          <cell r="S438"/>
          <cell r="T438"/>
          <cell r="U438"/>
          <cell r="V438"/>
          <cell r="W438"/>
          <cell r="X438"/>
          <cell r="Y438"/>
          <cell r="Z438"/>
          <cell r="AA438"/>
          <cell r="AB438"/>
          <cell r="AC438"/>
          <cell r="AD438"/>
          <cell r="AE438"/>
        </row>
        <row r="439">
          <cell r="G439"/>
          <cell r="H439"/>
          <cell r="I439"/>
          <cell r="J439"/>
          <cell r="K439"/>
          <cell r="L439"/>
          <cell r="M439"/>
          <cell r="N439"/>
          <cell r="O439"/>
          <cell r="P439"/>
          <cell r="Q439"/>
          <cell r="R439"/>
          <cell r="S439"/>
          <cell r="T439"/>
          <cell r="U439"/>
          <cell r="V439"/>
          <cell r="W439"/>
          <cell r="X439"/>
          <cell r="Y439"/>
          <cell r="Z439"/>
          <cell r="AA439"/>
          <cell r="AB439"/>
          <cell r="AC439"/>
          <cell r="AD439"/>
          <cell r="AE439"/>
        </row>
        <row r="440">
          <cell r="G440"/>
          <cell r="H440"/>
          <cell r="I440"/>
          <cell r="J440"/>
          <cell r="K440"/>
          <cell r="L440"/>
          <cell r="M440"/>
          <cell r="N440"/>
          <cell r="O440"/>
          <cell r="P440"/>
          <cell r="Q440"/>
          <cell r="R440"/>
          <cell r="S440"/>
          <cell r="T440"/>
          <cell r="U440"/>
          <cell r="V440"/>
          <cell r="W440"/>
          <cell r="X440"/>
          <cell r="Y440"/>
          <cell r="Z440"/>
          <cell r="AA440"/>
          <cell r="AB440"/>
          <cell r="AC440"/>
          <cell r="AD440"/>
          <cell r="AE440"/>
        </row>
        <row r="441">
          <cell r="G441"/>
          <cell r="H441"/>
          <cell r="I441"/>
          <cell r="J441"/>
          <cell r="K441"/>
          <cell r="L441"/>
          <cell r="M441"/>
          <cell r="N441"/>
          <cell r="O441"/>
          <cell r="P441"/>
          <cell r="Q441"/>
          <cell r="R441"/>
          <cell r="S441"/>
          <cell r="T441"/>
          <cell r="U441"/>
          <cell r="V441"/>
          <cell r="W441"/>
          <cell r="X441"/>
          <cell r="Y441"/>
          <cell r="Z441"/>
          <cell r="AA441"/>
          <cell r="AB441"/>
          <cell r="AC441"/>
          <cell r="AD441"/>
          <cell r="AE441"/>
        </row>
        <row r="442">
          <cell r="G442"/>
          <cell r="H442"/>
          <cell r="I442"/>
          <cell r="J442"/>
          <cell r="K442"/>
          <cell r="L442"/>
          <cell r="M442"/>
          <cell r="N442"/>
          <cell r="O442"/>
          <cell r="P442"/>
          <cell r="Q442"/>
          <cell r="R442"/>
          <cell r="S442"/>
          <cell r="T442"/>
          <cell r="U442"/>
          <cell r="V442"/>
          <cell r="W442"/>
          <cell r="X442"/>
          <cell r="Y442"/>
          <cell r="Z442"/>
          <cell r="AA442"/>
          <cell r="AB442"/>
          <cell r="AC442"/>
          <cell r="AD442"/>
          <cell r="AE442"/>
        </row>
        <row r="443">
          <cell r="G443"/>
          <cell r="H443"/>
          <cell r="I443"/>
          <cell r="J443"/>
          <cell r="K443"/>
          <cell r="L443"/>
          <cell r="M443"/>
          <cell r="N443"/>
          <cell r="O443"/>
          <cell r="P443"/>
          <cell r="Q443"/>
          <cell r="R443"/>
          <cell r="S443"/>
          <cell r="T443"/>
          <cell r="U443"/>
          <cell r="V443"/>
          <cell r="W443"/>
          <cell r="X443"/>
          <cell r="Y443"/>
          <cell r="Z443"/>
          <cell r="AA443"/>
          <cell r="AB443"/>
          <cell r="AC443"/>
          <cell r="AD443"/>
          <cell r="AE443"/>
        </row>
        <row r="444">
          <cell r="G444"/>
          <cell r="H444"/>
          <cell r="I444"/>
          <cell r="J444"/>
          <cell r="K444"/>
          <cell r="L444"/>
          <cell r="M444"/>
          <cell r="N444"/>
          <cell r="O444"/>
          <cell r="P444"/>
          <cell r="Q444"/>
          <cell r="R444"/>
          <cell r="S444"/>
          <cell r="T444"/>
          <cell r="U444"/>
          <cell r="V444"/>
          <cell r="W444"/>
          <cell r="X444"/>
          <cell r="Y444"/>
          <cell r="Z444"/>
          <cell r="AA444"/>
          <cell r="AB444"/>
          <cell r="AC444"/>
          <cell r="AD444"/>
          <cell r="AE444"/>
        </row>
        <row r="445">
          <cell r="G445"/>
          <cell r="H445"/>
          <cell r="I445"/>
          <cell r="J445"/>
          <cell r="K445"/>
          <cell r="L445"/>
          <cell r="M445"/>
          <cell r="N445"/>
          <cell r="O445"/>
          <cell r="P445"/>
          <cell r="Q445"/>
          <cell r="R445"/>
          <cell r="S445"/>
          <cell r="T445"/>
          <cell r="U445"/>
          <cell r="V445"/>
          <cell r="W445"/>
          <cell r="X445"/>
          <cell r="Y445"/>
          <cell r="Z445"/>
          <cell r="AA445"/>
          <cell r="AB445"/>
          <cell r="AC445"/>
          <cell r="AD445"/>
          <cell r="AE445"/>
        </row>
        <row r="446">
          <cell r="G446"/>
          <cell r="H446"/>
          <cell r="I446"/>
          <cell r="J446"/>
          <cell r="K446"/>
          <cell r="L446"/>
          <cell r="M446"/>
          <cell r="N446"/>
          <cell r="O446"/>
          <cell r="P446"/>
          <cell r="Q446"/>
          <cell r="R446"/>
          <cell r="S446"/>
          <cell r="T446"/>
          <cell r="U446"/>
          <cell r="V446"/>
          <cell r="W446"/>
          <cell r="X446"/>
          <cell r="Y446"/>
          <cell r="Z446"/>
          <cell r="AA446"/>
          <cell r="AB446"/>
          <cell r="AC446"/>
          <cell r="AD446"/>
          <cell r="AE446"/>
        </row>
        <row r="447">
          <cell r="G447"/>
          <cell r="H447"/>
          <cell r="I447"/>
          <cell r="J447"/>
          <cell r="K447"/>
          <cell r="L447"/>
          <cell r="M447"/>
          <cell r="N447"/>
          <cell r="O447"/>
          <cell r="P447"/>
          <cell r="Q447"/>
          <cell r="R447"/>
          <cell r="S447"/>
          <cell r="T447"/>
          <cell r="U447"/>
          <cell r="V447"/>
          <cell r="W447"/>
          <cell r="X447"/>
          <cell r="Y447"/>
          <cell r="Z447"/>
          <cell r="AA447"/>
          <cell r="AB447"/>
          <cell r="AC447"/>
          <cell r="AD447"/>
          <cell r="AE447"/>
        </row>
        <row r="448">
          <cell r="G448"/>
          <cell r="H448"/>
          <cell r="I448"/>
          <cell r="J448"/>
          <cell r="K448"/>
          <cell r="L448"/>
          <cell r="M448"/>
          <cell r="N448"/>
          <cell r="O448"/>
          <cell r="P448"/>
          <cell r="Q448"/>
          <cell r="R448"/>
          <cell r="S448"/>
          <cell r="T448"/>
          <cell r="U448"/>
          <cell r="V448"/>
          <cell r="W448"/>
          <cell r="X448"/>
          <cell r="Y448"/>
          <cell r="Z448"/>
          <cell r="AA448"/>
          <cell r="AB448"/>
          <cell r="AC448"/>
          <cell r="AD448"/>
          <cell r="AE448"/>
        </row>
        <row r="449">
          <cell r="G449"/>
          <cell r="H449"/>
          <cell r="I449"/>
          <cell r="J449"/>
          <cell r="K449"/>
          <cell r="L449"/>
          <cell r="M449"/>
          <cell r="N449"/>
          <cell r="O449"/>
          <cell r="P449"/>
          <cell r="Q449"/>
          <cell r="R449"/>
          <cell r="S449"/>
          <cell r="T449"/>
          <cell r="U449"/>
          <cell r="V449"/>
          <cell r="W449"/>
          <cell r="X449"/>
          <cell r="Y449"/>
          <cell r="Z449"/>
          <cell r="AA449"/>
          <cell r="AB449"/>
          <cell r="AC449"/>
          <cell r="AD449"/>
          <cell r="AE449"/>
        </row>
        <row r="450">
          <cell r="G450"/>
          <cell r="H450"/>
          <cell r="I450"/>
          <cell r="J450"/>
          <cell r="K450"/>
          <cell r="L450"/>
          <cell r="M450"/>
          <cell r="N450"/>
          <cell r="O450"/>
          <cell r="P450"/>
          <cell r="Q450"/>
          <cell r="R450"/>
          <cell r="S450"/>
          <cell r="T450"/>
          <cell r="U450"/>
          <cell r="V450"/>
          <cell r="W450"/>
          <cell r="X450"/>
          <cell r="Y450"/>
          <cell r="Z450"/>
          <cell r="AA450"/>
          <cell r="AB450"/>
          <cell r="AC450"/>
          <cell r="AD450"/>
          <cell r="AE450"/>
        </row>
        <row r="451">
          <cell r="G451"/>
          <cell r="H451"/>
          <cell r="I451"/>
          <cell r="J451"/>
          <cell r="K451"/>
          <cell r="L451"/>
          <cell r="M451"/>
          <cell r="N451"/>
          <cell r="O451"/>
          <cell r="P451"/>
          <cell r="Q451"/>
          <cell r="R451"/>
          <cell r="S451"/>
          <cell r="T451"/>
          <cell r="U451"/>
          <cell r="V451"/>
          <cell r="W451"/>
          <cell r="X451"/>
          <cell r="Y451"/>
          <cell r="Z451"/>
          <cell r="AA451"/>
          <cell r="AB451"/>
          <cell r="AC451"/>
          <cell r="AD451"/>
          <cell r="AE451"/>
        </row>
        <row r="452">
          <cell r="G452"/>
          <cell r="H452"/>
          <cell r="I452"/>
          <cell r="J452"/>
          <cell r="K452"/>
          <cell r="L452"/>
          <cell r="M452"/>
          <cell r="N452"/>
          <cell r="O452"/>
          <cell r="P452"/>
          <cell r="Q452"/>
          <cell r="R452"/>
          <cell r="S452"/>
          <cell r="T452"/>
          <cell r="U452"/>
          <cell r="V452"/>
          <cell r="W452"/>
          <cell r="X452"/>
          <cell r="Y452"/>
          <cell r="Z452"/>
          <cell r="AA452"/>
          <cell r="AB452"/>
          <cell r="AC452"/>
          <cell r="AD452"/>
          <cell r="AE452"/>
        </row>
        <row r="453">
          <cell r="G453"/>
          <cell r="H453"/>
          <cell r="I453"/>
          <cell r="J453"/>
          <cell r="K453"/>
          <cell r="L453"/>
          <cell r="M453"/>
          <cell r="N453"/>
          <cell r="O453"/>
          <cell r="P453"/>
          <cell r="Q453"/>
          <cell r="R453"/>
          <cell r="S453"/>
          <cell r="T453"/>
          <cell r="U453"/>
          <cell r="V453"/>
          <cell r="W453"/>
          <cell r="X453"/>
          <cell r="Y453"/>
          <cell r="Z453"/>
          <cell r="AA453"/>
          <cell r="AB453"/>
          <cell r="AC453"/>
          <cell r="AD453"/>
          <cell r="AE453"/>
        </row>
        <row r="454">
          <cell r="G454"/>
          <cell r="H454"/>
          <cell r="I454"/>
          <cell r="J454"/>
          <cell r="K454"/>
          <cell r="L454"/>
          <cell r="M454"/>
          <cell r="N454"/>
          <cell r="O454"/>
          <cell r="P454"/>
          <cell r="Q454"/>
          <cell r="R454"/>
          <cell r="S454"/>
          <cell r="T454"/>
          <cell r="U454"/>
          <cell r="V454"/>
          <cell r="W454"/>
          <cell r="X454"/>
          <cell r="Y454"/>
          <cell r="Z454"/>
          <cell r="AA454"/>
          <cell r="AB454"/>
          <cell r="AC454"/>
          <cell r="AD454"/>
          <cell r="AE454"/>
        </row>
        <row r="455">
          <cell r="G455"/>
          <cell r="H455"/>
          <cell r="I455"/>
          <cell r="J455"/>
          <cell r="K455"/>
          <cell r="L455"/>
          <cell r="M455"/>
          <cell r="N455"/>
          <cell r="O455"/>
          <cell r="P455"/>
          <cell r="Q455"/>
          <cell r="R455"/>
          <cell r="S455"/>
          <cell r="T455"/>
          <cell r="U455"/>
          <cell r="V455"/>
          <cell r="W455"/>
          <cell r="X455"/>
          <cell r="Y455"/>
          <cell r="Z455"/>
          <cell r="AA455"/>
          <cell r="AB455"/>
          <cell r="AC455"/>
          <cell r="AD455"/>
          <cell r="AE455"/>
        </row>
        <row r="456">
          <cell r="G456"/>
          <cell r="H456"/>
          <cell r="I456"/>
          <cell r="J456"/>
          <cell r="K456"/>
          <cell r="L456"/>
          <cell r="M456"/>
          <cell r="N456"/>
          <cell r="O456"/>
          <cell r="P456"/>
          <cell r="Q456"/>
          <cell r="R456"/>
          <cell r="S456"/>
          <cell r="T456"/>
          <cell r="U456"/>
          <cell r="V456"/>
          <cell r="W456"/>
          <cell r="X456"/>
          <cell r="Y456"/>
          <cell r="Z456"/>
          <cell r="AA456"/>
          <cell r="AB456"/>
          <cell r="AC456"/>
          <cell r="AD456"/>
          <cell r="AE456"/>
        </row>
        <row r="457">
          <cell r="G457"/>
          <cell r="H457"/>
          <cell r="I457"/>
          <cell r="J457"/>
          <cell r="K457"/>
          <cell r="L457"/>
          <cell r="M457"/>
          <cell r="N457"/>
          <cell r="O457"/>
          <cell r="P457"/>
          <cell r="Q457"/>
          <cell r="R457"/>
          <cell r="S457"/>
          <cell r="T457"/>
          <cell r="U457"/>
          <cell r="V457"/>
          <cell r="W457"/>
          <cell r="X457"/>
          <cell r="Y457"/>
          <cell r="Z457"/>
          <cell r="AA457"/>
          <cell r="AB457"/>
          <cell r="AC457"/>
          <cell r="AD457"/>
          <cell r="AE457"/>
        </row>
        <row r="458">
          <cell r="G458"/>
          <cell r="H458"/>
          <cell r="I458"/>
          <cell r="J458"/>
          <cell r="K458"/>
          <cell r="L458"/>
          <cell r="M458"/>
          <cell r="N458"/>
          <cell r="O458"/>
          <cell r="P458"/>
          <cell r="Q458"/>
          <cell r="R458"/>
          <cell r="S458"/>
          <cell r="T458"/>
          <cell r="U458"/>
          <cell r="V458"/>
          <cell r="W458"/>
          <cell r="X458"/>
          <cell r="Y458"/>
          <cell r="Z458"/>
          <cell r="AA458"/>
          <cell r="AB458"/>
          <cell r="AC458"/>
          <cell r="AD458"/>
          <cell r="AE458"/>
        </row>
        <row r="459">
          <cell r="G459"/>
          <cell r="H459"/>
          <cell r="I459"/>
          <cell r="J459"/>
          <cell r="K459"/>
          <cell r="L459"/>
          <cell r="M459"/>
          <cell r="N459"/>
          <cell r="O459"/>
          <cell r="P459"/>
          <cell r="Q459"/>
          <cell r="R459"/>
          <cell r="S459"/>
          <cell r="T459"/>
          <cell r="U459"/>
          <cell r="V459"/>
          <cell r="W459"/>
          <cell r="X459"/>
          <cell r="Y459"/>
          <cell r="Z459"/>
          <cell r="AA459"/>
          <cell r="AB459"/>
          <cell r="AC459"/>
          <cell r="AD459"/>
          <cell r="AE459"/>
        </row>
        <row r="460">
          <cell r="G460"/>
          <cell r="H460"/>
          <cell r="I460"/>
          <cell r="J460"/>
          <cell r="K460"/>
          <cell r="L460"/>
          <cell r="M460"/>
          <cell r="N460"/>
          <cell r="O460"/>
          <cell r="P460"/>
          <cell r="Q460"/>
          <cell r="R460"/>
          <cell r="S460"/>
          <cell r="T460"/>
          <cell r="U460"/>
          <cell r="V460"/>
          <cell r="W460"/>
          <cell r="X460"/>
          <cell r="Y460"/>
          <cell r="Z460"/>
          <cell r="AA460"/>
          <cell r="AB460"/>
          <cell r="AC460"/>
          <cell r="AD460"/>
          <cell r="AE460"/>
        </row>
        <row r="461">
          <cell r="G461"/>
          <cell r="H461"/>
          <cell r="I461"/>
          <cell r="J461"/>
          <cell r="K461"/>
          <cell r="L461"/>
          <cell r="M461"/>
          <cell r="N461"/>
          <cell r="O461"/>
          <cell r="P461"/>
          <cell r="Q461"/>
          <cell r="R461"/>
          <cell r="S461"/>
          <cell r="T461"/>
          <cell r="U461"/>
          <cell r="V461"/>
          <cell r="W461"/>
          <cell r="X461"/>
          <cell r="Y461"/>
          <cell r="Z461"/>
          <cell r="AA461"/>
          <cell r="AB461"/>
          <cell r="AC461"/>
          <cell r="AD461"/>
          <cell r="AE461"/>
        </row>
        <row r="462">
          <cell r="G462"/>
          <cell r="H462"/>
          <cell r="I462"/>
          <cell r="J462"/>
          <cell r="K462"/>
          <cell r="L462"/>
          <cell r="M462"/>
          <cell r="N462"/>
          <cell r="O462"/>
          <cell r="P462"/>
          <cell r="Q462"/>
          <cell r="R462"/>
          <cell r="S462"/>
          <cell r="T462"/>
          <cell r="U462"/>
          <cell r="V462"/>
          <cell r="W462"/>
          <cell r="X462"/>
          <cell r="Y462"/>
          <cell r="Z462"/>
          <cell r="AA462"/>
          <cell r="AB462"/>
          <cell r="AC462"/>
          <cell r="AD462"/>
          <cell r="AE462"/>
        </row>
        <row r="463">
          <cell r="G463"/>
          <cell r="H463"/>
          <cell r="I463"/>
          <cell r="J463"/>
          <cell r="K463"/>
          <cell r="L463"/>
          <cell r="M463"/>
          <cell r="N463"/>
          <cell r="O463"/>
          <cell r="P463"/>
          <cell r="Q463"/>
          <cell r="R463"/>
          <cell r="S463"/>
          <cell r="T463"/>
          <cell r="U463"/>
          <cell r="V463"/>
          <cell r="W463"/>
          <cell r="X463"/>
          <cell r="Y463"/>
          <cell r="Z463"/>
          <cell r="AA463"/>
          <cell r="AB463"/>
          <cell r="AC463"/>
          <cell r="AD463"/>
          <cell r="AE463"/>
        </row>
        <row r="464">
          <cell r="G464"/>
          <cell r="H464"/>
          <cell r="I464"/>
          <cell r="J464"/>
          <cell r="K464"/>
          <cell r="L464"/>
          <cell r="M464"/>
          <cell r="N464"/>
          <cell r="O464"/>
          <cell r="P464"/>
          <cell r="Q464"/>
          <cell r="R464"/>
          <cell r="S464"/>
          <cell r="T464"/>
          <cell r="U464"/>
          <cell r="V464"/>
          <cell r="W464"/>
          <cell r="X464"/>
          <cell r="Y464"/>
          <cell r="Z464"/>
          <cell r="AA464"/>
          <cell r="AB464"/>
          <cell r="AC464"/>
          <cell r="AD464"/>
          <cell r="AE464"/>
        </row>
        <row r="465">
          <cell r="G465"/>
          <cell r="H465"/>
          <cell r="I465"/>
          <cell r="J465"/>
          <cell r="K465"/>
          <cell r="L465"/>
          <cell r="M465"/>
          <cell r="N465"/>
          <cell r="O465"/>
          <cell r="P465"/>
          <cell r="Q465"/>
          <cell r="R465"/>
          <cell r="S465"/>
          <cell r="T465"/>
          <cell r="U465"/>
          <cell r="V465"/>
          <cell r="W465"/>
          <cell r="X465"/>
          <cell r="Y465"/>
          <cell r="Z465"/>
          <cell r="AA465"/>
          <cell r="AB465"/>
          <cell r="AC465"/>
          <cell r="AD465"/>
          <cell r="AE465"/>
        </row>
        <row r="466">
          <cell r="G466"/>
          <cell r="H466"/>
          <cell r="I466"/>
          <cell r="J466"/>
          <cell r="K466"/>
          <cell r="L466"/>
          <cell r="M466"/>
          <cell r="N466"/>
          <cell r="O466"/>
          <cell r="P466"/>
          <cell r="Q466"/>
          <cell r="R466"/>
          <cell r="S466"/>
          <cell r="T466"/>
          <cell r="U466"/>
          <cell r="V466"/>
          <cell r="W466"/>
          <cell r="X466"/>
          <cell r="Y466"/>
          <cell r="Z466"/>
          <cell r="AA466"/>
          <cell r="AB466"/>
          <cell r="AC466"/>
          <cell r="AD466"/>
          <cell r="AE466"/>
        </row>
        <row r="467">
          <cell r="G467"/>
          <cell r="H467"/>
          <cell r="I467"/>
          <cell r="J467"/>
          <cell r="K467"/>
          <cell r="L467"/>
          <cell r="M467"/>
          <cell r="N467"/>
          <cell r="O467"/>
          <cell r="P467"/>
          <cell r="Q467"/>
          <cell r="R467"/>
          <cell r="S467"/>
          <cell r="T467"/>
          <cell r="U467"/>
          <cell r="V467"/>
          <cell r="W467"/>
          <cell r="X467"/>
          <cell r="Y467"/>
          <cell r="Z467"/>
          <cell r="AA467"/>
          <cell r="AB467"/>
          <cell r="AC467"/>
          <cell r="AD467"/>
          <cell r="AE467"/>
        </row>
        <row r="468">
          <cell r="G468"/>
          <cell r="H468"/>
          <cell r="I468"/>
          <cell r="J468"/>
          <cell r="K468"/>
          <cell r="L468"/>
          <cell r="M468"/>
          <cell r="N468"/>
          <cell r="O468"/>
          <cell r="P468"/>
          <cell r="Q468"/>
          <cell r="R468"/>
          <cell r="S468"/>
          <cell r="T468"/>
          <cell r="U468"/>
          <cell r="V468"/>
          <cell r="W468"/>
          <cell r="X468"/>
          <cell r="Y468"/>
          <cell r="Z468"/>
          <cell r="AA468"/>
          <cell r="AB468"/>
          <cell r="AC468"/>
          <cell r="AD468"/>
          <cell r="AE468"/>
        </row>
        <row r="469">
          <cell r="G469"/>
          <cell r="H469"/>
          <cell r="I469"/>
          <cell r="J469"/>
          <cell r="K469"/>
          <cell r="L469"/>
          <cell r="M469"/>
          <cell r="N469"/>
          <cell r="O469"/>
          <cell r="P469"/>
          <cell r="Q469"/>
          <cell r="R469"/>
          <cell r="S469"/>
          <cell r="T469"/>
          <cell r="U469"/>
          <cell r="V469"/>
          <cell r="W469"/>
          <cell r="X469"/>
          <cell r="Y469"/>
          <cell r="Z469"/>
          <cell r="AA469"/>
          <cell r="AB469"/>
          <cell r="AC469"/>
          <cell r="AD469"/>
          <cell r="AE469"/>
        </row>
        <row r="470">
          <cell r="G470"/>
          <cell r="H470"/>
          <cell r="I470"/>
          <cell r="J470"/>
          <cell r="K470"/>
          <cell r="L470"/>
          <cell r="M470"/>
          <cell r="N470"/>
          <cell r="O470"/>
          <cell r="P470"/>
          <cell r="Q470"/>
          <cell r="R470"/>
          <cell r="S470"/>
          <cell r="T470"/>
          <cell r="U470"/>
          <cell r="V470"/>
          <cell r="W470"/>
          <cell r="X470"/>
          <cell r="Y470"/>
          <cell r="Z470"/>
          <cell r="AA470"/>
          <cell r="AB470"/>
          <cell r="AC470"/>
          <cell r="AD470"/>
          <cell r="AE470"/>
        </row>
        <row r="471">
          <cell r="G471"/>
          <cell r="H471"/>
          <cell r="I471"/>
          <cell r="J471"/>
          <cell r="K471"/>
          <cell r="L471"/>
          <cell r="M471"/>
          <cell r="N471"/>
          <cell r="O471"/>
          <cell r="P471"/>
          <cell r="Q471"/>
          <cell r="R471"/>
          <cell r="S471"/>
          <cell r="T471"/>
          <cell r="U471"/>
          <cell r="V471"/>
          <cell r="W471"/>
          <cell r="X471"/>
          <cell r="Y471"/>
          <cell r="Z471"/>
          <cell r="AA471"/>
          <cell r="AB471"/>
          <cell r="AC471"/>
          <cell r="AD471"/>
          <cell r="AE471"/>
        </row>
        <row r="472">
          <cell r="G472"/>
          <cell r="H472"/>
          <cell r="I472"/>
          <cell r="J472"/>
          <cell r="K472"/>
          <cell r="L472"/>
          <cell r="M472"/>
          <cell r="N472"/>
          <cell r="O472"/>
          <cell r="P472"/>
          <cell r="Q472"/>
          <cell r="R472"/>
          <cell r="S472"/>
          <cell r="T472"/>
          <cell r="U472"/>
          <cell r="V472"/>
          <cell r="W472"/>
          <cell r="X472"/>
          <cell r="Y472"/>
          <cell r="Z472"/>
          <cell r="AA472"/>
          <cell r="AB472"/>
          <cell r="AC472"/>
          <cell r="AD472"/>
          <cell r="AE472"/>
        </row>
        <row r="473">
          <cell r="G473"/>
          <cell r="H473"/>
          <cell r="I473"/>
          <cell r="J473"/>
          <cell r="K473"/>
          <cell r="L473"/>
          <cell r="M473"/>
          <cell r="N473"/>
          <cell r="O473"/>
          <cell r="P473"/>
          <cell r="Q473"/>
          <cell r="R473"/>
          <cell r="S473"/>
          <cell r="T473"/>
          <cell r="U473"/>
          <cell r="V473"/>
          <cell r="W473"/>
          <cell r="X473"/>
          <cell r="Y473"/>
          <cell r="Z473"/>
          <cell r="AA473"/>
          <cell r="AB473"/>
          <cell r="AC473"/>
          <cell r="AD473"/>
          <cell r="AE473"/>
        </row>
        <row r="474">
          <cell r="G474"/>
          <cell r="H474"/>
          <cell r="I474"/>
          <cell r="J474"/>
          <cell r="K474"/>
          <cell r="L474"/>
          <cell r="M474"/>
          <cell r="N474"/>
          <cell r="O474"/>
          <cell r="P474"/>
          <cell r="Q474"/>
          <cell r="R474"/>
          <cell r="S474"/>
          <cell r="T474"/>
          <cell r="U474"/>
          <cell r="V474"/>
          <cell r="W474"/>
          <cell r="X474"/>
          <cell r="Y474"/>
          <cell r="Z474"/>
          <cell r="AA474"/>
          <cell r="AB474"/>
          <cell r="AC474"/>
          <cell r="AD474"/>
          <cell r="AE474"/>
        </row>
        <row r="475">
          <cell r="G475"/>
          <cell r="H475"/>
          <cell r="I475"/>
          <cell r="J475"/>
          <cell r="K475"/>
          <cell r="L475"/>
          <cell r="M475"/>
          <cell r="N475"/>
          <cell r="O475"/>
          <cell r="P475"/>
          <cell r="Q475"/>
          <cell r="R475"/>
          <cell r="S475"/>
          <cell r="T475"/>
          <cell r="U475"/>
          <cell r="V475"/>
          <cell r="W475"/>
          <cell r="X475"/>
          <cell r="Y475"/>
          <cell r="Z475"/>
          <cell r="AA475"/>
          <cell r="AB475"/>
          <cell r="AC475"/>
          <cell r="AD475"/>
          <cell r="AE475"/>
        </row>
        <row r="476">
          <cell r="G476"/>
          <cell r="H476"/>
          <cell r="I476"/>
          <cell r="J476"/>
          <cell r="K476"/>
          <cell r="L476"/>
          <cell r="M476"/>
          <cell r="N476"/>
          <cell r="O476"/>
          <cell r="P476"/>
          <cell r="Q476"/>
          <cell r="R476"/>
          <cell r="S476"/>
          <cell r="T476"/>
          <cell r="U476"/>
          <cell r="V476"/>
          <cell r="W476"/>
          <cell r="X476"/>
          <cell r="Y476"/>
          <cell r="Z476"/>
          <cell r="AA476"/>
          <cell r="AB476"/>
          <cell r="AC476"/>
          <cell r="AD476"/>
          <cell r="AE476"/>
        </row>
        <row r="477">
          <cell r="G477"/>
          <cell r="H477"/>
          <cell r="I477"/>
          <cell r="J477"/>
          <cell r="K477"/>
          <cell r="L477"/>
          <cell r="M477"/>
          <cell r="N477"/>
          <cell r="O477"/>
          <cell r="P477"/>
          <cell r="Q477"/>
          <cell r="R477"/>
          <cell r="S477"/>
          <cell r="T477"/>
          <cell r="U477"/>
          <cell r="V477"/>
          <cell r="W477"/>
          <cell r="X477"/>
          <cell r="Y477"/>
          <cell r="Z477"/>
          <cell r="AA477"/>
          <cell r="AB477"/>
          <cell r="AC477"/>
          <cell r="AD477"/>
          <cell r="AE477"/>
        </row>
        <row r="478">
          <cell r="G478"/>
          <cell r="H478"/>
          <cell r="I478"/>
          <cell r="J478"/>
          <cell r="K478"/>
          <cell r="L478"/>
          <cell r="M478"/>
          <cell r="N478"/>
          <cell r="O478"/>
          <cell r="P478"/>
          <cell r="Q478"/>
          <cell r="R478"/>
          <cell r="S478"/>
          <cell r="T478"/>
          <cell r="U478"/>
          <cell r="V478"/>
          <cell r="W478"/>
          <cell r="X478"/>
          <cell r="Y478"/>
          <cell r="Z478"/>
          <cell r="AA478"/>
          <cell r="AB478"/>
          <cell r="AC478"/>
          <cell r="AD478"/>
          <cell r="AE478"/>
        </row>
        <row r="479">
          <cell r="G479"/>
          <cell r="H479"/>
          <cell r="I479"/>
          <cell r="J479"/>
          <cell r="K479"/>
          <cell r="L479"/>
          <cell r="M479"/>
          <cell r="N479"/>
          <cell r="O479"/>
          <cell r="P479"/>
          <cell r="Q479"/>
          <cell r="R479"/>
          <cell r="S479"/>
          <cell r="T479"/>
          <cell r="U479"/>
          <cell r="V479"/>
          <cell r="W479"/>
          <cell r="X479"/>
          <cell r="Y479"/>
          <cell r="Z479"/>
          <cell r="AA479"/>
          <cell r="AB479"/>
          <cell r="AC479"/>
          <cell r="AD479"/>
          <cell r="AE479"/>
        </row>
        <row r="480">
          <cell r="G480"/>
          <cell r="H480"/>
          <cell r="I480"/>
          <cell r="J480"/>
          <cell r="K480"/>
          <cell r="L480"/>
          <cell r="M480"/>
          <cell r="N480"/>
          <cell r="O480"/>
          <cell r="P480"/>
          <cell r="Q480"/>
          <cell r="R480"/>
          <cell r="S480"/>
          <cell r="T480"/>
          <cell r="U480"/>
          <cell r="V480"/>
          <cell r="W480"/>
          <cell r="X480"/>
          <cell r="Y480"/>
          <cell r="Z480"/>
          <cell r="AA480"/>
          <cell r="AB480"/>
          <cell r="AC480"/>
          <cell r="AD480"/>
          <cell r="AE480"/>
        </row>
        <row r="481">
          <cell r="G481"/>
          <cell r="H481"/>
          <cell r="I481"/>
          <cell r="J481"/>
          <cell r="K481"/>
          <cell r="L481"/>
          <cell r="M481"/>
          <cell r="N481"/>
          <cell r="O481"/>
          <cell r="P481"/>
          <cell r="Q481"/>
          <cell r="R481"/>
          <cell r="S481"/>
          <cell r="T481"/>
          <cell r="U481"/>
          <cell r="V481"/>
          <cell r="W481"/>
          <cell r="X481"/>
          <cell r="Y481"/>
          <cell r="Z481"/>
          <cell r="AA481"/>
          <cell r="AB481"/>
          <cell r="AC481"/>
          <cell r="AD481"/>
          <cell r="AE481"/>
        </row>
        <row r="482">
          <cell r="G482"/>
          <cell r="H482"/>
          <cell r="I482"/>
          <cell r="J482"/>
          <cell r="K482"/>
          <cell r="L482"/>
          <cell r="M482"/>
          <cell r="N482"/>
          <cell r="O482"/>
          <cell r="P482"/>
          <cell r="Q482"/>
          <cell r="R482"/>
          <cell r="S482"/>
          <cell r="T482"/>
          <cell r="U482"/>
          <cell r="V482"/>
          <cell r="W482"/>
          <cell r="X482"/>
          <cell r="Y482"/>
          <cell r="Z482"/>
          <cell r="AA482"/>
          <cell r="AB482"/>
          <cell r="AC482"/>
          <cell r="AD482"/>
          <cell r="AE482"/>
        </row>
        <row r="483">
          <cell r="G483"/>
          <cell r="H483"/>
          <cell r="I483"/>
          <cell r="J483"/>
          <cell r="K483"/>
          <cell r="L483"/>
          <cell r="M483"/>
          <cell r="N483"/>
          <cell r="O483"/>
          <cell r="P483"/>
          <cell r="Q483"/>
          <cell r="R483"/>
          <cell r="S483"/>
          <cell r="T483"/>
          <cell r="U483"/>
          <cell r="V483"/>
          <cell r="W483"/>
          <cell r="X483"/>
          <cell r="Y483"/>
          <cell r="Z483"/>
          <cell r="AA483"/>
          <cell r="AB483"/>
          <cell r="AC483"/>
          <cell r="AD483"/>
          <cell r="AE483"/>
        </row>
        <row r="484">
          <cell r="G484"/>
          <cell r="H484"/>
          <cell r="I484"/>
          <cell r="J484"/>
          <cell r="K484"/>
          <cell r="L484"/>
          <cell r="M484"/>
          <cell r="N484"/>
          <cell r="O484"/>
          <cell r="P484"/>
          <cell r="Q484"/>
          <cell r="R484"/>
          <cell r="S484"/>
          <cell r="T484"/>
          <cell r="U484"/>
          <cell r="V484"/>
          <cell r="W484"/>
          <cell r="X484"/>
          <cell r="Y484"/>
          <cell r="Z484"/>
          <cell r="AA484"/>
          <cell r="AB484"/>
          <cell r="AC484"/>
          <cell r="AD484"/>
          <cell r="AE484"/>
        </row>
        <row r="485">
          <cell r="G485"/>
          <cell r="H485"/>
          <cell r="I485"/>
          <cell r="J485"/>
          <cell r="K485"/>
          <cell r="L485"/>
          <cell r="M485"/>
          <cell r="N485"/>
          <cell r="O485"/>
          <cell r="P485"/>
          <cell r="Q485"/>
          <cell r="R485"/>
          <cell r="S485"/>
          <cell r="T485"/>
          <cell r="U485"/>
          <cell r="V485"/>
          <cell r="W485"/>
          <cell r="X485"/>
          <cell r="Y485"/>
          <cell r="Z485"/>
          <cell r="AA485"/>
          <cell r="AB485"/>
          <cell r="AC485"/>
          <cell r="AD485"/>
          <cell r="AE485"/>
        </row>
        <row r="486">
          <cell r="G486"/>
          <cell r="H486"/>
          <cell r="I486"/>
          <cell r="J486"/>
          <cell r="K486"/>
          <cell r="L486"/>
          <cell r="M486"/>
          <cell r="N486"/>
          <cell r="O486"/>
          <cell r="P486"/>
          <cell r="Q486"/>
          <cell r="R486"/>
          <cell r="S486"/>
          <cell r="T486"/>
          <cell r="U486"/>
          <cell r="V486"/>
          <cell r="W486"/>
          <cell r="X486"/>
          <cell r="Y486"/>
          <cell r="Z486"/>
          <cell r="AA486"/>
          <cell r="AB486"/>
          <cell r="AC486"/>
          <cell r="AD486"/>
          <cell r="AE486"/>
        </row>
        <row r="487">
          <cell r="G487"/>
          <cell r="H487"/>
          <cell r="I487"/>
          <cell r="J487"/>
          <cell r="K487"/>
          <cell r="L487"/>
          <cell r="M487"/>
          <cell r="N487"/>
          <cell r="O487"/>
          <cell r="P487"/>
          <cell r="Q487"/>
          <cell r="R487"/>
          <cell r="S487"/>
          <cell r="T487"/>
          <cell r="U487"/>
          <cell r="V487"/>
          <cell r="W487"/>
          <cell r="X487"/>
          <cell r="Y487"/>
          <cell r="Z487"/>
          <cell r="AA487"/>
          <cell r="AB487"/>
          <cell r="AC487"/>
          <cell r="AD487"/>
          <cell r="AE487"/>
        </row>
        <row r="488">
          <cell r="G488"/>
          <cell r="H488"/>
          <cell r="I488"/>
          <cell r="J488"/>
          <cell r="K488"/>
          <cell r="L488"/>
          <cell r="M488"/>
          <cell r="N488"/>
          <cell r="O488"/>
          <cell r="P488"/>
          <cell r="Q488"/>
          <cell r="R488"/>
          <cell r="S488"/>
          <cell r="T488"/>
          <cell r="U488"/>
          <cell r="V488"/>
          <cell r="W488"/>
          <cell r="X488"/>
          <cell r="Y488"/>
          <cell r="Z488"/>
          <cell r="AA488"/>
          <cell r="AB488"/>
          <cell r="AC488"/>
          <cell r="AD488"/>
          <cell r="AE488"/>
        </row>
        <row r="489">
          <cell r="G489"/>
          <cell r="H489"/>
          <cell r="I489"/>
          <cell r="J489"/>
          <cell r="K489"/>
          <cell r="L489"/>
          <cell r="M489"/>
          <cell r="N489"/>
          <cell r="O489"/>
          <cell r="P489"/>
          <cell r="Q489"/>
          <cell r="R489"/>
          <cell r="S489"/>
          <cell r="T489"/>
          <cell r="U489"/>
          <cell r="V489"/>
          <cell r="W489"/>
          <cell r="X489"/>
          <cell r="Y489"/>
          <cell r="Z489"/>
          <cell r="AA489"/>
          <cell r="AB489"/>
          <cell r="AC489"/>
          <cell r="AD489"/>
          <cell r="AE489"/>
        </row>
        <row r="490">
          <cell r="G490"/>
          <cell r="H490"/>
          <cell r="I490"/>
          <cell r="J490"/>
          <cell r="K490"/>
          <cell r="L490"/>
          <cell r="M490"/>
          <cell r="N490"/>
          <cell r="O490"/>
          <cell r="P490"/>
          <cell r="Q490"/>
          <cell r="R490"/>
          <cell r="S490"/>
          <cell r="T490"/>
          <cell r="U490"/>
          <cell r="V490"/>
          <cell r="W490"/>
          <cell r="X490"/>
          <cell r="Y490"/>
          <cell r="Z490"/>
          <cell r="AA490"/>
          <cell r="AB490"/>
          <cell r="AC490"/>
          <cell r="AD490"/>
          <cell r="AE490"/>
        </row>
        <row r="491">
          <cell r="G491"/>
          <cell r="H491"/>
          <cell r="I491"/>
          <cell r="J491"/>
          <cell r="K491"/>
          <cell r="L491"/>
          <cell r="M491"/>
          <cell r="N491"/>
          <cell r="O491"/>
          <cell r="P491"/>
          <cell r="Q491"/>
          <cell r="R491"/>
          <cell r="S491"/>
          <cell r="T491"/>
          <cell r="U491"/>
          <cell r="V491"/>
          <cell r="W491"/>
          <cell r="X491"/>
          <cell r="Y491"/>
          <cell r="Z491"/>
          <cell r="AA491"/>
          <cell r="AB491"/>
          <cell r="AC491"/>
          <cell r="AD491"/>
          <cell r="AE491"/>
        </row>
        <row r="492">
          <cell r="G492"/>
          <cell r="H492"/>
          <cell r="I492"/>
          <cell r="J492"/>
          <cell r="K492"/>
          <cell r="L492"/>
          <cell r="M492"/>
          <cell r="N492"/>
          <cell r="O492"/>
          <cell r="P492"/>
          <cell r="Q492"/>
          <cell r="R492"/>
          <cell r="S492"/>
          <cell r="T492"/>
          <cell r="U492"/>
          <cell r="V492"/>
          <cell r="W492"/>
          <cell r="X492"/>
          <cell r="Y492"/>
          <cell r="Z492"/>
          <cell r="AA492"/>
          <cell r="AB492"/>
          <cell r="AC492"/>
          <cell r="AD492"/>
          <cell r="AE492"/>
        </row>
        <row r="493">
          <cell r="G493"/>
          <cell r="H493"/>
          <cell r="I493"/>
          <cell r="J493"/>
          <cell r="K493"/>
          <cell r="L493"/>
          <cell r="M493"/>
          <cell r="N493"/>
          <cell r="O493"/>
          <cell r="P493"/>
          <cell r="Q493"/>
          <cell r="R493"/>
          <cell r="S493"/>
          <cell r="T493"/>
          <cell r="U493"/>
          <cell r="V493"/>
          <cell r="W493"/>
          <cell r="X493"/>
          <cell r="Y493"/>
          <cell r="Z493"/>
          <cell r="AA493"/>
          <cell r="AB493"/>
          <cell r="AC493"/>
          <cell r="AD493"/>
          <cell r="AE493"/>
        </row>
        <row r="494">
          <cell r="G494"/>
          <cell r="H494"/>
          <cell r="I494"/>
          <cell r="J494"/>
          <cell r="K494"/>
          <cell r="L494"/>
          <cell r="M494"/>
          <cell r="N494"/>
          <cell r="O494"/>
          <cell r="P494"/>
          <cell r="Q494"/>
          <cell r="R494"/>
          <cell r="S494"/>
          <cell r="T494"/>
          <cell r="U494"/>
          <cell r="V494"/>
          <cell r="W494"/>
          <cell r="X494"/>
          <cell r="Y494"/>
          <cell r="Z494"/>
          <cell r="AA494"/>
          <cell r="AB494"/>
          <cell r="AC494"/>
          <cell r="AD494"/>
          <cell r="AE494"/>
        </row>
        <row r="495">
          <cell r="G495"/>
          <cell r="H495"/>
          <cell r="I495"/>
          <cell r="J495"/>
          <cell r="K495"/>
          <cell r="L495"/>
          <cell r="M495"/>
          <cell r="N495"/>
          <cell r="O495"/>
          <cell r="P495"/>
          <cell r="Q495"/>
          <cell r="R495"/>
          <cell r="S495"/>
          <cell r="T495"/>
          <cell r="U495"/>
          <cell r="V495"/>
          <cell r="W495"/>
          <cell r="X495"/>
          <cell r="Y495"/>
          <cell r="Z495"/>
          <cell r="AA495"/>
          <cell r="AB495"/>
          <cell r="AC495"/>
          <cell r="AD495"/>
          <cell r="AE495"/>
        </row>
        <row r="496">
          <cell r="G496"/>
          <cell r="H496"/>
          <cell r="I496"/>
          <cell r="J496"/>
          <cell r="K496"/>
          <cell r="L496"/>
          <cell r="M496"/>
          <cell r="N496"/>
          <cell r="O496"/>
          <cell r="P496"/>
          <cell r="Q496"/>
          <cell r="R496"/>
          <cell r="S496"/>
          <cell r="T496"/>
          <cell r="U496"/>
          <cell r="V496"/>
          <cell r="W496"/>
          <cell r="X496"/>
          <cell r="Y496"/>
          <cell r="Z496"/>
          <cell r="AA496"/>
          <cell r="AB496"/>
          <cell r="AC496"/>
          <cell r="AD496"/>
          <cell r="AE496"/>
        </row>
        <row r="497">
          <cell r="G497"/>
          <cell r="H497"/>
          <cell r="I497"/>
          <cell r="J497"/>
          <cell r="K497"/>
          <cell r="L497"/>
          <cell r="M497"/>
          <cell r="N497"/>
          <cell r="O497"/>
          <cell r="P497"/>
          <cell r="Q497"/>
          <cell r="R497"/>
          <cell r="S497"/>
          <cell r="T497"/>
          <cell r="U497"/>
          <cell r="V497"/>
          <cell r="W497"/>
          <cell r="X497"/>
          <cell r="Y497"/>
          <cell r="Z497"/>
          <cell r="AA497"/>
          <cell r="AB497"/>
          <cell r="AC497"/>
          <cell r="AD497"/>
          <cell r="AE497"/>
        </row>
        <row r="498">
          <cell r="G498"/>
          <cell r="H498"/>
          <cell r="I498"/>
          <cell r="J498"/>
          <cell r="K498"/>
          <cell r="L498"/>
          <cell r="M498"/>
          <cell r="N498"/>
          <cell r="O498"/>
          <cell r="P498"/>
          <cell r="Q498"/>
          <cell r="R498"/>
          <cell r="S498"/>
          <cell r="T498"/>
          <cell r="U498"/>
          <cell r="V498"/>
          <cell r="W498"/>
          <cell r="X498"/>
          <cell r="Y498"/>
          <cell r="Z498"/>
          <cell r="AA498"/>
          <cell r="AB498"/>
          <cell r="AC498"/>
          <cell r="AD498"/>
          <cell r="AE498"/>
        </row>
        <row r="499">
          <cell r="G499"/>
          <cell r="H499"/>
          <cell r="I499"/>
          <cell r="J499"/>
          <cell r="K499"/>
          <cell r="L499"/>
          <cell r="M499"/>
          <cell r="N499"/>
          <cell r="O499"/>
          <cell r="P499"/>
          <cell r="Q499"/>
          <cell r="R499"/>
          <cell r="S499"/>
          <cell r="T499"/>
          <cell r="U499"/>
          <cell r="V499"/>
          <cell r="W499"/>
          <cell r="X499"/>
          <cell r="Y499"/>
          <cell r="Z499"/>
          <cell r="AA499"/>
          <cell r="AB499"/>
          <cell r="AC499"/>
          <cell r="AD499"/>
          <cell r="AE499"/>
        </row>
        <row r="500">
          <cell r="G500"/>
          <cell r="H500"/>
          <cell r="I500"/>
          <cell r="J500"/>
          <cell r="K500"/>
          <cell r="L500"/>
          <cell r="M500"/>
          <cell r="N500"/>
          <cell r="O500"/>
          <cell r="P500"/>
          <cell r="Q500"/>
          <cell r="R500"/>
          <cell r="S500"/>
          <cell r="T500"/>
          <cell r="U500"/>
          <cell r="V500"/>
          <cell r="W500"/>
          <cell r="X500"/>
          <cell r="Y500"/>
          <cell r="Z500"/>
          <cell r="AA500"/>
          <cell r="AB500"/>
          <cell r="AC500"/>
          <cell r="AD500"/>
          <cell r="AE500"/>
        </row>
        <row r="501">
          <cell r="G501"/>
          <cell r="H501"/>
          <cell r="I501"/>
          <cell r="J501"/>
          <cell r="K501"/>
          <cell r="L501"/>
          <cell r="M501"/>
          <cell r="N501"/>
          <cell r="O501"/>
          <cell r="P501"/>
          <cell r="Q501"/>
          <cell r="R501"/>
          <cell r="S501"/>
          <cell r="T501"/>
          <cell r="U501"/>
          <cell r="V501"/>
          <cell r="W501"/>
          <cell r="X501"/>
          <cell r="Y501"/>
          <cell r="Z501"/>
          <cell r="AA501"/>
          <cell r="AB501"/>
          <cell r="AC501"/>
          <cell r="AD501"/>
          <cell r="AE501"/>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5">
          <cell r="B5" t="str">
            <v>Anchor</v>
          </cell>
          <cell r="C5" t="str">
            <v>Abrev</v>
          </cell>
          <cell r="D5" t="str">
            <v>POPULATION FORECAST (1000s)</v>
          </cell>
          <cell r="E5" t="str">
            <v>Scenario</v>
          </cell>
          <cell r="F5">
            <v>1985</v>
          </cell>
          <cell r="G5">
            <v>1986</v>
          </cell>
          <cell r="H5">
            <v>1987</v>
          </cell>
          <cell r="I5">
            <v>1988</v>
          </cell>
          <cell r="J5">
            <v>1989</v>
          </cell>
          <cell r="K5">
            <v>1990</v>
          </cell>
          <cell r="L5">
            <v>1991</v>
          </cell>
          <cell r="M5">
            <v>1992</v>
          </cell>
          <cell r="N5">
            <v>1993</v>
          </cell>
          <cell r="O5">
            <v>1994</v>
          </cell>
          <cell r="P5">
            <v>1995</v>
          </cell>
          <cell r="Q5">
            <v>1996</v>
          </cell>
          <cell r="R5">
            <v>1997</v>
          </cell>
          <cell r="S5">
            <v>1998</v>
          </cell>
          <cell r="T5">
            <v>1999</v>
          </cell>
          <cell r="U5">
            <v>2000</v>
          </cell>
          <cell r="V5">
            <v>2001</v>
          </cell>
          <cell r="W5">
            <v>2002</v>
          </cell>
          <cell r="X5">
            <v>2003</v>
          </cell>
          <cell r="Y5">
            <v>2004</v>
          </cell>
          <cell r="Z5">
            <v>2005</v>
          </cell>
          <cell r="AA5">
            <v>2006</v>
          </cell>
          <cell r="AB5">
            <v>2007</v>
          </cell>
          <cell r="AC5">
            <v>2008</v>
          </cell>
          <cell r="AD5">
            <v>2009</v>
          </cell>
          <cell r="AE5">
            <v>2010</v>
          </cell>
          <cell r="AF5">
            <v>2011</v>
          </cell>
          <cell r="AG5">
            <v>2012</v>
          </cell>
          <cell r="AH5">
            <v>2013</v>
          </cell>
          <cell r="AI5">
            <v>2014</v>
          </cell>
          <cell r="AJ5">
            <v>2015</v>
          </cell>
          <cell r="AK5">
            <v>2016</v>
          </cell>
          <cell r="AL5">
            <v>2017</v>
          </cell>
          <cell r="AM5">
            <v>2018</v>
          </cell>
          <cell r="AN5">
            <v>2019</v>
          </cell>
          <cell r="AO5">
            <v>2020</v>
          </cell>
          <cell r="AP5">
            <v>2021</v>
          </cell>
          <cell r="AQ5">
            <v>2022</v>
          </cell>
          <cell r="AR5">
            <v>2023</v>
          </cell>
          <cell r="AS5">
            <v>2024</v>
          </cell>
          <cell r="AT5">
            <v>2025</v>
          </cell>
          <cell r="AU5">
            <v>2026</v>
          </cell>
          <cell r="AV5">
            <v>2027</v>
          </cell>
          <cell r="AW5">
            <v>2028</v>
          </cell>
          <cell r="AX5">
            <v>2029</v>
          </cell>
          <cell r="AY5">
            <v>2030</v>
          </cell>
          <cell r="AZ5">
            <v>2031</v>
          </cell>
          <cell r="BA5">
            <v>2032</v>
          </cell>
          <cell r="BB5">
            <v>2033</v>
          </cell>
          <cell r="BC5">
            <v>2034</v>
          </cell>
        </row>
        <row r="6">
          <cell r="B6" t="str">
            <v>OrPopStock</v>
          </cell>
          <cell r="C6" t="str">
            <v>Or</v>
          </cell>
          <cell r="D6" t="str">
            <v>Oregon</v>
          </cell>
          <cell r="E6" t="str">
            <v>Trend (basecase)</v>
          </cell>
          <cell r="F6">
            <v>2674.306</v>
          </cell>
          <cell r="G6">
            <v>2686.1149999999998</v>
          </cell>
          <cell r="H6">
            <v>2707.4250000000002</v>
          </cell>
          <cell r="I6">
            <v>2747.9569999999999</v>
          </cell>
          <cell r="J6">
            <v>2800.471</v>
          </cell>
          <cell r="K6">
            <v>2868.6590000000001</v>
          </cell>
          <cell r="L6">
            <v>2935.9960000000001</v>
          </cell>
          <cell r="M6">
            <v>3000.55</v>
          </cell>
          <cell r="N6">
            <v>3067.395</v>
          </cell>
          <cell r="O6">
            <v>3129.1930000000002</v>
          </cell>
          <cell r="P6">
            <v>3192.0929999999998</v>
          </cell>
          <cell r="Q6">
            <v>3253.8310000000001</v>
          </cell>
          <cell r="R6">
            <v>3309.7</v>
          </cell>
          <cell r="S6">
            <v>3357.1759999999999</v>
          </cell>
          <cell r="T6">
            <v>3398.232</v>
          </cell>
          <cell r="U6">
            <v>3434.8069999999998</v>
          </cell>
          <cell r="V6">
            <v>3474.0340000000001</v>
          </cell>
          <cell r="W6">
            <v>3516.915</v>
          </cell>
          <cell r="X6">
            <v>3549.38</v>
          </cell>
          <cell r="Y6">
            <v>3576.2510000000002</v>
          </cell>
          <cell r="Z6">
            <v>3621.221</v>
          </cell>
          <cell r="AA6">
            <v>3676.88</v>
          </cell>
          <cell r="AB6">
            <v>3727.835</v>
          </cell>
          <cell r="AC6">
            <v>3773.288</v>
          </cell>
          <cell r="AD6">
            <v>3811.7179999999998</v>
          </cell>
          <cell r="AE6">
            <v>3841.4360000000001</v>
          </cell>
          <cell r="AF6">
            <v>3871.9769999999999</v>
          </cell>
          <cell r="AG6">
            <v>3903.4650000000001</v>
          </cell>
          <cell r="AH6">
            <v>3934.049</v>
          </cell>
          <cell r="AI6">
            <v>3966.8829999999998</v>
          </cell>
          <cell r="AJ6">
            <v>4002.799</v>
          </cell>
          <cell r="AK6">
            <v>4039.9940000000001</v>
          </cell>
          <cell r="AL6">
            <v>4078.125</v>
          </cell>
          <cell r="AM6">
            <v>4116.6090000000004</v>
          </cell>
          <cell r="AN6">
            <v>4154.674</v>
          </cell>
          <cell r="AO6">
            <v>4192.0780000000004</v>
          </cell>
          <cell r="AP6">
            <v>4228.7430000000004</v>
          </cell>
          <cell r="AQ6">
            <v>4264.6490000000003</v>
          </cell>
          <cell r="AR6">
            <v>4299.7920000000004</v>
          </cell>
          <cell r="AS6">
            <v>4334.1710000000003</v>
          </cell>
          <cell r="AT6">
            <v>4367.7330000000002</v>
          </cell>
          <cell r="AU6">
            <v>4400.4340000000002</v>
          </cell>
          <cell r="AV6">
            <v>4432.5820000000003</v>
          </cell>
          <cell r="AW6">
            <v>4464.3519999999999</v>
          </cell>
          <cell r="AX6">
            <v>4495.7730000000001</v>
          </cell>
          <cell r="AY6">
            <v>4526.8729999999996</v>
          </cell>
          <cell r="AZ6">
            <v>4557.6930000000002</v>
          </cell>
          <cell r="BA6">
            <v>4588.2659999999996</v>
          </cell>
          <cell r="BB6">
            <v>4618.6210000000001</v>
          </cell>
          <cell r="BC6">
            <v>4648.692</v>
          </cell>
        </row>
        <row r="7">
          <cell r="B7" t="str">
            <v>WAPopStock</v>
          </cell>
          <cell r="C7" t="str">
            <v>WA</v>
          </cell>
          <cell r="D7" t="str">
            <v>Washington</v>
          </cell>
          <cell r="E7" t="str">
            <v>Trend (basecase)</v>
          </cell>
          <cell r="F7">
            <v>4406.3850000000002</v>
          </cell>
          <cell r="G7">
            <v>4464.1899999999996</v>
          </cell>
          <cell r="H7">
            <v>4547.0309999999999</v>
          </cell>
          <cell r="I7">
            <v>4652.9070000000002</v>
          </cell>
          <cell r="J7">
            <v>4768.7150000000001</v>
          </cell>
          <cell r="K7">
            <v>4915.9459999999999</v>
          </cell>
          <cell r="L7">
            <v>5043.0330000000004</v>
          </cell>
          <cell r="M7">
            <v>5174.2219999999998</v>
          </cell>
          <cell r="N7">
            <v>5289.3639999999996</v>
          </cell>
          <cell r="O7">
            <v>5388.8370000000004</v>
          </cell>
          <cell r="P7">
            <v>5490.92</v>
          </cell>
          <cell r="Q7">
            <v>5583.7539999999999</v>
          </cell>
          <cell r="R7">
            <v>5685.8310000000001</v>
          </cell>
          <cell r="S7">
            <v>5777.2370000000001</v>
          </cell>
          <cell r="T7">
            <v>5850.9089999999997</v>
          </cell>
          <cell r="U7">
            <v>5920.5039999999999</v>
          </cell>
          <cell r="V7">
            <v>5993.451</v>
          </cell>
          <cell r="W7">
            <v>6057.85</v>
          </cell>
          <cell r="X7">
            <v>6114.7939999999999</v>
          </cell>
          <cell r="Y7">
            <v>6188.66</v>
          </cell>
          <cell r="Z7">
            <v>6273.5249999999996</v>
          </cell>
          <cell r="AA7">
            <v>6380.576</v>
          </cell>
          <cell r="AB7">
            <v>6474.665</v>
          </cell>
          <cell r="AC7">
            <v>6575.5370000000003</v>
          </cell>
          <cell r="AD7">
            <v>6675.0910000000003</v>
          </cell>
          <cell r="AE7">
            <v>6752.683</v>
          </cell>
          <cell r="AF7">
            <v>6830.3310000000001</v>
          </cell>
          <cell r="AG7">
            <v>6904.9059999999999</v>
          </cell>
          <cell r="AH7">
            <v>6981</v>
          </cell>
          <cell r="AI7">
            <v>7058.0010000000002</v>
          </cell>
          <cell r="AJ7">
            <v>7134.8850000000002</v>
          </cell>
          <cell r="AK7">
            <v>7210.4989999999998</v>
          </cell>
          <cell r="AL7">
            <v>7285.5159999999996</v>
          </cell>
          <cell r="AM7">
            <v>7360.0730000000003</v>
          </cell>
          <cell r="AN7">
            <v>7433.7640000000001</v>
          </cell>
          <cell r="AO7">
            <v>7506.3230000000003</v>
          </cell>
          <cell r="AP7">
            <v>7577.2960000000003</v>
          </cell>
          <cell r="AQ7">
            <v>7646.607</v>
          </cell>
          <cell r="AR7">
            <v>7714.268</v>
          </cell>
          <cell r="AS7">
            <v>7780.4369999999999</v>
          </cell>
          <cell r="AT7">
            <v>7845.4889999999996</v>
          </cell>
          <cell r="AU7">
            <v>7909.7030000000004</v>
          </cell>
          <cell r="AV7">
            <v>7973.1719999999996</v>
          </cell>
          <cell r="AW7">
            <v>8035.9170000000004</v>
          </cell>
          <cell r="AX7">
            <v>8097.9880000000003</v>
          </cell>
          <cell r="AY7">
            <v>8159.4440000000004</v>
          </cell>
          <cell r="AZ7">
            <v>8220.3349999999991</v>
          </cell>
          <cell r="BA7">
            <v>8280.7260000000006</v>
          </cell>
          <cell r="BB7">
            <v>8340.6640000000007</v>
          </cell>
          <cell r="BC7">
            <v>8400.2720000000008</v>
          </cell>
        </row>
        <row r="8">
          <cell r="B8" t="str">
            <v>IDPopStock</v>
          </cell>
          <cell r="C8" t="str">
            <v>ID</v>
          </cell>
          <cell r="D8" t="str">
            <v>Idaho</v>
          </cell>
          <cell r="E8" t="str">
            <v>Trend (basecase)</v>
          </cell>
          <cell r="F8">
            <v>993.13199999999995</v>
          </cell>
          <cell r="G8">
            <v>989.48</v>
          </cell>
          <cell r="H8">
            <v>985.447</v>
          </cell>
          <cell r="I8">
            <v>987.25800000000004</v>
          </cell>
          <cell r="J8">
            <v>997.22299999999996</v>
          </cell>
          <cell r="K8">
            <v>1016.634</v>
          </cell>
          <cell r="L8">
            <v>1045.135</v>
          </cell>
          <cell r="M8">
            <v>1076.6510000000001</v>
          </cell>
          <cell r="N8">
            <v>1113.1759999999999</v>
          </cell>
          <cell r="O8">
            <v>1148.825</v>
          </cell>
          <cell r="P8">
            <v>1180.0889999999999</v>
          </cell>
          <cell r="Q8">
            <v>1206.2</v>
          </cell>
          <cell r="R8">
            <v>1231.357</v>
          </cell>
          <cell r="S8">
            <v>1255.1849999999999</v>
          </cell>
          <cell r="T8">
            <v>1278.7760000000001</v>
          </cell>
          <cell r="U8">
            <v>1301.894</v>
          </cell>
          <cell r="V8">
            <v>1322.481</v>
          </cell>
          <cell r="W8">
            <v>1343.3820000000001</v>
          </cell>
          <cell r="X8">
            <v>1367.23</v>
          </cell>
          <cell r="Y8">
            <v>1396.7929999999999</v>
          </cell>
          <cell r="Z8">
            <v>1433.46</v>
          </cell>
          <cell r="AA8">
            <v>1472.8989999999999</v>
          </cell>
          <cell r="AB8">
            <v>1508.2539999999999</v>
          </cell>
          <cell r="AC8">
            <v>1536.239</v>
          </cell>
          <cell r="AD8">
            <v>1556.479</v>
          </cell>
          <cell r="AE8">
            <v>1572.4290000000001</v>
          </cell>
          <cell r="AF8">
            <v>1585.2860000000001</v>
          </cell>
          <cell r="AG8">
            <v>1597.952</v>
          </cell>
          <cell r="AH8">
            <v>1614.3810000000001</v>
          </cell>
          <cell r="AI8">
            <v>1633.1020000000001</v>
          </cell>
          <cell r="AJ8">
            <v>1653.616</v>
          </cell>
          <cell r="AK8">
            <v>1675.2660000000001</v>
          </cell>
          <cell r="AL8">
            <v>1698.1659999999999</v>
          </cell>
          <cell r="AM8">
            <v>1722.0160000000001</v>
          </cell>
          <cell r="AN8">
            <v>1746.183</v>
          </cell>
          <cell r="AO8">
            <v>1770.4179999999999</v>
          </cell>
          <cell r="AP8">
            <v>1794.69</v>
          </cell>
          <cell r="AQ8">
            <v>1818.9970000000001</v>
          </cell>
          <cell r="AR8">
            <v>1843.36</v>
          </cell>
          <cell r="AS8">
            <v>1867.77</v>
          </cell>
          <cell r="AT8">
            <v>1892.2149999999999</v>
          </cell>
          <cell r="AU8">
            <v>1916.6949999999999</v>
          </cell>
          <cell r="AV8">
            <v>1941.2059999999999</v>
          </cell>
          <cell r="AW8">
            <v>1965.741</v>
          </cell>
          <cell r="AX8">
            <v>1990.2360000000001</v>
          </cell>
          <cell r="AY8">
            <v>2014.665</v>
          </cell>
          <cell r="AZ8">
            <v>2039.0309999999999</v>
          </cell>
          <cell r="BA8">
            <v>2063.33</v>
          </cell>
          <cell r="BB8">
            <v>2087.5639999999999</v>
          </cell>
          <cell r="BC8">
            <v>2111.7449999999999</v>
          </cell>
        </row>
        <row r="9">
          <cell r="B9" t="str">
            <v>MTPopStock</v>
          </cell>
          <cell r="C9" t="str">
            <v>MT</v>
          </cell>
          <cell r="D9" t="str">
            <v>Montana</v>
          </cell>
          <cell r="E9" t="str">
            <v>Trend (basecase)</v>
          </cell>
          <cell r="F9">
            <v>820.61699999999996</v>
          </cell>
          <cell r="G9">
            <v>812.64099999999996</v>
          </cell>
          <cell r="H9">
            <v>804.69</v>
          </cell>
          <cell r="I9">
            <v>800.39700000000005</v>
          </cell>
          <cell r="J9">
            <v>799.77599999999995</v>
          </cell>
          <cell r="K9">
            <v>801.93899999999996</v>
          </cell>
          <cell r="L9">
            <v>812.08500000000004</v>
          </cell>
          <cell r="M9">
            <v>828.29399999999998</v>
          </cell>
          <cell r="N9">
            <v>846.649</v>
          </cell>
          <cell r="O9">
            <v>863.10900000000004</v>
          </cell>
          <cell r="P9">
            <v>877.40700000000004</v>
          </cell>
          <cell r="Q9">
            <v>886.32100000000003</v>
          </cell>
          <cell r="R9">
            <v>890.12</v>
          </cell>
          <cell r="S9">
            <v>893.221</v>
          </cell>
          <cell r="T9">
            <v>898.36199999999997</v>
          </cell>
          <cell r="U9">
            <v>903.97699999999998</v>
          </cell>
          <cell r="V9">
            <v>907.64300000000003</v>
          </cell>
          <cell r="W9">
            <v>912.86199999999997</v>
          </cell>
          <cell r="X9">
            <v>921.07</v>
          </cell>
          <cell r="Y9">
            <v>931.24400000000003</v>
          </cell>
          <cell r="Z9">
            <v>941.82</v>
          </cell>
          <cell r="AA9">
            <v>954.14599999999996</v>
          </cell>
          <cell r="AB9">
            <v>966.13900000000001</v>
          </cell>
          <cell r="AC9">
            <v>977.09500000000003</v>
          </cell>
          <cell r="AD9">
            <v>984.86599999999999</v>
          </cell>
          <cell r="AE9">
            <v>991.57600000000002</v>
          </cell>
          <cell r="AF9">
            <v>998.63499999999999</v>
          </cell>
          <cell r="AG9">
            <v>1006.807</v>
          </cell>
          <cell r="AH9">
            <v>1016.352</v>
          </cell>
          <cell r="AI9">
            <v>1025.7760000000001</v>
          </cell>
          <cell r="AJ9">
            <v>1034.779</v>
          </cell>
          <cell r="AK9">
            <v>1043.723</v>
          </cell>
          <cell r="AL9">
            <v>1052.69</v>
          </cell>
          <cell r="AM9">
            <v>1061.3920000000001</v>
          </cell>
          <cell r="AN9">
            <v>1069.5709999999999</v>
          </cell>
          <cell r="AO9">
            <v>1077.162</v>
          </cell>
          <cell r="AP9">
            <v>1084.1869999999999</v>
          </cell>
          <cell r="AQ9">
            <v>1090.6420000000001</v>
          </cell>
          <cell r="AR9">
            <v>1096.5219999999999</v>
          </cell>
          <cell r="AS9">
            <v>1101.83</v>
          </cell>
          <cell r="AT9">
            <v>1106.683</v>
          </cell>
          <cell r="AU9">
            <v>1111.384</v>
          </cell>
          <cell r="AV9">
            <v>1115.998</v>
          </cell>
          <cell r="AW9">
            <v>1120.511</v>
          </cell>
          <cell r="AX9">
            <v>1124.9100000000001</v>
          </cell>
          <cell r="AY9">
            <v>1129.1980000000001</v>
          </cell>
          <cell r="AZ9">
            <v>1133.386</v>
          </cell>
          <cell r="BA9">
            <v>1137.4849999999999</v>
          </cell>
          <cell r="BB9">
            <v>1141.509</v>
          </cell>
          <cell r="BC9">
            <v>1145.4690000000001</v>
          </cell>
        </row>
        <row r="10">
          <cell r="B10" t="str">
            <v>RegionPopStock</v>
          </cell>
          <cell r="C10" t="str">
            <v>Region</v>
          </cell>
          <cell r="D10" t="str">
            <v>Region (with WMT only)</v>
          </cell>
          <cell r="E10" t="str">
            <v>Trend (basecase)</v>
          </cell>
          <cell r="F10">
            <v>8541.5746899999995</v>
          </cell>
          <cell r="G10">
            <v>8602.9903699999995</v>
          </cell>
          <cell r="H10">
            <v>8698.5763000000006</v>
          </cell>
          <cell r="I10">
            <v>8844.3482899999999</v>
          </cell>
          <cell r="J10">
            <v>9022.2813200000001</v>
          </cell>
          <cell r="K10">
            <v>9258.3442299999988</v>
          </cell>
          <cell r="L10">
            <v>9487.052450000001</v>
          </cell>
          <cell r="M10">
            <v>9723.550580000001</v>
          </cell>
          <cell r="N10">
            <v>9952.5249299999996</v>
          </cell>
          <cell r="O10">
            <v>10158.827130000001</v>
          </cell>
          <cell r="P10">
            <v>10363.223989999999</v>
          </cell>
          <cell r="Q10">
            <v>10548.98797</v>
          </cell>
          <cell r="R10">
            <v>10734.256399999998</v>
          </cell>
          <cell r="S10">
            <v>10898.733969999999</v>
          </cell>
          <cell r="T10">
            <v>11039.983339999999</v>
          </cell>
          <cell r="U10">
            <v>11172.471890000001</v>
          </cell>
          <cell r="V10">
            <v>11307.32251</v>
          </cell>
          <cell r="W10">
            <v>11438.47834</v>
          </cell>
          <cell r="X10">
            <v>11556.4139</v>
          </cell>
          <cell r="Y10">
            <v>11692.513080000001</v>
          </cell>
          <cell r="Z10">
            <v>11865.043399999999</v>
          </cell>
          <cell r="AA10">
            <v>12074.218219999999</v>
          </cell>
          <cell r="AB10">
            <v>12261.453230000001</v>
          </cell>
          <cell r="AC10">
            <v>12442.00815</v>
          </cell>
          <cell r="AD10">
            <v>12604.661620000001</v>
          </cell>
          <cell r="AE10">
            <v>12731.74632</v>
          </cell>
          <cell r="AF10">
            <v>12856.81595</v>
          </cell>
          <cell r="AG10">
            <v>12980.202989999998</v>
          </cell>
          <cell r="AH10">
            <v>13108.750639999998</v>
          </cell>
          <cell r="AI10">
            <v>13242.678320000001</v>
          </cell>
          <cell r="AJ10">
            <v>13381.124030000001</v>
          </cell>
          <cell r="AK10">
            <v>13520.68111</v>
          </cell>
          <cell r="AL10">
            <v>13661.840299999998</v>
          </cell>
          <cell r="AM10">
            <v>13803.691440000001</v>
          </cell>
          <cell r="AN10">
            <v>13944.276469999999</v>
          </cell>
          <cell r="AO10">
            <v>14082.801340000002</v>
          </cell>
          <cell r="AP10">
            <v>14218.715590000002</v>
          </cell>
          <cell r="AQ10">
            <v>14351.918940000001</v>
          </cell>
          <cell r="AR10">
            <v>14482.437540000003</v>
          </cell>
          <cell r="AS10">
            <v>14610.4211</v>
          </cell>
          <cell r="AT10">
            <v>14736.24631</v>
          </cell>
          <cell r="AU10">
            <v>14860.320880000001</v>
          </cell>
          <cell r="AV10">
            <v>14983.078860000001</v>
          </cell>
          <cell r="AW10">
            <v>15104.70127</v>
          </cell>
          <cell r="AX10">
            <v>15225.195700000002</v>
          </cell>
          <cell r="AY10">
            <v>15344.62486</v>
          </cell>
          <cell r="AZ10">
            <v>15463.089019999998</v>
          </cell>
          <cell r="BA10">
            <v>15580.68845</v>
          </cell>
          <cell r="BB10">
            <v>15697.50913</v>
          </cell>
          <cell r="BC10">
            <v>15813.626329999999</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C1:E19"/>
  <sheetViews>
    <sheetView tabSelected="1" zoomScaleNormal="100" zoomScaleSheetLayoutView="90" workbookViewId="0">
      <selection activeCell="D20" sqref="D20"/>
    </sheetView>
  </sheetViews>
  <sheetFormatPr defaultRowHeight="15"/>
  <cols>
    <col min="1" max="1" width="4" style="2" customWidth="1"/>
    <col min="2" max="2" width="4.28515625" style="2" customWidth="1"/>
    <col min="3" max="3" width="33.5703125" style="2" customWidth="1"/>
    <col min="4" max="4" width="58.140625" style="2" customWidth="1"/>
    <col min="5" max="5" width="43.28515625" style="2" customWidth="1"/>
    <col min="6" max="16384" width="9.140625" style="2"/>
  </cols>
  <sheetData>
    <row r="1" spans="3:5" ht="15.75" thickBot="1"/>
    <row r="2" spans="3:5" ht="19.5" thickBot="1">
      <c r="C2" s="8" t="s">
        <v>12</v>
      </c>
      <c r="D2" s="9" t="s">
        <v>173</v>
      </c>
      <c r="E2" s="10"/>
    </row>
    <row r="3" spans="3:5">
      <c r="C3" s="7" t="s">
        <v>0</v>
      </c>
      <c r="D3" s="7" t="s">
        <v>1</v>
      </c>
      <c r="E3" s="7" t="s">
        <v>2</v>
      </c>
    </row>
    <row r="4" spans="3:5">
      <c r="C4" s="1" t="s">
        <v>3</v>
      </c>
      <c r="D4" s="83" t="s">
        <v>256</v>
      </c>
      <c r="E4" s="3"/>
    </row>
    <row r="5" spans="3:5" ht="30">
      <c r="C5" s="1" t="s">
        <v>4</v>
      </c>
      <c r="D5" s="4" t="s">
        <v>263</v>
      </c>
      <c r="E5" s="3"/>
    </row>
    <row r="6" spans="3:5" ht="30">
      <c r="C6" s="1" t="s">
        <v>5</v>
      </c>
      <c r="D6" s="4" t="s">
        <v>266</v>
      </c>
      <c r="E6" s="3"/>
    </row>
    <row r="7" spans="3:5">
      <c r="C7" s="1" t="s">
        <v>6</v>
      </c>
      <c r="D7" s="5" t="s">
        <v>494</v>
      </c>
      <c r="E7" s="3"/>
    </row>
    <row r="8" spans="3:5">
      <c r="C8" s="1" t="s">
        <v>40</v>
      </c>
      <c r="D8" s="4" t="s">
        <v>257</v>
      </c>
      <c r="E8" s="3"/>
    </row>
    <row r="9" spans="3:5">
      <c r="C9" s="1" t="s">
        <v>7</v>
      </c>
      <c r="D9" s="48" t="s">
        <v>258</v>
      </c>
      <c r="E9" s="3"/>
    </row>
    <row r="10" spans="3:5">
      <c r="C10" s="1" t="s">
        <v>8</v>
      </c>
      <c r="D10" s="4" t="s">
        <v>260</v>
      </c>
      <c r="E10" s="3"/>
    </row>
    <row r="11" spans="3:5">
      <c r="C11" s="1" t="s">
        <v>9</v>
      </c>
      <c r="D11" s="6" t="s">
        <v>259</v>
      </c>
      <c r="E11" s="3"/>
    </row>
    <row r="12" spans="3:5">
      <c r="C12" s="1" t="s">
        <v>10</v>
      </c>
      <c r="D12" s="81" t="s">
        <v>487</v>
      </c>
      <c r="E12" s="3"/>
    </row>
    <row r="13" spans="3:5">
      <c r="C13" s="1" t="s">
        <v>11</v>
      </c>
      <c r="D13" s="6" t="s">
        <v>495</v>
      </c>
      <c r="E13" s="3"/>
    </row>
    <row r="16" spans="3:5">
      <c r="C16" s="163" t="s">
        <v>489</v>
      </c>
    </row>
    <row r="17" spans="3:4">
      <c r="C17" s="162" t="s">
        <v>490</v>
      </c>
      <c r="D17" s="2" t="s">
        <v>491</v>
      </c>
    </row>
    <row r="18" spans="3:4">
      <c r="C18" s="162" t="s">
        <v>492</v>
      </c>
      <c r="D18" s="2" t="s">
        <v>493</v>
      </c>
    </row>
    <row r="19" spans="3:4">
      <c r="C19" s="162" t="s">
        <v>498</v>
      </c>
      <c r="D19" s="2" t="s">
        <v>499</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sheetPr codeName="Sheet5"/>
  <dimension ref="A1:BD20"/>
  <sheetViews>
    <sheetView workbookViewId="0">
      <selection activeCell="E38" sqref="E38"/>
    </sheetView>
  </sheetViews>
  <sheetFormatPr defaultRowHeight="12.75"/>
  <cols>
    <col min="1" max="1" width="37" customWidth="1"/>
    <col min="2" max="2" width="21.85546875" customWidth="1"/>
    <col min="3" max="3" width="34.140625" customWidth="1"/>
    <col min="4" max="4" width="18.140625" customWidth="1"/>
    <col min="5" max="5" width="30.5703125" bestFit="1" customWidth="1"/>
    <col min="6" max="6" width="16.7109375" customWidth="1"/>
    <col min="7" max="7" width="14.42578125" customWidth="1"/>
    <col min="8" max="8" width="11.85546875" customWidth="1"/>
    <col min="9" max="9" width="11.5703125" customWidth="1"/>
    <col min="10" max="10" width="39.7109375" customWidth="1"/>
    <col min="32" max="32" width="12.140625" customWidth="1"/>
    <col min="33" max="43" width="10.28515625" bestFit="1" customWidth="1"/>
    <col min="44" max="44" width="9.28515625" bestFit="1" customWidth="1"/>
    <col min="45" max="55" width="10.28515625" bestFit="1" customWidth="1"/>
    <col min="56" max="56" width="11" customWidth="1"/>
  </cols>
  <sheetData>
    <row r="1" spans="1:56" ht="15.75" thickBot="1">
      <c r="A1" s="50" t="s">
        <v>476</v>
      </c>
      <c r="B1" s="50" t="s">
        <v>477</v>
      </c>
      <c r="C1" s="50" t="s">
        <v>478</v>
      </c>
      <c r="D1" s="50" t="s">
        <v>479</v>
      </c>
      <c r="E1" s="50" t="s">
        <v>480</v>
      </c>
      <c r="F1" s="50" t="s">
        <v>481</v>
      </c>
      <c r="G1" s="50" t="s">
        <v>482</v>
      </c>
      <c r="H1" s="50" t="s">
        <v>483</v>
      </c>
      <c r="I1" s="50" t="s">
        <v>77</v>
      </c>
      <c r="J1" s="50" t="s">
        <v>78</v>
      </c>
      <c r="K1" s="51">
        <v>2016</v>
      </c>
      <c r="L1" s="146">
        <v>2017</v>
      </c>
      <c r="M1" s="146">
        <v>2018</v>
      </c>
      <c r="N1" s="146">
        <v>2019</v>
      </c>
      <c r="O1" s="146">
        <v>2020</v>
      </c>
      <c r="P1" s="146">
        <v>2021</v>
      </c>
      <c r="Q1" s="146">
        <v>2022</v>
      </c>
      <c r="R1" s="146">
        <v>2023</v>
      </c>
      <c r="S1" s="146">
        <v>2024</v>
      </c>
      <c r="T1" s="146">
        <v>2025</v>
      </c>
      <c r="U1" s="146">
        <v>2026</v>
      </c>
      <c r="V1" s="146">
        <v>2027</v>
      </c>
      <c r="W1" s="146">
        <v>2028</v>
      </c>
      <c r="X1" s="146">
        <v>2029</v>
      </c>
      <c r="Y1" s="146">
        <v>2030</v>
      </c>
      <c r="Z1" s="146">
        <v>2031</v>
      </c>
      <c r="AA1" s="146">
        <v>2032</v>
      </c>
      <c r="AB1" s="146">
        <v>2033</v>
      </c>
      <c r="AC1" s="146">
        <v>2034</v>
      </c>
      <c r="AD1" s="146">
        <v>2035</v>
      </c>
      <c r="AE1" s="147" t="s">
        <v>45</v>
      </c>
      <c r="AF1" s="108" t="s">
        <v>268</v>
      </c>
      <c r="AG1" s="109"/>
      <c r="AH1" s="109"/>
      <c r="AI1" s="109"/>
      <c r="AJ1" s="109"/>
      <c r="AK1" s="109"/>
      <c r="AL1" s="109"/>
      <c r="AM1" s="109"/>
      <c r="AN1" s="109"/>
      <c r="AO1" s="109"/>
      <c r="AP1" s="109"/>
      <c r="AQ1" s="110"/>
      <c r="AR1" s="107"/>
      <c r="AS1" s="108" t="s">
        <v>269</v>
      </c>
      <c r="AT1" s="109"/>
      <c r="AU1" s="109"/>
      <c r="AV1" s="109"/>
      <c r="AW1" s="109"/>
      <c r="AX1" s="109"/>
      <c r="AY1" s="109"/>
      <c r="AZ1" s="109"/>
      <c r="BA1" s="109"/>
      <c r="BB1" s="109"/>
      <c r="BC1" s="109"/>
      <c r="BD1" s="110"/>
    </row>
    <row r="2" spans="1:56" ht="15">
      <c r="A2" s="50"/>
      <c r="B2" s="50"/>
      <c r="C2" s="50"/>
      <c r="D2" s="50"/>
      <c r="E2" s="50"/>
      <c r="F2" s="50" t="s">
        <v>283</v>
      </c>
      <c r="G2" s="50" t="s">
        <v>272</v>
      </c>
      <c r="H2" s="50" t="s">
        <v>76</v>
      </c>
      <c r="I2" s="50"/>
      <c r="J2" s="50"/>
      <c r="K2" s="52" t="str">
        <f t="shared" ref="K2:AD2" si="0">CONCATENATE("aMW_",K$1)</f>
        <v>aMW_2016</v>
      </c>
      <c r="L2" s="148" t="str">
        <f t="shared" si="0"/>
        <v>aMW_2017</v>
      </c>
      <c r="M2" s="148" t="str">
        <f t="shared" si="0"/>
        <v>aMW_2018</v>
      </c>
      <c r="N2" s="148" t="str">
        <f t="shared" si="0"/>
        <v>aMW_2019</v>
      </c>
      <c r="O2" s="148" t="str">
        <f t="shared" si="0"/>
        <v>aMW_2020</v>
      </c>
      <c r="P2" s="148" t="str">
        <f t="shared" si="0"/>
        <v>aMW_2021</v>
      </c>
      <c r="Q2" s="148" t="str">
        <f t="shared" si="0"/>
        <v>aMW_2022</v>
      </c>
      <c r="R2" s="148" t="str">
        <f t="shared" si="0"/>
        <v>aMW_2023</v>
      </c>
      <c r="S2" s="148" t="str">
        <f t="shared" si="0"/>
        <v>aMW_2024</v>
      </c>
      <c r="T2" s="148" t="str">
        <f t="shared" si="0"/>
        <v>aMW_2025</v>
      </c>
      <c r="U2" s="148" t="str">
        <f t="shared" si="0"/>
        <v>aMW_2026</v>
      </c>
      <c r="V2" s="148" t="str">
        <f t="shared" si="0"/>
        <v>aMW_2027</v>
      </c>
      <c r="W2" s="148" t="str">
        <f t="shared" si="0"/>
        <v>aMW_2028</v>
      </c>
      <c r="X2" s="148" t="str">
        <f t="shared" si="0"/>
        <v>aMW_2029</v>
      </c>
      <c r="Y2" s="148" t="str">
        <f t="shared" si="0"/>
        <v>aMW_2030</v>
      </c>
      <c r="Z2" s="148" t="str">
        <f t="shared" si="0"/>
        <v>aMW_2031</v>
      </c>
      <c r="AA2" s="148" t="str">
        <f t="shared" si="0"/>
        <v>aMW_2032</v>
      </c>
      <c r="AB2" s="148" t="str">
        <f t="shared" si="0"/>
        <v>aMW_2033</v>
      </c>
      <c r="AC2" s="148" t="str">
        <f t="shared" si="0"/>
        <v>aMW_2034</v>
      </c>
      <c r="AD2" s="148" t="str">
        <f t="shared" si="0"/>
        <v>aMW_2035</v>
      </c>
      <c r="AE2" s="149" t="s">
        <v>45</v>
      </c>
      <c r="AF2" s="150" t="s">
        <v>284</v>
      </c>
      <c r="AG2" s="151" t="s">
        <v>285</v>
      </c>
      <c r="AH2" s="151" t="s">
        <v>286</v>
      </c>
      <c r="AI2" s="151" t="s">
        <v>287</v>
      </c>
      <c r="AJ2" s="151" t="s">
        <v>288</v>
      </c>
      <c r="AK2" s="151" t="s">
        <v>289</v>
      </c>
      <c r="AL2" s="151" t="s">
        <v>290</v>
      </c>
      <c r="AM2" s="151" t="s">
        <v>291</v>
      </c>
      <c r="AN2" s="151" t="s">
        <v>292</v>
      </c>
      <c r="AO2" s="151" t="s">
        <v>293</v>
      </c>
      <c r="AP2" s="151" t="s">
        <v>294</v>
      </c>
      <c r="AQ2" s="151" t="s">
        <v>295</v>
      </c>
      <c r="AR2" s="113"/>
      <c r="AS2" s="113" t="s">
        <v>284</v>
      </c>
      <c r="AT2" s="113" t="s">
        <v>285</v>
      </c>
      <c r="AU2" s="113" t="s">
        <v>286</v>
      </c>
      <c r="AV2" s="113" t="s">
        <v>287</v>
      </c>
      <c r="AW2" s="113" t="s">
        <v>288</v>
      </c>
      <c r="AX2" s="113" t="s">
        <v>289</v>
      </c>
      <c r="AY2" s="113" t="s">
        <v>290</v>
      </c>
      <c r="AZ2" s="113" t="s">
        <v>291</v>
      </c>
      <c r="BA2" s="113" t="s">
        <v>292</v>
      </c>
      <c r="BB2" s="113" t="s">
        <v>293</v>
      </c>
      <c r="BC2" s="113" t="s">
        <v>294</v>
      </c>
      <c r="BD2" s="113" t="s">
        <v>295</v>
      </c>
    </row>
    <row r="3" spans="1:56" ht="15">
      <c r="A3" s="152" t="str">
        <f>VLOOKUP(CONCATENATE($C3,"-",$B3),[1]ACHIEV!$B$19:$C$100,2,FALSE)</f>
        <v>Retro12Med</v>
      </c>
      <c r="B3" s="152" t="str">
        <f>'SC-Retro'!$C$7</f>
        <v>Retro</v>
      </c>
      <c r="C3" s="152" t="str">
        <f>'7PSourceSummary'!$D$2</f>
        <v>DCV Parking Garage</v>
      </c>
      <c r="D3" s="152" t="s">
        <v>484</v>
      </c>
      <c r="E3" s="153" t="str">
        <f>'SC-Retro'!$A$9</f>
        <v>HVAC</v>
      </c>
      <c r="F3" s="154">
        <f t="shared" ref="F3:F20" si="1">VLOOKUP(J3,MeasureOutputR,14,FALSE)</f>
        <v>1.868933530238456E-4</v>
      </c>
      <c r="G3" s="154">
        <f>'SC-Retro'!A81</f>
        <v>0.99418566042070844</v>
      </c>
      <c r="H3" s="154">
        <f>'SC-Retro'!B81</f>
        <v>40.104151729317515</v>
      </c>
      <c r="I3" s="155"/>
      <c r="J3" s="156" t="str">
        <f>'SC-Retro'!D81</f>
        <v>DCV Parking Garage-Retro</v>
      </c>
      <c r="K3" s="156">
        <f>'SC-Retro'!E81</f>
        <v>0.79197815567274776</v>
      </c>
      <c r="L3" s="156">
        <f>'SC-Retro'!F81</f>
        <v>0.78960222120572943</v>
      </c>
      <c r="M3" s="156">
        <f>'SC-Retro'!G81</f>
        <v>0.78723341454211226</v>
      </c>
      <c r="N3" s="156">
        <f>'SC-Retro'!H81</f>
        <v>0.7848717142984859</v>
      </c>
      <c r="O3" s="156">
        <f>'SC-Retro'!I81</f>
        <v>0.78251709915559053</v>
      </c>
      <c r="P3" s="156">
        <f>'SC-Retro'!J81</f>
        <v>0.70215259307231137</v>
      </c>
      <c r="Q3" s="156">
        <f>'SC-Retro'!K81</f>
        <v>0.56003690823447561</v>
      </c>
      <c r="R3" s="156">
        <f>'SC-Retro'!L81</f>
        <v>0.44668543800781768</v>
      </c>
      <c r="S3" s="156">
        <f>'SC-Retro'!M81</f>
        <v>0.35627630535503535</v>
      </c>
      <c r="T3" s="156">
        <f>'SC-Retro'!N81</f>
        <v>0.28416598115117625</v>
      </c>
      <c r="U3" s="156">
        <f>'SC-Retro'!O81</f>
        <v>0.22665078656617818</v>
      </c>
      <c r="V3" s="156">
        <f>'SC-Retro'!P81</f>
        <v>0.18077666736518372</v>
      </c>
      <c r="W3" s="156">
        <f>'SC-Retro'!Q81</f>
        <v>0.14418746989047049</v>
      </c>
      <c r="X3" s="156">
        <f>'SC-Retro'!R81</f>
        <v>0.11500392598463929</v>
      </c>
      <c r="Y3" s="156">
        <f>'SC-Retro'!S81</f>
        <v>9.1727131365348297E-2</v>
      </c>
      <c r="Z3" s="156">
        <f>'SC-Retro'!T81</f>
        <v>7.31615599770018E-2</v>
      </c>
      <c r="AA3" s="156">
        <f>'SC-Retro'!U81</f>
        <v>4.9752088470920118E-4</v>
      </c>
      <c r="AB3" s="156">
        <f>'SC-Retro'!V81</f>
        <v>1.7715297216258082E-4</v>
      </c>
      <c r="AC3" s="156">
        <f>'SC-Retro'!W81</f>
        <v>6.0211879516059737E-5</v>
      </c>
      <c r="AD3" s="156">
        <f>'SC-Retro'!X81</f>
        <v>1.9575405612380585E-5</v>
      </c>
      <c r="AE3" s="156">
        <f>'SC-Retro'!Y81</f>
        <v>7.1177818329863021</v>
      </c>
      <c r="AF3" s="167">
        <f t="shared" ref="AF3:AO12" si="2">VLOOKUP($J3,MeasureOutputR,COLUMN()-17,FALSE)</f>
        <v>6.23405450729611E-2</v>
      </c>
      <c r="AG3" s="167">
        <f t="shared" si="2"/>
        <v>5.6054262538970646E-2</v>
      </c>
      <c r="AH3" s="167">
        <f t="shared" si="2"/>
        <v>6.4504046008259125E-2</v>
      </c>
      <c r="AI3" s="167">
        <f t="shared" si="2"/>
        <v>6.0009466084479067E-2</v>
      </c>
      <c r="AJ3" s="167">
        <f t="shared" si="2"/>
        <v>6.1266110755133218E-2</v>
      </c>
      <c r="AK3" s="167">
        <f t="shared" si="2"/>
        <v>6.0645156332516256E-2</v>
      </c>
      <c r="AL3" s="167">
        <f t="shared" si="2"/>
        <v>5.7613933739127703E-2</v>
      </c>
      <c r="AM3" s="167">
        <f t="shared" si="2"/>
        <v>6.0031531134712858E-2</v>
      </c>
      <c r="AN3" s="167">
        <f t="shared" si="2"/>
        <v>5.6088639226939269E-2</v>
      </c>
      <c r="AO3" s="167">
        <f t="shared" si="2"/>
        <v>6.3951706666948799E-2</v>
      </c>
      <c r="AP3" s="167">
        <f t="shared" ref="AP3:BD12" si="3">VLOOKUP($J3,MeasureOutputR,COLUMN()-17,FALSE)</f>
        <v>5.6593783404234183E-2</v>
      </c>
      <c r="AQ3" s="167">
        <f t="shared" si="3"/>
        <v>6.1615835665653228E-2</v>
      </c>
      <c r="AR3" s="167">
        <f t="shared" si="3"/>
        <v>0</v>
      </c>
      <c r="AS3" s="167">
        <f t="shared" si="3"/>
        <v>2.6467281807666474E-2</v>
      </c>
      <c r="AT3" s="167">
        <f t="shared" si="3"/>
        <v>2.2739911700917291E-2</v>
      </c>
      <c r="AU3" s="167">
        <f t="shared" si="3"/>
        <v>2.1812362865974329E-2</v>
      </c>
      <c r="AV3" s="167">
        <f t="shared" si="3"/>
        <v>2.277574335068791E-2</v>
      </c>
      <c r="AW3" s="167">
        <f t="shared" si="3"/>
        <v>2.2346057931928964E-2</v>
      </c>
      <c r="AX3" s="167">
        <f t="shared" si="3"/>
        <v>1.9608046150282669E-2</v>
      </c>
      <c r="AY3" s="167">
        <f t="shared" si="3"/>
        <v>2.3022338674139879E-2</v>
      </c>
      <c r="AZ3" s="167">
        <f t="shared" si="3"/>
        <v>1.8880646420669257E-2</v>
      </c>
      <c r="BA3" s="167">
        <f t="shared" si="3"/>
        <v>2.3244123747125825E-2</v>
      </c>
      <c r="BB3" s="167">
        <f t="shared" si="3"/>
        <v>2.0876849038169852E-2</v>
      </c>
      <c r="BC3" s="167">
        <f t="shared" si="3"/>
        <v>2.5047928873774033E-2</v>
      </c>
      <c r="BD3" s="167">
        <f t="shared" si="3"/>
        <v>2.6649353229436446E-2</v>
      </c>
    </row>
    <row r="4" spans="1:56" ht="15">
      <c r="A4" s="152" t="str">
        <f>VLOOKUP(CONCATENATE($C4,"-",$B4),[1]ACHIEV!$B$19:$C$100,2,FALSE)</f>
        <v>Retro12Med</v>
      </c>
      <c r="B4" s="152" t="str">
        <f>'SC-Retro'!$C$7</f>
        <v>Retro</v>
      </c>
      <c r="C4" s="152" t="str">
        <f>'7PSourceSummary'!$D$2</f>
        <v>DCV Parking Garage</v>
      </c>
      <c r="D4" s="152" t="s">
        <v>484</v>
      </c>
      <c r="E4" s="153" t="str">
        <f>'SC-Retro'!$A$9</f>
        <v>HVAC</v>
      </c>
      <c r="F4" s="154">
        <f t="shared" si="1"/>
        <v>1.868933530238456E-4</v>
      </c>
      <c r="G4" s="154">
        <f>'SC-Retro'!A82</f>
        <v>0.99418566042070844</v>
      </c>
      <c r="H4" s="154">
        <f>'SC-Retro'!B82</f>
        <v>40.104151729317515</v>
      </c>
      <c r="I4" s="155"/>
      <c r="J4" s="156" t="str">
        <f>'SC-Retro'!D82</f>
        <v>DCV Parking Garage-Retro</v>
      </c>
      <c r="K4" s="156">
        <f>'SC-Retro'!E82</f>
        <v>0</v>
      </c>
      <c r="L4" s="156">
        <f>'SC-Retro'!F82</f>
        <v>0</v>
      </c>
      <c r="M4" s="156">
        <f>'SC-Retro'!G82</f>
        <v>0</v>
      </c>
      <c r="N4" s="156">
        <f>'SC-Retro'!H82</f>
        <v>0</v>
      </c>
      <c r="O4" s="156">
        <f>'SC-Retro'!I82</f>
        <v>0</v>
      </c>
      <c r="P4" s="156">
        <f>'SC-Retro'!J82</f>
        <v>0</v>
      </c>
      <c r="Q4" s="156">
        <f>'SC-Retro'!K82</f>
        <v>0</v>
      </c>
      <c r="R4" s="156">
        <f>'SC-Retro'!L82</f>
        <v>0</v>
      </c>
      <c r="S4" s="156">
        <f>'SC-Retro'!M82</f>
        <v>0</v>
      </c>
      <c r="T4" s="156">
        <f>'SC-Retro'!N82</f>
        <v>0</v>
      </c>
      <c r="U4" s="156">
        <f>'SC-Retro'!O82</f>
        <v>0</v>
      </c>
      <c r="V4" s="156">
        <f>'SC-Retro'!P82</f>
        <v>0</v>
      </c>
      <c r="W4" s="156">
        <f>'SC-Retro'!Q82</f>
        <v>0</v>
      </c>
      <c r="X4" s="156">
        <f>'SC-Retro'!R82</f>
        <v>0</v>
      </c>
      <c r="Y4" s="156">
        <f>'SC-Retro'!S82</f>
        <v>0</v>
      </c>
      <c r="Z4" s="156">
        <f>'SC-Retro'!T82</f>
        <v>0</v>
      </c>
      <c r="AA4" s="156">
        <f>'SC-Retro'!U82</f>
        <v>0</v>
      </c>
      <c r="AB4" s="156">
        <f>'SC-Retro'!V82</f>
        <v>0</v>
      </c>
      <c r="AC4" s="156">
        <f>'SC-Retro'!W82</f>
        <v>0</v>
      </c>
      <c r="AD4" s="156">
        <f>'SC-Retro'!X82</f>
        <v>0</v>
      </c>
      <c r="AE4" s="156">
        <f>'SC-Retro'!Y82</f>
        <v>0</v>
      </c>
      <c r="AF4" s="167">
        <f t="shared" si="2"/>
        <v>6.23405450729611E-2</v>
      </c>
      <c r="AG4" s="167">
        <f t="shared" si="2"/>
        <v>5.6054262538970646E-2</v>
      </c>
      <c r="AH4" s="167">
        <f t="shared" si="2"/>
        <v>6.4504046008259125E-2</v>
      </c>
      <c r="AI4" s="167">
        <f t="shared" si="2"/>
        <v>6.0009466084479067E-2</v>
      </c>
      <c r="AJ4" s="167">
        <f t="shared" si="2"/>
        <v>6.1266110755133218E-2</v>
      </c>
      <c r="AK4" s="167">
        <f t="shared" si="2"/>
        <v>6.0645156332516256E-2</v>
      </c>
      <c r="AL4" s="167">
        <f t="shared" si="2"/>
        <v>5.7613933739127703E-2</v>
      </c>
      <c r="AM4" s="167">
        <f t="shared" si="2"/>
        <v>6.0031531134712858E-2</v>
      </c>
      <c r="AN4" s="167">
        <f t="shared" si="2"/>
        <v>5.6088639226939269E-2</v>
      </c>
      <c r="AO4" s="167">
        <f t="shared" si="2"/>
        <v>6.3951706666948799E-2</v>
      </c>
      <c r="AP4" s="167">
        <f t="shared" si="3"/>
        <v>5.6593783404234183E-2</v>
      </c>
      <c r="AQ4" s="167">
        <f t="shared" si="3"/>
        <v>6.1615835665653228E-2</v>
      </c>
      <c r="AR4" s="167">
        <f t="shared" si="3"/>
        <v>0</v>
      </c>
      <c r="AS4" s="167">
        <f t="shared" si="3"/>
        <v>2.6467281807666474E-2</v>
      </c>
      <c r="AT4" s="167">
        <f t="shared" si="3"/>
        <v>2.2739911700917291E-2</v>
      </c>
      <c r="AU4" s="167">
        <f t="shared" si="3"/>
        <v>2.1812362865974329E-2</v>
      </c>
      <c r="AV4" s="167">
        <f t="shared" si="3"/>
        <v>2.277574335068791E-2</v>
      </c>
      <c r="AW4" s="167">
        <f t="shared" si="3"/>
        <v>2.2346057931928964E-2</v>
      </c>
      <c r="AX4" s="167">
        <f t="shared" si="3"/>
        <v>1.9608046150282669E-2</v>
      </c>
      <c r="AY4" s="167">
        <f t="shared" si="3"/>
        <v>2.3022338674139879E-2</v>
      </c>
      <c r="AZ4" s="167">
        <f t="shared" si="3"/>
        <v>1.8880646420669257E-2</v>
      </c>
      <c r="BA4" s="167">
        <f t="shared" si="3"/>
        <v>2.3244123747125825E-2</v>
      </c>
      <c r="BB4" s="167">
        <f t="shared" si="3"/>
        <v>2.0876849038169852E-2</v>
      </c>
      <c r="BC4" s="167">
        <f t="shared" si="3"/>
        <v>2.5047928873774033E-2</v>
      </c>
      <c r="BD4" s="167">
        <f t="shared" si="3"/>
        <v>2.6649353229436446E-2</v>
      </c>
    </row>
    <row r="5" spans="1:56" ht="15">
      <c r="A5" s="152" t="str">
        <f>VLOOKUP(CONCATENATE($C5,"-",$B5),[1]ACHIEV!$B$19:$C$100,2,FALSE)</f>
        <v>Retro12Med</v>
      </c>
      <c r="B5" s="152" t="str">
        <f>'SC-Retro'!$C$7</f>
        <v>Retro</v>
      </c>
      <c r="C5" s="152" t="str">
        <f>'7PSourceSummary'!$D$2</f>
        <v>DCV Parking Garage</v>
      </c>
      <c r="D5" s="152" t="s">
        <v>484</v>
      </c>
      <c r="E5" s="153" t="str">
        <f>'SC-Retro'!$A$9</f>
        <v>HVAC</v>
      </c>
      <c r="F5" s="154">
        <f t="shared" si="1"/>
        <v>1.868933530238456E-4</v>
      </c>
      <c r="G5" s="154">
        <f>'SC-Retro'!A83</f>
        <v>0.99418566042070844</v>
      </c>
      <c r="H5" s="154">
        <f>'SC-Retro'!B83</f>
        <v>40.104151729317515</v>
      </c>
      <c r="I5" s="155"/>
      <c r="J5" s="156" t="str">
        <f>'SC-Retro'!D83</f>
        <v>DCV Parking Garage-Retro</v>
      </c>
      <c r="K5" s="156">
        <f>'SC-Retro'!E83</f>
        <v>0</v>
      </c>
      <c r="L5" s="156">
        <f>'SC-Retro'!F83</f>
        <v>0</v>
      </c>
      <c r="M5" s="156">
        <f>'SC-Retro'!G83</f>
        <v>0</v>
      </c>
      <c r="N5" s="156">
        <f>'SC-Retro'!H83</f>
        <v>0</v>
      </c>
      <c r="O5" s="156">
        <f>'SC-Retro'!I83</f>
        <v>0</v>
      </c>
      <c r="P5" s="156">
        <f>'SC-Retro'!J83</f>
        <v>0</v>
      </c>
      <c r="Q5" s="156">
        <f>'SC-Retro'!K83</f>
        <v>0</v>
      </c>
      <c r="R5" s="156">
        <f>'SC-Retro'!L83</f>
        <v>0</v>
      </c>
      <c r="S5" s="156">
        <f>'SC-Retro'!M83</f>
        <v>0</v>
      </c>
      <c r="T5" s="156">
        <f>'SC-Retro'!N83</f>
        <v>0</v>
      </c>
      <c r="U5" s="156">
        <f>'SC-Retro'!O83</f>
        <v>0</v>
      </c>
      <c r="V5" s="156">
        <f>'SC-Retro'!P83</f>
        <v>0</v>
      </c>
      <c r="W5" s="156">
        <f>'SC-Retro'!Q83</f>
        <v>0</v>
      </c>
      <c r="X5" s="156">
        <f>'SC-Retro'!R83</f>
        <v>0</v>
      </c>
      <c r="Y5" s="156">
        <f>'SC-Retro'!S83</f>
        <v>0</v>
      </c>
      <c r="Z5" s="156">
        <f>'SC-Retro'!T83</f>
        <v>0</v>
      </c>
      <c r="AA5" s="156">
        <f>'SC-Retro'!U83</f>
        <v>0</v>
      </c>
      <c r="AB5" s="156">
        <f>'SC-Retro'!V83</f>
        <v>0</v>
      </c>
      <c r="AC5" s="156">
        <f>'SC-Retro'!W83</f>
        <v>0</v>
      </c>
      <c r="AD5" s="156">
        <f>'SC-Retro'!X83</f>
        <v>0</v>
      </c>
      <c r="AE5" s="156">
        <f>'SC-Retro'!Y83</f>
        <v>0</v>
      </c>
      <c r="AF5" s="167">
        <f t="shared" si="2"/>
        <v>6.23405450729611E-2</v>
      </c>
      <c r="AG5" s="167">
        <f t="shared" si="2"/>
        <v>5.6054262538970646E-2</v>
      </c>
      <c r="AH5" s="167">
        <f t="shared" si="2"/>
        <v>6.4504046008259125E-2</v>
      </c>
      <c r="AI5" s="167">
        <f t="shared" si="2"/>
        <v>6.0009466084479067E-2</v>
      </c>
      <c r="AJ5" s="167">
        <f t="shared" si="2"/>
        <v>6.1266110755133218E-2</v>
      </c>
      <c r="AK5" s="167">
        <f t="shared" si="2"/>
        <v>6.0645156332516256E-2</v>
      </c>
      <c r="AL5" s="167">
        <f t="shared" si="2"/>
        <v>5.7613933739127703E-2</v>
      </c>
      <c r="AM5" s="167">
        <f t="shared" si="2"/>
        <v>6.0031531134712858E-2</v>
      </c>
      <c r="AN5" s="167">
        <f t="shared" si="2"/>
        <v>5.6088639226939269E-2</v>
      </c>
      <c r="AO5" s="167">
        <f t="shared" si="2"/>
        <v>6.3951706666948799E-2</v>
      </c>
      <c r="AP5" s="167">
        <f t="shared" si="3"/>
        <v>5.6593783404234183E-2</v>
      </c>
      <c r="AQ5" s="167">
        <f t="shared" si="3"/>
        <v>6.1615835665653228E-2</v>
      </c>
      <c r="AR5" s="167">
        <f t="shared" si="3"/>
        <v>0</v>
      </c>
      <c r="AS5" s="167">
        <f t="shared" si="3"/>
        <v>2.6467281807666474E-2</v>
      </c>
      <c r="AT5" s="167">
        <f t="shared" si="3"/>
        <v>2.2739911700917291E-2</v>
      </c>
      <c r="AU5" s="167">
        <f t="shared" si="3"/>
        <v>2.1812362865974329E-2</v>
      </c>
      <c r="AV5" s="167">
        <f t="shared" si="3"/>
        <v>2.277574335068791E-2</v>
      </c>
      <c r="AW5" s="167">
        <f t="shared" si="3"/>
        <v>2.2346057931928964E-2</v>
      </c>
      <c r="AX5" s="167">
        <f t="shared" si="3"/>
        <v>1.9608046150282669E-2</v>
      </c>
      <c r="AY5" s="167">
        <f t="shared" si="3"/>
        <v>2.3022338674139879E-2</v>
      </c>
      <c r="AZ5" s="167">
        <f t="shared" si="3"/>
        <v>1.8880646420669257E-2</v>
      </c>
      <c r="BA5" s="167">
        <f t="shared" si="3"/>
        <v>2.3244123747125825E-2</v>
      </c>
      <c r="BB5" s="167">
        <f t="shared" si="3"/>
        <v>2.0876849038169852E-2</v>
      </c>
      <c r="BC5" s="167">
        <f t="shared" si="3"/>
        <v>2.5047928873774033E-2</v>
      </c>
      <c r="BD5" s="167">
        <f t="shared" si="3"/>
        <v>2.6649353229436446E-2</v>
      </c>
    </row>
    <row r="6" spans="1:56" ht="15">
      <c r="A6" s="152" t="str">
        <f>VLOOKUP(CONCATENATE($C6,"-",$B6),[1]ACHIEV!$B$19:$C$100,2,FALSE)</f>
        <v>Retro12Med</v>
      </c>
      <c r="B6" s="152" t="str">
        <f>'SC-Retro'!$C$7</f>
        <v>Retro</v>
      </c>
      <c r="C6" s="152" t="str">
        <f>'7PSourceSummary'!$D$2</f>
        <v>DCV Parking Garage</v>
      </c>
      <c r="D6" s="152" t="s">
        <v>484</v>
      </c>
      <c r="E6" s="153" t="str">
        <f>'SC-Retro'!$A$9</f>
        <v>HVAC</v>
      </c>
      <c r="F6" s="154">
        <f t="shared" si="1"/>
        <v>1.868933530238456E-4</v>
      </c>
      <c r="G6" s="154">
        <f>'SC-Retro'!A84</f>
        <v>0.99418566042070844</v>
      </c>
      <c r="H6" s="154">
        <f>'SC-Retro'!B84</f>
        <v>40.104151729317515</v>
      </c>
      <c r="I6" s="155"/>
      <c r="J6" s="156" t="str">
        <f>'SC-Retro'!D84</f>
        <v>DCV Parking Garage-Retro</v>
      </c>
      <c r="K6" s="156">
        <f>'SC-Retro'!E84</f>
        <v>5.0316511115260247E-2</v>
      </c>
      <c r="L6" s="156">
        <f>'SC-Retro'!F84</f>
        <v>5.0085055164130053E-2</v>
      </c>
      <c r="M6" s="156">
        <f>'SC-Retro'!G84</f>
        <v>4.9854663910375047E-2</v>
      </c>
      <c r="N6" s="156">
        <f>'SC-Retro'!H84</f>
        <v>4.9625332456387332E-2</v>
      </c>
      <c r="O6" s="156">
        <f>'SC-Retro'!I84</f>
        <v>4.9397055927087943E-2</v>
      </c>
      <c r="P6" s="156">
        <f>'SC-Retro'!J84</f>
        <v>4.4252846522840998E-2</v>
      </c>
      <c r="Q6" s="156">
        <f>'SC-Retro'!K84</f>
        <v>3.523942674306875E-2</v>
      </c>
      <c r="R6" s="156">
        <f>'SC-Retro'!L84</f>
        <v>2.8061860304040499E-2</v>
      </c>
      <c r="S6" s="156">
        <f>'SC-Retro'!M84</f>
        <v>2.2346220597313532E-2</v>
      </c>
      <c r="T6" s="156">
        <f>'SC-Retro'!N84</f>
        <v>1.7794742386052709E-2</v>
      </c>
      <c r="U6" s="156">
        <f>'SC-Retro'!O84</f>
        <v>1.4170309256861496E-2</v>
      </c>
      <c r="V6" s="156">
        <f>'SC-Retro'!P84</f>
        <v>1.1284100667423944E-2</v>
      </c>
      <c r="W6" s="156">
        <f>'SC-Retro'!Q84</f>
        <v>8.9857550434830364E-3</v>
      </c>
      <c r="X6" s="156">
        <f>'SC-Retro'!R84</f>
        <v>7.1555364562264122E-3</v>
      </c>
      <c r="Y6" s="156">
        <f>'SC-Retro'!S84</f>
        <v>5.6980967908222165E-3</v>
      </c>
      <c r="Z6" s="156">
        <f>'SC-Retro'!T84</f>
        <v>4.5375084364675461E-3</v>
      </c>
      <c r="AA6" s="156">
        <f>'SC-Retro'!U84</f>
        <v>3.0806920128899576E-5</v>
      </c>
      <c r="AB6" s="156">
        <f>'SC-Retro'!V84</f>
        <v>1.0951860105827171E-5</v>
      </c>
      <c r="AC6" s="156">
        <f>'SC-Retro'!W84</f>
        <v>3.7164141645692191E-6</v>
      </c>
      <c r="AD6" s="156">
        <f>'SC-Retro'!X84</f>
        <v>1.2062995628609589E-6</v>
      </c>
      <c r="AE6" s="156">
        <f>'SC-Retro'!Y84</f>
        <v>0.4488517032718039</v>
      </c>
      <c r="AF6" s="167">
        <f t="shared" si="2"/>
        <v>6.23405450729611E-2</v>
      </c>
      <c r="AG6" s="167">
        <f t="shared" si="2"/>
        <v>5.6054262538970646E-2</v>
      </c>
      <c r="AH6" s="167">
        <f t="shared" si="2"/>
        <v>6.4504046008259125E-2</v>
      </c>
      <c r="AI6" s="167">
        <f t="shared" si="2"/>
        <v>6.0009466084479067E-2</v>
      </c>
      <c r="AJ6" s="167">
        <f t="shared" si="2"/>
        <v>6.1266110755133218E-2</v>
      </c>
      <c r="AK6" s="167">
        <f t="shared" si="2"/>
        <v>6.0645156332516256E-2</v>
      </c>
      <c r="AL6" s="167">
        <f t="shared" si="2"/>
        <v>5.7613933739127703E-2</v>
      </c>
      <c r="AM6" s="167">
        <f t="shared" si="2"/>
        <v>6.0031531134712858E-2</v>
      </c>
      <c r="AN6" s="167">
        <f t="shared" si="2"/>
        <v>5.6088639226939269E-2</v>
      </c>
      <c r="AO6" s="167">
        <f t="shared" si="2"/>
        <v>6.3951706666948799E-2</v>
      </c>
      <c r="AP6" s="167">
        <f t="shared" si="3"/>
        <v>5.6593783404234183E-2</v>
      </c>
      <c r="AQ6" s="167">
        <f t="shared" si="3"/>
        <v>6.1615835665653228E-2</v>
      </c>
      <c r="AR6" s="167">
        <f t="shared" si="3"/>
        <v>0</v>
      </c>
      <c r="AS6" s="167">
        <f t="shared" si="3"/>
        <v>2.6467281807666474E-2</v>
      </c>
      <c r="AT6" s="167">
        <f t="shared" si="3"/>
        <v>2.2739911700917291E-2</v>
      </c>
      <c r="AU6" s="167">
        <f t="shared" si="3"/>
        <v>2.1812362865974329E-2</v>
      </c>
      <c r="AV6" s="167">
        <f t="shared" si="3"/>
        <v>2.277574335068791E-2</v>
      </c>
      <c r="AW6" s="167">
        <f t="shared" si="3"/>
        <v>2.2346057931928964E-2</v>
      </c>
      <c r="AX6" s="167">
        <f t="shared" si="3"/>
        <v>1.9608046150282669E-2</v>
      </c>
      <c r="AY6" s="167">
        <f t="shared" si="3"/>
        <v>2.3022338674139879E-2</v>
      </c>
      <c r="AZ6" s="167">
        <f t="shared" si="3"/>
        <v>1.8880646420669257E-2</v>
      </c>
      <c r="BA6" s="167">
        <f t="shared" si="3"/>
        <v>2.3244123747125825E-2</v>
      </c>
      <c r="BB6" s="167">
        <f t="shared" si="3"/>
        <v>2.0876849038169852E-2</v>
      </c>
      <c r="BC6" s="167">
        <f t="shared" si="3"/>
        <v>2.5047928873774033E-2</v>
      </c>
      <c r="BD6" s="167">
        <f t="shared" si="3"/>
        <v>2.6649353229436446E-2</v>
      </c>
    </row>
    <row r="7" spans="1:56" ht="15">
      <c r="A7" s="152" t="str">
        <f>VLOOKUP(CONCATENATE($C7,"-",$B7),[1]ACHIEV!$B$19:$C$100,2,FALSE)</f>
        <v>Retro12Med</v>
      </c>
      <c r="B7" s="152" t="str">
        <f>'SC-Retro'!$C$7</f>
        <v>Retro</v>
      </c>
      <c r="C7" s="152" t="str">
        <f>'7PSourceSummary'!$D$2</f>
        <v>DCV Parking Garage</v>
      </c>
      <c r="D7" s="152" t="s">
        <v>484</v>
      </c>
      <c r="E7" s="153" t="str">
        <f>'SC-Retro'!$A$9</f>
        <v>HVAC</v>
      </c>
      <c r="F7" s="154">
        <f t="shared" si="1"/>
        <v>1.868933530238456E-4</v>
      </c>
      <c r="G7" s="154">
        <f>'SC-Retro'!A85</f>
        <v>0.99418566042070844</v>
      </c>
      <c r="H7" s="154">
        <f>'SC-Retro'!B85</f>
        <v>40.104151729317515</v>
      </c>
      <c r="I7" s="155"/>
      <c r="J7" s="156" t="str">
        <f>'SC-Retro'!D85</f>
        <v>DCV Parking Garage-Retro</v>
      </c>
      <c r="K7" s="156">
        <f>'SC-Retro'!E85</f>
        <v>0</v>
      </c>
      <c r="L7" s="156">
        <f>'SC-Retro'!F85</f>
        <v>0</v>
      </c>
      <c r="M7" s="156">
        <f>'SC-Retro'!G85</f>
        <v>0</v>
      </c>
      <c r="N7" s="156">
        <f>'SC-Retro'!H85</f>
        <v>0</v>
      </c>
      <c r="O7" s="156">
        <f>'SC-Retro'!I85</f>
        <v>0</v>
      </c>
      <c r="P7" s="156">
        <f>'SC-Retro'!J85</f>
        <v>0</v>
      </c>
      <c r="Q7" s="156">
        <f>'SC-Retro'!K85</f>
        <v>0</v>
      </c>
      <c r="R7" s="156">
        <f>'SC-Retro'!L85</f>
        <v>0</v>
      </c>
      <c r="S7" s="156">
        <f>'SC-Retro'!M85</f>
        <v>0</v>
      </c>
      <c r="T7" s="156">
        <f>'SC-Retro'!N85</f>
        <v>0</v>
      </c>
      <c r="U7" s="156">
        <f>'SC-Retro'!O85</f>
        <v>0</v>
      </c>
      <c r="V7" s="156">
        <f>'SC-Retro'!P85</f>
        <v>0</v>
      </c>
      <c r="W7" s="156">
        <f>'SC-Retro'!Q85</f>
        <v>0</v>
      </c>
      <c r="X7" s="156">
        <f>'SC-Retro'!R85</f>
        <v>0</v>
      </c>
      <c r="Y7" s="156">
        <f>'SC-Retro'!S85</f>
        <v>0</v>
      </c>
      <c r="Z7" s="156">
        <f>'SC-Retro'!T85</f>
        <v>0</v>
      </c>
      <c r="AA7" s="156">
        <f>'SC-Retro'!U85</f>
        <v>0</v>
      </c>
      <c r="AB7" s="156">
        <f>'SC-Retro'!V85</f>
        <v>0</v>
      </c>
      <c r="AC7" s="156">
        <f>'SC-Retro'!W85</f>
        <v>0</v>
      </c>
      <c r="AD7" s="156">
        <f>'SC-Retro'!X85</f>
        <v>0</v>
      </c>
      <c r="AE7" s="156">
        <f>'SC-Retro'!Y85</f>
        <v>0</v>
      </c>
      <c r="AF7" s="167">
        <f t="shared" si="2"/>
        <v>6.23405450729611E-2</v>
      </c>
      <c r="AG7" s="167">
        <f t="shared" si="2"/>
        <v>5.6054262538970646E-2</v>
      </c>
      <c r="AH7" s="167">
        <f t="shared" si="2"/>
        <v>6.4504046008259125E-2</v>
      </c>
      <c r="AI7" s="167">
        <f t="shared" si="2"/>
        <v>6.0009466084479067E-2</v>
      </c>
      <c r="AJ7" s="167">
        <f t="shared" si="2"/>
        <v>6.1266110755133218E-2</v>
      </c>
      <c r="AK7" s="167">
        <f t="shared" si="2"/>
        <v>6.0645156332516256E-2</v>
      </c>
      <c r="AL7" s="167">
        <f t="shared" si="2"/>
        <v>5.7613933739127703E-2</v>
      </c>
      <c r="AM7" s="167">
        <f t="shared" si="2"/>
        <v>6.0031531134712858E-2</v>
      </c>
      <c r="AN7" s="167">
        <f t="shared" si="2"/>
        <v>5.6088639226939269E-2</v>
      </c>
      <c r="AO7" s="167">
        <f t="shared" si="2"/>
        <v>6.3951706666948799E-2</v>
      </c>
      <c r="AP7" s="167">
        <f t="shared" si="3"/>
        <v>5.6593783404234183E-2</v>
      </c>
      <c r="AQ7" s="167">
        <f t="shared" si="3"/>
        <v>6.1615835665653228E-2</v>
      </c>
      <c r="AR7" s="167">
        <f t="shared" si="3"/>
        <v>0</v>
      </c>
      <c r="AS7" s="167">
        <f t="shared" si="3"/>
        <v>2.6467281807666474E-2</v>
      </c>
      <c r="AT7" s="167">
        <f t="shared" si="3"/>
        <v>2.2739911700917291E-2</v>
      </c>
      <c r="AU7" s="167">
        <f t="shared" si="3"/>
        <v>2.1812362865974329E-2</v>
      </c>
      <c r="AV7" s="167">
        <f t="shared" si="3"/>
        <v>2.277574335068791E-2</v>
      </c>
      <c r="AW7" s="167">
        <f t="shared" si="3"/>
        <v>2.2346057931928964E-2</v>
      </c>
      <c r="AX7" s="167">
        <f t="shared" si="3"/>
        <v>1.9608046150282669E-2</v>
      </c>
      <c r="AY7" s="167">
        <f t="shared" si="3"/>
        <v>2.3022338674139879E-2</v>
      </c>
      <c r="AZ7" s="167">
        <f t="shared" si="3"/>
        <v>1.8880646420669257E-2</v>
      </c>
      <c r="BA7" s="167">
        <f t="shared" si="3"/>
        <v>2.3244123747125825E-2</v>
      </c>
      <c r="BB7" s="167">
        <f t="shared" si="3"/>
        <v>2.0876849038169852E-2</v>
      </c>
      <c r="BC7" s="167">
        <f t="shared" si="3"/>
        <v>2.5047928873774033E-2</v>
      </c>
      <c r="BD7" s="167">
        <f t="shared" si="3"/>
        <v>2.6649353229436446E-2</v>
      </c>
    </row>
    <row r="8" spans="1:56" ht="15">
      <c r="A8" s="152" t="str">
        <f>VLOOKUP(CONCATENATE($C8,"-",$B8),[1]ACHIEV!$B$19:$C$100,2,FALSE)</f>
        <v>Retro12Med</v>
      </c>
      <c r="B8" s="152" t="str">
        <f>'SC-Retro'!$C$7</f>
        <v>Retro</v>
      </c>
      <c r="C8" s="152" t="str">
        <f>'7PSourceSummary'!$D$2</f>
        <v>DCV Parking Garage</v>
      </c>
      <c r="D8" s="152" t="s">
        <v>484</v>
      </c>
      <c r="E8" s="153" t="str">
        <f>'SC-Retro'!$A$9</f>
        <v>HVAC</v>
      </c>
      <c r="F8" s="154">
        <f t="shared" si="1"/>
        <v>1.868933530238456E-4</v>
      </c>
      <c r="G8" s="154">
        <f>'SC-Retro'!A86</f>
        <v>0.99418566042070844</v>
      </c>
      <c r="H8" s="154">
        <f>'SC-Retro'!B86</f>
        <v>40.104151729317515</v>
      </c>
      <c r="I8" s="155"/>
      <c r="J8" s="156" t="str">
        <f>'SC-Retro'!D86</f>
        <v>DCV Parking Garage-Retro</v>
      </c>
      <c r="K8" s="156">
        <f>'SC-Retro'!E86</f>
        <v>0</v>
      </c>
      <c r="L8" s="156">
        <f>'SC-Retro'!F86</f>
        <v>0</v>
      </c>
      <c r="M8" s="156">
        <f>'SC-Retro'!G86</f>
        <v>0</v>
      </c>
      <c r="N8" s="156">
        <f>'SC-Retro'!H86</f>
        <v>0</v>
      </c>
      <c r="O8" s="156">
        <f>'SC-Retro'!I86</f>
        <v>0</v>
      </c>
      <c r="P8" s="156">
        <f>'SC-Retro'!J86</f>
        <v>0</v>
      </c>
      <c r="Q8" s="156">
        <f>'SC-Retro'!K86</f>
        <v>0</v>
      </c>
      <c r="R8" s="156">
        <f>'SC-Retro'!L86</f>
        <v>0</v>
      </c>
      <c r="S8" s="156">
        <f>'SC-Retro'!M86</f>
        <v>0</v>
      </c>
      <c r="T8" s="156">
        <f>'SC-Retro'!N86</f>
        <v>0</v>
      </c>
      <c r="U8" s="156">
        <f>'SC-Retro'!O86</f>
        <v>0</v>
      </c>
      <c r="V8" s="156">
        <f>'SC-Retro'!P86</f>
        <v>0</v>
      </c>
      <c r="W8" s="156">
        <f>'SC-Retro'!Q86</f>
        <v>0</v>
      </c>
      <c r="X8" s="156">
        <f>'SC-Retro'!R86</f>
        <v>0</v>
      </c>
      <c r="Y8" s="156">
        <f>'SC-Retro'!S86</f>
        <v>0</v>
      </c>
      <c r="Z8" s="156">
        <f>'SC-Retro'!T86</f>
        <v>0</v>
      </c>
      <c r="AA8" s="156">
        <f>'SC-Retro'!U86</f>
        <v>0</v>
      </c>
      <c r="AB8" s="156">
        <f>'SC-Retro'!V86</f>
        <v>0</v>
      </c>
      <c r="AC8" s="156">
        <f>'SC-Retro'!W86</f>
        <v>0</v>
      </c>
      <c r="AD8" s="156">
        <f>'SC-Retro'!X86</f>
        <v>0</v>
      </c>
      <c r="AE8" s="156">
        <f>'SC-Retro'!Y86</f>
        <v>0</v>
      </c>
      <c r="AF8" s="167">
        <f t="shared" si="2"/>
        <v>6.23405450729611E-2</v>
      </c>
      <c r="AG8" s="167">
        <f t="shared" si="2"/>
        <v>5.6054262538970646E-2</v>
      </c>
      <c r="AH8" s="167">
        <f t="shared" si="2"/>
        <v>6.4504046008259125E-2</v>
      </c>
      <c r="AI8" s="167">
        <f t="shared" si="2"/>
        <v>6.0009466084479067E-2</v>
      </c>
      <c r="AJ8" s="167">
        <f t="shared" si="2"/>
        <v>6.1266110755133218E-2</v>
      </c>
      <c r="AK8" s="167">
        <f t="shared" si="2"/>
        <v>6.0645156332516256E-2</v>
      </c>
      <c r="AL8" s="167">
        <f t="shared" si="2"/>
        <v>5.7613933739127703E-2</v>
      </c>
      <c r="AM8" s="167">
        <f t="shared" si="2"/>
        <v>6.0031531134712858E-2</v>
      </c>
      <c r="AN8" s="167">
        <f t="shared" si="2"/>
        <v>5.6088639226939269E-2</v>
      </c>
      <c r="AO8" s="167">
        <f t="shared" si="2"/>
        <v>6.3951706666948799E-2</v>
      </c>
      <c r="AP8" s="167">
        <f t="shared" si="3"/>
        <v>5.6593783404234183E-2</v>
      </c>
      <c r="AQ8" s="167">
        <f t="shared" si="3"/>
        <v>6.1615835665653228E-2</v>
      </c>
      <c r="AR8" s="167">
        <f t="shared" si="3"/>
        <v>0</v>
      </c>
      <c r="AS8" s="167">
        <f t="shared" si="3"/>
        <v>2.6467281807666474E-2</v>
      </c>
      <c r="AT8" s="167">
        <f t="shared" si="3"/>
        <v>2.2739911700917291E-2</v>
      </c>
      <c r="AU8" s="167">
        <f t="shared" si="3"/>
        <v>2.1812362865974329E-2</v>
      </c>
      <c r="AV8" s="167">
        <f t="shared" si="3"/>
        <v>2.277574335068791E-2</v>
      </c>
      <c r="AW8" s="167">
        <f t="shared" si="3"/>
        <v>2.2346057931928964E-2</v>
      </c>
      <c r="AX8" s="167">
        <f t="shared" si="3"/>
        <v>1.9608046150282669E-2</v>
      </c>
      <c r="AY8" s="167">
        <f t="shared" si="3"/>
        <v>2.3022338674139879E-2</v>
      </c>
      <c r="AZ8" s="167">
        <f t="shared" si="3"/>
        <v>1.8880646420669257E-2</v>
      </c>
      <c r="BA8" s="167">
        <f t="shared" si="3"/>
        <v>2.3244123747125825E-2</v>
      </c>
      <c r="BB8" s="167">
        <f t="shared" si="3"/>
        <v>2.0876849038169852E-2</v>
      </c>
      <c r="BC8" s="167">
        <f t="shared" si="3"/>
        <v>2.5047928873774033E-2</v>
      </c>
      <c r="BD8" s="167">
        <f t="shared" si="3"/>
        <v>2.6649353229436446E-2</v>
      </c>
    </row>
    <row r="9" spans="1:56" ht="15">
      <c r="A9" s="152" t="str">
        <f>VLOOKUP(CONCATENATE($C9,"-",$B9),[1]ACHIEV!$B$19:$C$100,2,FALSE)</f>
        <v>Retro12Med</v>
      </c>
      <c r="B9" s="152" t="str">
        <f>'SC-Retro'!$C$7</f>
        <v>Retro</v>
      </c>
      <c r="C9" s="152" t="str">
        <f>'7PSourceSummary'!$D$2</f>
        <v>DCV Parking Garage</v>
      </c>
      <c r="D9" s="152" t="s">
        <v>484</v>
      </c>
      <c r="E9" s="153" t="str">
        <f>'SC-Retro'!$A$9</f>
        <v>HVAC</v>
      </c>
      <c r="F9" s="154">
        <f t="shared" si="1"/>
        <v>1.868933530238456E-4</v>
      </c>
      <c r="G9" s="154">
        <f>'SC-Retro'!A87</f>
        <v>0.99418566042070844</v>
      </c>
      <c r="H9" s="154">
        <f>'SC-Retro'!B87</f>
        <v>40.104151729317515</v>
      </c>
      <c r="I9" s="155"/>
      <c r="J9" s="156" t="str">
        <f>'SC-Retro'!D87</f>
        <v>DCV Parking Garage-Retro</v>
      </c>
      <c r="K9" s="156">
        <f>'SC-Retro'!E87</f>
        <v>0</v>
      </c>
      <c r="L9" s="156">
        <f>'SC-Retro'!F87</f>
        <v>0</v>
      </c>
      <c r="M9" s="156">
        <f>'SC-Retro'!G87</f>
        <v>0</v>
      </c>
      <c r="N9" s="156">
        <f>'SC-Retro'!H87</f>
        <v>0</v>
      </c>
      <c r="O9" s="156">
        <f>'SC-Retro'!I87</f>
        <v>0</v>
      </c>
      <c r="P9" s="156">
        <f>'SC-Retro'!J87</f>
        <v>0</v>
      </c>
      <c r="Q9" s="156">
        <f>'SC-Retro'!K87</f>
        <v>0</v>
      </c>
      <c r="R9" s="156">
        <f>'SC-Retro'!L87</f>
        <v>0</v>
      </c>
      <c r="S9" s="156">
        <f>'SC-Retro'!M87</f>
        <v>0</v>
      </c>
      <c r="T9" s="156">
        <f>'SC-Retro'!N87</f>
        <v>0</v>
      </c>
      <c r="U9" s="156">
        <f>'SC-Retro'!O87</f>
        <v>0</v>
      </c>
      <c r="V9" s="156">
        <f>'SC-Retro'!P87</f>
        <v>0</v>
      </c>
      <c r="W9" s="156">
        <f>'SC-Retro'!Q87</f>
        <v>0</v>
      </c>
      <c r="X9" s="156">
        <f>'SC-Retro'!R87</f>
        <v>0</v>
      </c>
      <c r="Y9" s="156">
        <f>'SC-Retro'!S87</f>
        <v>0</v>
      </c>
      <c r="Z9" s="156">
        <f>'SC-Retro'!T87</f>
        <v>0</v>
      </c>
      <c r="AA9" s="156">
        <f>'SC-Retro'!U87</f>
        <v>0</v>
      </c>
      <c r="AB9" s="156">
        <f>'SC-Retro'!V87</f>
        <v>0</v>
      </c>
      <c r="AC9" s="156">
        <f>'SC-Retro'!W87</f>
        <v>0</v>
      </c>
      <c r="AD9" s="156">
        <f>'SC-Retro'!X87</f>
        <v>0</v>
      </c>
      <c r="AE9" s="156">
        <f>'SC-Retro'!Y87</f>
        <v>0</v>
      </c>
      <c r="AF9" s="167">
        <f t="shared" si="2"/>
        <v>6.23405450729611E-2</v>
      </c>
      <c r="AG9" s="167">
        <f t="shared" si="2"/>
        <v>5.6054262538970646E-2</v>
      </c>
      <c r="AH9" s="167">
        <f t="shared" si="2"/>
        <v>6.4504046008259125E-2</v>
      </c>
      <c r="AI9" s="167">
        <f t="shared" si="2"/>
        <v>6.0009466084479067E-2</v>
      </c>
      <c r="AJ9" s="167">
        <f t="shared" si="2"/>
        <v>6.1266110755133218E-2</v>
      </c>
      <c r="AK9" s="167">
        <f t="shared" si="2"/>
        <v>6.0645156332516256E-2</v>
      </c>
      <c r="AL9" s="167">
        <f t="shared" si="2"/>
        <v>5.7613933739127703E-2</v>
      </c>
      <c r="AM9" s="167">
        <f t="shared" si="2"/>
        <v>6.0031531134712858E-2</v>
      </c>
      <c r="AN9" s="167">
        <f t="shared" si="2"/>
        <v>5.6088639226939269E-2</v>
      </c>
      <c r="AO9" s="167">
        <f t="shared" si="2"/>
        <v>6.3951706666948799E-2</v>
      </c>
      <c r="AP9" s="167">
        <f t="shared" si="3"/>
        <v>5.6593783404234183E-2</v>
      </c>
      <c r="AQ9" s="167">
        <f t="shared" si="3"/>
        <v>6.1615835665653228E-2</v>
      </c>
      <c r="AR9" s="167">
        <f t="shared" si="3"/>
        <v>0</v>
      </c>
      <c r="AS9" s="167">
        <f t="shared" si="3"/>
        <v>2.6467281807666474E-2</v>
      </c>
      <c r="AT9" s="167">
        <f t="shared" si="3"/>
        <v>2.2739911700917291E-2</v>
      </c>
      <c r="AU9" s="167">
        <f t="shared" si="3"/>
        <v>2.1812362865974329E-2</v>
      </c>
      <c r="AV9" s="167">
        <f t="shared" si="3"/>
        <v>2.277574335068791E-2</v>
      </c>
      <c r="AW9" s="167">
        <f t="shared" si="3"/>
        <v>2.2346057931928964E-2</v>
      </c>
      <c r="AX9" s="167">
        <f t="shared" si="3"/>
        <v>1.9608046150282669E-2</v>
      </c>
      <c r="AY9" s="167">
        <f t="shared" si="3"/>
        <v>2.3022338674139879E-2</v>
      </c>
      <c r="AZ9" s="167">
        <f t="shared" si="3"/>
        <v>1.8880646420669257E-2</v>
      </c>
      <c r="BA9" s="167">
        <f t="shared" si="3"/>
        <v>2.3244123747125825E-2</v>
      </c>
      <c r="BB9" s="167">
        <f t="shared" si="3"/>
        <v>2.0876849038169852E-2</v>
      </c>
      <c r="BC9" s="167">
        <f t="shared" si="3"/>
        <v>2.5047928873774033E-2</v>
      </c>
      <c r="BD9" s="167">
        <f t="shared" si="3"/>
        <v>2.6649353229436446E-2</v>
      </c>
    </row>
    <row r="10" spans="1:56" ht="15">
      <c r="A10" s="152" t="str">
        <f>VLOOKUP(CONCATENATE($C10,"-",$B10),[1]ACHIEV!$B$19:$C$100,2,FALSE)</f>
        <v>Retro12Med</v>
      </c>
      <c r="B10" s="152" t="str">
        <f>'SC-Retro'!$C$7</f>
        <v>Retro</v>
      </c>
      <c r="C10" s="152" t="str">
        <f>'7PSourceSummary'!$D$2</f>
        <v>DCV Parking Garage</v>
      </c>
      <c r="D10" s="152" t="s">
        <v>484</v>
      </c>
      <c r="E10" s="153" t="str">
        <f>'SC-Retro'!$A$9</f>
        <v>HVAC</v>
      </c>
      <c r="F10" s="154">
        <f t="shared" si="1"/>
        <v>1.868933530238456E-4</v>
      </c>
      <c r="G10" s="154">
        <f>'SC-Retro'!A88</f>
        <v>0.99418566042070844</v>
      </c>
      <c r="H10" s="154">
        <f>'SC-Retro'!B88</f>
        <v>40.104151729317515</v>
      </c>
      <c r="I10" s="155"/>
      <c r="J10" s="156" t="str">
        <f>'SC-Retro'!D88</f>
        <v>DCV Parking Garage-Retro</v>
      </c>
      <c r="K10" s="156">
        <f>'SC-Retro'!E88</f>
        <v>2.5774876068277795E-2</v>
      </c>
      <c r="L10" s="156">
        <f>'SC-Retro'!F88</f>
        <v>2.566919907639785E-2</v>
      </c>
      <c r="M10" s="156">
        <f>'SC-Retro'!G88</f>
        <v>2.5563955360184628E-2</v>
      </c>
      <c r="N10" s="156">
        <f>'SC-Retro'!H88</f>
        <v>2.5459143143207862E-2</v>
      </c>
      <c r="O10" s="156">
        <f>'SC-Retro'!I88</f>
        <v>2.5354760656320714E-2</v>
      </c>
      <c r="P10" s="156">
        <f>'SC-Retro'!J88</f>
        <v>2.272572552386682E-2</v>
      </c>
      <c r="Q10" s="156">
        <f>'SC-Retro'!K88</f>
        <v>1.8106040039375174E-2</v>
      </c>
      <c r="R10" s="156">
        <f>'SC-Retro'!L88</f>
        <v>1.4425444220170992E-2</v>
      </c>
      <c r="S10" s="156">
        <f>'SC-Retro'!M88</f>
        <v>1.1493039919094627E-2</v>
      </c>
      <c r="T10" s="156">
        <f>'SC-Retro'!N88</f>
        <v>9.156734764341071E-3</v>
      </c>
      <c r="U10" s="156">
        <f>'SC-Retro'!O88</f>
        <v>7.295353721445819E-3</v>
      </c>
      <c r="V10" s="156">
        <f>'SC-Retro'!P88</f>
        <v>5.8123542169503141E-3</v>
      </c>
      <c r="W10" s="156">
        <f>'SC-Retro'!Q88</f>
        <v>4.6308188517286547E-3</v>
      </c>
      <c r="X10" s="156">
        <f>'SC-Retro'!R88</f>
        <v>3.6894659955492527E-3</v>
      </c>
      <c r="Y10" s="156">
        <f>'SC-Retro'!S88</f>
        <v>2.9394713479740002E-3</v>
      </c>
      <c r="Z10" s="156">
        <f>'SC-Retro'!T88</f>
        <v>2.3419356123578457E-3</v>
      </c>
      <c r="AA10" s="156">
        <f>'SC-Retro'!U88</f>
        <v>1.5908304080565565E-5</v>
      </c>
      <c r="AB10" s="156">
        <f>'SC-Retro'!V88</f>
        <v>5.6582428692286157E-6</v>
      </c>
      <c r="AC10" s="156">
        <f>'SC-Retro'!W88</f>
        <v>1.9210377523285828E-6</v>
      </c>
      <c r="AD10" s="156">
        <f>'SC-Retro'!X88</f>
        <v>6.2385701007344166E-7</v>
      </c>
      <c r="AE10" s="156">
        <f>'SC-Retro'!Y88</f>
        <v>0.23046242995895563</v>
      </c>
      <c r="AF10" s="167">
        <f t="shared" si="2"/>
        <v>6.23405450729611E-2</v>
      </c>
      <c r="AG10" s="167">
        <f t="shared" si="2"/>
        <v>5.6054262538970646E-2</v>
      </c>
      <c r="AH10" s="167">
        <f t="shared" si="2"/>
        <v>6.4504046008259125E-2</v>
      </c>
      <c r="AI10" s="167">
        <f t="shared" si="2"/>
        <v>6.0009466084479067E-2</v>
      </c>
      <c r="AJ10" s="167">
        <f t="shared" si="2"/>
        <v>6.1266110755133218E-2</v>
      </c>
      <c r="AK10" s="167">
        <f t="shared" si="2"/>
        <v>6.0645156332516256E-2</v>
      </c>
      <c r="AL10" s="167">
        <f t="shared" si="2"/>
        <v>5.7613933739127703E-2</v>
      </c>
      <c r="AM10" s="167">
        <f t="shared" si="2"/>
        <v>6.0031531134712858E-2</v>
      </c>
      <c r="AN10" s="167">
        <f t="shared" si="2"/>
        <v>5.6088639226939269E-2</v>
      </c>
      <c r="AO10" s="167">
        <f t="shared" si="2"/>
        <v>6.3951706666948799E-2</v>
      </c>
      <c r="AP10" s="167">
        <f t="shared" si="3"/>
        <v>5.6593783404234183E-2</v>
      </c>
      <c r="AQ10" s="167">
        <f t="shared" si="3"/>
        <v>6.1615835665653228E-2</v>
      </c>
      <c r="AR10" s="167">
        <f t="shared" si="3"/>
        <v>0</v>
      </c>
      <c r="AS10" s="167">
        <f t="shared" si="3"/>
        <v>2.6467281807666474E-2</v>
      </c>
      <c r="AT10" s="167">
        <f t="shared" si="3"/>
        <v>2.2739911700917291E-2</v>
      </c>
      <c r="AU10" s="167">
        <f t="shared" si="3"/>
        <v>2.1812362865974329E-2</v>
      </c>
      <c r="AV10" s="167">
        <f t="shared" si="3"/>
        <v>2.277574335068791E-2</v>
      </c>
      <c r="AW10" s="167">
        <f t="shared" si="3"/>
        <v>2.2346057931928964E-2</v>
      </c>
      <c r="AX10" s="167">
        <f t="shared" si="3"/>
        <v>1.9608046150282669E-2</v>
      </c>
      <c r="AY10" s="167">
        <f t="shared" si="3"/>
        <v>2.3022338674139879E-2</v>
      </c>
      <c r="AZ10" s="167">
        <f t="shared" si="3"/>
        <v>1.8880646420669257E-2</v>
      </c>
      <c r="BA10" s="167">
        <f t="shared" si="3"/>
        <v>2.3244123747125825E-2</v>
      </c>
      <c r="BB10" s="167">
        <f t="shared" si="3"/>
        <v>2.0876849038169852E-2</v>
      </c>
      <c r="BC10" s="167">
        <f t="shared" si="3"/>
        <v>2.5047928873774033E-2</v>
      </c>
      <c r="BD10" s="167">
        <f t="shared" si="3"/>
        <v>2.6649353229436446E-2</v>
      </c>
    </row>
    <row r="11" spans="1:56" ht="15">
      <c r="A11" s="152" t="str">
        <f>VLOOKUP(CONCATENATE($C11,"-",$B11),[1]ACHIEV!$B$19:$C$100,2,FALSE)</f>
        <v>Retro12Med</v>
      </c>
      <c r="B11" s="152" t="str">
        <f>'SC-Retro'!$C$7</f>
        <v>Retro</v>
      </c>
      <c r="C11" s="152" t="str">
        <f>'7PSourceSummary'!$D$2</f>
        <v>DCV Parking Garage</v>
      </c>
      <c r="D11" s="152" t="s">
        <v>484</v>
      </c>
      <c r="E11" s="153" t="str">
        <f>'SC-Retro'!$A$9</f>
        <v>HVAC</v>
      </c>
      <c r="F11" s="154">
        <f t="shared" si="1"/>
        <v>1.868933530238456E-4</v>
      </c>
      <c r="G11" s="154">
        <f>'SC-Retro'!A89</f>
        <v>0.99418566042070844</v>
      </c>
      <c r="H11" s="154">
        <f>'SC-Retro'!B89</f>
        <v>40.104151729317515</v>
      </c>
      <c r="I11" s="155"/>
      <c r="J11" s="156" t="str">
        <f>'SC-Retro'!D89</f>
        <v>DCV Parking Garage-Retro</v>
      </c>
      <c r="K11" s="156">
        <f>'SC-Retro'!E89</f>
        <v>7.1894297393720719E-2</v>
      </c>
      <c r="L11" s="156">
        <f>'SC-Retro'!F89</f>
        <v>7.159953077440645E-2</v>
      </c>
      <c r="M11" s="156">
        <f>'SC-Retro'!G89</f>
        <v>7.1305972698231398E-2</v>
      </c>
      <c r="N11" s="156">
        <f>'SC-Retro'!H89</f>
        <v>7.1013618210168647E-2</v>
      </c>
      <c r="O11" s="156">
        <f>'SC-Retro'!I89</f>
        <v>7.0722462375506959E-2</v>
      </c>
      <c r="P11" s="156">
        <f>'SC-Retro'!J89</f>
        <v>6.3389250251790624E-2</v>
      </c>
      <c r="Q11" s="156">
        <f>'SC-Retro'!K89</f>
        <v>5.0503483460606638E-2</v>
      </c>
      <c r="R11" s="156">
        <f>'SC-Retro'!L89</f>
        <v>4.0237135342734515E-2</v>
      </c>
      <c r="S11" s="156">
        <f>'SC-Retro'!M89</f>
        <v>3.2057730470263439E-2</v>
      </c>
      <c r="T11" s="156">
        <f>'SC-Retro'!N89</f>
        <v>2.5541035020268287E-2</v>
      </c>
      <c r="U11" s="156">
        <f>'SC-Retro'!O89</f>
        <v>2.0349053421348153E-2</v>
      </c>
      <c r="V11" s="156">
        <f>'SC-Retro'!P89</f>
        <v>1.6212497841856507E-2</v>
      </c>
      <c r="W11" s="156">
        <f>'SC-Retro'!Q89</f>
        <v>1.2916821280563916E-2</v>
      </c>
      <c r="X11" s="156">
        <f>'SC-Retro'!R89</f>
        <v>1.0291089850650879E-2</v>
      </c>
      <c r="Y11" s="156">
        <f>'SC-Retro'!S89</f>
        <v>8.1991171058105692E-3</v>
      </c>
      <c r="Z11" s="156">
        <f>'SC-Retro'!T89</f>
        <v>6.532400580541396E-3</v>
      </c>
      <c r="AA11" s="156">
        <f>'SC-Retro'!U89</f>
        <v>4.4373301410575572E-5</v>
      </c>
      <c r="AB11" s="156">
        <f>'SC-Retro'!V89</f>
        <v>1.5782632455287786E-5</v>
      </c>
      <c r="AC11" s="156">
        <f>'SC-Retro'!W89</f>
        <v>5.3583830666970958E-6</v>
      </c>
      <c r="AD11" s="156">
        <f>'SC-Retro'!X89</f>
        <v>1.7401349009230877E-6</v>
      </c>
      <c r="AE11" s="156">
        <f>'SC-Retro'!Y89</f>
        <v>0.64283275053030264</v>
      </c>
      <c r="AF11" s="167">
        <f t="shared" si="2"/>
        <v>6.23405450729611E-2</v>
      </c>
      <c r="AG11" s="167">
        <f t="shared" si="2"/>
        <v>5.6054262538970646E-2</v>
      </c>
      <c r="AH11" s="167">
        <f t="shared" si="2"/>
        <v>6.4504046008259125E-2</v>
      </c>
      <c r="AI11" s="167">
        <f t="shared" si="2"/>
        <v>6.0009466084479067E-2</v>
      </c>
      <c r="AJ11" s="167">
        <f t="shared" si="2"/>
        <v>6.1266110755133218E-2</v>
      </c>
      <c r="AK11" s="167">
        <f t="shared" si="2"/>
        <v>6.0645156332516256E-2</v>
      </c>
      <c r="AL11" s="167">
        <f t="shared" si="2"/>
        <v>5.7613933739127703E-2</v>
      </c>
      <c r="AM11" s="167">
        <f t="shared" si="2"/>
        <v>6.0031531134712858E-2</v>
      </c>
      <c r="AN11" s="167">
        <f t="shared" si="2"/>
        <v>5.6088639226939269E-2</v>
      </c>
      <c r="AO11" s="167">
        <f t="shared" si="2"/>
        <v>6.3951706666948799E-2</v>
      </c>
      <c r="AP11" s="167">
        <f t="shared" si="3"/>
        <v>5.6593783404234183E-2</v>
      </c>
      <c r="AQ11" s="167">
        <f t="shared" si="3"/>
        <v>6.1615835665653228E-2</v>
      </c>
      <c r="AR11" s="167">
        <f t="shared" si="3"/>
        <v>0</v>
      </c>
      <c r="AS11" s="167">
        <f t="shared" si="3"/>
        <v>2.6467281807666474E-2</v>
      </c>
      <c r="AT11" s="167">
        <f t="shared" si="3"/>
        <v>2.2739911700917291E-2</v>
      </c>
      <c r="AU11" s="167">
        <f t="shared" si="3"/>
        <v>2.1812362865974329E-2</v>
      </c>
      <c r="AV11" s="167">
        <f t="shared" si="3"/>
        <v>2.277574335068791E-2</v>
      </c>
      <c r="AW11" s="167">
        <f t="shared" si="3"/>
        <v>2.2346057931928964E-2</v>
      </c>
      <c r="AX11" s="167">
        <f t="shared" si="3"/>
        <v>1.9608046150282669E-2</v>
      </c>
      <c r="AY11" s="167">
        <f t="shared" si="3"/>
        <v>2.3022338674139879E-2</v>
      </c>
      <c r="AZ11" s="167">
        <f t="shared" si="3"/>
        <v>1.8880646420669257E-2</v>
      </c>
      <c r="BA11" s="167">
        <f t="shared" si="3"/>
        <v>2.3244123747125825E-2</v>
      </c>
      <c r="BB11" s="167">
        <f t="shared" si="3"/>
        <v>2.0876849038169852E-2</v>
      </c>
      <c r="BC11" s="167">
        <f t="shared" si="3"/>
        <v>2.5047928873774033E-2</v>
      </c>
      <c r="BD11" s="167">
        <f t="shared" si="3"/>
        <v>2.6649353229436446E-2</v>
      </c>
    </row>
    <row r="12" spans="1:56" ht="15">
      <c r="A12" s="152" t="str">
        <f>VLOOKUP(CONCATENATE($C12,"-",$B12),[1]ACHIEV!$B$19:$C$100,2,FALSE)</f>
        <v>Retro12Med</v>
      </c>
      <c r="B12" s="152" t="str">
        <f>'SC-Retro'!$C$7</f>
        <v>Retro</v>
      </c>
      <c r="C12" s="152" t="str">
        <f>'7PSourceSummary'!$D$2</f>
        <v>DCV Parking Garage</v>
      </c>
      <c r="D12" s="152" t="s">
        <v>484</v>
      </c>
      <c r="E12" s="153" t="str">
        <f>'SC-Retro'!$A$9</f>
        <v>HVAC</v>
      </c>
      <c r="F12" s="154">
        <f t="shared" si="1"/>
        <v>1.868933530238456E-4</v>
      </c>
      <c r="G12" s="154">
        <f>'SC-Retro'!A90</f>
        <v>0.99418566042070844</v>
      </c>
      <c r="H12" s="154">
        <f>'SC-Retro'!B90</f>
        <v>40.104151729317515</v>
      </c>
      <c r="I12" s="155"/>
      <c r="J12" s="156" t="str">
        <f>'SC-Retro'!D90</f>
        <v>DCV Parking Garage-Retro</v>
      </c>
      <c r="K12" s="156">
        <f>'SC-Retro'!E90</f>
        <v>0</v>
      </c>
      <c r="L12" s="156">
        <f>'SC-Retro'!F90</f>
        <v>0</v>
      </c>
      <c r="M12" s="156">
        <f>'SC-Retro'!G90</f>
        <v>0</v>
      </c>
      <c r="N12" s="156">
        <f>'SC-Retro'!H90</f>
        <v>0</v>
      </c>
      <c r="O12" s="156">
        <f>'SC-Retro'!I90</f>
        <v>0</v>
      </c>
      <c r="P12" s="156">
        <f>'SC-Retro'!J90</f>
        <v>0</v>
      </c>
      <c r="Q12" s="156">
        <f>'SC-Retro'!K90</f>
        <v>0</v>
      </c>
      <c r="R12" s="156">
        <f>'SC-Retro'!L90</f>
        <v>0</v>
      </c>
      <c r="S12" s="156">
        <f>'SC-Retro'!M90</f>
        <v>0</v>
      </c>
      <c r="T12" s="156">
        <f>'SC-Retro'!N90</f>
        <v>0</v>
      </c>
      <c r="U12" s="156">
        <f>'SC-Retro'!O90</f>
        <v>0</v>
      </c>
      <c r="V12" s="156">
        <f>'SC-Retro'!P90</f>
        <v>0</v>
      </c>
      <c r="W12" s="156">
        <f>'SC-Retro'!Q90</f>
        <v>0</v>
      </c>
      <c r="X12" s="156">
        <f>'SC-Retro'!R90</f>
        <v>0</v>
      </c>
      <c r="Y12" s="156">
        <f>'SC-Retro'!S90</f>
        <v>0</v>
      </c>
      <c r="Z12" s="156">
        <f>'SC-Retro'!T90</f>
        <v>0</v>
      </c>
      <c r="AA12" s="156">
        <f>'SC-Retro'!U90</f>
        <v>0</v>
      </c>
      <c r="AB12" s="156">
        <f>'SC-Retro'!V90</f>
        <v>0</v>
      </c>
      <c r="AC12" s="156">
        <f>'SC-Retro'!W90</f>
        <v>0</v>
      </c>
      <c r="AD12" s="156">
        <f>'SC-Retro'!X90</f>
        <v>0</v>
      </c>
      <c r="AE12" s="156">
        <f>'SC-Retro'!Y90</f>
        <v>0</v>
      </c>
      <c r="AF12" s="167">
        <f t="shared" si="2"/>
        <v>6.23405450729611E-2</v>
      </c>
      <c r="AG12" s="167">
        <f t="shared" si="2"/>
        <v>5.6054262538970646E-2</v>
      </c>
      <c r="AH12" s="167">
        <f t="shared" si="2"/>
        <v>6.4504046008259125E-2</v>
      </c>
      <c r="AI12" s="167">
        <f t="shared" si="2"/>
        <v>6.0009466084479067E-2</v>
      </c>
      <c r="AJ12" s="167">
        <f t="shared" si="2"/>
        <v>6.1266110755133218E-2</v>
      </c>
      <c r="AK12" s="167">
        <f t="shared" si="2"/>
        <v>6.0645156332516256E-2</v>
      </c>
      <c r="AL12" s="167">
        <f t="shared" si="2"/>
        <v>5.7613933739127703E-2</v>
      </c>
      <c r="AM12" s="167">
        <f t="shared" si="2"/>
        <v>6.0031531134712858E-2</v>
      </c>
      <c r="AN12" s="167">
        <f t="shared" si="2"/>
        <v>5.6088639226939269E-2</v>
      </c>
      <c r="AO12" s="167">
        <f t="shared" si="2"/>
        <v>6.3951706666948799E-2</v>
      </c>
      <c r="AP12" s="167">
        <f t="shared" si="3"/>
        <v>5.6593783404234183E-2</v>
      </c>
      <c r="AQ12" s="167">
        <f t="shared" si="3"/>
        <v>6.1615835665653228E-2</v>
      </c>
      <c r="AR12" s="167">
        <f t="shared" si="3"/>
        <v>0</v>
      </c>
      <c r="AS12" s="167">
        <f t="shared" si="3"/>
        <v>2.6467281807666474E-2</v>
      </c>
      <c r="AT12" s="167">
        <f t="shared" si="3"/>
        <v>2.2739911700917291E-2</v>
      </c>
      <c r="AU12" s="167">
        <f t="shared" si="3"/>
        <v>2.1812362865974329E-2</v>
      </c>
      <c r="AV12" s="167">
        <f t="shared" si="3"/>
        <v>2.277574335068791E-2</v>
      </c>
      <c r="AW12" s="167">
        <f t="shared" si="3"/>
        <v>2.2346057931928964E-2</v>
      </c>
      <c r="AX12" s="167">
        <f t="shared" si="3"/>
        <v>1.9608046150282669E-2</v>
      </c>
      <c r="AY12" s="167">
        <f t="shared" si="3"/>
        <v>2.3022338674139879E-2</v>
      </c>
      <c r="AZ12" s="167">
        <f t="shared" si="3"/>
        <v>1.8880646420669257E-2</v>
      </c>
      <c r="BA12" s="167">
        <f t="shared" si="3"/>
        <v>2.3244123747125825E-2</v>
      </c>
      <c r="BB12" s="167">
        <f t="shared" si="3"/>
        <v>2.0876849038169852E-2</v>
      </c>
      <c r="BC12" s="167">
        <f t="shared" si="3"/>
        <v>2.5047928873774033E-2</v>
      </c>
      <c r="BD12" s="167">
        <f t="shared" si="3"/>
        <v>2.6649353229436446E-2</v>
      </c>
    </row>
    <row r="13" spans="1:56" ht="15">
      <c r="A13" s="152" t="str">
        <f>VLOOKUP(CONCATENATE($C13,"-",$B13),[1]ACHIEV!$B$19:$C$100,2,FALSE)</f>
        <v>Retro12Med</v>
      </c>
      <c r="B13" s="152" t="str">
        <f>'SC-Retro'!$C$7</f>
        <v>Retro</v>
      </c>
      <c r="C13" s="152" t="str">
        <f>'7PSourceSummary'!$D$2</f>
        <v>DCV Parking Garage</v>
      </c>
      <c r="D13" s="152" t="s">
        <v>484</v>
      </c>
      <c r="E13" s="153" t="str">
        <f>'SC-Retro'!$A$9</f>
        <v>HVAC</v>
      </c>
      <c r="F13" s="154">
        <f t="shared" si="1"/>
        <v>1.868933530238456E-4</v>
      </c>
      <c r="G13" s="154">
        <f>'SC-Retro'!A91</f>
        <v>0.99418566042070844</v>
      </c>
      <c r="H13" s="154">
        <f>'SC-Retro'!B91</f>
        <v>40.104151729317515</v>
      </c>
      <c r="I13" s="155"/>
      <c r="J13" s="156" t="str">
        <f>'SC-Retro'!D91</f>
        <v>DCV Parking Garage-Retro</v>
      </c>
      <c r="K13" s="156">
        <f>'SC-Retro'!E91</f>
        <v>0</v>
      </c>
      <c r="L13" s="156">
        <f>'SC-Retro'!F91</f>
        <v>0</v>
      </c>
      <c r="M13" s="156">
        <f>'SC-Retro'!G91</f>
        <v>0</v>
      </c>
      <c r="N13" s="156">
        <f>'SC-Retro'!H91</f>
        <v>0</v>
      </c>
      <c r="O13" s="156">
        <f>'SC-Retro'!I91</f>
        <v>0</v>
      </c>
      <c r="P13" s="156">
        <f>'SC-Retro'!J91</f>
        <v>0</v>
      </c>
      <c r="Q13" s="156">
        <f>'SC-Retro'!K91</f>
        <v>0</v>
      </c>
      <c r="R13" s="156">
        <f>'SC-Retro'!L91</f>
        <v>0</v>
      </c>
      <c r="S13" s="156">
        <f>'SC-Retro'!M91</f>
        <v>0</v>
      </c>
      <c r="T13" s="156">
        <f>'SC-Retro'!N91</f>
        <v>0</v>
      </c>
      <c r="U13" s="156">
        <f>'SC-Retro'!O91</f>
        <v>0</v>
      </c>
      <c r="V13" s="156">
        <f>'SC-Retro'!P91</f>
        <v>0</v>
      </c>
      <c r="W13" s="156">
        <f>'SC-Retro'!Q91</f>
        <v>0</v>
      </c>
      <c r="X13" s="156">
        <f>'SC-Retro'!R91</f>
        <v>0</v>
      </c>
      <c r="Y13" s="156">
        <f>'SC-Retro'!S91</f>
        <v>0</v>
      </c>
      <c r="Z13" s="156">
        <f>'SC-Retro'!T91</f>
        <v>0</v>
      </c>
      <c r="AA13" s="156">
        <f>'SC-Retro'!U91</f>
        <v>0</v>
      </c>
      <c r="AB13" s="156">
        <f>'SC-Retro'!V91</f>
        <v>0</v>
      </c>
      <c r="AC13" s="156">
        <f>'SC-Retro'!W91</f>
        <v>0</v>
      </c>
      <c r="AD13" s="156">
        <f>'SC-Retro'!X91</f>
        <v>0</v>
      </c>
      <c r="AE13" s="156">
        <f>'SC-Retro'!Y91</f>
        <v>0</v>
      </c>
      <c r="AF13" s="167">
        <f t="shared" ref="AF13:AO20" si="4">VLOOKUP($J13,MeasureOutputR,COLUMN()-17,FALSE)</f>
        <v>6.23405450729611E-2</v>
      </c>
      <c r="AG13" s="167">
        <f t="shared" si="4"/>
        <v>5.6054262538970646E-2</v>
      </c>
      <c r="AH13" s="167">
        <f t="shared" si="4"/>
        <v>6.4504046008259125E-2</v>
      </c>
      <c r="AI13" s="167">
        <f t="shared" si="4"/>
        <v>6.0009466084479067E-2</v>
      </c>
      <c r="AJ13" s="167">
        <f t="shared" si="4"/>
        <v>6.1266110755133218E-2</v>
      </c>
      <c r="AK13" s="167">
        <f t="shared" si="4"/>
        <v>6.0645156332516256E-2</v>
      </c>
      <c r="AL13" s="167">
        <f t="shared" si="4"/>
        <v>5.7613933739127703E-2</v>
      </c>
      <c r="AM13" s="167">
        <f t="shared" si="4"/>
        <v>6.0031531134712858E-2</v>
      </c>
      <c r="AN13" s="167">
        <f t="shared" si="4"/>
        <v>5.6088639226939269E-2</v>
      </c>
      <c r="AO13" s="167">
        <f t="shared" si="4"/>
        <v>6.3951706666948799E-2</v>
      </c>
      <c r="AP13" s="167">
        <f t="shared" ref="AP13:BD20" si="5">VLOOKUP($J13,MeasureOutputR,COLUMN()-17,FALSE)</f>
        <v>5.6593783404234183E-2</v>
      </c>
      <c r="AQ13" s="167">
        <f t="shared" si="5"/>
        <v>6.1615835665653228E-2</v>
      </c>
      <c r="AR13" s="167">
        <f t="shared" si="5"/>
        <v>0</v>
      </c>
      <c r="AS13" s="167">
        <f t="shared" si="5"/>
        <v>2.6467281807666474E-2</v>
      </c>
      <c r="AT13" s="167">
        <f t="shared" si="5"/>
        <v>2.2739911700917291E-2</v>
      </c>
      <c r="AU13" s="167">
        <f t="shared" si="5"/>
        <v>2.1812362865974329E-2</v>
      </c>
      <c r="AV13" s="167">
        <f t="shared" si="5"/>
        <v>2.277574335068791E-2</v>
      </c>
      <c r="AW13" s="167">
        <f t="shared" si="5"/>
        <v>2.2346057931928964E-2</v>
      </c>
      <c r="AX13" s="167">
        <f t="shared" si="5"/>
        <v>1.9608046150282669E-2</v>
      </c>
      <c r="AY13" s="167">
        <f t="shared" si="5"/>
        <v>2.3022338674139879E-2</v>
      </c>
      <c r="AZ13" s="167">
        <f t="shared" si="5"/>
        <v>1.8880646420669257E-2</v>
      </c>
      <c r="BA13" s="167">
        <f t="shared" si="5"/>
        <v>2.3244123747125825E-2</v>
      </c>
      <c r="BB13" s="167">
        <f t="shared" si="5"/>
        <v>2.0876849038169852E-2</v>
      </c>
      <c r="BC13" s="167">
        <f t="shared" si="5"/>
        <v>2.5047928873774033E-2</v>
      </c>
      <c r="BD13" s="167">
        <f t="shared" si="5"/>
        <v>2.6649353229436446E-2</v>
      </c>
    </row>
    <row r="14" spans="1:56" ht="15">
      <c r="A14" s="152" t="str">
        <f>VLOOKUP(CONCATENATE($C14,"-",$B14),[1]ACHIEV!$B$19:$C$100,2,FALSE)</f>
        <v>Retro12Med</v>
      </c>
      <c r="B14" s="152" t="str">
        <f>'SC-Retro'!$C$7</f>
        <v>Retro</v>
      </c>
      <c r="C14" s="152" t="str">
        <f>'7PSourceSummary'!$D$2</f>
        <v>DCV Parking Garage</v>
      </c>
      <c r="D14" s="152" t="s">
        <v>484</v>
      </c>
      <c r="E14" s="153" t="str">
        <f>'SC-Retro'!$A$9</f>
        <v>HVAC</v>
      </c>
      <c r="F14" s="154">
        <f t="shared" si="1"/>
        <v>1.868933530238456E-4</v>
      </c>
      <c r="G14" s="154">
        <f>'SC-Retro'!A92</f>
        <v>0.99418566042070844</v>
      </c>
      <c r="H14" s="154">
        <f>'SC-Retro'!B92</f>
        <v>40.104151729317515</v>
      </c>
      <c r="I14" s="155"/>
      <c r="J14" s="156" t="str">
        <f>'SC-Retro'!D92</f>
        <v>DCV Parking Garage-Retro</v>
      </c>
      <c r="K14" s="156">
        <f>'SC-Retro'!E92</f>
        <v>0</v>
      </c>
      <c r="L14" s="156">
        <f>'SC-Retro'!F92</f>
        <v>0</v>
      </c>
      <c r="M14" s="156">
        <f>'SC-Retro'!G92</f>
        <v>0</v>
      </c>
      <c r="N14" s="156">
        <f>'SC-Retro'!H92</f>
        <v>0</v>
      </c>
      <c r="O14" s="156">
        <f>'SC-Retro'!I92</f>
        <v>0</v>
      </c>
      <c r="P14" s="156">
        <f>'SC-Retro'!J92</f>
        <v>0</v>
      </c>
      <c r="Q14" s="156">
        <f>'SC-Retro'!K92</f>
        <v>0</v>
      </c>
      <c r="R14" s="156">
        <f>'SC-Retro'!L92</f>
        <v>0</v>
      </c>
      <c r="S14" s="156">
        <f>'SC-Retro'!M92</f>
        <v>0</v>
      </c>
      <c r="T14" s="156">
        <f>'SC-Retro'!N92</f>
        <v>0</v>
      </c>
      <c r="U14" s="156">
        <f>'SC-Retro'!O92</f>
        <v>0</v>
      </c>
      <c r="V14" s="156">
        <f>'SC-Retro'!P92</f>
        <v>0</v>
      </c>
      <c r="W14" s="156">
        <f>'SC-Retro'!Q92</f>
        <v>0</v>
      </c>
      <c r="X14" s="156">
        <f>'SC-Retro'!R92</f>
        <v>0</v>
      </c>
      <c r="Y14" s="156">
        <f>'SC-Retro'!S92</f>
        <v>0</v>
      </c>
      <c r="Z14" s="156">
        <f>'SC-Retro'!T92</f>
        <v>0</v>
      </c>
      <c r="AA14" s="156">
        <f>'SC-Retro'!U92</f>
        <v>0</v>
      </c>
      <c r="AB14" s="156">
        <f>'SC-Retro'!V92</f>
        <v>0</v>
      </c>
      <c r="AC14" s="156">
        <f>'SC-Retro'!W92</f>
        <v>0</v>
      </c>
      <c r="AD14" s="156">
        <f>'SC-Retro'!X92</f>
        <v>0</v>
      </c>
      <c r="AE14" s="156">
        <f>'SC-Retro'!Y92</f>
        <v>0</v>
      </c>
      <c r="AF14" s="167">
        <f t="shared" si="4"/>
        <v>6.23405450729611E-2</v>
      </c>
      <c r="AG14" s="167">
        <f t="shared" si="4"/>
        <v>5.6054262538970646E-2</v>
      </c>
      <c r="AH14" s="167">
        <f t="shared" si="4"/>
        <v>6.4504046008259125E-2</v>
      </c>
      <c r="AI14" s="167">
        <f t="shared" si="4"/>
        <v>6.0009466084479067E-2</v>
      </c>
      <c r="AJ14" s="167">
        <f t="shared" si="4"/>
        <v>6.1266110755133218E-2</v>
      </c>
      <c r="AK14" s="167">
        <f t="shared" si="4"/>
        <v>6.0645156332516256E-2</v>
      </c>
      <c r="AL14" s="167">
        <f t="shared" si="4"/>
        <v>5.7613933739127703E-2</v>
      </c>
      <c r="AM14" s="167">
        <f t="shared" si="4"/>
        <v>6.0031531134712858E-2</v>
      </c>
      <c r="AN14" s="167">
        <f t="shared" si="4"/>
        <v>5.6088639226939269E-2</v>
      </c>
      <c r="AO14" s="167">
        <f t="shared" si="4"/>
        <v>6.3951706666948799E-2</v>
      </c>
      <c r="AP14" s="167">
        <f t="shared" si="5"/>
        <v>5.6593783404234183E-2</v>
      </c>
      <c r="AQ14" s="167">
        <f t="shared" si="5"/>
        <v>6.1615835665653228E-2</v>
      </c>
      <c r="AR14" s="167">
        <f t="shared" si="5"/>
        <v>0</v>
      </c>
      <c r="AS14" s="167">
        <f t="shared" si="5"/>
        <v>2.6467281807666474E-2</v>
      </c>
      <c r="AT14" s="167">
        <f t="shared" si="5"/>
        <v>2.2739911700917291E-2</v>
      </c>
      <c r="AU14" s="167">
        <f t="shared" si="5"/>
        <v>2.1812362865974329E-2</v>
      </c>
      <c r="AV14" s="167">
        <f t="shared" si="5"/>
        <v>2.277574335068791E-2</v>
      </c>
      <c r="AW14" s="167">
        <f t="shared" si="5"/>
        <v>2.2346057931928964E-2</v>
      </c>
      <c r="AX14" s="167">
        <f t="shared" si="5"/>
        <v>1.9608046150282669E-2</v>
      </c>
      <c r="AY14" s="167">
        <f t="shared" si="5"/>
        <v>2.3022338674139879E-2</v>
      </c>
      <c r="AZ14" s="167">
        <f t="shared" si="5"/>
        <v>1.8880646420669257E-2</v>
      </c>
      <c r="BA14" s="167">
        <f t="shared" si="5"/>
        <v>2.3244123747125825E-2</v>
      </c>
      <c r="BB14" s="167">
        <f t="shared" si="5"/>
        <v>2.0876849038169852E-2</v>
      </c>
      <c r="BC14" s="167">
        <f t="shared" si="5"/>
        <v>2.5047928873774033E-2</v>
      </c>
      <c r="BD14" s="167">
        <f t="shared" si="5"/>
        <v>2.6649353229436446E-2</v>
      </c>
    </row>
    <row r="15" spans="1:56" ht="15">
      <c r="A15" s="152" t="str">
        <f>VLOOKUP(CONCATENATE($C15,"-",$B15),[1]ACHIEV!$B$19:$C$100,2,FALSE)</f>
        <v>Retro12Med</v>
      </c>
      <c r="B15" s="152" t="str">
        <f>'SC-Retro'!$C$7</f>
        <v>Retro</v>
      </c>
      <c r="C15" s="152" t="str">
        <f>'7PSourceSummary'!$D$2</f>
        <v>DCV Parking Garage</v>
      </c>
      <c r="D15" s="152" t="s">
        <v>484</v>
      </c>
      <c r="E15" s="153" t="str">
        <f>'SC-Retro'!$A$9</f>
        <v>HVAC</v>
      </c>
      <c r="F15" s="154">
        <f t="shared" si="1"/>
        <v>1.868933530238456E-4</v>
      </c>
      <c r="G15" s="154">
        <f>'SC-Retro'!A93</f>
        <v>0.99418566042070844</v>
      </c>
      <c r="H15" s="154">
        <f>'SC-Retro'!B93</f>
        <v>40.104151729317515</v>
      </c>
      <c r="I15" s="155"/>
      <c r="J15" s="156" t="str">
        <f>'SC-Retro'!D93</f>
        <v>DCV Parking Garage-Retro</v>
      </c>
      <c r="K15" s="156">
        <f>'SC-Retro'!E93</f>
        <v>0</v>
      </c>
      <c r="L15" s="156">
        <f>'SC-Retro'!F93</f>
        <v>0</v>
      </c>
      <c r="M15" s="156">
        <f>'SC-Retro'!G93</f>
        <v>0</v>
      </c>
      <c r="N15" s="156">
        <f>'SC-Retro'!H93</f>
        <v>0</v>
      </c>
      <c r="O15" s="156">
        <f>'SC-Retro'!I93</f>
        <v>0</v>
      </c>
      <c r="P15" s="156">
        <f>'SC-Retro'!J93</f>
        <v>0</v>
      </c>
      <c r="Q15" s="156">
        <f>'SC-Retro'!K93</f>
        <v>0</v>
      </c>
      <c r="R15" s="156">
        <f>'SC-Retro'!L93</f>
        <v>0</v>
      </c>
      <c r="S15" s="156">
        <f>'SC-Retro'!M93</f>
        <v>0</v>
      </c>
      <c r="T15" s="156">
        <f>'SC-Retro'!N93</f>
        <v>0</v>
      </c>
      <c r="U15" s="156">
        <f>'SC-Retro'!O93</f>
        <v>0</v>
      </c>
      <c r="V15" s="156">
        <f>'SC-Retro'!P93</f>
        <v>0</v>
      </c>
      <c r="W15" s="156">
        <f>'SC-Retro'!Q93</f>
        <v>0</v>
      </c>
      <c r="X15" s="156">
        <f>'SC-Retro'!R93</f>
        <v>0</v>
      </c>
      <c r="Y15" s="156">
        <f>'SC-Retro'!S93</f>
        <v>0</v>
      </c>
      <c r="Z15" s="156">
        <f>'SC-Retro'!T93</f>
        <v>0</v>
      </c>
      <c r="AA15" s="156">
        <f>'SC-Retro'!U93</f>
        <v>0</v>
      </c>
      <c r="AB15" s="156">
        <f>'SC-Retro'!V93</f>
        <v>0</v>
      </c>
      <c r="AC15" s="156">
        <f>'SC-Retro'!W93</f>
        <v>0</v>
      </c>
      <c r="AD15" s="156">
        <f>'SC-Retro'!X93</f>
        <v>0</v>
      </c>
      <c r="AE15" s="156">
        <f>'SC-Retro'!Y93</f>
        <v>0</v>
      </c>
      <c r="AF15" s="167">
        <f t="shared" si="4"/>
        <v>6.23405450729611E-2</v>
      </c>
      <c r="AG15" s="167">
        <f t="shared" si="4"/>
        <v>5.6054262538970646E-2</v>
      </c>
      <c r="AH15" s="167">
        <f t="shared" si="4"/>
        <v>6.4504046008259125E-2</v>
      </c>
      <c r="AI15" s="167">
        <f t="shared" si="4"/>
        <v>6.0009466084479067E-2</v>
      </c>
      <c r="AJ15" s="167">
        <f t="shared" si="4"/>
        <v>6.1266110755133218E-2</v>
      </c>
      <c r="AK15" s="167">
        <f t="shared" si="4"/>
        <v>6.0645156332516256E-2</v>
      </c>
      <c r="AL15" s="167">
        <f t="shared" si="4"/>
        <v>5.7613933739127703E-2</v>
      </c>
      <c r="AM15" s="167">
        <f t="shared" si="4"/>
        <v>6.0031531134712858E-2</v>
      </c>
      <c r="AN15" s="167">
        <f t="shared" si="4"/>
        <v>5.6088639226939269E-2</v>
      </c>
      <c r="AO15" s="167">
        <f t="shared" si="4"/>
        <v>6.3951706666948799E-2</v>
      </c>
      <c r="AP15" s="167">
        <f t="shared" si="5"/>
        <v>5.6593783404234183E-2</v>
      </c>
      <c r="AQ15" s="167">
        <f t="shared" si="5"/>
        <v>6.1615835665653228E-2</v>
      </c>
      <c r="AR15" s="167">
        <f t="shared" si="5"/>
        <v>0</v>
      </c>
      <c r="AS15" s="167">
        <f t="shared" si="5"/>
        <v>2.6467281807666474E-2</v>
      </c>
      <c r="AT15" s="167">
        <f t="shared" si="5"/>
        <v>2.2739911700917291E-2</v>
      </c>
      <c r="AU15" s="167">
        <f t="shared" si="5"/>
        <v>2.1812362865974329E-2</v>
      </c>
      <c r="AV15" s="167">
        <f t="shared" si="5"/>
        <v>2.277574335068791E-2</v>
      </c>
      <c r="AW15" s="167">
        <f t="shared" si="5"/>
        <v>2.2346057931928964E-2</v>
      </c>
      <c r="AX15" s="167">
        <f t="shared" si="5"/>
        <v>1.9608046150282669E-2</v>
      </c>
      <c r="AY15" s="167">
        <f t="shared" si="5"/>
        <v>2.3022338674139879E-2</v>
      </c>
      <c r="AZ15" s="167">
        <f t="shared" si="5"/>
        <v>1.8880646420669257E-2</v>
      </c>
      <c r="BA15" s="167">
        <f t="shared" si="5"/>
        <v>2.3244123747125825E-2</v>
      </c>
      <c r="BB15" s="167">
        <f t="shared" si="5"/>
        <v>2.0876849038169852E-2</v>
      </c>
      <c r="BC15" s="167">
        <f t="shared" si="5"/>
        <v>2.5047928873774033E-2</v>
      </c>
      <c r="BD15" s="167">
        <f t="shared" si="5"/>
        <v>2.6649353229436446E-2</v>
      </c>
    </row>
    <row r="16" spans="1:56" ht="15">
      <c r="A16" s="152" t="str">
        <f>VLOOKUP(CONCATENATE($C16,"-",$B16),[1]ACHIEV!$B$19:$C$100,2,FALSE)</f>
        <v>Retro12Med</v>
      </c>
      <c r="B16" s="152" t="str">
        <f>'SC-Retro'!$C$7</f>
        <v>Retro</v>
      </c>
      <c r="C16" s="152" t="str">
        <f>'7PSourceSummary'!$D$2</f>
        <v>DCV Parking Garage</v>
      </c>
      <c r="D16" s="152" t="s">
        <v>484</v>
      </c>
      <c r="E16" s="153" t="str">
        <f>'SC-Retro'!$A$9</f>
        <v>HVAC</v>
      </c>
      <c r="F16" s="154">
        <f t="shared" si="1"/>
        <v>1.868933530238456E-4</v>
      </c>
      <c r="G16" s="154">
        <f>'SC-Retro'!A94</f>
        <v>0.99418566042070844</v>
      </c>
      <c r="H16" s="154">
        <f>'SC-Retro'!B94</f>
        <v>40.104151729317515</v>
      </c>
      <c r="I16" s="155"/>
      <c r="J16" s="156" t="str">
        <f>'SC-Retro'!D94</f>
        <v>DCV Parking Garage-Retro</v>
      </c>
      <c r="K16" s="156">
        <f>'SC-Retro'!E94</f>
        <v>7.0966186413559104E-2</v>
      </c>
      <c r="L16" s="156">
        <f>'SC-Retro'!F94</f>
        <v>7.0795867566166584E-2</v>
      </c>
      <c r="M16" s="156">
        <f>'SC-Retro'!G94</f>
        <v>7.0625957484007768E-2</v>
      </c>
      <c r="N16" s="156">
        <f>'SC-Retro'!H94</f>
        <v>7.0456455186046124E-2</v>
      </c>
      <c r="O16" s="156">
        <f>'SC-Retro'!I94</f>
        <v>7.0287359693599644E-2</v>
      </c>
      <c r="P16" s="156">
        <f>'SC-Retro'!J94</f>
        <v>6.3106803027301525E-2</v>
      </c>
      <c r="Q16" s="156">
        <f>'SC-Retro'!K94</f>
        <v>5.0364277360028797E-2</v>
      </c>
      <c r="R16" s="156">
        <f>'SC-Retro'!L94</f>
        <v>4.0194722475491787E-2</v>
      </c>
      <c r="S16" s="156">
        <f>'SC-Retro'!M94</f>
        <v>3.2078604113240483E-2</v>
      </c>
      <c r="T16" s="156">
        <f>'SC-Retro'!N94</f>
        <v>2.5601292370694962E-2</v>
      </c>
      <c r="U16" s="156">
        <f>'SC-Retro'!O94</f>
        <v>2.0431879415204236E-2</v>
      </c>
      <c r="V16" s="156">
        <f>'SC-Retro'!P94</f>
        <v>1.6306274323686202E-2</v>
      </c>
      <c r="W16" s="156">
        <f>'SC-Retro'!Q94</f>
        <v>1.3013711412247483E-2</v>
      </c>
      <c r="X16" s="156">
        <f>'SC-Retro'!R94</f>
        <v>1.0385982803886473E-2</v>
      </c>
      <c r="Y16" s="156">
        <f>'SC-Retro'!S94</f>
        <v>8.2888451561257161E-3</v>
      </c>
      <c r="Z16" s="156">
        <f>'SC-Retro'!T94</f>
        <v>6.6151615422008116E-3</v>
      </c>
      <c r="AA16" s="156">
        <f>'SC-Retro'!U94</f>
        <v>4.5012185013150473E-5</v>
      </c>
      <c r="AB16" s="156">
        <f>'SC-Retro'!V94</f>
        <v>1.603719848897598E-5</v>
      </c>
      <c r="AC16" s="156">
        <f>'SC-Retro'!W94</f>
        <v>5.4541054134185521E-6</v>
      </c>
      <c r="AD16" s="156">
        <f>'SC-Retro'!X94</f>
        <v>1.7742442045003173E-6</v>
      </c>
      <c r="AE16" s="156">
        <f>'SC-Retro'!Y94</f>
        <v>0.63958765807660789</v>
      </c>
      <c r="AF16" s="167">
        <f t="shared" si="4"/>
        <v>6.23405450729611E-2</v>
      </c>
      <c r="AG16" s="167">
        <f t="shared" si="4"/>
        <v>5.6054262538970646E-2</v>
      </c>
      <c r="AH16" s="167">
        <f t="shared" si="4"/>
        <v>6.4504046008259125E-2</v>
      </c>
      <c r="AI16" s="167">
        <f t="shared" si="4"/>
        <v>6.0009466084479067E-2</v>
      </c>
      <c r="AJ16" s="167">
        <f t="shared" si="4"/>
        <v>6.1266110755133218E-2</v>
      </c>
      <c r="AK16" s="167">
        <f t="shared" si="4"/>
        <v>6.0645156332516256E-2</v>
      </c>
      <c r="AL16" s="167">
        <f t="shared" si="4"/>
        <v>5.7613933739127703E-2</v>
      </c>
      <c r="AM16" s="167">
        <f t="shared" si="4"/>
        <v>6.0031531134712858E-2</v>
      </c>
      <c r="AN16" s="167">
        <f t="shared" si="4"/>
        <v>5.6088639226939269E-2</v>
      </c>
      <c r="AO16" s="167">
        <f t="shared" si="4"/>
        <v>6.3951706666948799E-2</v>
      </c>
      <c r="AP16" s="167">
        <f t="shared" si="5"/>
        <v>5.6593783404234183E-2</v>
      </c>
      <c r="AQ16" s="167">
        <f t="shared" si="5"/>
        <v>6.1615835665653228E-2</v>
      </c>
      <c r="AR16" s="167">
        <f t="shared" si="5"/>
        <v>0</v>
      </c>
      <c r="AS16" s="167">
        <f t="shared" si="5"/>
        <v>2.6467281807666474E-2</v>
      </c>
      <c r="AT16" s="167">
        <f t="shared" si="5"/>
        <v>2.2739911700917291E-2</v>
      </c>
      <c r="AU16" s="167">
        <f t="shared" si="5"/>
        <v>2.1812362865974329E-2</v>
      </c>
      <c r="AV16" s="167">
        <f t="shared" si="5"/>
        <v>2.277574335068791E-2</v>
      </c>
      <c r="AW16" s="167">
        <f t="shared" si="5"/>
        <v>2.2346057931928964E-2</v>
      </c>
      <c r="AX16" s="167">
        <f t="shared" si="5"/>
        <v>1.9608046150282669E-2</v>
      </c>
      <c r="AY16" s="167">
        <f t="shared" si="5"/>
        <v>2.3022338674139879E-2</v>
      </c>
      <c r="AZ16" s="167">
        <f t="shared" si="5"/>
        <v>1.8880646420669257E-2</v>
      </c>
      <c r="BA16" s="167">
        <f t="shared" si="5"/>
        <v>2.3244123747125825E-2</v>
      </c>
      <c r="BB16" s="167">
        <f t="shared" si="5"/>
        <v>2.0876849038169852E-2</v>
      </c>
      <c r="BC16" s="167">
        <f t="shared" si="5"/>
        <v>2.5047928873774033E-2</v>
      </c>
      <c r="BD16" s="167">
        <f t="shared" si="5"/>
        <v>2.6649353229436446E-2</v>
      </c>
    </row>
    <row r="17" spans="1:56" ht="15">
      <c r="A17" s="152" t="str">
        <f>VLOOKUP(CONCATENATE($C17,"-",$B17),[1]ACHIEV!$B$19:$C$100,2,FALSE)</f>
        <v>Retro12Med</v>
      </c>
      <c r="B17" s="152" t="str">
        <f>'SC-Retro'!$C$7</f>
        <v>Retro</v>
      </c>
      <c r="C17" s="152" t="str">
        <f>'7PSourceSummary'!$D$2</f>
        <v>DCV Parking Garage</v>
      </c>
      <c r="D17" s="152" t="s">
        <v>484</v>
      </c>
      <c r="E17" s="153" t="str">
        <f>'SC-Retro'!$A$9</f>
        <v>HVAC</v>
      </c>
      <c r="F17" s="154">
        <f t="shared" si="1"/>
        <v>1.868933530238456E-4</v>
      </c>
      <c r="G17" s="154">
        <f>'SC-Retro'!A95</f>
        <v>0.99418566042070844</v>
      </c>
      <c r="H17" s="154">
        <f>'SC-Retro'!B95</f>
        <v>40.104151729317515</v>
      </c>
      <c r="I17" s="155"/>
      <c r="J17" s="156" t="str">
        <f>'SC-Retro'!D95</f>
        <v>DCV Parking Garage-Retro</v>
      </c>
      <c r="K17" s="156">
        <f>'SC-Retro'!E95</f>
        <v>6.1815882726629669E-2</v>
      </c>
      <c r="L17" s="156">
        <f>'SC-Retro'!F95</f>
        <v>6.1686069372903739E-2</v>
      </c>
      <c r="M17" s="156">
        <f>'SC-Retro'!G95</f>
        <v>6.1556528627220643E-2</v>
      </c>
      <c r="N17" s="156">
        <f>'SC-Retro'!H95</f>
        <v>6.1427259917103495E-2</v>
      </c>
      <c r="O17" s="156">
        <f>'SC-Retro'!I95</f>
        <v>6.1298262671277567E-2</v>
      </c>
      <c r="P17" s="156">
        <f>'SC-Retro'!J95</f>
        <v>5.50525826877011E-2</v>
      </c>
      <c r="Q17" s="156">
        <f>'SC-Retro'!K95</f>
        <v>4.394957781124556E-2</v>
      </c>
      <c r="R17" s="156">
        <f>'SC-Retro'!L95</f>
        <v>3.5085826958273544E-2</v>
      </c>
      <c r="S17" s="156">
        <f>'SC-Retro'!M95</f>
        <v>2.8009717377328942E-2</v>
      </c>
      <c r="T17" s="156">
        <f>'SC-Retro'!N95</f>
        <v>2.2360717576669239E-2</v>
      </c>
      <c r="U17" s="156">
        <f>'SC-Retro'!O95</f>
        <v>1.7851008055806587E-2</v>
      </c>
      <c r="V17" s="156">
        <f>'SC-Retro'!P95</f>
        <v>1.4250816751111513E-2</v>
      </c>
      <c r="W17" s="156">
        <f>'SC-Retro'!Q95</f>
        <v>1.137671202874734E-2</v>
      </c>
      <c r="X17" s="156">
        <f>'SC-Retro'!R95</f>
        <v>9.0822567467895784E-3</v>
      </c>
      <c r="Y17" s="156">
        <f>'SC-Retro'!S95</f>
        <v>7.2505472060970565E-3</v>
      </c>
      <c r="Z17" s="156">
        <f>'SC-Retro'!T95</f>
        <v>5.7882568455714023E-3</v>
      </c>
      <c r="AA17" s="156">
        <f>'SC-Retro'!U95</f>
        <v>3.9397441323527008E-5</v>
      </c>
      <c r="AB17" s="156">
        <f>'SC-Retro'!V95</f>
        <v>1.4040966677414183E-5</v>
      </c>
      <c r="AC17" s="156">
        <f>'SC-Retro'!W95</f>
        <v>4.7766411298200581E-6</v>
      </c>
      <c r="AD17" s="156">
        <f>'SC-Retro'!X95</f>
        <v>1.554329407657699E-6</v>
      </c>
      <c r="AE17" s="156">
        <f>'SC-Retro'!Y95</f>
        <v>0.55790179273901541</v>
      </c>
      <c r="AF17" s="167">
        <f t="shared" si="4"/>
        <v>6.23405450729611E-2</v>
      </c>
      <c r="AG17" s="167">
        <f t="shared" si="4"/>
        <v>5.6054262538970646E-2</v>
      </c>
      <c r="AH17" s="167">
        <f t="shared" si="4"/>
        <v>6.4504046008259125E-2</v>
      </c>
      <c r="AI17" s="167">
        <f t="shared" si="4"/>
        <v>6.0009466084479067E-2</v>
      </c>
      <c r="AJ17" s="167">
        <f t="shared" si="4"/>
        <v>6.1266110755133218E-2</v>
      </c>
      <c r="AK17" s="167">
        <f t="shared" si="4"/>
        <v>6.0645156332516256E-2</v>
      </c>
      <c r="AL17" s="167">
        <f t="shared" si="4"/>
        <v>5.7613933739127703E-2</v>
      </c>
      <c r="AM17" s="167">
        <f t="shared" si="4"/>
        <v>6.0031531134712858E-2</v>
      </c>
      <c r="AN17" s="167">
        <f t="shared" si="4"/>
        <v>5.6088639226939269E-2</v>
      </c>
      <c r="AO17" s="167">
        <f t="shared" si="4"/>
        <v>6.3951706666948799E-2</v>
      </c>
      <c r="AP17" s="167">
        <f t="shared" si="5"/>
        <v>5.6593783404234183E-2</v>
      </c>
      <c r="AQ17" s="167">
        <f t="shared" si="5"/>
        <v>6.1615835665653228E-2</v>
      </c>
      <c r="AR17" s="167">
        <f t="shared" si="5"/>
        <v>0</v>
      </c>
      <c r="AS17" s="167">
        <f t="shared" si="5"/>
        <v>2.6467281807666474E-2</v>
      </c>
      <c r="AT17" s="167">
        <f t="shared" si="5"/>
        <v>2.2739911700917291E-2</v>
      </c>
      <c r="AU17" s="167">
        <f t="shared" si="5"/>
        <v>2.1812362865974329E-2</v>
      </c>
      <c r="AV17" s="167">
        <f t="shared" si="5"/>
        <v>2.277574335068791E-2</v>
      </c>
      <c r="AW17" s="167">
        <f t="shared" si="5"/>
        <v>2.2346057931928964E-2</v>
      </c>
      <c r="AX17" s="167">
        <f t="shared" si="5"/>
        <v>1.9608046150282669E-2</v>
      </c>
      <c r="AY17" s="167">
        <f t="shared" si="5"/>
        <v>2.3022338674139879E-2</v>
      </c>
      <c r="AZ17" s="167">
        <f t="shared" si="5"/>
        <v>1.8880646420669257E-2</v>
      </c>
      <c r="BA17" s="167">
        <f t="shared" si="5"/>
        <v>2.3244123747125825E-2</v>
      </c>
      <c r="BB17" s="167">
        <f t="shared" si="5"/>
        <v>2.0876849038169852E-2</v>
      </c>
      <c r="BC17" s="167">
        <f t="shared" si="5"/>
        <v>2.5047928873774033E-2</v>
      </c>
      <c r="BD17" s="167">
        <f t="shared" si="5"/>
        <v>2.6649353229436446E-2</v>
      </c>
    </row>
    <row r="18" spans="1:56" ht="15">
      <c r="A18" s="152" t="str">
        <f>VLOOKUP(CONCATENATE($C18,"-",$B18),[1]ACHIEV!$B$19:$C$100,2,FALSE)</f>
        <v>Retro12Med</v>
      </c>
      <c r="B18" s="152" t="str">
        <f>'SC-Retro'!$C$7</f>
        <v>Retro</v>
      </c>
      <c r="C18" s="152" t="str">
        <f>'7PSourceSummary'!$D$2</f>
        <v>DCV Parking Garage</v>
      </c>
      <c r="D18" s="152" t="s">
        <v>484</v>
      </c>
      <c r="E18" s="153" t="str">
        <f>'SC-Retro'!$A$9</f>
        <v>HVAC</v>
      </c>
      <c r="F18" s="154">
        <f t="shared" si="1"/>
        <v>1.868933530238456E-4</v>
      </c>
      <c r="G18" s="154">
        <f>'SC-Retro'!A96</f>
        <v>0.99418566042070844</v>
      </c>
      <c r="H18" s="154">
        <f>'SC-Retro'!B96</f>
        <v>40.104151729317515</v>
      </c>
      <c r="I18" s="155"/>
      <c r="J18" s="156" t="str">
        <f>'SC-Retro'!D96</f>
        <v>DCV Parking Garage-Retro</v>
      </c>
      <c r="K18" s="156">
        <f>'SC-Retro'!E96</f>
        <v>2.0625216994254458E-2</v>
      </c>
      <c r="L18" s="156">
        <f>'SC-Retro'!F96</f>
        <v>2.0575716473468241E-2</v>
      </c>
      <c r="M18" s="156">
        <f>'SC-Retro'!G96</f>
        <v>2.0526334753931928E-2</v>
      </c>
      <c r="N18" s="156">
        <f>'SC-Retro'!H96</f>
        <v>2.0477071550522488E-2</v>
      </c>
      <c r="O18" s="156">
        <f>'SC-Retro'!I96</f>
        <v>2.0427926578801235E-2</v>
      </c>
      <c r="P18" s="156">
        <f>'SC-Retro'!J96</f>
        <v>1.8341009599510901E-2</v>
      </c>
      <c r="Q18" s="156">
        <f>'SC-Retro'!K96</f>
        <v>1.4637592941177665E-2</v>
      </c>
      <c r="R18" s="156">
        <f>'SC-Retro'!L96</f>
        <v>1.1681970174495071E-2</v>
      </c>
      <c r="S18" s="156">
        <f>'SC-Retro'!M96</f>
        <v>9.3231467568610261E-3</v>
      </c>
      <c r="T18" s="156">
        <f>'SC-Retro'!N96</f>
        <v>7.4406169637156478E-3</v>
      </c>
      <c r="U18" s="156">
        <f>'SC-Retro'!O96</f>
        <v>5.9382075864021855E-3</v>
      </c>
      <c r="V18" s="156">
        <f>'SC-Retro'!P96</f>
        <v>4.7391647105558552E-3</v>
      </c>
      <c r="W18" s="156">
        <f>'SC-Retro'!Q96</f>
        <v>3.7822325722004181E-3</v>
      </c>
      <c r="X18" s="156">
        <f>'SC-Retro'!R96</f>
        <v>3.0185241712217085E-3</v>
      </c>
      <c r="Y18" s="156">
        <f>'SC-Retro'!S96</f>
        <v>2.4090237705686221E-3</v>
      </c>
      <c r="Z18" s="156">
        <f>'SC-Retro'!T96</f>
        <v>1.922593690815406E-3</v>
      </c>
      <c r="AA18" s="156">
        <f>'SC-Retro'!U96</f>
        <v>1.3082090643444459E-5</v>
      </c>
      <c r="AB18" s="156">
        <f>'SC-Retro'!V96</f>
        <v>4.6609620092515041E-6</v>
      </c>
      <c r="AC18" s="156">
        <f>'SC-Retro'!W96</f>
        <v>1.5851508069736476E-6</v>
      </c>
      <c r="AD18" s="156">
        <f>'SC-Retro'!X96</f>
        <v>5.1565644947247147E-7</v>
      </c>
      <c r="AE18" s="156">
        <f>'SC-Retro'!Y96</f>
        <v>0.18588619314841198</v>
      </c>
      <c r="AF18" s="167">
        <f t="shared" si="4"/>
        <v>6.23405450729611E-2</v>
      </c>
      <c r="AG18" s="167">
        <f t="shared" si="4"/>
        <v>5.6054262538970646E-2</v>
      </c>
      <c r="AH18" s="167">
        <f t="shared" si="4"/>
        <v>6.4504046008259125E-2</v>
      </c>
      <c r="AI18" s="167">
        <f t="shared" si="4"/>
        <v>6.0009466084479067E-2</v>
      </c>
      <c r="AJ18" s="167">
        <f t="shared" si="4"/>
        <v>6.1266110755133218E-2</v>
      </c>
      <c r="AK18" s="167">
        <f t="shared" si="4"/>
        <v>6.0645156332516256E-2</v>
      </c>
      <c r="AL18" s="167">
        <f t="shared" si="4"/>
        <v>5.7613933739127703E-2</v>
      </c>
      <c r="AM18" s="167">
        <f t="shared" si="4"/>
        <v>6.0031531134712858E-2</v>
      </c>
      <c r="AN18" s="167">
        <f t="shared" si="4"/>
        <v>5.6088639226939269E-2</v>
      </c>
      <c r="AO18" s="167">
        <f t="shared" si="4"/>
        <v>6.3951706666948799E-2</v>
      </c>
      <c r="AP18" s="167">
        <f t="shared" si="5"/>
        <v>5.6593783404234183E-2</v>
      </c>
      <c r="AQ18" s="167">
        <f t="shared" si="5"/>
        <v>6.1615835665653228E-2</v>
      </c>
      <c r="AR18" s="167">
        <f t="shared" si="5"/>
        <v>0</v>
      </c>
      <c r="AS18" s="167">
        <f t="shared" si="5"/>
        <v>2.6467281807666474E-2</v>
      </c>
      <c r="AT18" s="167">
        <f t="shared" si="5"/>
        <v>2.2739911700917291E-2</v>
      </c>
      <c r="AU18" s="167">
        <f t="shared" si="5"/>
        <v>2.1812362865974329E-2</v>
      </c>
      <c r="AV18" s="167">
        <f t="shared" si="5"/>
        <v>2.277574335068791E-2</v>
      </c>
      <c r="AW18" s="167">
        <f t="shared" si="5"/>
        <v>2.2346057931928964E-2</v>
      </c>
      <c r="AX18" s="167">
        <f t="shared" si="5"/>
        <v>1.9608046150282669E-2</v>
      </c>
      <c r="AY18" s="167">
        <f t="shared" si="5"/>
        <v>2.3022338674139879E-2</v>
      </c>
      <c r="AZ18" s="167">
        <f t="shared" si="5"/>
        <v>1.8880646420669257E-2</v>
      </c>
      <c r="BA18" s="167">
        <f t="shared" si="5"/>
        <v>2.3244123747125825E-2</v>
      </c>
      <c r="BB18" s="167">
        <f t="shared" si="5"/>
        <v>2.0876849038169852E-2</v>
      </c>
      <c r="BC18" s="167">
        <f t="shared" si="5"/>
        <v>2.5047928873774033E-2</v>
      </c>
      <c r="BD18" s="167">
        <f t="shared" si="5"/>
        <v>2.6649353229436446E-2</v>
      </c>
    </row>
    <row r="19" spans="1:56" ht="15">
      <c r="A19" s="152" t="str">
        <f>VLOOKUP(CONCATENATE($C19,"-",$B19),[1]ACHIEV!$B$19:$C$100,2,FALSE)</f>
        <v>Retro12Med</v>
      </c>
      <c r="B19" s="152" t="str">
        <f>'SC-Retro'!$C$7</f>
        <v>Retro</v>
      </c>
      <c r="C19" s="152" t="str">
        <f>'7PSourceSummary'!$D$2</f>
        <v>DCV Parking Garage</v>
      </c>
      <c r="D19" s="152" t="s">
        <v>484</v>
      </c>
      <c r="E19" s="153" t="str">
        <f>'SC-Retro'!$A$9</f>
        <v>HVAC</v>
      </c>
      <c r="F19" s="154">
        <f t="shared" si="1"/>
        <v>1.868933530238456E-4</v>
      </c>
      <c r="G19" s="154">
        <f>'SC-Retro'!A97</f>
        <v>0.99418566042070844</v>
      </c>
      <c r="H19" s="154">
        <f>'SC-Retro'!B97</f>
        <v>40.104151729317515</v>
      </c>
      <c r="I19" s="155"/>
      <c r="J19" s="156" t="str">
        <f>'SC-Retro'!D97</f>
        <v>DCV Parking Garage-Retro</v>
      </c>
      <c r="K19" s="156">
        <f>'SC-Retro'!E97</f>
        <v>0.10941863807419414</v>
      </c>
      <c r="L19" s="156">
        <f>'SC-Retro'!F97</f>
        <v>0.10892771311803459</v>
      </c>
      <c r="M19" s="156">
        <f>'SC-Retro'!G97</f>
        <v>0.10843899077851164</v>
      </c>
      <c r="N19" s="156">
        <f>'SC-Retro'!H97</f>
        <v>0.10795246117321873</v>
      </c>
      <c r="O19" s="156">
        <f>'SC-Retro'!I97</f>
        <v>0.10746811446408826</v>
      </c>
      <c r="P19" s="156">
        <f>'SC-Retro'!J97</f>
        <v>9.6287346771473437E-2</v>
      </c>
      <c r="Q19" s="156">
        <f>'SC-Retro'!K97</f>
        <v>7.6684270033833671E-2</v>
      </c>
      <c r="R19" s="156">
        <f>'SC-Retro'!L97</f>
        <v>6.1072170620492153E-2</v>
      </c>
      <c r="S19" s="156">
        <f>'SC-Retro'!M97</f>
        <v>4.8638528118646579E-2</v>
      </c>
      <c r="T19" s="156">
        <f>'SC-Retro'!N97</f>
        <v>3.8736242604656738E-2</v>
      </c>
      <c r="U19" s="156">
        <f>'SC-Retro'!O97</f>
        <v>3.0849956796936411E-2</v>
      </c>
      <c r="V19" s="156">
        <f>'SC-Retro'!P97</f>
        <v>2.4569234659285996E-2</v>
      </c>
      <c r="W19" s="156">
        <f>'SC-Retro'!Q97</f>
        <v>1.956720055449173E-2</v>
      </c>
      <c r="X19" s="156">
        <f>'SC-Retro'!R97</f>
        <v>1.558352723840313E-2</v>
      </c>
      <c r="Y19" s="156">
        <f>'SC-Retro'!S97</f>
        <v>1.24108873169548E-2</v>
      </c>
      <c r="Z19" s="156">
        <f>'SC-Retro'!T97</f>
        <v>9.8841630420208465E-3</v>
      </c>
      <c r="AA19" s="156">
        <f>'SC-Retro'!U97</f>
        <v>6.7115090845757739E-5</v>
      </c>
      <c r="AB19" s="156">
        <f>'SC-Retro'!V97</f>
        <v>2.3862131358875128E-5</v>
      </c>
      <c r="AC19" s="156">
        <f>'SC-Retro'!W97</f>
        <v>8.0983192941982565E-6</v>
      </c>
      <c r="AD19" s="156">
        <f>'SC-Retro'!X97</f>
        <v>2.6289080983780887E-6</v>
      </c>
      <c r="AE19" s="156">
        <f>'SC-Retro'!Y97</f>
        <v>0.97659114981483996</v>
      </c>
      <c r="AF19" s="167">
        <f t="shared" si="4"/>
        <v>6.23405450729611E-2</v>
      </c>
      <c r="AG19" s="167">
        <f t="shared" si="4"/>
        <v>5.6054262538970646E-2</v>
      </c>
      <c r="AH19" s="167">
        <f t="shared" si="4"/>
        <v>6.4504046008259125E-2</v>
      </c>
      <c r="AI19" s="167">
        <f t="shared" si="4"/>
        <v>6.0009466084479067E-2</v>
      </c>
      <c r="AJ19" s="167">
        <f t="shared" si="4"/>
        <v>6.1266110755133218E-2</v>
      </c>
      <c r="AK19" s="167">
        <f t="shared" si="4"/>
        <v>6.0645156332516256E-2</v>
      </c>
      <c r="AL19" s="167">
        <f t="shared" si="4"/>
        <v>5.7613933739127703E-2</v>
      </c>
      <c r="AM19" s="167">
        <f t="shared" si="4"/>
        <v>6.0031531134712858E-2</v>
      </c>
      <c r="AN19" s="167">
        <f t="shared" si="4"/>
        <v>5.6088639226939269E-2</v>
      </c>
      <c r="AO19" s="167">
        <f t="shared" si="4"/>
        <v>6.3951706666948799E-2</v>
      </c>
      <c r="AP19" s="167">
        <f t="shared" si="5"/>
        <v>5.6593783404234183E-2</v>
      </c>
      <c r="AQ19" s="167">
        <f t="shared" si="5"/>
        <v>6.1615835665653228E-2</v>
      </c>
      <c r="AR19" s="167">
        <f t="shared" si="5"/>
        <v>0</v>
      </c>
      <c r="AS19" s="167">
        <f t="shared" si="5"/>
        <v>2.6467281807666474E-2</v>
      </c>
      <c r="AT19" s="167">
        <f t="shared" si="5"/>
        <v>2.2739911700917291E-2</v>
      </c>
      <c r="AU19" s="167">
        <f t="shared" si="5"/>
        <v>2.1812362865974329E-2</v>
      </c>
      <c r="AV19" s="167">
        <f t="shared" si="5"/>
        <v>2.277574335068791E-2</v>
      </c>
      <c r="AW19" s="167">
        <f t="shared" si="5"/>
        <v>2.2346057931928964E-2</v>
      </c>
      <c r="AX19" s="167">
        <f t="shared" si="5"/>
        <v>1.9608046150282669E-2</v>
      </c>
      <c r="AY19" s="167">
        <f t="shared" si="5"/>
        <v>2.3022338674139879E-2</v>
      </c>
      <c r="AZ19" s="167">
        <f t="shared" si="5"/>
        <v>1.8880646420669257E-2</v>
      </c>
      <c r="BA19" s="167">
        <f t="shared" si="5"/>
        <v>2.3244123747125825E-2</v>
      </c>
      <c r="BB19" s="167">
        <f t="shared" si="5"/>
        <v>2.0876849038169852E-2</v>
      </c>
      <c r="BC19" s="167">
        <f t="shared" si="5"/>
        <v>2.5047928873774033E-2</v>
      </c>
      <c r="BD19" s="167">
        <f t="shared" si="5"/>
        <v>2.6649353229436446E-2</v>
      </c>
    </row>
    <row r="20" spans="1:56" ht="15">
      <c r="A20" s="152" t="str">
        <f>VLOOKUP(CONCATENATE($C20,"-",$B20),[1]ACHIEV!$B$19:$C$100,2,FALSE)</f>
        <v>Retro12Med</v>
      </c>
      <c r="B20" s="152" t="str">
        <f>'SC-Retro'!$C$7</f>
        <v>Retro</v>
      </c>
      <c r="C20" s="152" t="str">
        <f>'7PSourceSummary'!$D$2</f>
        <v>DCV Parking Garage</v>
      </c>
      <c r="D20" s="152" t="s">
        <v>484</v>
      </c>
      <c r="E20" s="153" t="str">
        <f>'SC-Retro'!$A$9</f>
        <v>HVAC</v>
      </c>
      <c r="F20" s="154">
        <f t="shared" si="1"/>
        <v>1.868933530238456E-4</v>
      </c>
      <c r="G20" s="154">
        <f>'SC-Retro'!A98</f>
        <v>0.99418566042070844</v>
      </c>
      <c r="H20" s="154">
        <f>'SC-Retro'!B98</f>
        <v>40.104151729317515</v>
      </c>
      <c r="I20" s="155"/>
      <c r="J20" s="156" t="str">
        <f>'SC-Retro'!D98</f>
        <v>DCV Parking Garage-Retro</v>
      </c>
      <c r="K20" s="156">
        <f>'SC-Retro'!E98</f>
        <v>0.23893275131117153</v>
      </c>
      <c r="L20" s="156">
        <f>'SC-Retro'!F98</f>
        <v>0.23678235654937102</v>
      </c>
      <c r="M20" s="156">
        <f>'SC-Retro'!G98</f>
        <v>0.23465131534042663</v>
      </c>
      <c r="N20" s="156">
        <f>'SC-Retro'!H98</f>
        <v>0.23253945350236285</v>
      </c>
      <c r="O20" s="156">
        <f>'SC-Retro'!I98</f>
        <v>0.23044659842084159</v>
      </c>
      <c r="P20" s="156">
        <f>'SC-Retro'!J98</f>
        <v>0.2055353211315486</v>
      </c>
      <c r="Q20" s="156">
        <f>'SC-Retro'!K98</f>
        <v>0.16294840259309173</v>
      </c>
      <c r="R20" s="156">
        <f>'SC-Retro'!L98</f>
        <v>0.12918549357580314</v>
      </c>
      <c r="S20" s="156">
        <f>'SC-Retro'!M98</f>
        <v>0.10241825930689674</v>
      </c>
      <c r="T20" s="156">
        <f>'SC-Retro'!N98</f>
        <v>8.1197195978507719E-2</v>
      </c>
      <c r="U20" s="156">
        <f>'SC-Retro'!O98</f>
        <v>6.4373136971760933E-2</v>
      </c>
      <c r="V20" s="156">
        <f>'SC-Retro'!P98</f>
        <v>5.1035022991212042E-2</v>
      </c>
      <c r="W20" s="156">
        <f>'SC-Retro'!Q98</f>
        <v>4.0460566227432916E-2</v>
      </c>
      <c r="X20" s="156">
        <f>'SC-Retro'!R98</f>
        <v>3.2077136905108813E-2</v>
      </c>
      <c r="Y20" s="156">
        <f>'SC-Retro'!S98</f>
        <v>2.5430754138370266E-2</v>
      </c>
      <c r="Z20" s="156">
        <f>'SC-Retro'!T98</f>
        <v>2.0161501880899949E-2</v>
      </c>
      <c r="AA20" s="156">
        <f>'SC-Retro'!U98</f>
        <v>1.3627925032419654E-4</v>
      </c>
      <c r="AB20" s="156">
        <f>'SC-Retro'!V98</f>
        <v>4.8233120382614403E-5</v>
      </c>
      <c r="AC20" s="156">
        <f>'SC-Retro'!W98</f>
        <v>1.6295121238447391E-5</v>
      </c>
      <c r="AD20" s="156">
        <f>'SC-Retro'!X98</f>
        <v>5.2658038524208429E-6</v>
      </c>
      <c r="AE20" s="156">
        <f>'SC-Retro'!Y98</f>
        <v>2.0883813401206046</v>
      </c>
      <c r="AF20" s="167">
        <f t="shared" si="4"/>
        <v>6.23405450729611E-2</v>
      </c>
      <c r="AG20" s="167">
        <f t="shared" si="4"/>
        <v>5.6054262538970646E-2</v>
      </c>
      <c r="AH20" s="167">
        <f t="shared" si="4"/>
        <v>6.4504046008259125E-2</v>
      </c>
      <c r="AI20" s="167">
        <f t="shared" si="4"/>
        <v>6.0009466084479067E-2</v>
      </c>
      <c r="AJ20" s="167">
        <f t="shared" si="4"/>
        <v>6.1266110755133218E-2</v>
      </c>
      <c r="AK20" s="167">
        <f t="shared" si="4"/>
        <v>6.0645156332516256E-2</v>
      </c>
      <c r="AL20" s="167">
        <f t="shared" si="4"/>
        <v>5.7613933739127703E-2</v>
      </c>
      <c r="AM20" s="167">
        <f t="shared" si="4"/>
        <v>6.0031531134712858E-2</v>
      </c>
      <c r="AN20" s="167">
        <f t="shared" si="4"/>
        <v>5.6088639226939269E-2</v>
      </c>
      <c r="AO20" s="167">
        <f t="shared" si="4"/>
        <v>6.3951706666948799E-2</v>
      </c>
      <c r="AP20" s="167">
        <f t="shared" si="5"/>
        <v>5.6593783404234183E-2</v>
      </c>
      <c r="AQ20" s="167">
        <f t="shared" si="5"/>
        <v>6.1615835665653228E-2</v>
      </c>
      <c r="AR20" s="167">
        <f t="shared" si="5"/>
        <v>0</v>
      </c>
      <c r="AS20" s="167">
        <f t="shared" si="5"/>
        <v>2.6467281807666474E-2</v>
      </c>
      <c r="AT20" s="167">
        <f t="shared" si="5"/>
        <v>2.2739911700917291E-2</v>
      </c>
      <c r="AU20" s="167">
        <f t="shared" si="5"/>
        <v>2.1812362865974329E-2</v>
      </c>
      <c r="AV20" s="167">
        <f t="shared" si="5"/>
        <v>2.277574335068791E-2</v>
      </c>
      <c r="AW20" s="167">
        <f t="shared" si="5"/>
        <v>2.2346057931928964E-2</v>
      </c>
      <c r="AX20" s="167">
        <f t="shared" si="5"/>
        <v>1.9608046150282669E-2</v>
      </c>
      <c r="AY20" s="167">
        <f t="shared" si="5"/>
        <v>2.3022338674139879E-2</v>
      </c>
      <c r="AZ20" s="167">
        <f t="shared" si="5"/>
        <v>1.8880646420669257E-2</v>
      </c>
      <c r="BA20" s="167">
        <f t="shared" si="5"/>
        <v>2.3244123747125825E-2</v>
      </c>
      <c r="BB20" s="167">
        <f t="shared" si="5"/>
        <v>2.0876849038169852E-2</v>
      </c>
      <c r="BC20" s="167">
        <f t="shared" si="5"/>
        <v>2.5047928873774033E-2</v>
      </c>
      <c r="BD20" s="167">
        <f t="shared" si="5"/>
        <v>2.6649353229436446E-2</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Sheet3"/>
  <dimension ref="A1:CB177"/>
  <sheetViews>
    <sheetView topLeftCell="B1" zoomScale="85" zoomScaleNormal="85" workbookViewId="0">
      <selection activeCell="D19" sqref="D19"/>
    </sheetView>
  </sheetViews>
  <sheetFormatPr defaultRowHeight="12.75"/>
  <cols>
    <col min="1" max="1" width="45.5703125" style="20" customWidth="1"/>
    <col min="2" max="2" width="20.28515625" style="20" customWidth="1"/>
    <col min="3" max="3" width="29.28515625" style="20" customWidth="1"/>
    <col min="4" max="4" width="22.28515625" style="20" customWidth="1"/>
    <col min="5" max="5" width="11" style="20" customWidth="1"/>
    <col min="6" max="24" width="10.42578125" style="20" bestFit="1" customWidth="1"/>
    <col min="25" max="25" width="17.7109375" style="20" bestFit="1" customWidth="1"/>
    <col min="26" max="255" width="9.140625" style="20"/>
    <col min="256" max="256" width="35" style="20" customWidth="1"/>
    <col min="257" max="257" width="16" style="20" customWidth="1"/>
    <col min="258" max="258" width="29.140625" style="20" customWidth="1"/>
    <col min="259" max="259" width="12.85546875" style="20" bestFit="1" customWidth="1"/>
    <col min="260" max="260" width="9.42578125" style="20" customWidth="1"/>
    <col min="261" max="511" width="9.140625" style="20"/>
    <col min="512" max="512" width="35" style="20" customWidth="1"/>
    <col min="513" max="513" width="16" style="20" customWidth="1"/>
    <col min="514" max="514" width="29.140625" style="20" customWidth="1"/>
    <col min="515" max="515" width="12.85546875" style="20" bestFit="1" customWidth="1"/>
    <col min="516" max="516" width="9.42578125" style="20" customWidth="1"/>
    <col min="517" max="767" width="9.140625" style="20"/>
    <col min="768" max="768" width="35" style="20" customWidth="1"/>
    <col min="769" max="769" width="16" style="20" customWidth="1"/>
    <col min="770" max="770" width="29.140625" style="20" customWidth="1"/>
    <col min="771" max="771" width="12.85546875" style="20" bestFit="1" customWidth="1"/>
    <col min="772" max="772" width="9.42578125" style="20" customWidth="1"/>
    <col min="773" max="1023" width="9.140625" style="20"/>
    <col min="1024" max="1024" width="35" style="20" customWidth="1"/>
    <col min="1025" max="1025" width="16" style="20" customWidth="1"/>
    <col min="1026" max="1026" width="29.140625" style="20" customWidth="1"/>
    <col min="1027" max="1027" width="12.85546875" style="20" bestFit="1" customWidth="1"/>
    <col min="1028" max="1028" width="9.42578125" style="20" customWidth="1"/>
    <col min="1029" max="1279" width="9.140625" style="20"/>
    <col min="1280" max="1280" width="35" style="20" customWidth="1"/>
    <col min="1281" max="1281" width="16" style="20" customWidth="1"/>
    <col min="1282" max="1282" width="29.140625" style="20" customWidth="1"/>
    <col min="1283" max="1283" width="12.85546875" style="20" bestFit="1" customWidth="1"/>
    <col min="1284" max="1284" width="9.42578125" style="20" customWidth="1"/>
    <col min="1285" max="1535" width="9.140625" style="20"/>
    <col min="1536" max="1536" width="35" style="20" customWidth="1"/>
    <col min="1537" max="1537" width="16" style="20" customWidth="1"/>
    <col min="1538" max="1538" width="29.140625" style="20" customWidth="1"/>
    <col min="1539" max="1539" width="12.85546875" style="20" bestFit="1" customWidth="1"/>
    <col min="1540" max="1540" width="9.42578125" style="20" customWidth="1"/>
    <col min="1541" max="1791" width="9.140625" style="20"/>
    <col min="1792" max="1792" width="35" style="20" customWidth="1"/>
    <col min="1793" max="1793" width="16" style="20" customWidth="1"/>
    <col min="1794" max="1794" width="29.140625" style="20" customWidth="1"/>
    <col min="1795" max="1795" width="12.85546875" style="20" bestFit="1" customWidth="1"/>
    <col min="1796" max="1796" width="9.42578125" style="20" customWidth="1"/>
    <col min="1797" max="2047" width="9.140625" style="20"/>
    <col min="2048" max="2048" width="35" style="20" customWidth="1"/>
    <col min="2049" max="2049" width="16" style="20" customWidth="1"/>
    <col min="2050" max="2050" width="29.140625" style="20" customWidth="1"/>
    <col min="2051" max="2051" width="12.85546875" style="20" bestFit="1" customWidth="1"/>
    <col min="2052" max="2052" width="9.42578125" style="20" customWidth="1"/>
    <col min="2053" max="2303" width="9.140625" style="20"/>
    <col min="2304" max="2304" width="35" style="20" customWidth="1"/>
    <col min="2305" max="2305" width="16" style="20" customWidth="1"/>
    <col min="2306" max="2306" width="29.140625" style="20" customWidth="1"/>
    <col min="2307" max="2307" width="12.85546875" style="20" bestFit="1" customWidth="1"/>
    <col min="2308" max="2308" width="9.42578125" style="20" customWidth="1"/>
    <col min="2309" max="2559" width="9.140625" style="20"/>
    <col min="2560" max="2560" width="35" style="20" customWidth="1"/>
    <col min="2561" max="2561" width="16" style="20" customWidth="1"/>
    <col min="2562" max="2562" width="29.140625" style="20" customWidth="1"/>
    <col min="2563" max="2563" width="12.85546875" style="20" bestFit="1" customWidth="1"/>
    <col min="2564" max="2564" width="9.42578125" style="20" customWidth="1"/>
    <col min="2565" max="2815" width="9.140625" style="20"/>
    <col min="2816" max="2816" width="35" style="20" customWidth="1"/>
    <col min="2817" max="2817" width="16" style="20" customWidth="1"/>
    <col min="2818" max="2818" width="29.140625" style="20" customWidth="1"/>
    <col min="2819" max="2819" width="12.85546875" style="20" bestFit="1" customWidth="1"/>
    <col min="2820" max="2820" width="9.42578125" style="20" customWidth="1"/>
    <col min="2821" max="3071" width="9.140625" style="20"/>
    <col min="3072" max="3072" width="35" style="20" customWidth="1"/>
    <col min="3073" max="3073" width="16" style="20" customWidth="1"/>
    <col min="3074" max="3074" width="29.140625" style="20" customWidth="1"/>
    <col min="3075" max="3075" width="12.85546875" style="20" bestFit="1" customWidth="1"/>
    <col min="3076" max="3076" width="9.42578125" style="20" customWidth="1"/>
    <col min="3077" max="3327" width="9.140625" style="20"/>
    <col min="3328" max="3328" width="35" style="20" customWidth="1"/>
    <col min="3329" max="3329" width="16" style="20" customWidth="1"/>
    <col min="3330" max="3330" width="29.140625" style="20" customWidth="1"/>
    <col min="3331" max="3331" width="12.85546875" style="20" bestFit="1" customWidth="1"/>
    <col min="3332" max="3332" width="9.42578125" style="20" customWidth="1"/>
    <col min="3333" max="3583" width="9.140625" style="20"/>
    <col min="3584" max="3584" width="35" style="20" customWidth="1"/>
    <col min="3585" max="3585" width="16" style="20" customWidth="1"/>
    <col min="3586" max="3586" width="29.140625" style="20" customWidth="1"/>
    <col min="3587" max="3587" width="12.85546875" style="20" bestFit="1" customWidth="1"/>
    <col min="3588" max="3588" width="9.42578125" style="20" customWidth="1"/>
    <col min="3589" max="3839" width="9.140625" style="20"/>
    <col min="3840" max="3840" width="35" style="20" customWidth="1"/>
    <col min="3841" max="3841" width="16" style="20" customWidth="1"/>
    <col min="3842" max="3842" width="29.140625" style="20" customWidth="1"/>
    <col min="3843" max="3843" width="12.85546875" style="20" bestFit="1" customWidth="1"/>
    <col min="3844" max="3844" width="9.42578125" style="20" customWidth="1"/>
    <col min="3845" max="4095" width="9.140625" style="20"/>
    <col min="4096" max="4096" width="35" style="20" customWidth="1"/>
    <col min="4097" max="4097" width="16" style="20" customWidth="1"/>
    <col min="4098" max="4098" width="29.140625" style="20" customWidth="1"/>
    <col min="4099" max="4099" width="12.85546875" style="20" bestFit="1" customWidth="1"/>
    <col min="4100" max="4100" width="9.42578125" style="20" customWidth="1"/>
    <col min="4101" max="4351" width="9.140625" style="20"/>
    <col min="4352" max="4352" width="35" style="20" customWidth="1"/>
    <col min="4353" max="4353" width="16" style="20" customWidth="1"/>
    <col min="4354" max="4354" width="29.140625" style="20" customWidth="1"/>
    <col min="4355" max="4355" width="12.85546875" style="20" bestFit="1" customWidth="1"/>
    <col min="4356" max="4356" width="9.42578125" style="20" customWidth="1"/>
    <col min="4357" max="4607" width="9.140625" style="20"/>
    <col min="4608" max="4608" width="35" style="20" customWidth="1"/>
    <col min="4609" max="4609" width="16" style="20" customWidth="1"/>
    <col min="4610" max="4610" width="29.140625" style="20" customWidth="1"/>
    <col min="4611" max="4611" width="12.85546875" style="20" bestFit="1" customWidth="1"/>
    <col min="4612" max="4612" width="9.42578125" style="20" customWidth="1"/>
    <col min="4613" max="4863" width="9.140625" style="20"/>
    <col min="4864" max="4864" width="35" style="20" customWidth="1"/>
    <col min="4865" max="4865" width="16" style="20" customWidth="1"/>
    <col min="4866" max="4866" width="29.140625" style="20" customWidth="1"/>
    <col min="4867" max="4867" width="12.85546875" style="20" bestFit="1" customWidth="1"/>
    <col min="4868" max="4868" width="9.42578125" style="20" customWidth="1"/>
    <col min="4869" max="5119" width="9.140625" style="20"/>
    <col min="5120" max="5120" width="35" style="20" customWidth="1"/>
    <col min="5121" max="5121" width="16" style="20" customWidth="1"/>
    <col min="5122" max="5122" width="29.140625" style="20" customWidth="1"/>
    <col min="5123" max="5123" width="12.85546875" style="20" bestFit="1" customWidth="1"/>
    <col min="5124" max="5124" width="9.42578125" style="20" customWidth="1"/>
    <col min="5125" max="5375" width="9.140625" style="20"/>
    <col min="5376" max="5376" width="35" style="20" customWidth="1"/>
    <col min="5377" max="5377" width="16" style="20" customWidth="1"/>
    <col min="5378" max="5378" width="29.140625" style="20" customWidth="1"/>
    <col min="5379" max="5379" width="12.85546875" style="20" bestFit="1" customWidth="1"/>
    <col min="5380" max="5380" width="9.42578125" style="20" customWidth="1"/>
    <col min="5381" max="5631" width="9.140625" style="20"/>
    <col min="5632" max="5632" width="35" style="20" customWidth="1"/>
    <col min="5633" max="5633" width="16" style="20" customWidth="1"/>
    <col min="5634" max="5634" width="29.140625" style="20" customWidth="1"/>
    <col min="5635" max="5635" width="12.85546875" style="20" bestFit="1" customWidth="1"/>
    <col min="5636" max="5636" width="9.42578125" style="20" customWidth="1"/>
    <col min="5637" max="5887" width="9.140625" style="20"/>
    <col min="5888" max="5888" width="35" style="20" customWidth="1"/>
    <col min="5889" max="5889" width="16" style="20" customWidth="1"/>
    <col min="5890" max="5890" width="29.140625" style="20" customWidth="1"/>
    <col min="5891" max="5891" width="12.85546875" style="20" bestFit="1" customWidth="1"/>
    <col min="5892" max="5892" width="9.42578125" style="20" customWidth="1"/>
    <col min="5893" max="6143" width="9.140625" style="20"/>
    <col min="6144" max="6144" width="35" style="20" customWidth="1"/>
    <col min="6145" max="6145" width="16" style="20" customWidth="1"/>
    <col min="6146" max="6146" width="29.140625" style="20" customWidth="1"/>
    <col min="6147" max="6147" width="12.85546875" style="20" bestFit="1" customWidth="1"/>
    <col min="6148" max="6148" width="9.42578125" style="20" customWidth="1"/>
    <col min="6149" max="6399" width="9.140625" style="20"/>
    <col min="6400" max="6400" width="35" style="20" customWidth="1"/>
    <col min="6401" max="6401" width="16" style="20" customWidth="1"/>
    <col min="6402" max="6402" width="29.140625" style="20" customWidth="1"/>
    <col min="6403" max="6403" width="12.85546875" style="20" bestFit="1" customWidth="1"/>
    <col min="6404" max="6404" width="9.42578125" style="20" customWidth="1"/>
    <col min="6405" max="6655" width="9.140625" style="20"/>
    <col min="6656" max="6656" width="35" style="20" customWidth="1"/>
    <col min="6657" max="6657" width="16" style="20" customWidth="1"/>
    <col min="6658" max="6658" width="29.140625" style="20" customWidth="1"/>
    <col min="6659" max="6659" width="12.85546875" style="20" bestFit="1" customWidth="1"/>
    <col min="6660" max="6660" width="9.42578125" style="20" customWidth="1"/>
    <col min="6661" max="6911" width="9.140625" style="20"/>
    <col min="6912" max="6912" width="35" style="20" customWidth="1"/>
    <col min="6913" max="6913" width="16" style="20" customWidth="1"/>
    <col min="6914" max="6914" width="29.140625" style="20" customWidth="1"/>
    <col min="6915" max="6915" width="12.85546875" style="20" bestFit="1" customWidth="1"/>
    <col min="6916" max="6916" width="9.42578125" style="20" customWidth="1"/>
    <col min="6917" max="7167" width="9.140625" style="20"/>
    <col min="7168" max="7168" width="35" style="20" customWidth="1"/>
    <col min="7169" max="7169" width="16" style="20" customWidth="1"/>
    <col min="7170" max="7170" width="29.140625" style="20" customWidth="1"/>
    <col min="7171" max="7171" width="12.85546875" style="20" bestFit="1" customWidth="1"/>
    <col min="7172" max="7172" width="9.42578125" style="20" customWidth="1"/>
    <col min="7173" max="7423" width="9.140625" style="20"/>
    <col min="7424" max="7424" width="35" style="20" customWidth="1"/>
    <col min="7425" max="7425" width="16" style="20" customWidth="1"/>
    <col min="7426" max="7426" width="29.140625" style="20" customWidth="1"/>
    <col min="7427" max="7427" width="12.85546875" style="20" bestFit="1" customWidth="1"/>
    <col min="7428" max="7428" width="9.42578125" style="20" customWidth="1"/>
    <col min="7429" max="7679" width="9.140625" style="20"/>
    <col min="7680" max="7680" width="35" style="20" customWidth="1"/>
    <col min="7681" max="7681" width="16" style="20" customWidth="1"/>
    <col min="7682" max="7682" width="29.140625" style="20" customWidth="1"/>
    <col min="7683" max="7683" width="12.85546875" style="20" bestFit="1" customWidth="1"/>
    <col min="7684" max="7684" width="9.42578125" style="20" customWidth="1"/>
    <col min="7685" max="7935" width="9.140625" style="20"/>
    <col min="7936" max="7936" width="35" style="20" customWidth="1"/>
    <col min="7937" max="7937" width="16" style="20" customWidth="1"/>
    <col min="7938" max="7938" width="29.140625" style="20" customWidth="1"/>
    <col min="7939" max="7939" width="12.85546875" style="20" bestFit="1" customWidth="1"/>
    <col min="7940" max="7940" width="9.42578125" style="20" customWidth="1"/>
    <col min="7941" max="8191" width="9.140625" style="20"/>
    <col min="8192" max="8192" width="35" style="20" customWidth="1"/>
    <col min="8193" max="8193" width="16" style="20" customWidth="1"/>
    <col min="8194" max="8194" width="29.140625" style="20" customWidth="1"/>
    <col min="8195" max="8195" width="12.85546875" style="20" bestFit="1" customWidth="1"/>
    <col min="8196" max="8196" width="9.42578125" style="20" customWidth="1"/>
    <col min="8197" max="8447" width="9.140625" style="20"/>
    <col min="8448" max="8448" width="35" style="20" customWidth="1"/>
    <col min="8449" max="8449" width="16" style="20" customWidth="1"/>
    <col min="8450" max="8450" width="29.140625" style="20" customWidth="1"/>
    <col min="8451" max="8451" width="12.85546875" style="20" bestFit="1" customWidth="1"/>
    <col min="8452" max="8452" width="9.42578125" style="20" customWidth="1"/>
    <col min="8453" max="8703" width="9.140625" style="20"/>
    <col min="8704" max="8704" width="35" style="20" customWidth="1"/>
    <col min="8705" max="8705" width="16" style="20" customWidth="1"/>
    <col min="8706" max="8706" width="29.140625" style="20" customWidth="1"/>
    <col min="8707" max="8707" width="12.85546875" style="20" bestFit="1" customWidth="1"/>
    <col min="8708" max="8708" width="9.42578125" style="20" customWidth="1"/>
    <col min="8709" max="8959" width="9.140625" style="20"/>
    <col min="8960" max="8960" width="35" style="20" customWidth="1"/>
    <col min="8961" max="8961" width="16" style="20" customWidth="1"/>
    <col min="8962" max="8962" width="29.140625" style="20" customWidth="1"/>
    <col min="8963" max="8963" width="12.85546875" style="20" bestFit="1" customWidth="1"/>
    <col min="8964" max="8964" width="9.42578125" style="20" customWidth="1"/>
    <col min="8965" max="9215" width="9.140625" style="20"/>
    <col min="9216" max="9216" width="35" style="20" customWidth="1"/>
    <col min="9217" max="9217" width="16" style="20" customWidth="1"/>
    <col min="9218" max="9218" width="29.140625" style="20" customWidth="1"/>
    <col min="9219" max="9219" width="12.85546875" style="20" bestFit="1" customWidth="1"/>
    <col min="9220" max="9220" width="9.42578125" style="20" customWidth="1"/>
    <col min="9221" max="9471" width="9.140625" style="20"/>
    <col min="9472" max="9472" width="35" style="20" customWidth="1"/>
    <col min="9473" max="9473" width="16" style="20" customWidth="1"/>
    <col min="9474" max="9474" width="29.140625" style="20" customWidth="1"/>
    <col min="9475" max="9475" width="12.85546875" style="20" bestFit="1" customWidth="1"/>
    <col min="9476" max="9476" width="9.42578125" style="20" customWidth="1"/>
    <col min="9477" max="9727" width="9.140625" style="20"/>
    <col min="9728" max="9728" width="35" style="20" customWidth="1"/>
    <col min="9729" max="9729" width="16" style="20" customWidth="1"/>
    <col min="9730" max="9730" width="29.140625" style="20" customWidth="1"/>
    <col min="9731" max="9731" width="12.85546875" style="20" bestFit="1" customWidth="1"/>
    <col min="9732" max="9732" width="9.42578125" style="20" customWidth="1"/>
    <col min="9733" max="9983" width="9.140625" style="20"/>
    <col min="9984" max="9984" width="35" style="20" customWidth="1"/>
    <col min="9985" max="9985" width="16" style="20" customWidth="1"/>
    <col min="9986" max="9986" width="29.140625" style="20" customWidth="1"/>
    <col min="9987" max="9987" width="12.85546875" style="20" bestFit="1" customWidth="1"/>
    <col min="9988" max="9988" width="9.42578125" style="20" customWidth="1"/>
    <col min="9989" max="10239" width="9.140625" style="20"/>
    <col min="10240" max="10240" width="35" style="20" customWidth="1"/>
    <col min="10241" max="10241" width="16" style="20" customWidth="1"/>
    <col min="10242" max="10242" width="29.140625" style="20" customWidth="1"/>
    <col min="10243" max="10243" width="12.85546875" style="20" bestFit="1" customWidth="1"/>
    <col min="10244" max="10244" width="9.42578125" style="20" customWidth="1"/>
    <col min="10245" max="10495" width="9.140625" style="20"/>
    <col min="10496" max="10496" width="35" style="20" customWidth="1"/>
    <col min="10497" max="10497" width="16" style="20" customWidth="1"/>
    <col min="10498" max="10498" width="29.140625" style="20" customWidth="1"/>
    <col min="10499" max="10499" width="12.85546875" style="20" bestFit="1" customWidth="1"/>
    <col min="10500" max="10500" width="9.42578125" style="20" customWidth="1"/>
    <col min="10501" max="10751" width="9.140625" style="20"/>
    <col min="10752" max="10752" width="35" style="20" customWidth="1"/>
    <col min="10753" max="10753" width="16" style="20" customWidth="1"/>
    <col min="10754" max="10754" width="29.140625" style="20" customWidth="1"/>
    <col min="10755" max="10755" width="12.85546875" style="20" bestFit="1" customWidth="1"/>
    <col min="10756" max="10756" width="9.42578125" style="20" customWidth="1"/>
    <col min="10757" max="11007" width="9.140625" style="20"/>
    <col min="11008" max="11008" width="35" style="20" customWidth="1"/>
    <col min="11009" max="11009" width="16" style="20" customWidth="1"/>
    <col min="11010" max="11010" width="29.140625" style="20" customWidth="1"/>
    <col min="11011" max="11011" width="12.85546875" style="20" bestFit="1" customWidth="1"/>
    <col min="11012" max="11012" width="9.42578125" style="20" customWidth="1"/>
    <col min="11013" max="11263" width="9.140625" style="20"/>
    <col min="11264" max="11264" width="35" style="20" customWidth="1"/>
    <col min="11265" max="11265" width="16" style="20" customWidth="1"/>
    <col min="11266" max="11266" width="29.140625" style="20" customWidth="1"/>
    <col min="11267" max="11267" width="12.85546875" style="20" bestFit="1" customWidth="1"/>
    <col min="11268" max="11268" width="9.42578125" style="20" customWidth="1"/>
    <col min="11269" max="11519" width="9.140625" style="20"/>
    <col min="11520" max="11520" width="35" style="20" customWidth="1"/>
    <col min="11521" max="11521" width="16" style="20" customWidth="1"/>
    <col min="11522" max="11522" width="29.140625" style="20" customWidth="1"/>
    <col min="11523" max="11523" width="12.85546875" style="20" bestFit="1" customWidth="1"/>
    <col min="11524" max="11524" width="9.42578125" style="20" customWidth="1"/>
    <col min="11525" max="11775" width="9.140625" style="20"/>
    <col min="11776" max="11776" width="35" style="20" customWidth="1"/>
    <col min="11777" max="11777" width="16" style="20" customWidth="1"/>
    <col min="11778" max="11778" width="29.140625" style="20" customWidth="1"/>
    <col min="11779" max="11779" width="12.85546875" style="20" bestFit="1" customWidth="1"/>
    <col min="11780" max="11780" width="9.42578125" style="20" customWidth="1"/>
    <col min="11781" max="12031" width="9.140625" style="20"/>
    <col min="12032" max="12032" width="35" style="20" customWidth="1"/>
    <col min="12033" max="12033" width="16" style="20" customWidth="1"/>
    <col min="12034" max="12034" width="29.140625" style="20" customWidth="1"/>
    <col min="12035" max="12035" width="12.85546875" style="20" bestFit="1" customWidth="1"/>
    <col min="12036" max="12036" width="9.42578125" style="20" customWidth="1"/>
    <col min="12037" max="12287" width="9.140625" style="20"/>
    <col min="12288" max="12288" width="35" style="20" customWidth="1"/>
    <col min="12289" max="12289" width="16" style="20" customWidth="1"/>
    <col min="12290" max="12290" width="29.140625" style="20" customWidth="1"/>
    <col min="12291" max="12291" width="12.85546875" style="20" bestFit="1" customWidth="1"/>
    <col min="12292" max="12292" width="9.42578125" style="20" customWidth="1"/>
    <col min="12293" max="12543" width="9.140625" style="20"/>
    <col min="12544" max="12544" width="35" style="20" customWidth="1"/>
    <col min="12545" max="12545" width="16" style="20" customWidth="1"/>
    <col min="12546" max="12546" width="29.140625" style="20" customWidth="1"/>
    <col min="12547" max="12547" width="12.85546875" style="20" bestFit="1" customWidth="1"/>
    <col min="12548" max="12548" width="9.42578125" style="20" customWidth="1"/>
    <col min="12549" max="12799" width="9.140625" style="20"/>
    <col min="12800" max="12800" width="35" style="20" customWidth="1"/>
    <col min="12801" max="12801" width="16" style="20" customWidth="1"/>
    <col min="12802" max="12802" width="29.140625" style="20" customWidth="1"/>
    <col min="12803" max="12803" width="12.85546875" style="20" bestFit="1" customWidth="1"/>
    <col min="12804" max="12804" width="9.42578125" style="20" customWidth="1"/>
    <col min="12805" max="13055" width="9.140625" style="20"/>
    <col min="13056" max="13056" width="35" style="20" customWidth="1"/>
    <col min="13057" max="13057" width="16" style="20" customWidth="1"/>
    <col min="13058" max="13058" width="29.140625" style="20" customWidth="1"/>
    <col min="13059" max="13059" width="12.85546875" style="20" bestFit="1" customWidth="1"/>
    <col min="13060" max="13060" width="9.42578125" style="20" customWidth="1"/>
    <col min="13061" max="13311" width="9.140625" style="20"/>
    <col min="13312" max="13312" width="35" style="20" customWidth="1"/>
    <col min="13313" max="13313" width="16" style="20" customWidth="1"/>
    <col min="13314" max="13314" width="29.140625" style="20" customWidth="1"/>
    <col min="13315" max="13315" width="12.85546875" style="20" bestFit="1" customWidth="1"/>
    <col min="13316" max="13316" width="9.42578125" style="20" customWidth="1"/>
    <col min="13317" max="13567" width="9.140625" style="20"/>
    <col min="13568" max="13568" width="35" style="20" customWidth="1"/>
    <col min="13569" max="13569" width="16" style="20" customWidth="1"/>
    <col min="13570" max="13570" width="29.140625" style="20" customWidth="1"/>
    <col min="13571" max="13571" width="12.85546875" style="20" bestFit="1" customWidth="1"/>
    <col min="13572" max="13572" width="9.42578125" style="20" customWidth="1"/>
    <col min="13573" max="13823" width="9.140625" style="20"/>
    <col min="13824" max="13824" width="35" style="20" customWidth="1"/>
    <col min="13825" max="13825" width="16" style="20" customWidth="1"/>
    <col min="13826" max="13826" width="29.140625" style="20" customWidth="1"/>
    <col min="13827" max="13827" width="12.85546875" style="20" bestFit="1" customWidth="1"/>
    <col min="13828" max="13828" width="9.42578125" style="20" customWidth="1"/>
    <col min="13829" max="14079" width="9.140625" style="20"/>
    <col min="14080" max="14080" width="35" style="20" customWidth="1"/>
    <col min="14081" max="14081" width="16" style="20" customWidth="1"/>
    <col min="14082" max="14082" width="29.140625" style="20" customWidth="1"/>
    <col min="14083" max="14083" width="12.85546875" style="20" bestFit="1" customWidth="1"/>
    <col min="14084" max="14084" width="9.42578125" style="20" customWidth="1"/>
    <col min="14085" max="14335" width="9.140625" style="20"/>
    <col min="14336" max="14336" width="35" style="20" customWidth="1"/>
    <col min="14337" max="14337" width="16" style="20" customWidth="1"/>
    <col min="14338" max="14338" width="29.140625" style="20" customWidth="1"/>
    <col min="14339" max="14339" width="12.85546875" style="20" bestFit="1" customWidth="1"/>
    <col min="14340" max="14340" width="9.42578125" style="20" customWidth="1"/>
    <col min="14341" max="14591" width="9.140625" style="20"/>
    <col min="14592" max="14592" width="35" style="20" customWidth="1"/>
    <col min="14593" max="14593" width="16" style="20" customWidth="1"/>
    <col min="14594" max="14594" width="29.140625" style="20" customWidth="1"/>
    <col min="14595" max="14595" width="12.85546875" style="20" bestFit="1" customWidth="1"/>
    <col min="14596" max="14596" width="9.42578125" style="20" customWidth="1"/>
    <col min="14597" max="14847" width="9.140625" style="20"/>
    <col min="14848" max="14848" width="35" style="20" customWidth="1"/>
    <col min="14849" max="14849" width="16" style="20" customWidth="1"/>
    <col min="14850" max="14850" width="29.140625" style="20" customWidth="1"/>
    <col min="14851" max="14851" width="12.85546875" style="20" bestFit="1" customWidth="1"/>
    <col min="14852" max="14852" width="9.42578125" style="20" customWidth="1"/>
    <col min="14853" max="15103" width="9.140625" style="20"/>
    <col min="15104" max="15104" width="35" style="20" customWidth="1"/>
    <col min="15105" max="15105" width="16" style="20" customWidth="1"/>
    <col min="15106" max="15106" width="29.140625" style="20" customWidth="1"/>
    <col min="15107" max="15107" width="12.85546875" style="20" bestFit="1" customWidth="1"/>
    <col min="15108" max="15108" width="9.42578125" style="20" customWidth="1"/>
    <col min="15109" max="15359" width="9.140625" style="20"/>
    <col min="15360" max="15360" width="35" style="20" customWidth="1"/>
    <col min="15361" max="15361" width="16" style="20" customWidth="1"/>
    <col min="15362" max="15362" width="29.140625" style="20" customWidth="1"/>
    <col min="15363" max="15363" width="12.85546875" style="20" bestFit="1" customWidth="1"/>
    <col min="15364" max="15364" width="9.42578125" style="20" customWidth="1"/>
    <col min="15365" max="15615" width="9.140625" style="20"/>
    <col min="15616" max="15616" width="35" style="20" customWidth="1"/>
    <col min="15617" max="15617" width="16" style="20" customWidth="1"/>
    <col min="15618" max="15618" width="29.140625" style="20" customWidth="1"/>
    <col min="15619" max="15619" width="12.85546875" style="20" bestFit="1" customWidth="1"/>
    <col min="15620" max="15620" width="9.42578125" style="20" customWidth="1"/>
    <col min="15621" max="15871" width="9.140625" style="20"/>
    <col min="15872" max="15872" width="35" style="20" customWidth="1"/>
    <col min="15873" max="15873" width="16" style="20" customWidth="1"/>
    <col min="15874" max="15874" width="29.140625" style="20" customWidth="1"/>
    <col min="15875" max="15875" width="12.85546875" style="20" bestFit="1" customWidth="1"/>
    <col min="15876" max="15876" width="9.42578125" style="20" customWidth="1"/>
    <col min="15877" max="16127" width="9.140625" style="20"/>
    <col min="16128" max="16128" width="35" style="20" customWidth="1"/>
    <col min="16129" max="16129" width="16" style="20" customWidth="1"/>
    <col min="16130" max="16130" width="29.140625" style="20" customWidth="1"/>
    <col min="16131" max="16131" width="12.85546875" style="20" bestFit="1" customWidth="1"/>
    <col min="16132" max="16132" width="9.42578125" style="20" customWidth="1"/>
    <col min="16133" max="16384" width="9.140625" style="20"/>
  </cols>
  <sheetData>
    <row r="1" spans="1:25" ht="12.75" customHeight="1">
      <c r="A1" s="64" t="s">
        <v>41</v>
      </c>
      <c r="B1" s="179" t="s">
        <v>265</v>
      </c>
      <c r="C1" s="179"/>
      <c r="D1" s="179"/>
      <c r="E1" s="179"/>
      <c r="F1" s="179"/>
      <c r="G1" s="179"/>
      <c r="H1" s="179"/>
      <c r="I1" s="179"/>
      <c r="J1" s="179"/>
      <c r="K1" s="179"/>
      <c r="L1" s="179"/>
      <c r="M1" s="179"/>
      <c r="N1" s="179"/>
      <c r="O1" s="179"/>
      <c r="P1" s="179"/>
      <c r="Q1" s="179"/>
      <c r="R1" s="179"/>
      <c r="S1" s="180"/>
      <c r="T1" s="41"/>
      <c r="U1" s="41"/>
      <c r="V1" s="41"/>
      <c r="W1" s="41"/>
    </row>
    <row r="2" spans="1:25" ht="12.75" customHeight="1">
      <c r="A2" s="65"/>
      <c r="B2" s="181"/>
      <c r="C2" s="181"/>
      <c r="D2" s="181"/>
      <c r="E2" s="181"/>
      <c r="F2" s="181"/>
      <c r="G2" s="181"/>
      <c r="H2" s="181"/>
      <c r="I2" s="181"/>
      <c r="J2" s="181"/>
      <c r="K2" s="181"/>
      <c r="L2" s="181"/>
      <c r="M2" s="181"/>
      <c r="N2" s="181"/>
      <c r="O2" s="181"/>
      <c r="P2" s="181"/>
      <c r="Q2" s="181"/>
      <c r="R2" s="181"/>
      <c r="S2" s="182"/>
      <c r="T2" s="42"/>
      <c r="U2" s="42"/>
      <c r="V2" s="42"/>
      <c r="W2" s="42"/>
    </row>
    <row r="3" spans="1:25">
      <c r="A3" s="65"/>
      <c r="B3" s="181"/>
      <c r="C3" s="181"/>
      <c r="D3" s="181"/>
      <c r="E3" s="181"/>
      <c r="F3" s="181"/>
      <c r="G3" s="181"/>
      <c r="H3" s="181"/>
      <c r="I3" s="181"/>
      <c r="J3" s="181"/>
      <c r="K3" s="181"/>
      <c r="L3" s="181"/>
      <c r="M3" s="181"/>
      <c r="N3" s="181"/>
      <c r="O3" s="181"/>
      <c r="P3" s="181"/>
      <c r="Q3" s="181"/>
      <c r="R3" s="181"/>
      <c r="S3" s="182"/>
      <c r="T3" s="42"/>
      <c r="U3" s="42"/>
      <c r="V3" s="42"/>
      <c r="W3" s="42"/>
    </row>
    <row r="4" spans="1:25">
      <c r="A4" s="65"/>
      <c r="B4" s="181"/>
      <c r="C4" s="181"/>
      <c r="D4" s="181"/>
      <c r="E4" s="181"/>
      <c r="F4" s="181"/>
      <c r="G4" s="181"/>
      <c r="H4" s="181"/>
      <c r="I4" s="181"/>
      <c r="J4" s="181"/>
      <c r="K4" s="181"/>
      <c r="L4" s="181"/>
      <c r="M4" s="181"/>
      <c r="N4" s="181"/>
      <c r="O4" s="181"/>
      <c r="P4" s="181"/>
      <c r="Q4" s="181"/>
      <c r="R4" s="181"/>
      <c r="S4" s="182"/>
      <c r="T4" s="42"/>
      <c r="U4" s="42"/>
      <c r="V4" s="42"/>
      <c r="W4" s="42"/>
    </row>
    <row r="5" spans="1:25">
      <c r="A5" s="66"/>
      <c r="B5" s="181"/>
      <c r="C5" s="181"/>
      <c r="D5" s="183"/>
      <c r="E5" s="183"/>
      <c r="F5" s="183"/>
      <c r="G5" s="183"/>
      <c r="H5" s="183"/>
      <c r="I5" s="183"/>
      <c r="J5" s="183"/>
      <c r="K5" s="183"/>
      <c r="L5" s="183"/>
      <c r="M5" s="183"/>
      <c r="N5" s="183"/>
      <c r="O5" s="183"/>
      <c r="P5" s="183"/>
      <c r="Q5" s="183"/>
      <c r="R5" s="183"/>
      <c r="S5" s="184"/>
      <c r="T5" s="42"/>
      <c r="U5" s="42"/>
      <c r="V5" s="42"/>
      <c r="W5" s="42"/>
    </row>
    <row r="6" spans="1:25">
      <c r="A6" s="178"/>
      <c r="B6" s="70"/>
      <c r="C6" s="70"/>
      <c r="D6" s="69"/>
      <c r="E6" s="67"/>
      <c r="F6" s="67"/>
      <c r="G6" s="67"/>
      <c r="H6" s="67"/>
      <c r="I6" s="67"/>
      <c r="J6" s="67"/>
      <c r="K6" s="67"/>
      <c r="L6" s="67"/>
      <c r="M6" s="67"/>
      <c r="N6" s="67"/>
      <c r="O6" s="67"/>
      <c r="P6" s="67"/>
      <c r="Q6" s="67"/>
      <c r="R6" s="67"/>
      <c r="S6" s="68"/>
      <c r="T6" s="42"/>
      <c r="U6" s="42"/>
      <c r="V6" s="42"/>
      <c r="W6" s="42"/>
    </row>
    <row r="7" spans="1:25">
      <c r="A7" s="157"/>
      <c r="B7" s="168" t="s">
        <v>125</v>
      </c>
      <c r="C7" s="169" t="s">
        <v>126</v>
      </c>
      <c r="D7" s="170" t="s">
        <v>500</v>
      </c>
    </row>
    <row r="8" spans="1:25">
      <c r="A8" s="158" t="s">
        <v>485</v>
      </c>
      <c r="B8" s="171" t="s">
        <v>42</v>
      </c>
      <c r="C8" s="172" t="str">
        <f>[1]MLIST!$D$43</f>
        <v>DCV Parking Garage-Retro</v>
      </c>
      <c r="D8" s="173" t="str">
        <f>[4]!switch_ForecastState</f>
        <v>Region</v>
      </c>
      <c r="E8" s="71"/>
      <c r="F8" s="58"/>
    </row>
    <row r="9" spans="1:25">
      <c r="A9" s="158" t="str">
        <f>INDEX([1]ACHIEV!$A$19:$B$100,MATCH(C8,[1]ACHIEV!$B$19:$B$100,0),1)</f>
        <v>HVAC</v>
      </c>
      <c r="B9" s="174" t="s">
        <v>43</v>
      </c>
      <c r="C9" s="172">
        <f>[1]FILES!$H$4</f>
        <v>2035</v>
      </c>
      <c r="D9" s="173" t="str">
        <f>[4]!switch_ForecastScenario</f>
        <v>Base</v>
      </c>
      <c r="E9" s="72"/>
    </row>
    <row r="10" spans="1:25">
      <c r="A10" s="159"/>
      <c r="B10" s="175" t="s">
        <v>127</v>
      </c>
      <c r="C10" s="176">
        <f>Y177</f>
        <v>12.888276850646843</v>
      </c>
      <c r="D10" s="177"/>
      <c r="E10" s="20">
        <v>1</v>
      </c>
      <c r="F10" s="20">
        <f>E10+1</f>
        <v>2</v>
      </c>
      <c r="G10" s="20">
        <f t="shared" ref="G10:V11" si="0">F10+1</f>
        <v>3</v>
      </c>
      <c r="H10" s="20">
        <f t="shared" si="0"/>
        <v>4</v>
      </c>
      <c r="I10" s="20">
        <f t="shared" si="0"/>
        <v>5</v>
      </c>
      <c r="J10" s="20">
        <f t="shared" si="0"/>
        <v>6</v>
      </c>
      <c r="K10" s="20">
        <f t="shared" si="0"/>
        <v>7</v>
      </c>
      <c r="L10" s="20">
        <f t="shared" si="0"/>
        <v>8</v>
      </c>
      <c r="M10" s="20">
        <f t="shared" si="0"/>
        <v>9</v>
      </c>
      <c r="N10" s="20">
        <f t="shared" si="0"/>
        <v>10</v>
      </c>
      <c r="O10" s="20">
        <f t="shared" si="0"/>
        <v>11</v>
      </c>
      <c r="P10" s="20">
        <f t="shared" si="0"/>
        <v>12</v>
      </c>
      <c r="Q10" s="20">
        <f t="shared" si="0"/>
        <v>13</v>
      </c>
      <c r="R10" s="20">
        <f t="shared" si="0"/>
        <v>14</v>
      </c>
      <c r="S10" s="20">
        <f t="shared" si="0"/>
        <v>15</v>
      </c>
      <c r="T10" s="20">
        <f t="shared" si="0"/>
        <v>16</v>
      </c>
      <c r="U10" s="20">
        <f t="shared" si="0"/>
        <v>17</v>
      </c>
      <c r="V10" s="20">
        <f t="shared" si="0"/>
        <v>18</v>
      </c>
      <c r="W10" s="20">
        <f t="shared" ref="W10:X11" si="1">V10+1</f>
        <v>19</v>
      </c>
      <c r="X10" s="20">
        <f t="shared" si="1"/>
        <v>20</v>
      </c>
    </row>
    <row r="11" spans="1:25">
      <c r="A11" s="45" t="s">
        <v>44</v>
      </c>
      <c r="B11" s="45"/>
      <c r="C11" s="45"/>
      <c r="D11" s="45"/>
      <c r="E11" s="45">
        <f>C9-20+1</f>
        <v>2016</v>
      </c>
      <c r="F11" s="45">
        <f>E11+1</f>
        <v>2017</v>
      </c>
      <c r="G11" s="45">
        <f t="shared" si="0"/>
        <v>2018</v>
      </c>
      <c r="H11" s="45">
        <f t="shared" si="0"/>
        <v>2019</v>
      </c>
      <c r="I11" s="45">
        <f t="shared" si="0"/>
        <v>2020</v>
      </c>
      <c r="J11" s="45">
        <f t="shared" si="0"/>
        <v>2021</v>
      </c>
      <c r="K11" s="45">
        <f t="shared" si="0"/>
        <v>2022</v>
      </c>
      <c r="L11" s="45">
        <f t="shared" si="0"/>
        <v>2023</v>
      </c>
      <c r="M11" s="45">
        <f t="shared" si="0"/>
        <v>2024</v>
      </c>
      <c r="N11" s="45">
        <f t="shared" si="0"/>
        <v>2025</v>
      </c>
      <c r="O11" s="45">
        <f t="shared" si="0"/>
        <v>2026</v>
      </c>
      <c r="P11" s="45">
        <f t="shared" si="0"/>
        <v>2027</v>
      </c>
      <c r="Q11" s="45">
        <f t="shared" si="0"/>
        <v>2028</v>
      </c>
      <c r="R11" s="45">
        <f t="shared" si="0"/>
        <v>2029</v>
      </c>
      <c r="S11" s="45">
        <f t="shared" si="0"/>
        <v>2030</v>
      </c>
      <c r="T11" s="45">
        <f t="shared" si="0"/>
        <v>2031</v>
      </c>
      <c r="U11" s="45">
        <f t="shared" si="0"/>
        <v>2032</v>
      </c>
      <c r="V11" s="45">
        <f t="shared" si="0"/>
        <v>2033</v>
      </c>
      <c r="W11" s="45">
        <f t="shared" si="1"/>
        <v>2034</v>
      </c>
      <c r="X11" s="45">
        <f t="shared" si="1"/>
        <v>2035</v>
      </c>
    </row>
    <row r="12" spans="1:25">
      <c r="A12" s="45"/>
      <c r="B12" s="45"/>
      <c r="C12" s="45"/>
      <c r="D12" s="45"/>
      <c r="E12" s="45" t="str">
        <f>CONCATENATE("FLOOR_",E11)</f>
        <v>FLOOR_2016</v>
      </c>
      <c r="F12" s="45" t="str">
        <f t="shared" ref="F12:X12" si="2">CONCATENATE("FLOOR_",F11)</f>
        <v>FLOOR_2017</v>
      </c>
      <c r="G12" s="45" t="str">
        <f t="shared" si="2"/>
        <v>FLOOR_2018</v>
      </c>
      <c r="H12" s="45" t="str">
        <f t="shared" si="2"/>
        <v>FLOOR_2019</v>
      </c>
      <c r="I12" s="45" t="str">
        <f t="shared" si="2"/>
        <v>FLOOR_2020</v>
      </c>
      <c r="J12" s="45" t="str">
        <f t="shared" si="2"/>
        <v>FLOOR_2021</v>
      </c>
      <c r="K12" s="45" t="str">
        <f t="shared" si="2"/>
        <v>FLOOR_2022</v>
      </c>
      <c r="L12" s="45" t="str">
        <f t="shared" si="2"/>
        <v>FLOOR_2023</v>
      </c>
      <c r="M12" s="45" t="str">
        <f t="shared" si="2"/>
        <v>FLOOR_2024</v>
      </c>
      <c r="N12" s="45" t="str">
        <f t="shared" si="2"/>
        <v>FLOOR_2025</v>
      </c>
      <c r="O12" s="45" t="str">
        <f t="shared" si="2"/>
        <v>FLOOR_2026</v>
      </c>
      <c r="P12" s="45" t="str">
        <f t="shared" si="2"/>
        <v>FLOOR_2027</v>
      </c>
      <c r="Q12" s="45" t="str">
        <f t="shared" si="2"/>
        <v>FLOOR_2028</v>
      </c>
      <c r="R12" s="45" t="str">
        <f t="shared" si="2"/>
        <v>FLOOR_2029</v>
      </c>
      <c r="S12" s="45" t="str">
        <f t="shared" si="2"/>
        <v>FLOOR_2030</v>
      </c>
      <c r="T12" s="45" t="str">
        <f t="shared" si="2"/>
        <v>FLOOR_2031</v>
      </c>
      <c r="U12" s="45" t="str">
        <f t="shared" si="2"/>
        <v>FLOOR_2032</v>
      </c>
      <c r="V12" s="45" t="str">
        <f t="shared" si="2"/>
        <v>FLOOR_2033</v>
      </c>
      <c r="W12" s="45" t="str">
        <f t="shared" si="2"/>
        <v>FLOOR_2034</v>
      </c>
      <c r="X12" s="45" t="str">
        <f t="shared" si="2"/>
        <v>FLOOR_2035</v>
      </c>
    </row>
    <row r="13" spans="1:25">
      <c r="B13" s="20" t="s">
        <v>228</v>
      </c>
      <c r="C13" s="20" t="s">
        <v>229</v>
      </c>
      <c r="E13" s="71">
        <f>INDEX([4]!tbl_Forecast,MATCH($D$8&amp;$C13&amp;$D$7,[4]!rng_ForecastRowLookup,0),MATCH(E$11,[4]!rng_ForecastColumnLookup,0))</f>
        <v>380.08828477966154</v>
      </c>
      <c r="F13" s="71">
        <f>INDEX([4]!tbl_Forecast,MATCH($D$8&amp;$C13&amp;$D$7,[4]!rng_ForecastRowLookup,0),MATCH(F$11,[4]!rng_ForecastColumnLookup,0))</f>
        <v>378.94801992532251</v>
      </c>
      <c r="G13" s="71">
        <f>INDEX([4]!tbl_Forecast,MATCH($D$8&amp;$C13&amp;$D$7,[4]!rng_ForecastRowLookup,0),MATCH(G$11,[4]!rng_ForecastColumnLookup,0))</f>
        <v>377.81117586554655</v>
      </c>
      <c r="H13" s="71">
        <f>INDEX([4]!tbl_Forecast,MATCH($D$8&amp;$C13&amp;$D$7,[4]!rng_ForecastRowLookup,0),MATCH(H$11,[4]!rng_ForecastColumnLookup,0))</f>
        <v>376.67774233794995</v>
      </c>
      <c r="I13" s="71">
        <f>INDEX([4]!tbl_Forecast,MATCH($D$8&amp;$C13&amp;$D$7,[4]!rng_ForecastRowLookup,0),MATCH(I$11,[4]!rng_ForecastColumnLookup,0))</f>
        <v>375.54770911093607</v>
      </c>
      <c r="J13" s="71">
        <f>INDEX([4]!tbl_Forecast,MATCH($D$8&amp;$C13&amp;$D$7,[4]!rng_ForecastRowLookup,0),MATCH(J$11,[4]!rng_ForecastColumnLookup,0))</f>
        <v>374.42106598360328</v>
      </c>
      <c r="K13" s="71">
        <f>INDEX([4]!tbl_Forecast,MATCH($D$8&amp;$C13&amp;$D$7,[4]!rng_ForecastRowLookup,0),MATCH(K$11,[4]!rng_ForecastColumnLookup,0))</f>
        <v>373.29780278565244</v>
      </c>
      <c r="L13" s="71">
        <f>INDEX([4]!tbl_Forecast,MATCH($D$8&amp;$C13&amp;$D$7,[4]!rng_ForecastRowLookup,0),MATCH(L$11,[4]!rng_ForecastColumnLookup,0))</f>
        <v>372.17790937729552</v>
      </c>
      <c r="M13" s="71">
        <f>INDEX([4]!tbl_Forecast,MATCH($D$8&amp;$C13&amp;$D$7,[4]!rng_ForecastRowLookup,0),MATCH(M$11,[4]!rng_ForecastColumnLookup,0))</f>
        <v>371.06137564916361</v>
      </c>
      <c r="N13" s="71">
        <f>INDEX([4]!tbl_Forecast,MATCH($D$8&amp;$C13&amp;$D$7,[4]!rng_ForecastRowLookup,0),MATCH(N$11,[4]!rng_ForecastColumnLookup,0))</f>
        <v>369.94819152221612</v>
      </c>
      <c r="O13" s="71">
        <f>INDEX([4]!tbl_Forecast,MATCH($D$8&amp;$C13&amp;$D$7,[4]!rng_ForecastRowLookup,0),MATCH(O$11,[4]!rng_ForecastColumnLookup,0))</f>
        <v>368.83834694764948</v>
      </c>
      <c r="P13" s="71">
        <f>INDEX([4]!tbl_Forecast,MATCH($D$8&amp;$C13&amp;$D$7,[4]!rng_ForecastRowLookup,0),MATCH(P$11,[4]!rng_ForecastColumnLookup,0))</f>
        <v>367.73183190680658</v>
      </c>
      <c r="Q13" s="71">
        <f>INDEX([4]!tbl_Forecast,MATCH($D$8&amp;$C13&amp;$D$7,[4]!rng_ForecastRowLookup,0),MATCH(Q$11,[4]!rng_ForecastColumnLookup,0))</f>
        <v>366.62863641108612</v>
      </c>
      <c r="R13" s="71">
        <f>INDEX([4]!tbl_Forecast,MATCH($D$8&amp;$C13&amp;$D$7,[4]!rng_ForecastRowLookup,0),MATCH(R$11,[4]!rng_ForecastColumnLookup,0))</f>
        <v>365.52875050185287</v>
      </c>
      <c r="S13" s="71">
        <f>INDEX([4]!tbl_Forecast,MATCH($D$8&amp;$C13&amp;$D$7,[4]!rng_ForecastRowLookup,0),MATCH(S$11,[4]!rng_ForecastColumnLookup,0))</f>
        <v>364.43216425034728</v>
      </c>
      <c r="T13" s="71">
        <f>INDEX([4]!tbl_Forecast,MATCH($D$8&amp;$C13&amp;$D$7,[4]!rng_ForecastRowLookup,0),MATCH(T$11,[4]!rng_ForecastColumnLookup,0))</f>
        <v>363.33886775759629</v>
      </c>
      <c r="U13" s="71">
        <f>INDEX([4]!tbl_Forecast,MATCH($D$8&amp;$C13&amp;$D$7,[4]!rng_ForecastRowLookup,0),MATCH(U$11,[4]!rng_ForecastColumnLookup,0))</f>
        <v>362.24885115432346</v>
      </c>
      <c r="V13" s="71">
        <f>INDEX([4]!tbl_Forecast,MATCH($D$8&amp;$C13&amp;$D$7,[4]!rng_ForecastRowLookup,0),MATCH(V$11,[4]!rng_ForecastColumnLookup,0))</f>
        <v>361.16210460086046</v>
      </c>
      <c r="W13" s="71">
        <f>INDEX([4]!tbl_Forecast,MATCH($D$8&amp;$C13&amp;$D$7,[4]!rng_ForecastRowLookup,0),MATCH(W$11,[4]!rng_ForecastColumnLookup,0))</f>
        <v>360.07861828705791</v>
      </c>
      <c r="X13" s="71">
        <f>INDEX([4]!tbl_Forecast,MATCH($D$8&amp;$C13&amp;$D$7,[4]!rng_ForecastRowLookup,0),MATCH(X$11,[4]!rng_ForecastColumnLookup,0))</f>
        <v>358.99838243219671</v>
      </c>
      <c r="Y13" s="43"/>
    </row>
    <row r="14" spans="1:25">
      <c r="B14" s="20" t="s">
        <v>228</v>
      </c>
      <c r="C14" s="20" t="s">
        <v>230</v>
      </c>
      <c r="E14" s="71">
        <f>INDEX([4]!tbl_Forecast,MATCH($D$8&amp;$C14&amp;$D$7,[4]!rng_ForecastRowLookup,0),MATCH(E$11,[4]!rng_ForecastColumnLookup,0))</f>
        <v>190.73687138333023</v>
      </c>
      <c r="F14" s="71">
        <f>INDEX([4]!tbl_Forecast,MATCH($D$8&amp;$C14&amp;$D$7,[4]!rng_ForecastRowLookup,0),MATCH(F$11,[4]!rng_ForecastColumnLookup,0))</f>
        <v>190.16466076918024</v>
      </c>
      <c r="G14" s="71">
        <f>INDEX([4]!tbl_Forecast,MATCH($D$8&amp;$C14&amp;$D$7,[4]!rng_ForecastRowLookup,0),MATCH(G$11,[4]!rng_ForecastColumnLookup,0))</f>
        <v>189.59416678687271</v>
      </c>
      <c r="H14" s="71">
        <f>INDEX([4]!tbl_Forecast,MATCH($D$8&amp;$C14&amp;$D$7,[4]!rng_ForecastRowLookup,0),MATCH(H$11,[4]!rng_ForecastColumnLookup,0))</f>
        <v>189.02538428651209</v>
      </c>
      <c r="I14" s="71">
        <f>INDEX([4]!tbl_Forecast,MATCH($D$8&amp;$C14&amp;$D$7,[4]!rng_ForecastRowLookup,0),MATCH(I$11,[4]!rng_ForecastColumnLookup,0))</f>
        <v>188.45830813365254</v>
      </c>
      <c r="J14" s="71">
        <f>INDEX([4]!tbl_Forecast,MATCH($D$8&amp;$C14&amp;$D$7,[4]!rng_ForecastRowLookup,0),MATCH(J$11,[4]!rng_ForecastColumnLookup,0))</f>
        <v>187.89293320925157</v>
      </c>
      <c r="K14" s="71">
        <f>INDEX([4]!tbl_Forecast,MATCH($D$8&amp;$C14&amp;$D$7,[4]!rng_ForecastRowLookup,0),MATCH(K$11,[4]!rng_ForecastColumnLookup,0))</f>
        <v>187.32925440962381</v>
      </c>
      <c r="L14" s="71">
        <f>INDEX([4]!tbl_Forecast,MATCH($D$8&amp;$C14&amp;$D$7,[4]!rng_ForecastRowLookup,0),MATCH(L$11,[4]!rng_ForecastColumnLookup,0))</f>
        <v>186.76726664639497</v>
      </c>
      <c r="M14" s="71">
        <f>INDEX([4]!tbl_Forecast,MATCH($D$8&amp;$C14&amp;$D$7,[4]!rng_ForecastRowLookup,0),MATCH(M$11,[4]!rng_ForecastColumnLookup,0))</f>
        <v>186.20696484645578</v>
      </c>
      <c r="N14" s="71">
        <f>INDEX([4]!tbl_Forecast,MATCH($D$8&amp;$C14&amp;$D$7,[4]!rng_ForecastRowLookup,0),MATCH(N$11,[4]!rng_ForecastColumnLookup,0))</f>
        <v>185.64834395191642</v>
      </c>
      <c r="O14" s="71">
        <f>INDEX([4]!tbl_Forecast,MATCH($D$8&amp;$C14&amp;$D$7,[4]!rng_ForecastRowLookup,0),MATCH(O$11,[4]!rng_ForecastColumnLookup,0))</f>
        <v>185.09139892006067</v>
      </c>
      <c r="P14" s="71">
        <f>INDEX([4]!tbl_Forecast,MATCH($D$8&amp;$C14&amp;$D$7,[4]!rng_ForecastRowLookup,0),MATCH(P$11,[4]!rng_ForecastColumnLookup,0))</f>
        <v>184.5361247233005</v>
      </c>
      <c r="Q14" s="71">
        <f>INDEX([4]!tbl_Forecast,MATCH($D$8&amp;$C14&amp;$D$7,[4]!rng_ForecastRowLookup,0),MATCH(Q$11,[4]!rng_ForecastColumnLookup,0))</f>
        <v>183.98251634913058</v>
      </c>
      <c r="R14" s="71">
        <f>INDEX([4]!tbl_Forecast,MATCH($D$8&amp;$C14&amp;$D$7,[4]!rng_ForecastRowLookup,0),MATCH(R$11,[4]!rng_ForecastColumnLookup,0))</f>
        <v>183.43056880008319</v>
      </c>
      <c r="S14" s="71">
        <f>INDEX([4]!tbl_Forecast,MATCH($D$8&amp;$C14&amp;$D$7,[4]!rng_ForecastRowLookup,0),MATCH(S$11,[4]!rng_ForecastColumnLookup,0))</f>
        <v>182.88027709368296</v>
      </c>
      <c r="T14" s="71">
        <f>INDEX([4]!tbl_Forecast,MATCH($D$8&amp;$C14&amp;$D$7,[4]!rng_ForecastRowLookup,0),MATCH(T$11,[4]!rng_ForecastColumnLookup,0))</f>
        <v>182.33163626240187</v>
      </c>
      <c r="U14" s="71">
        <f>INDEX([4]!tbl_Forecast,MATCH($D$8&amp;$C14&amp;$D$7,[4]!rng_ForecastRowLookup,0),MATCH(U$11,[4]!rng_ForecastColumnLookup,0))</f>
        <v>181.78464135361469</v>
      </c>
      <c r="V14" s="71">
        <f>INDEX([4]!tbl_Forecast,MATCH($D$8&amp;$C14&amp;$D$7,[4]!rng_ForecastRowLookup,0),MATCH(V$11,[4]!rng_ForecastColumnLookup,0))</f>
        <v>181.23928742955383</v>
      </c>
      <c r="W14" s="71">
        <f>INDEX([4]!tbl_Forecast,MATCH($D$8&amp;$C14&amp;$D$7,[4]!rng_ForecastRowLookup,0),MATCH(W$11,[4]!rng_ForecastColumnLookup,0))</f>
        <v>180.69556956726515</v>
      </c>
      <c r="X14" s="71">
        <f>INDEX([4]!tbl_Forecast,MATCH($D$8&amp;$C14&amp;$D$7,[4]!rng_ForecastRowLookup,0),MATCH(X$11,[4]!rng_ForecastColumnLookup,0))</f>
        <v>180.15348285856339</v>
      </c>
      <c r="Y14" s="43"/>
    </row>
    <row r="15" spans="1:25">
      <c r="B15" s="20" t="s">
        <v>228</v>
      </c>
      <c r="C15" s="20" t="s">
        <v>231</v>
      </c>
      <c r="E15" s="71">
        <f>INDEX([4]!tbl_Forecast,MATCH($D$8&amp;$C15&amp;$D$7,[4]!rng_ForecastRowLookup,0),MATCH(E$11,[4]!rng_ForecastColumnLookup,0))</f>
        <v>184.0913556049378</v>
      </c>
      <c r="F15" s="71">
        <f>INDEX([4]!tbl_Forecast,MATCH($D$8&amp;$C15&amp;$D$7,[4]!rng_ForecastRowLookup,0),MATCH(F$11,[4]!rng_ForecastColumnLookup,0))</f>
        <v>183.53908153812301</v>
      </c>
      <c r="G15" s="71">
        <f>INDEX([4]!tbl_Forecast,MATCH($D$8&amp;$C15&amp;$D$7,[4]!rng_ForecastRowLookup,0),MATCH(G$11,[4]!rng_ForecastColumnLookup,0))</f>
        <v>182.98846429350866</v>
      </c>
      <c r="H15" s="71">
        <f>INDEX([4]!tbl_Forecast,MATCH($D$8&amp;$C15&amp;$D$7,[4]!rng_ForecastRowLookup,0),MATCH(H$11,[4]!rng_ForecastColumnLookup,0))</f>
        <v>182.43949890062811</v>
      </c>
      <c r="I15" s="71">
        <f>INDEX([4]!tbl_Forecast,MATCH($D$8&amp;$C15&amp;$D$7,[4]!rng_ForecastRowLookup,0),MATCH(I$11,[4]!rng_ForecastColumnLookup,0))</f>
        <v>181.89218040392623</v>
      </c>
      <c r="J15" s="71">
        <f>INDEX([4]!tbl_Forecast,MATCH($D$8&amp;$C15&amp;$D$7,[4]!rng_ForecastRowLookup,0),MATCH(J$11,[4]!rng_ForecastColumnLookup,0))</f>
        <v>181.34650386271446</v>
      </c>
      <c r="K15" s="71">
        <f>INDEX([4]!tbl_Forecast,MATCH($D$8&amp;$C15&amp;$D$7,[4]!rng_ForecastRowLookup,0),MATCH(K$11,[4]!rng_ForecastColumnLookup,0))</f>
        <v>180.80246435112633</v>
      </c>
      <c r="L15" s="71">
        <f>INDEX([4]!tbl_Forecast,MATCH($D$8&amp;$C15&amp;$D$7,[4]!rng_ForecastRowLookup,0),MATCH(L$11,[4]!rng_ForecastColumnLookup,0))</f>
        <v>180.26005695807294</v>
      </c>
      <c r="M15" s="71">
        <f>INDEX([4]!tbl_Forecast,MATCH($D$8&amp;$C15&amp;$D$7,[4]!rng_ForecastRowLookup,0),MATCH(M$11,[4]!rng_ForecastColumnLookup,0))</f>
        <v>179.71927678719871</v>
      </c>
      <c r="N15" s="71">
        <f>INDEX([4]!tbl_Forecast,MATCH($D$8&amp;$C15&amp;$D$7,[4]!rng_ForecastRowLookup,0),MATCH(N$11,[4]!rng_ForecastColumnLookup,0))</f>
        <v>179.18011895683713</v>
      </c>
      <c r="O15" s="71">
        <f>INDEX([4]!tbl_Forecast,MATCH($D$8&amp;$C15&amp;$D$7,[4]!rng_ForecastRowLookup,0),MATCH(O$11,[4]!rng_ForecastColumnLookup,0))</f>
        <v>178.64257859996661</v>
      </c>
      <c r="P15" s="71">
        <f>INDEX([4]!tbl_Forecast,MATCH($D$8&amp;$C15&amp;$D$7,[4]!rng_ForecastRowLookup,0),MATCH(P$11,[4]!rng_ForecastColumnLookup,0))</f>
        <v>178.10665086416668</v>
      </c>
      <c r="Q15" s="71">
        <f>INDEX([4]!tbl_Forecast,MATCH($D$8&amp;$C15&amp;$D$7,[4]!rng_ForecastRowLookup,0),MATCH(Q$11,[4]!rng_ForecastColumnLookup,0))</f>
        <v>177.57233091157423</v>
      </c>
      <c r="R15" s="71">
        <f>INDEX([4]!tbl_Forecast,MATCH($D$8&amp;$C15&amp;$D$7,[4]!rng_ForecastRowLookup,0),MATCH(R$11,[4]!rng_ForecastColumnLookup,0))</f>
        <v>177.03961391883951</v>
      </c>
      <c r="S15" s="71">
        <f>INDEX([4]!tbl_Forecast,MATCH($D$8&amp;$C15&amp;$D$7,[4]!rng_ForecastRowLookup,0),MATCH(S$11,[4]!rng_ForecastColumnLookup,0))</f>
        <v>176.50849507708296</v>
      </c>
      <c r="T15" s="71">
        <f>INDEX([4]!tbl_Forecast,MATCH($D$8&amp;$C15&amp;$D$7,[4]!rng_ForecastRowLookup,0),MATCH(T$11,[4]!rng_ForecastColumnLookup,0))</f>
        <v>175.97896959185172</v>
      </c>
      <c r="U15" s="71">
        <f>INDEX([4]!tbl_Forecast,MATCH($D$8&amp;$C15&amp;$D$7,[4]!rng_ForecastRowLookup,0),MATCH(U$11,[4]!rng_ForecastColumnLookup,0))</f>
        <v>175.45103268307616</v>
      </c>
      <c r="V15" s="71">
        <f>INDEX([4]!tbl_Forecast,MATCH($D$8&amp;$C15&amp;$D$7,[4]!rng_ForecastRowLookup,0),MATCH(V$11,[4]!rng_ForecastColumnLookup,0))</f>
        <v>174.92467958502692</v>
      </c>
      <c r="W15" s="71">
        <f>INDEX([4]!tbl_Forecast,MATCH($D$8&amp;$C15&amp;$D$7,[4]!rng_ForecastRowLookup,0),MATCH(W$11,[4]!rng_ForecastColumnLookup,0))</f>
        <v>174.39990554627184</v>
      </c>
      <c r="X15" s="71">
        <f>INDEX([4]!tbl_Forecast,MATCH($D$8&amp;$C15&amp;$D$7,[4]!rng_ForecastRowLookup,0),MATCH(X$11,[4]!rng_ForecastColumnLookup,0))</f>
        <v>173.87670582963304</v>
      </c>
      <c r="Y15" s="43"/>
    </row>
    <row r="16" spans="1:25">
      <c r="B16" s="20" t="s">
        <v>232</v>
      </c>
      <c r="C16" s="58" t="s">
        <v>233</v>
      </c>
      <c r="E16" s="71">
        <f>INDEX([4]!tbl_Forecast,MATCH($D$8&amp;$C16&amp;$D$7,[4]!rng_ForecastRowLookup,0),MATCH(E$11,[4]!rng_ForecastColumnLookup,0))</f>
        <v>138.35734062238015</v>
      </c>
      <c r="F16" s="71">
        <f>INDEX([4]!tbl_Forecast,MATCH($D$8&amp;$C16&amp;$D$7,[4]!rng_ForecastRowLookup,0),MATCH(F$11,[4]!rng_ForecastColumnLookup,0))</f>
        <v>137.7208968555172</v>
      </c>
      <c r="G16" s="71">
        <f>INDEX([4]!tbl_Forecast,MATCH($D$8&amp;$C16&amp;$D$7,[4]!rng_ForecastRowLookup,0),MATCH(G$11,[4]!rng_ForecastColumnLookup,0))</f>
        <v>137.08738072998179</v>
      </c>
      <c r="H16" s="71">
        <f>INDEX([4]!tbl_Forecast,MATCH($D$8&amp;$C16&amp;$D$7,[4]!rng_ForecastRowLookup,0),MATCH(H$11,[4]!rng_ForecastColumnLookup,0))</f>
        <v>136.45677877862389</v>
      </c>
      <c r="I16" s="71">
        <f>INDEX([4]!tbl_Forecast,MATCH($D$8&amp;$C16&amp;$D$7,[4]!rng_ForecastRowLookup,0),MATCH(I$11,[4]!rng_ForecastColumnLookup,0))</f>
        <v>135.8290775962422</v>
      </c>
      <c r="J16" s="71">
        <f>INDEX([4]!tbl_Forecast,MATCH($D$8&amp;$C16&amp;$D$7,[4]!rng_ForecastRowLookup,0),MATCH(J$11,[4]!rng_ForecastColumnLookup,0))</f>
        <v>135.20426383929947</v>
      </c>
      <c r="K16" s="71">
        <f>INDEX([4]!tbl_Forecast,MATCH($D$8&amp;$C16&amp;$D$7,[4]!rng_ForecastRowLookup,0),MATCH(K$11,[4]!rng_ForecastColumnLookup,0))</f>
        <v>134.5823242256387</v>
      </c>
      <c r="L16" s="71">
        <f>INDEX([4]!tbl_Forecast,MATCH($D$8&amp;$C16&amp;$D$7,[4]!rng_ForecastRowLookup,0),MATCH(L$11,[4]!rng_ForecastColumnLookup,0))</f>
        <v>133.96324553420075</v>
      </c>
      <c r="M16" s="71">
        <f>INDEX([4]!tbl_Forecast,MATCH($D$8&amp;$C16&amp;$D$7,[4]!rng_ForecastRowLookup,0),MATCH(M$11,[4]!rng_ForecastColumnLookup,0))</f>
        <v>133.34701460474344</v>
      </c>
      <c r="N16" s="71">
        <f>INDEX([4]!tbl_Forecast,MATCH($D$8&amp;$C16&amp;$D$7,[4]!rng_ForecastRowLookup,0),MATCH(N$11,[4]!rng_ForecastColumnLookup,0))</f>
        <v>132.73361833756161</v>
      </c>
      <c r="O16" s="71">
        <f>INDEX([4]!tbl_Forecast,MATCH($D$8&amp;$C16&amp;$D$7,[4]!rng_ForecastRowLookup,0),MATCH(O$11,[4]!rng_ForecastColumnLookup,0))</f>
        <v>132.12304369320884</v>
      </c>
      <c r="P16" s="71">
        <f>INDEX([4]!tbl_Forecast,MATCH($D$8&amp;$C16&amp;$D$7,[4]!rng_ForecastRowLookup,0),MATCH(P$11,[4]!rng_ForecastColumnLookup,0))</f>
        <v>131.51527769222005</v>
      </c>
      <c r="Q16" s="71">
        <f>INDEX([4]!tbl_Forecast,MATCH($D$8&amp;$C16&amp;$D$7,[4]!rng_ForecastRowLookup,0),MATCH(Q$11,[4]!rng_ForecastColumnLookup,0))</f>
        <v>130.91030741483584</v>
      </c>
      <c r="R16" s="71">
        <f>INDEX([4]!tbl_Forecast,MATCH($D$8&amp;$C16&amp;$D$7,[4]!rng_ForecastRowLookup,0),MATCH(R$11,[4]!rng_ForecastColumnLookup,0))</f>
        <v>130.3081200007276</v>
      </c>
      <c r="S16" s="71">
        <f>INDEX([4]!tbl_Forecast,MATCH($D$8&amp;$C16&amp;$D$7,[4]!rng_ForecastRowLookup,0),MATCH(S$11,[4]!rng_ForecastColumnLookup,0))</f>
        <v>129.70870264872423</v>
      </c>
      <c r="T16" s="71">
        <f>INDEX([4]!tbl_Forecast,MATCH($D$8&amp;$C16&amp;$D$7,[4]!rng_ForecastRowLookup,0),MATCH(T$11,[4]!rng_ForecastColumnLookup,0))</f>
        <v>129.11204261654012</v>
      </c>
      <c r="U16" s="71">
        <f>INDEX([4]!tbl_Forecast,MATCH($D$8&amp;$C16&amp;$D$7,[4]!rng_ForecastRowLookup,0),MATCH(U$11,[4]!rng_ForecastColumnLookup,0))</f>
        <v>128.51812722050403</v>
      </c>
      <c r="V16" s="71">
        <f>INDEX([4]!tbl_Forecast,MATCH($D$8&amp;$C16&amp;$D$7,[4]!rng_ForecastRowLookup,0),MATCH(V$11,[4]!rng_ForecastColumnLookup,0))</f>
        <v>127.92694383528971</v>
      </c>
      <c r="W16" s="71">
        <f>INDEX([4]!tbl_Forecast,MATCH($D$8&amp;$C16&amp;$D$7,[4]!rng_ForecastRowLookup,0),MATCH(W$11,[4]!rng_ForecastColumnLookup,0))</f>
        <v>127.33847989364737</v>
      </c>
      <c r="X16" s="71">
        <f>INDEX([4]!tbl_Forecast,MATCH($D$8&amp;$C16&amp;$D$7,[4]!rng_ForecastRowLookup,0),MATCH(X$11,[4]!rng_ForecastColumnLookup,0))</f>
        <v>126.75272288613657</v>
      </c>
      <c r="Y16" s="43"/>
    </row>
    <row r="17" spans="2:25">
      <c r="B17" s="20" t="s">
        <v>232</v>
      </c>
      <c r="C17" s="58" t="s">
        <v>234</v>
      </c>
      <c r="E17" s="71">
        <f>INDEX([4]!tbl_Forecast,MATCH($D$8&amp;$C17&amp;$D$7,[4]!rng_ForecastRowLookup,0),MATCH(E$11,[4]!rng_ForecastColumnLookup,0))</f>
        <v>208.9574509880029</v>
      </c>
      <c r="F17" s="71">
        <f>INDEX([4]!tbl_Forecast,MATCH($D$8&amp;$C17&amp;$D$7,[4]!rng_ForecastRowLookup,0),MATCH(F$11,[4]!rng_ForecastColumnLookup,0))</f>
        <v>207.99624671345808</v>
      </c>
      <c r="G17" s="71">
        <f>INDEX([4]!tbl_Forecast,MATCH($D$8&amp;$C17&amp;$D$7,[4]!rng_ForecastRowLookup,0),MATCH(G$11,[4]!rng_ForecastColumnLookup,0))</f>
        <v>207.03946397857615</v>
      </c>
      <c r="H17" s="71">
        <f>INDEX([4]!tbl_Forecast,MATCH($D$8&amp;$C17&amp;$D$7,[4]!rng_ForecastRowLookup,0),MATCH(H$11,[4]!rng_ForecastColumnLookup,0))</f>
        <v>206.0870824442747</v>
      </c>
      <c r="I17" s="71">
        <f>INDEX([4]!tbl_Forecast,MATCH($D$8&amp;$C17&amp;$D$7,[4]!rng_ForecastRowLookup,0),MATCH(I$11,[4]!rng_ForecastColumnLookup,0))</f>
        <v>205.13908186503102</v>
      </c>
      <c r="J17" s="71">
        <f>INDEX([4]!tbl_Forecast,MATCH($D$8&amp;$C17&amp;$D$7,[4]!rng_ForecastRowLookup,0),MATCH(J$11,[4]!rng_ForecastColumnLookup,0))</f>
        <v>204.1954420884519</v>
      </c>
      <c r="K17" s="71">
        <f>INDEX([4]!tbl_Forecast,MATCH($D$8&amp;$C17&amp;$D$7,[4]!rng_ForecastRowLookup,0),MATCH(K$11,[4]!rng_ForecastColumnLookup,0))</f>
        <v>203.25614305484498</v>
      </c>
      <c r="L17" s="71">
        <f>INDEX([4]!tbl_Forecast,MATCH($D$8&amp;$C17&amp;$D$7,[4]!rng_ForecastRowLookup,0),MATCH(L$11,[4]!rng_ForecastColumnLookup,0))</f>
        <v>202.32116479679266</v>
      </c>
      <c r="M17" s="71">
        <f>INDEX([4]!tbl_Forecast,MATCH($D$8&amp;$C17&amp;$D$7,[4]!rng_ForecastRowLookup,0),MATCH(M$11,[4]!rng_ForecastColumnLookup,0))</f>
        <v>201.3904874387274</v>
      </c>
      <c r="N17" s="71">
        <f>INDEX([4]!tbl_Forecast,MATCH($D$8&amp;$C17&amp;$D$7,[4]!rng_ForecastRowLookup,0),MATCH(N$11,[4]!rng_ForecastColumnLookup,0))</f>
        <v>200.46409119650929</v>
      </c>
      <c r="O17" s="71">
        <f>INDEX([4]!tbl_Forecast,MATCH($D$8&amp;$C17&amp;$D$7,[4]!rng_ForecastRowLookup,0),MATCH(O$11,[4]!rng_ForecastColumnLookup,0))</f>
        <v>199.54195637700533</v>
      </c>
      <c r="P17" s="71">
        <f>INDEX([4]!tbl_Forecast,MATCH($D$8&amp;$C17&amp;$D$7,[4]!rng_ForecastRowLookup,0),MATCH(P$11,[4]!rng_ForecastColumnLookup,0))</f>
        <v>198.62406337767112</v>
      </c>
      <c r="Q17" s="71">
        <f>INDEX([4]!tbl_Forecast,MATCH($D$8&amp;$C17&amp;$D$7,[4]!rng_ForecastRowLookup,0),MATCH(Q$11,[4]!rng_ForecastColumnLookup,0))</f>
        <v>197.71039268613379</v>
      </c>
      <c r="R17" s="71">
        <f>INDEX([4]!tbl_Forecast,MATCH($D$8&amp;$C17&amp;$D$7,[4]!rng_ForecastRowLookup,0),MATCH(R$11,[4]!rng_ForecastColumnLookup,0))</f>
        <v>196.8009248797776</v>
      </c>
      <c r="S17" s="71">
        <f>INDEX([4]!tbl_Forecast,MATCH($D$8&amp;$C17&amp;$D$7,[4]!rng_ForecastRowLookup,0),MATCH(S$11,[4]!rng_ForecastColumnLookup,0))</f>
        <v>195.8956406253306</v>
      </c>
      <c r="T17" s="71">
        <f>INDEX([4]!tbl_Forecast,MATCH($D$8&amp;$C17&amp;$D$7,[4]!rng_ForecastRowLookup,0),MATCH(T$11,[4]!rng_ForecastColumnLookup,0))</f>
        <v>194.99452067845405</v>
      </c>
      <c r="U17" s="71">
        <f>INDEX([4]!tbl_Forecast,MATCH($D$8&amp;$C17&amp;$D$7,[4]!rng_ForecastRowLookup,0),MATCH(U$11,[4]!rng_ForecastColumnLookup,0))</f>
        <v>194.09754588333314</v>
      </c>
      <c r="V17" s="71">
        <f>INDEX([4]!tbl_Forecast,MATCH($D$8&amp;$C17&amp;$D$7,[4]!rng_ForecastRowLookup,0),MATCH(V$11,[4]!rng_ForecastColumnLookup,0))</f>
        <v>193.20469717226982</v>
      </c>
      <c r="W17" s="71">
        <f>INDEX([4]!tbl_Forecast,MATCH($D$8&amp;$C17&amp;$D$7,[4]!rng_ForecastRowLookup,0),MATCH(W$11,[4]!rng_ForecastColumnLookup,0))</f>
        <v>192.31595556527733</v>
      </c>
      <c r="X17" s="71">
        <f>INDEX([4]!tbl_Forecast,MATCH($D$8&amp;$C17&amp;$D$7,[4]!rng_ForecastRowLookup,0),MATCH(X$11,[4]!rng_ForecastColumnLookup,0))</f>
        <v>191.43130216967708</v>
      </c>
      <c r="Y17" s="43"/>
    </row>
    <row r="18" spans="2:25">
      <c r="B18" s="20" t="s">
        <v>232</v>
      </c>
      <c r="C18" s="58" t="s">
        <v>235</v>
      </c>
      <c r="E18" s="71">
        <f>INDEX([4]!tbl_Forecast,MATCH($D$8&amp;$C18&amp;$D$7,[4]!rng_ForecastRowLookup,0),MATCH(E$11,[4]!rng_ForecastColumnLookup,0))</f>
        <v>97.115689913224898</v>
      </c>
      <c r="F18" s="71">
        <f>INDEX([4]!tbl_Forecast,MATCH($D$8&amp;$C18&amp;$D$7,[4]!rng_ForecastRowLookup,0),MATCH(F$11,[4]!rng_ForecastColumnLookup,0))</f>
        <v>96.668957739624062</v>
      </c>
      <c r="G18" s="71">
        <f>INDEX([4]!tbl_Forecast,MATCH($D$8&amp;$C18&amp;$D$7,[4]!rng_ForecastRowLookup,0),MATCH(G$11,[4]!rng_ForecastColumnLookup,0))</f>
        <v>96.224280534021787</v>
      </c>
      <c r="H18" s="71">
        <f>INDEX([4]!tbl_Forecast,MATCH($D$8&amp;$C18&amp;$D$7,[4]!rng_ForecastRowLookup,0),MATCH(H$11,[4]!rng_ForecastColumnLookup,0))</f>
        <v>95.781648843565293</v>
      </c>
      <c r="I18" s="71">
        <f>INDEX([4]!tbl_Forecast,MATCH($D$8&amp;$C18&amp;$D$7,[4]!rng_ForecastRowLookup,0),MATCH(I$11,[4]!rng_ForecastColumnLookup,0))</f>
        <v>95.34105325888487</v>
      </c>
      <c r="J18" s="71">
        <f>INDEX([4]!tbl_Forecast,MATCH($D$8&amp;$C18&amp;$D$7,[4]!rng_ForecastRowLookup,0),MATCH(J$11,[4]!rng_ForecastColumnLookup,0))</f>
        <v>94.902484413894001</v>
      </c>
      <c r="K18" s="71">
        <f>INDEX([4]!tbl_Forecast,MATCH($D$8&amp;$C18&amp;$D$7,[4]!rng_ForecastRowLookup,0),MATCH(K$11,[4]!rng_ForecastColumnLookup,0))</f>
        <v>94.465932985590086</v>
      </c>
      <c r="L18" s="71">
        <f>INDEX([4]!tbl_Forecast,MATCH($D$8&amp;$C18&amp;$D$7,[4]!rng_ForecastRowLookup,0),MATCH(L$11,[4]!rng_ForecastColumnLookup,0))</f>
        <v>94.031389693856369</v>
      </c>
      <c r="M18" s="71">
        <f>INDEX([4]!tbl_Forecast,MATCH($D$8&amp;$C18&amp;$D$7,[4]!rng_ForecastRowLookup,0),MATCH(M$11,[4]!rng_ForecastColumnLookup,0))</f>
        <v>93.598845301264618</v>
      </c>
      <c r="N18" s="71">
        <f>INDEX([4]!tbl_Forecast,MATCH($D$8&amp;$C18&amp;$D$7,[4]!rng_ForecastRowLookup,0),MATCH(N$11,[4]!rng_ForecastColumnLookup,0))</f>
        <v>93.168290612878806</v>
      </c>
      <c r="O18" s="71">
        <f>INDEX([4]!tbl_Forecast,MATCH($D$8&amp;$C18&amp;$D$7,[4]!rng_ForecastRowLookup,0),MATCH(O$11,[4]!rng_ForecastColumnLookup,0))</f>
        <v>92.739716476059556</v>
      </c>
      <c r="P18" s="71">
        <f>INDEX([4]!tbl_Forecast,MATCH($D$8&amp;$C18&amp;$D$7,[4]!rng_ForecastRowLookup,0),MATCH(P$11,[4]!rng_ForecastColumnLookup,0))</f>
        <v>92.313113780269674</v>
      </c>
      <c r="Q18" s="71">
        <f>INDEX([4]!tbl_Forecast,MATCH($D$8&amp;$C18&amp;$D$7,[4]!rng_ForecastRowLookup,0),MATCH(Q$11,[4]!rng_ForecastColumnLookup,0))</f>
        <v>91.888473456880433</v>
      </c>
      <c r="R18" s="71">
        <f>INDEX([4]!tbl_Forecast,MATCH($D$8&amp;$C18&amp;$D$7,[4]!rng_ForecastRowLookup,0),MATCH(R$11,[4]!rng_ForecastColumnLookup,0))</f>
        <v>91.465786478978771</v>
      </c>
      <c r="S18" s="71">
        <f>INDEX([4]!tbl_Forecast,MATCH($D$8&amp;$C18&amp;$D$7,[4]!rng_ForecastRowLookup,0),MATCH(S$11,[4]!rng_ForecastColumnLookup,0))</f>
        <v>91.045043861175472</v>
      </c>
      <c r="T18" s="71">
        <f>INDEX([4]!tbl_Forecast,MATCH($D$8&amp;$C18&amp;$D$7,[4]!rng_ForecastRowLookup,0),MATCH(T$11,[4]!rng_ForecastColumnLookup,0))</f>
        <v>90.626236659414062</v>
      </c>
      <c r="U18" s="71">
        <f>INDEX([4]!tbl_Forecast,MATCH($D$8&amp;$C18&amp;$D$7,[4]!rng_ForecastRowLookup,0),MATCH(U$11,[4]!rng_ForecastColumnLookup,0))</f>
        <v>90.209355970780734</v>
      </c>
      <c r="V18" s="71">
        <f>INDEX([4]!tbl_Forecast,MATCH($D$8&amp;$C18&amp;$D$7,[4]!rng_ForecastRowLookup,0),MATCH(V$11,[4]!rng_ForecastColumnLookup,0))</f>
        <v>89.794392933315152</v>
      </c>
      <c r="W18" s="71">
        <f>INDEX([4]!tbl_Forecast,MATCH($D$8&amp;$C18&amp;$D$7,[4]!rng_ForecastRowLookup,0),MATCH(W$11,[4]!rng_ForecastColumnLookup,0))</f>
        <v>89.381338725821905</v>
      </c>
      <c r="X18" s="71">
        <f>INDEX([4]!tbl_Forecast,MATCH($D$8&amp;$C18&amp;$D$7,[4]!rng_ForecastRowLookup,0),MATCH(X$11,[4]!rng_ForecastColumnLookup,0))</f>
        <v>88.97018456768312</v>
      </c>
      <c r="Y18" s="43"/>
    </row>
    <row r="19" spans="2:25">
      <c r="B19" s="20" t="s">
        <v>232</v>
      </c>
      <c r="C19" s="58" t="s">
        <v>236</v>
      </c>
      <c r="E19" s="71">
        <f>INDEX([4]!tbl_Forecast,MATCH($D$8&amp;$C19&amp;$D$7,[4]!rng_ForecastRowLookup,0),MATCH(E$11,[4]!rng_ForecastColumnLookup,0))</f>
        <v>109.47966092768364</v>
      </c>
      <c r="F19" s="71">
        <f>INDEX([4]!tbl_Forecast,MATCH($D$8&amp;$C19&amp;$D$7,[4]!rng_ForecastRowLookup,0),MATCH(F$11,[4]!rng_ForecastColumnLookup,0))</f>
        <v>108.97605448741629</v>
      </c>
      <c r="G19" s="71">
        <f>INDEX([4]!tbl_Forecast,MATCH($D$8&amp;$C19&amp;$D$7,[4]!rng_ForecastRowLookup,0),MATCH(G$11,[4]!rng_ForecastColumnLookup,0))</f>
        <v>108.47476463677417</v>
      </c>
      <c r="H19" s="71">
        <f>INDEX([4]!tbl_Forecast,MATCH($D$8&amp;$C19&amp;$D$7,[4]!rng_ForecastRowLookup,0),MATCH(H$11,[4]!rng_ForecastColumnLookup,0))</f>
        <v>107.975780719445</v>
      </c>
      <c r="I19" s="71">
        <f>INDEX([4]!tbl_Forecast,MATCH($D$8&amp;$C19&amp;$D$7,[4]!rng_ForecastRowLookup,0),MATCH(I$11,[4]!rng_ForecastColumnLookup,0))</f>
        <v>107.47909212813555</v>
      </c>
      <c r="J19" s="71">
        <f>INDEX([4]!tbl_Forecast,MATCH($D$8&amp;$C19&amp;$D$7,[4]!rng_ForecastRowLookup,0),MATCH(J$11,[4]!rng_ForecastColumnLookup,0))</f>
        <v>106.98468830434612</v>
      </c>
      <c r="K19" s="71">
        <f>INDEX([4]!tbl_Forecast,MATCH($D$8&amp;$C19&amp;$D$7,[4]!rng_ForecastRowLookup,0),MATCH(K$11,[4]!rng_ForecastColumnLookup,0))</f>
        <v>106.49255873814613</v>
      </c>
      <c r="L19" s="71">
        <f>INDEX([4]!tbl_Forecast,MATCH($D$8&amp;$C19&amp;$D$7,[4]!rng_ForecastRowLookup,0),MATCH(L$11,[4]!rng_ForecastColumnLookup,0))</f>
        <v>106.00269296795065</v>
      </c>
      <c r="M19" s="71">
        <f>INDEX([4]!tbl_Forecast,MATCH($D$8&amp;$C19&amp;$D$7,[4]!rng_ForecastRowLookup,0),MATCH(M$11,[4]!rng_ForecastColumnLookup,0))</f>
        <v>105.51508058029808</v>
      </c>
      <c r="N19" s="71">
        <f>INDEX([4]!tbl_Forecast,MATCH($D$8&amp;$C19&amp;$D$7,[4]!rng_ForecastRowLookup,0),MATCH(N$11,[4]!rng_ForecastColumnLookup,0))</f>
        <v>105.0297112096287</v>
      </c>
      <c r="O19" s="71">
        <f>INDEX([4]!tbl_Forecast,MATCH($D$8&amp;$C19&amp;$D$7,[4]!rng_ForecastRowLookup,0),MATCH(O$11,[4]!rng_ForecastColumnLookup,0))</f>
        <v>104.54657453806439</v>
      </c>
      <c r="P19" s="71">
        <f>INDEX([4]!tbl_Forecast,MATCH($D$8&amp;$C19&amp;$D$7,[4]!rng_ForecastRowLookup,0),MATCH(P$11,[4]!rng_ForecastColumnLookup,0))</f>
        <v>104.0656602951893</v>
      </c>
      <c r="Q19" s="71">
        <f>INDEX([4]!tbl_Forecast,MATCH($D$8&amp;$C19&amp;$D$7,[4]!rng_ForecastRowLookup,0),MATCH(Q$11,[4]!rng_ForecastColumnLookup,0))</f>
        <v>103.58695825783141</v>
      </c>
      <c r="R19" s="71">
        <f>INDEX([4]!tbl_Forecast,MATCH($D$8&amp;$C19&amp;$D$7,[4]!rng_ForecastRowLookup,0),MATCH(R$11,[4]!rng_ForecastColumnLookup,0))</f>
        <v>103.11045824984539</v>
      </c>
      <c r="S19" s="71">
        <f>INDEX([4]!tbl_Forecast,MATCH($D$8&amp;$C19&amp;$D$7,[4]!rng_ForecastRowLookup,0),MATCH(S$11,[4]!rng_ForecastColumnLookup,0))</f>
        <v>102.6361501418961</v>
      </c>
      <c r="T19" s="71">
        <f>INDEX([4]!tbl_Forecast,MATCH($D$8&amp;$C19&amp;$D$7,[4]!rng_ForecastRowLookup,0),MATCH(T$11,[4]!rng_ForecastColumnLookup,0))</f>
        <v>102.16402385124337</v>
      </c>
      <c r="U19" s="71">
        <f>INDEX([4]!tbl_Forecast,MATCH($D$8&amp;$C19&amp;$D$7,[4]!rng_ForecastRowLookup,0),MATCH(U$11,[4]!rng_ForecastColumnLookup,0))</f>
        <v>101.69406934152764</v>
      </c>
      <c r="V19" s="71">
        <f>INDEX([4]!tbl_Forecast,MATCH($D$8&amp;$C19&amp;$D$7,[4]!rng_ForecastRowLookup,0),MATCH(V$11,[4]!rng_ForecastColumnLookup,0))</f>
        <v>101.2262766225566</v>
      </c>
      <c r="W19" s="71">
        <f>INDEX([4]!tbl_Forecast,MATCH($D$8&amp;$C19&amp;$D$7,[4]!rng_ForecastRowLookup,0),MATCH(W$11,[4]!rng_ForecastColumnLookup,0))</f>
        <v>100.76063575009285</v>
      </c>
      <c r="X19" s="71">
        <f>INDEX([4]!tbl_Forecast,MATCH($D$8&amp;$C19&amp;$D$7,[4]!rng_ForecastRowLookup,0),MATCH(X$11,[4]!rng_ForecastColumnLookup,0))</f>
        <v>100.29713682564241</v>
      </c>
      <c r="Y19" s="43"/>
    </row>
    <row r="20" spans="2:25">
      <c r="B20" s="20" t="s">
        <v>237</v>
      </c>
      <c r="C20" s="20" t="s">
        <v>170</v>
      </c>
      <c r="E20" s="71">
        <f>INDEX([4]!tbl_Forecast,MATCH($D$8&amp;$C20&amp;$D$7,[4]!rng_ForecastRowLookup,0),MATCH(E$11,[4]!rng_ForecastColumnLookup,0))</f>
        <v>241.11763975818661</v>
      </c>
      <c r="F20" s="71">
        <f>INDEX([4]!tbl_Forecast,MATCH($D$8&amp;$C20&amp;$D$7,[4]!rng_ForecastRowLookup,0),MATCH(F$11,[4]!rng_ForecastColumnLookup,0))</f>
        <v>240.12905743517803</v>
      </c>
      <c r="G20" s="71">
        <f>INDEX([4]!tbl_Forecast,MATCH($D$8&amp;$C20&amp;$D$7,[4]!rng_ForecastRowLookup,0),MATCH(G$11,[4]!rng_ForecastColumnLookup,0))</f>
        <v>239.14452829969383</v>
      </c>
      <c r="H20" s="71">
        <f>INDEX([4]!tbl_Forecast,MATCH($D$8&amp;$C20&amp;$D$7,[4]!rng_ForecastRowLookup,0),MATCH(H$11,[4]!rng_ForecastColumnLookup,0))</f>
        <v>238.16403573366509</v>
      </c>
      <c r="I20" s="71">
        <f>INDEX([4]!tbl_Forecast,MATCH($D$8&amp;$C20&amp;$D$7,[4]!rng_ForecastRowLookup,0),MATCH(I$11,[4]!rng_ForecastColumnLookup,0))</f>
        <v>237.18756318715711</v>
      </c>
      <c r="J20" s="71">
        <f>INDEX([4]!tbl_Forecast,MATCH($D$8&amp;$C20&amp;$D$7,[4]!rng_ForecastRowLookup,0),MATCH(J$11,[4]!rng_ForecastColumnLookup,0))</f>
        <v>236.21509417808971</v>
      </c>
      <c r="K20" s="71">
        <f>INDEX([4]!tbl_Forecast,MATCH($D$8&amp;$C20&amp;$D$7,[4]!rng_ForecastRowLookup,0),MATCH(K$11,[4]!rng_ForecastColumnLookup,0))</f>
        <v>235.24661229195956</v>
      </c>
      <c r="L20" s="71">
        <f>INDEX([4]!tbl_Forecast,MATCH($D$8&amp;$C20&amp;$D$7,[4]!rng_ForecastRowLookup,0),MATCH(L$11,[4]!rng_ForecastColumnLookup,0))</f>
        <v>234.28210118156252</v>
      </c>
      <c r="M20" s="71">
        <f>INDEX([4]!tbl_Forecast,MATCH($D$8&amp;$C20&amp;$D$7,[4]!rng_ForecastRowLookup,0),MATCH(M$11,[4]!rng_ForecastColumnLookup,0))</f>
        <v>233.32154456671807</v>
      </c>
      <c r="N20" s="71">
        <f>INDEX([4]!tbl_Forecast,MATCH($D$8&amp;$C20&amp;$D$7,[4]!rng_ForecastRowLookup,0),MATCH(N$11,[4]!rng_ForecastColumnLookup,0))</f>
        <v>232.36492623399457</v>
      </c>
      <c r="O20" s="71">
        <f>INDEX([4]!tbl_Forecast,MATCH($D$8&amp;$C20&amp;$D$7,[4]!rng_ForecastRowLookup,0),MATCH(O$11,[4]!rng_ForecastColumnLookup,0))</f>
        <v>231.41223003643518</v>
      </c>
      <c r="P20" s="71">
        <f>INDEX([4]!tbl_Forecast,MATCH($D$8&amp;$C20&amp;$D$7,[4]!rng_ForecastRowLookup,0),MATCH(P$11,[4]!rng_ForecastColumnLookup,0))</f>
        <v>230.46343989328579</v>
      </c>
      <c r="Q20" s="71">
        <f>INDEX([4]!tbl_Forecast,MATCH($D$8&amp;$C20&amp;$D$7,[4]!rng_ForecastRowLookup,0),MATCH(Q$11,[4]!rng_ForecastColumnLookup,0))</f>
        <v>229.51853978972335</v>
      </c>
      <c r="R20" s="71">
        <f>INDEX([4]!tbl_Forecast,MATCH($D$8&amp;$C20&amp;$D$7,[4]!rng_ForecastRowLookup,0),MATCH(R$11,[4]!rng_ForecastColumnLookup,0))</f>
        <v>228.57751377658545</v>
      </c>
      <c r="S20" s="71">
        <f>INDEX([4]!tbl_Forecast,MATCH($D$8&amp;$C20&amp;$D$7,[4]!rng_ForecastRowLookup,0),MATCH(S$11,[4]!rng_ForecastColumnLookup,0))</f>
        <v>227.64034597010144</v>
      </c>
      <c r="T20" s="71">
        <f>INDEX([4]!tbl_Forecast,MATCH($D$8&amp;$C20&amp;$D$7,[4]!rng_ForecastRowLookup,0),MATCH(T$11,[4]!rng_ForecastColumnLookup,0))</f>
        <v>226.70702055162403</v>
      </c>
      <c r="U20" s="71">
        <f>INDEX([4]!tbl_Forecast,MATCH($D$8&amp;$C20&amp;$D$7,[4]!rng_ForecastRowLookup,0),MATCH(U$11,[4]!rng_ForecastColumnLookup,0))</f>
        <v>225.77752176736234</v>
      </c>
      <c r="V20" s="71">
        <f>INDEX([4]!tbl_Forecast,MATCH($D$8&amp;$C20&amp;$D$7,[4]!rng_ForecastRowLookup,0),MATCH(V$11,[4]!rng_ForecastColumnLookup,0))</f>
        <v>224.85183392811618</v>
      </c>
      <c r="W20" s="71">
        <f>INDEX([4]!tbl_Forecast,MATCH($D$8&amp;$C20&amp;$D$7,[4]!rng_ForecastRowLookup,0),MATCH(W$11,[4]!rng_ForecastColumnLookup,0))</f>
        <v>223.92994140901092</v>
      </c>
      <c r="X20" s="71">
        <f>INDEX([4]!tbl_Forecast,MATCH($D$8&amp;$C20&amp;$D$7,[4]!rng_ForecastRowLookup,0),MATCH(X$11,[4]!rng_ForecastColumnLookup,0))</f>
        <v>223.01182864923393</v>
      </c>
      <c r="Y20" s="43"/>
    </row>
    <row r="21" spans="2:25">
      <c r="B21" s="20" t="s">
        <v>238</v>
      </c>
      <c r="C21" s="20" t="s">
        <v>239</v>
      </c>
      <c r="E21" s="71">
        <f>INDEX([4]!tbl_Forecast,MATCH($D$8&amp;$C21&amp;$D$7,[4]!rng_ForecastRowLookup,0),MATCH(E$11,[4]!rng_ForecastColumnLookup,0))</f>
        <v>122.15340627232256</v>
      </c>
      <c r="F21" s="71">
        <f>INDEX([4]!tbl_Forecast,MATCH($D$8&amp;$C21&amp;$D$7,[4]!rng_ForecastRowLookup,0),MATCH(F$11,[4]!rng_ForecastColumnLookup,0))</f>
        <v>121.65257730660603</v>
      </c>
      <c r="G21" s="71">
        <f>INDEX([4]!tbl_Forecast,MATCH($D$8&amp;$C21&amp;$D$7,[4]!rng_ForecastRowLookup,0),MATCH(G$11,[4]!rng_ForecastColumnLookup,0))</f>
        <v>121.15380173964894</v>
      </c>
      <c r="H21" s="71">
        <f>INDEX([4]!tbl_Forecast,MATCH($D$8&amp;$C21&amp;$D$7,[4]!rng_ForecastRowLookup,0),MATCH(H$11,[4]!rng_ForecastColumnLookup,0))</f>
        <v>120.65707115251638</v>
      </c>
      <c r="I21" s="71">
        <f>INDEX([4]!tbl_Forecast,MATCH($D$8&amp;$C21&amp;$D$7,[4]!rng_ForecastRowLookup,0),MATCH(I$11,[4]!rng_ForecastColumnLookup,0))</f>
        <v>120.16237716079107</v>
      </c>
      <c r="J21" s="71">
        <f>INDEX([4]!tbl_Forecast,MATCH($D$8&amp;$C21&amp;$D$7,[4]!rng_ForecastRowLookup,0),MATCH(J$11,[4]!rng_ForecastColumnLookup,0))</f>
        <v>119.66971141443182</v>
      </c>
      <c r="K21" s="71">
        <f>INDEX([4]!tbl_Forecast,MATCH($D$8&amp;$C21&amp;$D$7,[4]!rng_ForecastRowLookup,0),MATCH(K$11,[4]!rng_ForecastColumnLookup,0))</f>
        <v>119.17906559763266</v>
      </c>
      <c r="L21" s="71">
        <f>INDEX([4]!tbl_Forecast,MATCH($D$8&amp;$C21&amp;$D$7,[4]!rng_ForecastRowLookup,0),MATCH(L$11,[4]!rng_ForecastColumnLookup,0))</f>
        <v>118.69043142868237</v>
      </c>
      <c r="M21" s="71">
        <f>INDEX([4]!tbl_Forecast,MATCH($D$8&amp;$C21&amp;$D$7,[4]!rng_ForecastRowLookup,0),MATCH(M$11,[4]!rng_ForecastColumnLookup,0))</f>
        <v>118.20380065982476</v>
      </c>
      <c r="N21" s="71">
        <f>INDEX([4]!tbl_Forecast,MATCH($D$8&amp;$C21&amp;$D$7,[4]!rng_ForecastRowLookup,0),MATCH(N$11,[4]!rng_ForecastColumnLookup,0))</f>
        <v>117.71916507711948</v>
      </c>
      <c r="O21" s="71">
        <f>INDEX([4]!tbl_Forecast,MATCH($D$8&amp;$C21&amp;$D$7,[4]!rng_ForecastRowLookup,0),MATCH(O$11,[4]!rng_ForecastColumnLookup,0))</f>
        <v>117.23651650030328</v>
      </c>
      <c r="P21" s="71">
        <f>INDEX([4]!tbl_Forecast,MATCH($D$8&amp;$C21&amp;$D$7,[4]!rng_ForecastRowLookup,0),MATCH(P$11,[4]!rng_ForecastColumnLookup,0))</f>
        <v>116.75584678265207</v>
      </c>
      <c r="Q21" s="71">
        <f>INDEX([4]!tbl_Forecast,MATCH($D$8&amp;$C21&amp;$D$7,[4]!rng_ForecastRowLookup,0),MATCH(Q$11,[4]!rng_ForecastColumnLookup,0))</f>
        <v>116.27714781084319</v>
      </c>
      <c r="R21" s="71">
        <f>INDEX([4]!tbl_Forecast,MATCH($D$8&amp;$C21&amp;$D$7,[4]!rng_ForecastRowLookup,0),MATCH(R$11,[4]!rng_ForecastColumnLookup,0))</f>
        <v>115.80041150481873</v>
      </c>
      <c r="S21" s="71">
        <f>INDEX([4]!tbl_Forecast,MATCH($D$8&amp;$C21&amp;$D$7,[4]!rng_ForecastRowLookup,0),MATCH(S$11,[4]!rng_ForecastColumnLookup,0))</f>
        <v>115.32562981764897</v>
      </c>
      <c r="T21" s="71">
        <f>INDEX([4]!tbl_Forecast,MATCH($D$8&amp;$C21&amp;$D$7,[4]!rng_ForecastRowLookup,0),MATCH(T$11,[4]!rng_ForecastColumnLookup,0))</f>
        <v>114.8527947353966</v>
      </c>
      <c r="U21" s="71">
        <f>INDEX([4]!tbl_Forecast,MATCH($D$8&amp;$C21&amp;$D$7,[4]!rng_ForecastRowLookup,0),MATCH(U$11,[4]!rng_ForecastColumnLookup,0))</f>
        <v>114.38189827698147</v>
      </c>
      <c r="V21" s="71">
        <f>INDEX([4]!tbl_Forecast,MATCH($D$8&amp;$C21&amp;$D$7,[4]!rng_ForecastRowLookup,0),MATCH(V$11,[4]!rng_ForecastColumnLookup,0))</f>
        <v>113.91293249404585</v>
      </c>
      <c r="W21" s="71">
        <f>INDEX([4]!tbl_Forecast,MATCH($D$8&amp;$C21&amp;$D$7,[4]!rng_ForecastRowLookup,0),MATCH(W$11,[4]!rng_ForecastColumnLookup,0))</f>
        <v>113.44588947082025</v>
      </c>
      <c r="X21" s="71">
        <f>INDEX([4]!tbl_Forecast,MATCH($D$8&amp;$C21&amp;$D$7,[4]!rng_ForecastRowLookup,0),MATCH(X$11,[4]!rng_ForecastColumnLookup,0))</f>
        <v>112.98076132398991</v>
      </c>
      <c r="Y21" s="43"/>
    </row>
    <row r="22" spans="2:25">
      <c r="B22" s="20" t="s">
        <v>240</v>
      </c>
      <c r="C22" s="20" t="s">
        <v>171</v>
      </c>
      <c r="E22" s="71">
        <f>INDEX([4]!tbl_Forecast,MATCH($D$8&amp;$C22&amp;$D$7,[4]!rng_ForecastRowLookup,0),MATCH(E$11,[4]!rng_ForecastColumnLookup,0))</f>
        <v>448.69829599576161</v>
      </c>
      <c r="F22" s="71">
        <f>INDEX([4]!tbl_Forecast,MATCH($D$8&amp;$C22&amp;$D$7,[4]!rng_ForecastRowLookup,0),MATCH(F$11,[4]!rng_ForecastColumnLookup,0))</f>
        <v>447.03811230057732</v>
      </c>
      <c r="G22" s="71">
        <f>INDEX([4]!tbl_Forecast,MATCH($D$8&amp;$C22&amp;$D$7,[4]!rng_ForecastRowLookup,0),MATCH(G$11,[4]!rng_ForecastColumnLookup,0))</f>
        <v>445.3840712850652</v>
      </c>
      <c r="H22" s="71">
        <f>INDEX([4]!tbl_Forecast,MATCH($D$8&amp;$C22&amp;$D$7,[4]!rng_ForecastRowLookup,0),MATCH(H$11,[4]!rng_ForecastColumnLookup,0))</f>
        <v>443.73615022131042</v>
      </c>
      <c r="I22" s="71">
        <f>INDEX([4]!tbl_Forecast,MATCH($D$8&amp;$C22&amp;$D$7,[4]!rng_ForecastRowLookup,0),MATCH(I$11,[4]!rng_ForecastColumnLookup,0))</f>
        <v>442.09432646549152</v>
      </c>
      <c r="J22" s="71">
        <f>INDEX([4]!tbl_Forecast,MATCH($D$8&amp;$C22&amp;$D$7,[4]!rng_ForecastRowLookup,0),MATCH(J$11,[4]!rng_ForecastColumnLookup,0))</f>
        <v>440.45857745756916</v>
      </c>
      <c r="K22" s="71">
        <f>INDEX([4]!tbl_Forecast,MATCH($D$8&amp;$C22&amp;$D$7,[4]!rng_ForecastRowLookup,0),MATCH(K$11,[4]!rng_ForecastColumnLookup,0))</f>
        <v>438.82888072097626</v>
      </c>
      <c r="L22" s="71">
        <f>INDEX([4]!tbl_Forecast,MATCH($D$8&amp;$C22&amp;$D$7,[4]!rng_ForecastRowLookup,0),MATCH(L$11,[4]!rng_ForecastColumnLookup,0))</f>
        <v>437.2052138623086</v>
      </c>
      <c r="M22" s="71">
        <f>INDEX([4]!tbl_Forecast,MATCH($D$8&amp;$C22&amp;$D$7,[4]!rng_ForecastRowLookup,0),MATCH(M$11,[4]!rng_ForecastColumnLookup,0))</f>
        <v>435.58755457101802</v>
      </c>
      <c r="N22" s="71">
        <f>INDEX([4]!tbl_Forecast,MATCH($D$8&amp;$C22&amp;$D$7,[4]!rng_ForecastRowLookup,0),MATCH(N$11,[4]!rng_ForecastColumnLookup,0))</f>
        <v>433.97588061910528</v>
      </c>
      <c r="O22" s="71">
        <f>INDEX([4]!tbl_Forecast,MATCH($D$8&amp;$C22&amp;$D$7,[4]!rng_ForecastRowLookup,0),MATCH(O$11,[4]!rng_ForecastColumnLookup,0))</f>
        <v>432.37016986081449</v>
      </c>
      <c r="P22" s="71">
        <f>INDEX([4]!tbl_Forecast,MATCH($D$8&amp;$C22&amp;$D$7,[4]!rng_ForecastRowLookup,0),MATCH(P$11,[4]!rng_ForecastColumnLookup,0))</f>
        <v>430.77040023232951</v>
      </c>
      <c r="Q22" s="71">
        <f>INDEX([4]!tbl_Forecast,MATCH($D$8&amp;$C22&amp;$D$7,[4]!rng_ForecastRowLookup,0),MATCH(Q$11,[4]!rng_ForecastColumnLookup,0))</f>
        <v>429.17654975146979</v>
      </c>
      <c r="R22" s="71">
        <f>INDEX([4]!tbl_Forecast,MATCH($D$8&amp;$C22&amp;$D$7,[4]!rng_ForecastRowLookup,0),MATCH(R$11,[4]!rng_ForecastColumnLookup,0))</f>
        <v>427.58859651738936</v>
      </c>
      <c r="S22" s="71">
        <f>INDEX([4]!tbl_Forecast,MATCH($D$8&amp;$C22&amp;$D$7,[4]!rng_ForecastRowLookup,0),MATCH(S$11,[4]!rng_ForecastColumnLookup,0))</f>
        <v>426.00651871027503</v>
      </c>
      <c r="T22" s="71">
        <f>INDEX([4]!tbl_Forecast,MATCH($D$8&amp;$C22&amp;$D$7,[4]!rng_ForecastRowLookup,0),MATCH(T$11,[4]!rng_ForecastColumnLookup,0))</f>
        <v>424.43029459104702</v>
      </c>
      <c r="U22" s="71">
        <f>INDEX([4]!tbl_Forecast,MATCH($D$8&amp;$C22&amp;$D$7,[4]!rng_ForecastRowLookup,0),MATCH(U$11,[4]!rng_ForecastColumnLookup,0))</f>
        <v>422.85990250106011</v>
      </c>
      <c r="V22" s="71">
        <f>INDEX([4]!tbl_Forecast,MATCH($D$8&amp;$C22&amp;$D$7,[4]!rng_ForecastRowLookup,0),MATCH(V$11,[4]!rng_ForecastColumnLookup,0))</f>
        <v>421.2953208618062</v>
      </c>
      <c r="W22" s="71">
        <f>INDEX([4]!tbl_Forecast,MATCH($D$8&amp;$C22&amp;$D$7,[4]!rng_ForecastRowLookup,0),MATCH(W$11,[4]!rng_ForecastColumnLookup,0))</f>
        <v>419.73652817461749</v>
      </c>
      <c r="X22" s="71">
        <f>INDEX([4]!tbl_Forecast,MATCH($D$8&amp;$C22&amp;$D$7,[4]!rng_ForecastRowLookup,0),MATCH(X$11,[4]!rng_ForecastColumnLookup,0))</f>
        <v>418.18350302037135</v>
      </c>
      <c r="Y22" s="43"/>
    </row>
    <row r="23" spans="2:25">
      <c r="B23" s="20" t="s">
        <v>241</v>
      </c>
      <c r="C23" s="20" t="s">
        <v>242</v>
      </c>
      <c r="E23" s="71">
        <f>INDEX([4]!tbl_Forecast,MATCH($D$8&amp;$C23&amp;$D$7,[4]!rng_ForecastRowLookup,0),MATCH(E$11,[4]!rng_ForecastColumnLookup,0))</f>
        <v>53.720939527021244</v>
      </c>
      <c r="F23" s="71">
        <f>INDEX([4]!tbl_Forecast,MATCH($D$8&amp;$C23&amp;$D$7,[4]!rng_ForecastRowLookup,0),MATCH(F$11,[4]!rng_ForecastColumnLookup,0))</f>
        <v>53.237451071278059</v>
      </c>
      <c r="G23" s="71">
        <f>INDEX([4]!tbl_Forecast,MATCH($D$8&amp;$C23&amp;$D$7,[4]!rng_ForecastRowLookup,0),MATCH(G$11,[4]!rng_ForecastColumnLookup,0))</f>
        <v>52.758314011636557</v>
      </c>
      <c r="H23" s="71">
        <f>INDEX([4]!tbl_Forecast,MATCH($D$8&amp;$C23&amp;$D$7,[4]!rng_ForecastRowLookup,0),MATCH(H$11,[4]!rng_ForecastColumnLookup,0))</f>
        <v>52.283489185531828</v>
      </c>
      <c r="I23" s="71">
        <f>INDEX([4]!tbl_Forecast,MATCH($D$8&amp;$C23&amp;$D$7,[4]!rng_ForecastRowLookup,0),MATCH(I$11,[4]!rng_ForecastColumnLookup,0))</f>
        <v>51.812937782862043</v>
      </c>
      <c r="J23" s="71">
        <f>INDEX([4]!tbl_Forecast,MATCH($D$8&amp;$C23&amp;$D$7,[4]!rng_ForecastRowLookup,0),MATCH(J$11,[4]!rng_ForecastColumnLookup,0))</f>
        <v>51.346621342816277</v>
      </c>
      <c r="K23" s="71">
        <f>INDEX([4]!tbl_Forecast,MATCH($D$8&amp;$C23&amp;$D$7,[4]!rng_ForecastRowLookup,0),MATCH(K$11,[4]!rng_ForecastColumnLookup,0))</f>
        <v>50.884501750730934</v>
      </c>
      <c r="L23" s="71">
        <f>INDEX([4]!tbl_Forecast,MATCH($D$8&amp;$C23&amp;$D$7,[4]!rng_ForecastRowLookup,0),MATCH(L$11,[4]!rng_ForecastColumnLookup,0))</f>
        <v>50.426541234974358</v>
      </c>
      <c r="M23" s="71">
        <f>INDEX([4]!tbl_Forecast,MATCH($D$8&amp;$C23&amp;$D$7,[4]!rng_ForecastRowLookup,0),MATCH(M$11,[4]!rng_ForecastColumnLookup,0))</f>
        <v>49.97270236385959</v>
      </c>
      <c r="N23" s="71">
        <f>INDEX([4]!tbl_Forecast,MATCH($D$8&amp;$C23&amp;$D$7,[4]!rng_ForecastRowLookup,0),MATCH(N$11,[4]!rng_ForecastColumnLookup,0))</f>
        <v>49.522948042584851</v>
      </c>
      <c r="O23" s="71">
        <f>INDEX([4]!tbl_Forecast,MATCH($D$8&amp;$C23&amp;$D$7,[4]!rng_ForecastRowLookup,0),MATCH(O$11,[4]!rng_ForecastColumnLookup,0))</f>
        <v>49.077241510201581</v>
      </c>
      <c r="P23" s="71">
        <f>INDEX([4]!tbl_Forecast,MATCH($D$8&amp;$C23&amp;$D$7,[4]!rng_ForecastRowLookup,0),MATCH(P$11,[4]!rng_ForecastColumnLookup,0))</f>
        <v>48.635546336609778</v>
      </c>
      <c r="Q23" s="71">
        <f>INDEX([4]!tbl_Forecast,MATCH($D$8&amp;$C23&amp;$D$7,[4]!rng_ForecastRowLookup,0),MATCH(Q$11,[4]!rng_ForecastColumnLookup,0))</f>
        <v>48.197826419580288</v>
      </c>
      <c r="R23" s="71">
        <f>INDEX([4]!tbl_Forecast,MATCH($D$8&amp;$C23&amp;$D$7,[4]!rng_ForecastRowLookup,0),MATCH(R$11,[4]!rng_ForecastColumnLookup,0))</f>
        <v>47.76404598180406</v>
      </c>
      <c r="S23" s="71">
        <f>INDEX([4]!tbl_Forecast,MATCH($D$8&amp;$C23&amp;$D$7,[4]!rng_ForecastRowLookup,0),MATCH(S$11,[4]!rng_ForecastColumnLookup,0))</f>
        <v>47.33416956796782</v>
      </c>
      <c r="T23" s="71">
        <f>INDEX([4]!tbl_Forecast,MATCH($D$8&amp;$C23&amp;$D$7,[4]!rng_ForecastRowLookup,0),MATCH(T$11,[4]!rng_ForecastColumnLookup,0))</f>
        <v>46.908162041856116</v>
      </c>
      <c r="U23" s="71">
        <f>INDEX([4]!tbl_Forecast,MATCH($D$8&amp;$C23&amp;$D$7,[4]!rng_ForecastRowLookup,0),MATCH(U$11,[4]!rng_ForecastColumnLookup,0))</f>
        <v>46.485988583479411</v>
      </c>
      <c r="V23" s="71">
        <f>INDEX([4]!tbl_Forecast,MATCH($D$8&amp;$C23&amp;$D$7,[4]!rng_ForecastRowLookup,0),MATCH(V$11,[4]!rng_ForecastColumnLookup,0))</f>
        <v>46.067614686228097</v>
      </c>
      <c r="W23" s="71">
        <f>INDEX([4]!tbl_Forecast,MATCH($D$8&amp;$C23&amp;$D$7,[4]!rng_ForecastRowLookup,0),MATCH(W$11,[4]!rng_ForecastColumnLookup,0))</f>
        <v>45.653006154052044</v>
      </c>
      <c r="X23" s="71">
        <f>INDEX([4]!tbl_Forecast,MATCH($D$8&amp;$C23&amp;$D$7,[4]!rng_ForecastRowLookup,0),MATCH(X$11,[4]!rng_ForecastColumnLookup,0))</f>
        <v>45.242129098665572</v>
      </c>
      <c r="Y23" s="43"/>
    </row>
    <row r="24" spans="2:25">
      <c r="B24" s="20" t="s">
        <v>243</v>
      </c>
      <c r="C24" s="20" t="s">
        <v>244</v>
      </c>
      <c r="E24" s="71">
        <f>INDEX([4]!tbl_Forecast,MATCH($D$8&amp;$C24&amp;$D$7,[4]!rng_ForecastRowLookup,0),MATCH(E$11,[4]!rng_ForecastColumnLookup,0))</f>
        <v>22.491017060912501</v>
      </c>
      <c r="F24" s="71">
        <f>INDEX([4]!tbl_Forecast,MATCH($D$8&amp;$C24&amp;$D$7,[4]!rng_ForecastRowLookup,0),MATCH(F$11,[4]!rng_ForecastColumnLookup,0))</f>
        <v>22.384859460384995</v>
      </c>
      <c r="G24" s="71">
        <f>INDEX([4]!tbl_Forecast,MATCH($D$8&amp;$C24&amp;$D$7,[4]!rng_ForecastRowLookup,0),MATCH(G$11,[4]!rng_ForecastColumnLookup,0))</f>
        <v>22.279202923731983</v>
      </c>
      <c r="H24" s="71">
        <f>INDEX([4]!tbl_Forecast,MATCH($D$8&amp;$C24&amp;$D$7,[4]!rng_ForecastRowLookup,0),MATCH(H$11,[4]!rng_ForecastColumnLookup,0))</f>
        <v>22.174045085931969</v>
      </c>
      <c r="I24" s="71">
        <f>INDEX([4]!tbl_Forecast,MATCH($D$8&amp;$C24&amp;$D$7,[4]!rng_ForecastRowLookup,0),MATCH(I$11,[4]!rng_ForecastColumnLookup,0))</f>
        <v>22.069383593126368</v>
      </c>
      <c r="J24" s="71">
        <f>INDEX([4]!tbl_Forecast,MATCH($D$8&amp;$C24&amp;$D$7,[4]!rng_ForecastRowLookup,0),MATCH(J$11,[4]!rng_ForecastColumnLookup,0))</f>
        <v>21.965216102566814</v>
      </c>
      <c r="K24" s="71">
        <f>INDEX([4]!tbl_Forecast,MATCH($D$8&amp;$C24&amp;$D$7,[4]!rng_ForecastRowLookup,0),MATCH(K$11,[4]!rng_ForecastColumnLookup,0))</f>
        <v>21.8615402825627</v>
      </c>
      <c r="L24" s="71">
        <f>INDEX([4]!tbl_Forecast,MATCH($D$8&amp;$C24&amp;$D$7,[4]!rng_ForecastRowLookup,0),MATCH(L$11,[4]!rng_ForecastColumnLookup,0))</f>
        <v>21.758353812429004</v>
      </c>
      <c r="M24" s="71">
        <f>INDEX([4]!tbl_Forecast,MATCH($D$8&amp;$C24&amp;$D$7,[4]!rng_ForecastRowLookup,0),MATCH(M$11,[4]!rng_ForecastColumnLookup,0))</f>
        <v>21.655654382434342</v>
      </c>
      <c r="N24" s="71">
        <f>INDEX([4]!tbl_Forecast,MATCH($D$8&amp;$C24&amp;$D$7,[4]!rng_ForecastRowLookup,0),MATCH(N$11,[4]!rng_ForecastColumnLookup,0))</f>
        <v>21.553439693749251</v>
      </c>
      <c r="O24" s="71">
        <f>INDEX([4]!tbl_Forecast,MATCH($D$8&amp;$C24&amp;$D$7,[4]!rng_ForecastRowLookup,0),MATCH(O$11,[4]!rng_ForecastColumnLookup,0))</f>
        <v>21.451707458394754</v>
      </c>
      <c r="P24" s="71">
        <f>INDEX([4]!tbl_Forecast,MATCH($D$8&amp;$C24&amp;$D$7,[4]!rng_ForecastRowLookup,0),MATCH(P$11,[4]!rng_ForecastColumnLookup,0))</f>
        <v>21.350455399191134</v>
      </c>
      <c r="Q24" s="71">
        <f>INDEX([4]!tbl_Forecast,MATCH($D$8&amp;$C24&amp;$D$7,[4]!rng_ForecastRowLookup,0),MATCH(Q$11,[4]!rng_ForecastColumnLookup,0))</f>
        <v>21.249681249706953</v>
      </c>
      <c r="R24" s="71">
        <f>INDEX([4]!tbl_Forecast,MATCH($D$8&amp;$C24&amp;$D$7,[4]!rng_ForecastRowLookup,0),MATCH(R$11,[4]!rng_ForecastColumnLookup,0))</f>
        <v>21.149382754208336</v>
      </c>
      <c r="S24" s="71">
        <f>INDEX([4]!tbl_Forecast,MATCH($D$8&amp;$C24&amp;$D$7,[4]!rng_ForecastRowLookup,0),MATCH(S$11,[4]!rng_ForecastColumnLookup,0))</f>
        <v>21.049557667608472</v>
      </c>
      <c r="T24" s="71">
        <f>INDEX([4]!tbl_Forecast,MATCH($D$8&amp;$C24&amp;$D$7,[4]!rng_ForecastRowLookup,0),MATCH(T$11,[4]!rng_ForecastColumnLookup,0))</f>
        <v>20.950203755417366</v>
      </c>
      <c r="U24" s="71">
        <f>INDEX([4]!tbl_Forecast,MATCH($D$8&amp;$C24&amp;$D$7,[4]!rng_ForecastRowLookup,0),MATCH(U$11,[4]!rng_ForecastColumnLookup,0))</f>
        <v>20.851318793691796</v>
      </c>
      <c r="V24" s="71">
        <f>INDEX([4]!tbl_Forecast,MATCH($D$8&amp;$C24&amp;$D$7,[4]!rng_ForecastRowLookup,0),MATCH(V$11,[4]!rng_ForecastColumnLookup,0))</f>
        <v>20.75290056898557</v>
      </c>
      <c r="W24" s="71">
        <f>INDEX([4]!tbl_Forecast,MATCH($D$8&amp;$C24&amp;$D$7,[4]!rng_ForecastRowLookup,0),MATCH(W$11,[4]!rng_ForecastColumnLookup,0))</f>
        <v>20.654946878299963</v>
      </c>
      <c r="X24" s="71">
        <f>INDEX([4]!tbl_Forecast,MATCH($D$8&amp;$C24&amp;$D$7,[4]!rng_ForecastRowLookup,0),MATCH(X$11,[4]!rng_ForecastColumnLookup,0))</f>
        <v>20.557455529034385</v>
      </c>
      <c r="Y24" s="43"/>
    </row>
    <row r="25" spans="2:25">
      <c r="B25" s="20" t="s">
        <v>245</v>
      </c>
      <c r="C25" s="20" t="s">
        <v>168</v>
      </c>
      <c r="E25" s="71">
        <f>INDEX([4]!tbl_Forecast,MATCH($D$8&amp;$C25&amp;$D$7,[4]!rng_ForecastRowLookup,0),MATCH(E$11,[4]!rng_ForecastColumnLookup,0))</f>
        <v>51.550857208753726</v>
      </c>
      <c r="F25" s="71">
        <f>INDEX([4]!tbl_Forecast,MATCH($D$8&amp;$C25&amp;$D$7,[4]!rng_ForecastRowLookup,0),MATCH(F$11,[4]!rng_ForecastColumnLookup,0))</f>
        <v>51.307537162728408</v>
      </c>
      <c r="G25" s="71">
        <f>INDEX([4]!tbl_Forecast,MATCH($D$8&amp;$C25&amp;$D$7,[4]!rng_ForecastRowLookup,0),MATCH(G$11,[4]!rng_ForecastColumnLookup,0))</f>
        <v>51.065365587320336</v>
      </c>
      <c r="H25" s="71">
        <f>INDEX([4]!tbl_Forecast,MATCH($D$8&amp;$C25&amp;$D$7,[4]!rng_ForecastRowLookup,0),MATCH(H$11,[4]!rng_ForecastColumnLookup,0))</f>
        <v>50.824337061748189</v>
      </c>
      <c r="I25" s="71">
        <f>INDEX([4]!tbl_Forecast,MATCH($D$8&amp;$C25&amp;$D$7,[4]!rng_ForecastRowLookup,0),MATCH(I$11,[4]!rng_ForecastColumnLookup,0))</f>
        <v>50.584446190816735</v>
      </c>
      <c r="J25" s="71">
        <f>INDEX([4]!tbl_Forecast,MATCH($D$8&amp;$C25&amp;$D$7,[4]!rng_ForecastRowLookup,0),MATCH(J$11,[4]!rng_ForecastColumnLookup,0))</f>
        <v>50.345687604796083</v>
      </c>
      <c r="K25" s="71">
        <f>INDEX([4]!tbl_Forecast,MATCH($D$8&amp;$C25&amp;$D$7,[4]!rng_ForecastRowLookup,0),MATCH(K$11,[4]!rng_ForecastColumnLookup,0))</f>
        <v>50.108055959301453</v>
      </c>
      <c r="L25" s="71">
        <f>INDEX([4]!tbl_Forecast,MATCH($D$8&amp;$C25&amp;$D$7,[4]!rng_ForecastRowLookup,0),MATCH(L$11,[4]!rng_ForecastColumnLookup,0))</f>
        <v>49.871545935173543</v>
      </c>
      <c r="M25" s="71">
        <f>INDEX([4]!tbl_Forecast,MATCH($D$8&amp;$C25&amp;$D$7,[4]!rng_ForecastRowLookup,0),MATCH(M$11,[4]!rng_ForecastColumnLookup,0))</f>
        <v>49.636152238359529</v>
      </c>
      <c r="N25" s="71">
        <f>INDEX([4]!tbl_Forecast,MATCH($D$8&amp;$C25&amp;$D$7,[4]!rng_ForecastRowLookup,0),MATCH(N$11,[4]!rng_ForecastColumnLookup,0))</f>
        <v>49.40186959979448</v>
      </c>
      <c r="O25" s="71">
        <f>INDEX([4]!tbl_Forecast,MATCH($D$8&amp;$C25&amp;$D$7,[4]!rng_ForecastRowLookup,0),MATCH(O$11,[4]!rng_ForecastColumnLookup,0))</f>
        <v>49.168692775283453</v>
      </c>
      <c r="P25" s="71">
        <f>INDEX([4]!tbl_Forecast,MATCH($D$8&amp;$C25&amp;$D$7,[4]!rng_ForecastRowLookup,0),MATCH(P$11,[4]!rng_ForecastColumnLookup,0))</f>
        <v>48.936616545384119</v>
      </c>
      <c r="Q25" s="71">
        <f>INDEX([4]!tbl_Forecast,MATCH($D$8&amp;$C25&amp;$D$7,[4]!rng_ForecastRowLookup,0),MATCH(Q$11,[4]!rng_ForecastColumnLookup,0))</f>
        <v>48.705635715289908</v>
      </c>
      <c r="R25" s="71">
        <f>INDEX([4]!tbl_Forecast,MATCH($D$8&amp;$C25&amp;$D$7,[4]!rng_ForecastRowLookup,0),MATCH(R$11,[4]!rng_ForecastColumnLookup,0))</f>
        <v>48.475745114713739</v>
      </c>
      <c r="S25" s="71">
        <f>INDEX([4]!tbl_Forecast,MATCH($D$8&amp;$C25&amp;$D$7,[4]!rng_ForecastRowLookup,0),MATCH(S$11,[4]!rng_ForecastColumnLookup,0))</f>
        <v>48.246939597772297</v>
      </c>
      <c r="T25" s="71">
        <f>INDEX([4]!tbl_Forecast,MATCH($D$8&amp;$C25&amp;$D$7,[4]!rng_ForecastRowLookup,0),MATCH(T$11,[4]!rng_ForecastColumnLookup,0))</f>
        <v>48.019214042870807</v>
      </c>
      <c r="U25" s="71">
        <f>INDEX([4]!tbl_Forecast,MATCH($D$8&amp;$C25&amp;$D$7,[4]!rng_ForecastRowLookup,0),MATCH(U$11,[4]!rng_ForecastColumnLookup,0))</f>
        <v>47.792563352588466</v>
      </c>
      <c r="V25" s="71">
        <f>INDEX([4]!tbl_Forecast,MATCH($D$8&amp;$C25&amp;$D$7,[4]!rng_ForecastRowLookup,0),MATCH(V$11,[4]!rng_ForecastColumnLookup,0))</f>
        <v>47.56698245356425</v>
      </c>
      <c r="W25" s="71">
        <f>INDEX([4]!tbl_Forecast,MATCH($D$8&amp;$C25&amp;$D$7,[4]!rng_ForecastRowLookup,0),MATCH(W$11,[4]!rng_ForecastColumnLookup,0))</f>
        <v>47.342466296383435</v>
      </c>
      <c r="X25" s="71">
        <f>INDEX([4]!tbl_Forecast,MATCH($D$8&amp;$C25&amp;$D$7,[4]!rng_ForecastRowLookup,0),MATCH(X$11,[4]!rng_ForecastColumnLookup,0))</f>
        <v>47.119009855464505</v>
      </c>
      <c r="Y25" s="43"/>
    </row>
    <row r="26" spans="2:25">
      <c r="B26" s="20" t="s">
        <v>246</v>
      </c>
      <c r="C26" s="20" t="s">
        <v>164</v>
      </c>
      <c r="E26" s="71">
        <f>INDEX([4]!tbl_Forecast,MATCH($D$8&amp;$C26&amp;$D$7,[4]!rng_ForecastRowLookup,0),MATCH(E$11,[4]!rng_ForecastColumnLookup,0))</f>
        <v>170.15189589049527</v>
      </c>
      <c r="F26" s="71">
        <f>INDEX([4]!tbl_Forecast,MATCH($D$8&amp;$C26&amp;$D$7,[4]!rng_ForecastRowLookup,0),MATCH(F$11,[4]!rng_ForecastColumnLookup,0))</f>
        <v>169.74353134035809</v>
      </c>
      <c r="G26" s="71">
        <f>INDEX([4]!tbl_Forecast,MATCH($D$8&amp;$C26&amp;$D$7,[4]!rng_ForecastRowLookup,0),MATCH(G$11,[4]!rng_ForecastColumnLookup,0))</f>
        <v>169.33614686514122</v>
      </c>
      <c r="H26" s="71">
        <f>INDEX([4]!tbl_Forecast,MATCH($D$8&amp;$C26&amp;$D$7,[4]!rng_ForecastRowLookup,0),MATCH(H$11,[4]!rng_ForecastColumnLookup,0))</f>
        <v>168.92974011266489</v>
      </c>
      <c r="I26" s="71">
        <f>INDEX([4]!tbl_Forecast,MATCH($D$8&amp;$C26&amp;$D$7,[4]!rng_ForecastRowLookup,0),MATCH(I$11,[4]!rng_ForecastColumnLookup,0))</f>
        <v>168.52430873639449</v>
      </c>
      <c r="J26" s="71">
        <f>INDEX([4]!tbl_Forecast,MATCH($D$8&amp;$C26&amp;$D$7,[4]!rng_ForecastRowLookup,0),MATCH(J$11,[4]!rng_ForecastColumnLookup,0))</f>
        <v>168.11985039542716</v>
      </c>
      <c r="K26" s="71">
        <f>INDEX([4]!tbl_Forecast,MATCH($D$8&amp;$C26&amp;$D$7,[4]!rng_ForecastRowLookup,0),MATCH(K$11,[4]!rng_ForecastColumnLookup,0))</f>
        <v>167.71636275447813</v>
      </c>
      <c r="L26" s="71">
        <f>INDEX([4]!tbl_Forecast,MATCH($D$8&amp;$C26&amp;$D$7,[4]!rng_ForecastRowLookup,0),MATCH(L$11,[4]!rng_ForecastColumnLookup,0))</f>
        <v>167.31384348386743</v>
      </c>
      <c r="M26" s="71">
        <f>INDEX([4]!tbl_Forecast,MATCH($D$8&amp;$C26&amp;$D$7,[4]!rng_ForecastRowLookup,0),MATCH(M$11,[4]!rng_ForecastColumnLookup,0))</f>
        <v>166.91229025950614</v>
      </c>
      <c r="N26" s="71">
        <f>INDEX([4]!tbl_Forecast,MATCH($D$8&amp;$C26&amp;$D$7,[4]!rng_ForecastRowLookup,0),MATCH(N$11,[4]!rng_ForecastColumnLookup,0))</f>
        <v>166.51170076288332</v>
      </c>
      <c r="O26" s="71">
        <f>INDEX([4]!tbl_Forecast,MATCH($D$8&amp;$C26&amp;$D$7,[4]!rng_ForecastRowLookup,0),MATCH(O$11,[4]!rng_ForecastColumnLookup,0))</f>
        <v>166.11207268105238</v>
      </c>
      <c r="P26" s="71">
        <f>INDEX([4]!tbl_Forecast,MATCH($D$8&amp;$C26&amp;$D$7,[4]!rng_ForecastRowLookup,0),MATCH(P$11,[4]!rng_ForecastColumnLookup,0))</f>
        <v>165.7134037066179</v>
      </c>
      <c r="Q26" s="71">
        <f>INDEX([4]!tbl_Forecast,MATCH($D$8&amp;$C26&amp;$D$7,[4]!rng_ForecastRowLookup,0),MATCH(Q$11,[4]!rng_ForecastColumnLookup,0))</f>
        <v>165.31569153772202</v>
      </c>
      <c r="R26" s="71">
        <f>INDEX([4]!tbl_Forecast,MATCH($D$8&amp;$C26&amp;$D$7,[4]!rng_ForecastRowLookup,0),MATCH(R$11,[4]!rng_ForecastColumnLookup,0))</f>
        <v>164.91893387803151</v>
      </c>
      <c r="S26" s="71">
        <f>INDEX([4]!tbl_Forecast,MATCH($D$8&amp;$C26&amp;$D$7,[4]!rng_ForecastRowLookup,0),MATCH(S$11,[4]!rng_ForecastColumnLookup,0))</f>
        <v>164.52312843672422</v>
      </c>
      <c r="T26" s="71">
        <f>INDEX([4]!tbl_Forecast,MATCH($D$8&amp;$C26&amp;$D$7,[4]!rng_ForecastRowLookup,0),MATCH(T$11,[4]!rng_ForecastColumnLookup,0))</f>
        <v>164.12827292847609</v>
      </c>
      <c r="U26" s="71">
        <f>INDEX([4]!tbl_Forecast,MATCH($D$8&amp;$C26&amp;$D$7,[4]!rng_ForecastRowLookup,0),MATCH(U$11,[4]!rng_ForecastColumnLookup,0))</f>
        <v>163.73436507344778</v>
      </c>
      <c r="V26" s="71">
        <f>INDEX([4]!tbl_Forecast,MATCH($D$8&amp;$C26&amp;$D$7,[4]!rng_ForecastRowLookup,0),MATCH(V$11,[4]!rng_ForecastColumnLookup,0))</f>
        <v>163.3414025972715</v>
      </c>
      <c r="W26" s="71">
        <f>INDEX([4]!tbl_Forecast,MATCH($D$8&amp;$C26&amp;$D$7,[4]!rng_ForecastRowLookup,0),MATCH(W$11,[4]!rng_ForecastColumnLookup,0))</f>
        <v>162.94938323103807</v>
      </c>
      <c r="X26" s="71">
        <f>INDEX([4]!tbl_Forecast,MATCH($D$8&amp;$C26&amp;$D$7,[4]!rng_ForecastRowLookup,0),MATCH(X$11,[4]!rng_ForecastColumnLookup,0))</f>
        <v>162.55830471128357</v>
      </c>
      <c r="Y26" s="43"/>
    </row>
    <row r="27" spans="2:25">
      <c r="B27" s="20" t="s">
        <v>247</v>
      </c>
      <c r="C27" s="20" t="s">
        <v>248</v>
      </c>
      <c r="E27" s="71">
        <f>INDEX([4]!tbl_Forecast,MATCH($D$8&amp;$C27&amp;$D$7,[4]!rng_ForecastRowLookup,0),MATCH(E$11,[4]!rng_ForecastColumnLookup,0))</f>
        <v>105.02947953487826</v>
      </c>
      <c r="F27" s="71">
        <f>INDEX([4]!tbl_Forecast,MATCH($D$8&amp;$C27&amp;$D$7,[4]!rng_ForecastRowLookup,0),MATCH(F$11,[4]!rng_ForecastColumnLookup,0))</f>
        <v>104.80891762785501</v>
      </c>
      <c r="G27" s="71">
        <f>INDEX([4]!tbl_Forecast,MATCH($D$8&amp;$C27&amp;$D$7,[4]!rng_ForecastRowLookup,0),MATCH(G$11,[4]!rng_ForecastColumnLookup,0))</f>
        <v>104.58881890083651</v>
      </c>
      <c r="H27" s="71">
        <f>INDEX([4]!tbl_Forecast,MATCH($D$8&amp;$C27&amp;$D$7,[4]!rng_ForecastRowLookup,0),MATCH(H$11,[4]!rng_ForecastColumnLookup,0))</f>
        <v>104.36918238114475</v>
      </c>
      <c r="I27" s="71">
        <f>INDEX([4]!tbl_Forecast,MATCH($D$8&amp;$C27&amp;$D$7,[4]!rng_ForecastRowLookup,0),MATCH(I$11,[4]!rng_ForecastColumnLookup,0))</f>
        <v>104.15000709814436</v>
      </c>
      <c r="J27" s="71">
        <f>INDEX([4]!tbl_Forecast,MATCH($D$8&amp;$C27&amp;$D$7,[4]!rng_ForecastRowLookup,0),MATCH(J$11,[4]!rng_ForecastColumnLookup,0))</f>
        <v>103.93129208323826</v>
      </c>
      <c r="K27" s="71">
        <f>INDEX([4]!tbl_Forecast,MATCH($D$8&amp;$C27&amp;$D$7,[4]!rng_ForecastRowLookup,0),MATCH(K$11,[4]!rng_ForecastColumnLookup,0))</f>
        <v>103.71303636986346</v>
      </c>
      <c r="L27" s="71">
        <f>INDEX([4]!tbl_Forecast,MATCH($D$8&amp;$C27&amp;$D$7,[4]!rng_ForecastRowLookup,0),MATCH(L$11,[4]!rng_ForecastColumnLookup,0))</f>
        <v>103.49523899348674</v>
      </c>
      <c r="M27" s="71">
        <f>INDEX([4]!tbl_Forecast,MATCH($D$8&amp;$C27&amp;$D$7,[4]!rng_ForecastRowLookup,0),MATCH(M$11,[4]!rng_ForecastColumnLookup,0))</f>
        <v>103.27789899160042</v>
      </c>
      <c r="N27" s="71">
        <f>INDEX([4]!tbl_Forecast,MATCH($D$8&amp;$C27&amp;$D$7,[4]!rng_ForecastRowLookup,0),MATCH(N$11,[4]!rng_ForecastColumnLookup,0))</f>
        <v>103.06101540371807</v>
      </c>
      <c r="O27" s="71">
        <f>INDEX([4]!tbl_Forecast,MATCH($D$8&amp;$C27&amp;$D$7,[4]!rng_ForecastRowLookup,0),MATCH(O$11,[4]!rng_ForecastColumnLookup,0))</f>
        <v>102.84458727137024</v>
      </c>
      <c r="P27" s="71">
        <f>INDEX([4]!tbl_Forecast,MATCH($D$8&amp;$C27&amp;$D$7,[4]!rng_ForecastRowLookup,0),MATCH(P$11,[4]!rng_ForecastColumnLookup,0))</f>
        <v>102.62861363810038</v>
      </c>
      <c r="Q27" s="71">
        <f>INDEX([4]!tbl_Forecast,MATCH($D$8&amp;$C27&amp;$D$7,[4]!rng_ForecastRowLookup,0),MATCH(Q$11,[4]!rng_ForecastColumnLookup,0))</f>
        <v>102.41309354946036</v>
      </c>
      <c r="R27" s="71">
        <f>INDEX([4]!tbl_Forecast,MATCH($D$8&amp;$C27&amp;$D$7,[4]!rng_ForecastRowLookup,0),MATCH(R$11,[4]!rng_ForecastColumnLookup,0))</f>
        <v>102.19802605300649</v>
      </c>
      <c r="S27" s="71">
        <f>INDEX([4]!tbl_Forecast,MATCH($D$8&amp;$C27&amp;$D$7,[4]!rng_ForecastRowLookup,0),MATCH(S$11,[4]!rng_ForecastColumnLookup,0))</f>
        <v>101.98341019829519</v>
      </c>
      <c r="T27" s="71">
        <f>INDEX([4]!tbl_Forecast,MATCH($D$8&amp;$C27&amp;$D$7,[4]!rng_ForecastRowLookup,0),MATCH(T$11,[4]!rng_ForecastColumnLookup,0))</f>
        <v>101.76924503687877</v>
      </c>
      <c r="U27" s="71">
        <f>INDEX([4]!tbl_Forecast,MATCH($D$8&amp;$C27&amp;$D$7,[4]!rng_ForecastRowLookup,0),MATCH(U$11,[4]!rng_ForecastColumnLookup,0))</f>
        <v>101.55552962230132</v>
      </c>
      <c r="V27" s="71">
        <f>INDEX([4]!tbl_Forecast,MATCH($D$8&amp;$C27&amp;$D$7,[4]!rng_ForecastRowLookup,0),MATCH(V$11,[4]!rng_ForecastColumnLookup,0))</f>
        <v>101.3422630100945</v>
      </c>
      <c r="W27" s="71">
        <f>INDEX([4]!tbl_Forecast,MATCH($D$8&amp;$C27&amp;$D$7,[4]!rng_ForecastRowLookup,0),MATCH(W$11,[4]!rng_ForecastColumnLookup,0))</f>
        <v>101.1294442577733</v>
      </c>
      <c r="X27" s="71">
        <f>INDEX([4]!tbl_Forecast,MATCH($D$8&amp;$C27&amp;$D$7,[4]!rng_ForecastRowLookup,0),MATCH(X$11,[4]!rng_ForecastColumnLookup,0))</f>
        <v>100.91707242483197</v>
      </c>
      <c r="Y27" s="43"/>
    </row>
    <row r="28" spans="2:25">
      <c r="B28" s="20" t="s">
        <v>249</v>
      </c>
      <c r="C28" s="58" t="s">
        <v>167</v>
      </c>
      <c r="E28" s="71">
        <f>INDEX([4]!tbl_Forecast,MATCH($D$8&amp;$C28&amp;$D$7,[4]!rng_ForecastRowLookup,0),MATCH(E$11,[4]!rng_ForecastColumnLookup,0))</f>
        <v>128.74820917277606</v>
      </c>
      <c r="F28" s="71">
        <f>INDEX([4]!tbl_Forecast,MATCH($D$8&amp;$C28&amp;$D$7,[4]!rng_ForecastRowLookup,0),MATCH(F$11,[4]!rng_ForecastColumnLookup,0))</f>
        <v>128.43921347076139</v>
      </c>
      <c r="G28" s="71">
        <f>INDEX([4]!tbl_Forecast,MATCH($D$8&amp;$C28&amp;$D$7,[4]!rng_ForecastRowLookup,0),MATCH(G$11,[4]!rng_ForecastColumnLookup,0))</f>
        <v>128.1309593584316</v>
      </c>
      <c r="H28" s="71">
        <f>INDEX([4]!tbl_Forecast,MATCH($D$8&amp;$C28&amp;$D$7,[4]!rng_ForecastRowLookup,0),MATCH(H$11,[4]!rng_ForecastColumnLookup,0))</f>
        <v>127.82344505597135</v>
      </c>
      <c r="I28" s="71">
        <f>INDEX([4]!tbl_Forecast,MATCH($D$8&amp;$C28&amp;$D$7,[4]!rng_ForecastRowLookup,0),MATCH(I$11,[4]!rng_ForecastColumnLookup,0))</f>
        <v>127.51666878783702</v>
      </c>
      <c r="J28" s="71">
        <f>INDEX([4]!tbl_Forecast,MATCH($D$8&amp;$C28&amp;$D$7,[4]!rng_ForecastRowLookup,0),MATCH(J$11,[4]!rng_ForecastColumnLookup,0))</f>
        <v>127.21062878274621</v>
      </c>
      <c r="K28" s="71">
        <f>INDEX([4]!tbl_Forecast,MATCH($D$8&amp;$C28&amp;$D$7,[4]!rng_ForecastRowLookup,0),MATCH(K$11,[4]!rng_ForecastColumnLookup,0))</f>
        <v>126.90532327366765</v>
      </c>
      <c r="L28" s="71">
        <f>INDEX([4]!tbl_Forecast,MATCH($D$8&amp;$C28&amp;$D$7,[4]!rng_ForecastRowLookup,0),MATCH(L$11,[4]!rng_ForecastColumnLookup,0))</f>
        <v>126.60075049781085</v>
      </c>
      <c r="M28" s="71">
        <f>INDEX([4]!tbl_Forecast,MATCH($D$8&amp;$C28&amp;$D$7,[4]!rng_ForecastRowLookup,0),MATCH(M$11,[4]!rng_ForecastColumnLookup,0))</f>
        <v>126.29690869661611</v>
      </c>
      <c r="N28" s="71">
        <f>INDEX([4]!tbl_Forecast,MATCH($D$8&amp;$C28&amp;$D$7,[4]!rng_ForecastRowLookup,0),MATCH(N$11,[4]!rng_ForecastColumnLookup,0))</f>
        <v>125.99379611574425</v>
      </c>
      <c r="O28" s="71">
        <f>INDEX([4]!tbl_Forecast,MATCH($D$8&amp;$C28&amp;$D$7,[4]!rng_ForecastRowLookup,0),MATCH(O$11,[4]!rng_ForecastColumnLookup,0))</f>
        <v>125.69141100506647</v>
      </c>
      <c r="P28" s="71">
        <f>INDEX([4]!tbl_Forecast,MATCH($D$8&amp;$C28&amp;$D$7,[4]!rng_ForecastRowLookup,0),MATCH(P$11,[4]!rng_ForecastColumnLookup,0))</f>
        <v>125.3897516186543</v>
      </c>
      <c r="Q28" s="71">
        <f>INDEX([4]!tbl_Forecast,MATCH($D$8&amp;$C28&amp;$D$7,[4]!rng_ForecastRowLookup,0),MATCH(Q$11,[4]!rng_ForecastColumnLookup,0))</f>
        <v>125.08881621476955</v>
      </c>
      <c r="R28" s="71">
        <f>INDEX([4]!tbl_Forecast,MATCH($D$8&amp;$C28&amp;$D$7,[4]!rng_ForecastRowLookup,0),MATCH(R$11,[4]!rng_ForecastColumnLookup,0))</f>
        <v>124.78860305585408</v>
      </c>
      <c r="S28" s="71">
        <f>INDEX([4]!tbl_Forecast,MATCH($D$8&amp;$C28&amp;$D$7,[4]!rng_ForecastRowLookup,0),MATCH(S$11,[4]!rng_ForecastColumnLookup,0))</f>
        <v>124.48911040852005</v>
      </c>
      <c r="T28" s="71">
        <f>INDEX([4]!tbl_Forecast,MATCH($D$8&amp;$C28&amp;$D$7,[4]!rng_ForecastRowLookup,0),MATCH(T$11,[4]!rng_ForecastColumnLookup,0))</f>
        <v>124.1903365435396</v>
      </c>
      <c r="U28" s="71">
        <f>INDEX([4]!tbl_Forecast,MATCH($D$8&amp;$C28&amp;$D$7,[4]!rng_ForecastRowLookup,0),MATCH(U$11,[4]!rng_ForecastColumnLookup,0))</f>
        <v>123.8922797358351</v>
      </c>
      <c r="V28" s="71">
        <f>INDEX([4]!tbl_Forecast,MATCH($D$8&amp;$C28&amp;$D$7,[4]!rng_ForecastRowLookup,0),MATCH(V$11,[4]!rng_ForecastColumnLookup,0))</f>
        <v>123.59493826446912</v>
      </c>
      <c r="W28" s="71">
        <f>INDEX([4]!tbl_Forecast,MATCH($D$8&amp;$C28&amp;$D$7,[4]!rng_ForecastRowLookup,0),MATCH(W$11,[4]!rng_ForecastColumnLookup,0))</f>
        <v>123.29831041263438</v>
      </c>
      <c r="X28" s="71">
        <f>INDEX([4]!tbl_Forecast,MATCH($D$8&amp;$C28&amp;$D$7,[4]!rng_ForecastRowLookup,0),MATCH(X$11,[4]!rng_ForecastColumnLookup,0))</f>
        <v>123.00239446764408</v>
      </c>
      <c r="Y28" s="43"/>
    </row>
    <row r="29" spans="2:25">
      <c r="B29" s="20" t="s">
        <v>250</v>
      </c>
      <c r="C29" s="20" t="s">
        <v>162</v>
      </c>
      <c r="E29" s="71">
        <f>INDEX([4]!tbl_Forecast,MATCH($D$8&amp;$C29&amp;$D$7,[4]!rng_ForecastRowLookup,0),MATCH(E$11,[4]!rng_ForecastColumnLookup,0))</f>
        <v>375.90224900649127</v>
      </c>
      <c r="F29" s="71">
        <f>INDEX([4]!tbl_Forecast,MATCH($D$8&amp;$C29&amp;$D$7,[4]!rng_ForecastRowLookup,0),MATCH(F$11,[4]!rng_ForecastColumnLookup,0))</f>
        <v>374.21570091594884</v>
      </c>
      <c r="G29" s="71">
        <f>INDEX([4]!tbl_Forecast,MATCH($D$8&amp;$C29&amp;$D$7,[4]!rng_ForecastRowLookup,0),MATCH(G$11,[4]!rng_ForecastColumnLookup,0))</f>
        <v>372.53671980450594</v>
      </c>
      <c r="H29" s="71">
        <f>INDEX([4]!tbl_Forecast,MATCH($D$8&amp;$C29&amp;$D$7,[4]!rng_ForecastRowLookup,0),MATCH(H$11,[4]!rng_ForecastColumnLookup,0))</f>
        <v>370.86527172164978</v>
      </c>
      <c r="I29" s="71">
        <f>INDEX([4]!tbl_Forecast,MATCH($D$8&amp;$C29&amp;$D$7,[4]!rng_ForecastRowLookup,0),MATCH(I$11,[4]!rng_ForecastColumnLookup,0))</f>
        <v>369.20132286919198</v>
      </c>
      <c r="J29" s="71">
        <f>INDEX([4]!tbl_Forecast,MATCH($D$8&amp;$C29&amp;$D$7,[4]!rng_ForecastRowLookup,0),MATCH(J$11,[4]!rng_ForecastColumnLookup,0))</f>
        <v>367.54483960058553</v>
      </c>
      <c r="K29" s="71">
        <f>INDEX([4]!tbl_Forecast,MATCH($D$8&amp;$C29&amp;$D$7,[4]!rng_ForecastRowLookup,0),MATCH(K$11,[4]!rng_ForecastColumnLookup,0))</f>
        <v>365.89578842024423</v>
      </c>
      <c r="L29" s="71">
        <f>INDEX([4]!tbl_Forecast,MATCH($D$8&amp;$C29&amp;$D$7,[4]!rng_ForecastRowLookup,0),MATCH(L$11,[4]!rng_ForecastColumnLookup,0))</f>
        <v>364.25413598286536</v>
      </c>
      <c r="M29" s="71">
        <f>INDEX([4]!tbl_Forecast,MATCH($D$8&amp;$C29&amp;$D$7,[4]!rng_ForecastRowLookup,0),MATCH(M$11,[4]!rng_ForecastColumnLookup,0))</f>
        <v>362.6198490927556</v>
      </c>
      <c r="N29" s="71">
        <f>INDEX([4]!tbl_Forecast,MATCH($D$8&amp;$C29&amp;$D$7,[4]!rng_ForecastRowLookup,0),MATCH(N$11,[4]!rng_ForecastColumnLookup,0))</f>
        <v>360.99289470315949</v>
      </c>
      <c r="O29" s="71">
        <f>INDEX([4]!tbl_Forecast,MATCH($D$8&amp;$C29&amp;$D$7,[4]!rng_ForecastRowLookup,0),MATCH(O$11,[4]!rng_ForecastColumnLookup,0))</f>
        <v>359.37323991559134</v>
      </c>
      <c r="P29" s="71">
        <f>INDEX([4]!tbl_Forecast,MATCH($D$8&amp;$C29&amp;$D$7,[4]!rng_ForecastRowLookup,0),MATCH(P$11,[4]!rng_ForecastColumnLookup,0))</f>
        <v>357.76085197917007</v>
      </c>
      <c r="Q29" s="71">
        <f>INDEX([4]!tbl_Forecast,MATCH($D$8&amp;$C29&amp;$D$7,[4]!rng_ForecastRowLookup,0),MATCH(Q$11,[4]!rng_ForecastColumnLookup,0))</f>
        <v>356.15569828995689</v>
      </c>
      <c r="R29" s="71">
        <f>INDEX([4]!tbl_Forecast,MATCH($D$8&amp;$C29&amp;$D$7,[4]!rng_ForecastRowLookup,0),MATCH(R$11,[4]!rng_ForecastColumnLookup,0))</f>
        <v>354.55774639029596</v>
      </c>
      <c r="S29" s="71">
        <f>INDEX([4]!tbl_Forecast,MATCH($D$8&amp;$C29&amp;$D$7,[4]!rng_ForecastRowLookup,0),MATCH(S$11,[4]!rng_ForecastColumnLookup,0))</f>
        <v>352.96696396815821</v>
      </c>
      <c r="T29" s="71">
        <f>INDEX([4]!tbl_Forecast,MATCH($D$8&amp;$C29&amp;$D$7,[4]!rng_ForecastRowLookup,0),MATCH(T$11,[4]!rng_ForecastColumnLookup,0))</f>
        <v>351.38331885648773</v>
      </c>
      <c r="U29" s="71">
        <f>INDEX([4]!tbl_Forecast,MATCH($D$8&amp;$C29&amp;$D$7,[4]!rng_ForecastRowLookup,0),MATCH(U$11,[4]!rng_ForecastColumnLookup,0))</f>
        <v>349.80677903255156</v>
      </c>
      <c r="V29" s="71">
        <f>INDEX([4]!tbl_Forecast,MATCH($D$8&amp;$C29&amp;$D$7,[4]!rng_ForecastRowLookup,0),MATCH(V$11,[4]!rng_ForecastColumnLookup,0))</f>
        <v>348.23731261729228</v>
      </c>
      <c r="W29" s="71">
        <f>INDEX([4]!tbl_Forecast,MATCH($D$8&amp;$C29&amp;$D$7,[4]!rng_ForecastRowLookup,0),MATCH(W$11,[4]!rng_ForecastColumnLookup,0))</f>
        <v>346.67488787468267</v>
      </c>
      <c r="X29" s="71">
        <f>INDEX([4]!tbl_Forecast,MATCH($D$8&amp;$C29&amp;$D$7,[4]!rng_ForecastRowLookup,0),MATCH(X$11,[4]!rng_ForecastColumnLookup,0))</f>
        <v>345.11947321108494</v>
      </c>
      <c r="Y29" s="43"/>
    </row>
    <row r="30" spans="2:25">
      <c r="B30" s="20" t="s">
        <v>251</v>
      </c>
      <c r="C30" s="20" t="s">
        <v>166</v>
      </c>
      <c r="E30" s="71">
        <f>INDEX([4]!tbl_Forecast,MATCH($D$8&amp;$C30&amp;$D$7,[4]!rng_ForecastRowLookup,0),MATCH(E$11,[4]!rng_ForecastColumnLookup,0))</f>
        <v>342.64988330108076</v>
      </c>
      <c r="F30" s="71">
        <f>INDEX([4]!tbl_Forecast,MATCH($D$8&amp;$C30&amp;$D$7,[4]!rng_ForecastRowLookup,0),MATCH(F$11,[4]!rng_ForecastColumnLookup,0))</f>
        <v>339.56603435137106</v>
      </c>
      <c r="G30" s="71">
        <f>INDEX([4]!tbl_Forecast,MATCH($D$8&amp;$C30&amp;$D$7,[4]!rng_ForecastRowLookup,0),MATCH(G$11,[4]!rng_ForecastColumnLookup,0))</f>
        <v>336.50994004220871</v>
      </c>
      <c r="H30" s="71">
        <f>INDEX([4]!tbl_Forecast,MATCH($D$8&amp;$C30&amp;$D$7,[4]!rng_ForecastRowLookup,0),MATCH(H$11,[4]!rng_ForecastColumnLookup,0))</f>
        <v>333.48135058182885</v>
      </c>
      <c r="I30" s="71">
        <f>INDEX([4]!tbl_Forecast,MATCH($D$8&amp;$C30&amp;$D$7,[4]!rng_ForecastRowLookup,0),MATCH(I$11,[4]!rng_ForecastColumnLookup,0))</f>
        <v>330.48001842659238</v>
      </c>
      <c r="J30" s="71">
        <f>INDEX([4]!tbl_Forecast,MATCH($D$8&amp;$C30&amp;$D$7,[4]!rng_ForecastRowLookup,0),MATCH(J$11,[4]!rng_ForecastColumnLookup,0))</f>
        <v>327.50569826075304</v>
      </c>
      <c r="K30" s="71">
        <f>INDEX([4]!tbl_Forecast,MATCH($D$8&amp;$C30&amp;$D$7,[4]!rng_ForecastRowLookup,0),MATCH(K$11,[4]!rng_ForecastColumnLookup,0))</f>
        <v>324.55814697640625</v>
      </c>
      <c r="L30" s="71">
        <f>INDEX([4]!tbl_Forecast,MATCH($D$8&amp;$C30&amp;$D$7,[4]!rng_ForecastRowLookup,0),MATCH(L$11,[4]!rng_ForecastColumnLookup,0))</f>
        <v>321.63712365361863</v>
      </c>
      <c r="M30" s="71">
        <f>INDEX([4]!tbl_Forecast,MATCH($D$8&amp;$C30&amp;$D$7,[4]!rng_ForecastRowLookup,0),MATCH(M$11,[4]!rng_ForecastColumnLookup,0))</f>
        <v>318.7423895407361</v>
      </c>
      <c r="N30" s="71">
        <f>INDEX([4]!tbl_Forecast,MATCH($D$8&amp;$C30&amp;$D$7,[4]!rng_ForecastRowLookup,0),MATCH(N$11,[4]!rng_ForecastColumnLookup,0))</f>
        <v>315.87370803486942</v>
      </c>
      <c r="O30" s="71">
        <f>INDEX([4]!tbl_Forecast,MATCH($D$8&amp;$C30&amp;$D$7,[4]!rng_ForecastRowLookup,0),MATCH(O$11,[4]!rng_ForecastColumnLookup,0))</f>
        <v>313.03084466255564</v>
      </c>
      <c r="P30" s="71">
        <f>INDEX([4]!tbl_Forecast,MATCH($D$8&amp;$C30&amp;$D$7,[4]!rng_ForecastRowLookup,0),MATCH(P$11,[4]!rng_ForecastColumnLookup,0))</f>
        <v>310.21356706059254</v>
      </c>
      <c r="Q30" s="71">
        <f>INDEX([4]!tbl_Forecast,MATCH($D$8&amp;$C30&amp;$D$7,[4]!rng_ForecastRowLookup,0),MATCH(Q$11,[4]!rng_ForecastColumnLookup,0))</f>
        <v>307.42164495704725</v>
      </c>
      <c r="R30" s="71">
        <f>INDEX([4]!tbl_Forecast,MATCH($D$8&amp;$C30&amp;$D$7,[4]!rng_ForecastRowLookup,0),MATCH(R$11,[4]!rng_ForecastColumnLookup,0))</f>
        <v>304.65485015243382</v>
      </c>
      <c r="S30" s="71">
        <f>INDEX([4]!tbl_Forecast,MATCH($D$8&amp;$C30&amp;$D$7,[4]!rng_ForecastRowLookup,0),MATCH(S$11,[4]!rng_ForecastColumnLookup,0))</f>
        <v>301.9129565010619</v>
      </c>
      <c r="T30" s="71">
        <f>INDEX([4]!tbl_Forecast,MATCH($D$8&amp;$C30&amp;$D$7,[4]!rng_ForecastRowLookup,0),MATCH(T$11,[4]!rng_ForecastColumnLookup,0))</f>
        <v>299.19573989255235</v>
      </c>
      <c r="U30" s="71">
        <f>INDEX([4]!tbl_Forecast,MATCH($D$8&amp;$C30&amp;$D$7,[4]!rng_ForecastRowLookup,0),MATCH(U$11,[4]!rng_ForecastColumnLookup,0))</f>
        <v>296.50297823351934</v>
      </c>
      <c r="V30" s="71">
        <f>INDEX([4]!tbl_Forecast,MATCH($D$8&amp;$C30&amp;$D$7,[4]!rng_ForecastRowLookup,0),MATCH(V$11,[4]!rng_ForecastColumnLookup,0))</f>
        <v>293.83445142941764</v>
      </c>
      <c r="W30" s="71">
        <f>INDEX([4]!tbl_Forecast,MATCH($D$8&amp;$C30&amp;$D$7,[4]!rng_ForecastRowLookup,0),MATCH(W$11,[4]!rng_ForecastColumnLookup,0))</f>
        <v>291.18994136655289</v>
      </c>
      <c r="X30" s="71">
        <f>INDEX([4]!tbl_Forecast,MATCH($D$8&amp;$C30&amp;$D$7,[4]!rng_ForecastRowLookup,0),MATCH(X$11,[4]!rng_ForecastColumnLookup,0))</f>
        <v>288.5692318942539</v>
      </c>
      <c r="Y30" s="43"/>
    </row>
    <row r="31" spans="2:25">
      <c r="B31" s="47"/>
      <c r="E31" s="77">
        <f>SUM(E13:E30)</f>
        <v>3371.0405269479006</v>
      </c>
      <c r="F31" s="77">
        <f t="shared" ref="F31:X31" si="3">SUM(F13:F30)</f>
        <v>3356.5369104716883</v>
      </c>
      <c r="G31" s="77">
        <f t="shared" si="3"/>
        <v>3342.1075656435023</v>
      </c>
      <c r="H31" s="77">
        <f t="shared" si="3"/>
        <v>3327.7520346049623</v>
      </c>
      <c r="I31" s="77">
        <f t="shared" si="3"/>
        <v>3313.4698627952139</v>
      </c>
      <c r="J31" s="77">
        <f t="shared" si="3"/>
        <v>3299.2605989245808</v>
      </c>
      <c r="K31" s="77">
        <f t="shared" si="3"/>
        <v>3285.1237949484457</v>
      </c>
      <c r="L31" s="77">
        <f t="shared" si="3"/>
        <v>3271.0590060413433</v>
      </c>
      <c r="M31" s="77">
        <f t="shared" si="3"/>
        <v>3257.0657905712806</v>
      </c>
      <c r="N31" s="77">
        <f t="shared" si="3"/>
        <v>3243.1437100742696</v>
      </c>
      <c r="O31" s="77">
        <f t="shared" si="3"/>
        <v>3229.2923292290834</v>
      </c>
      <c r="P31" s="77">
        <f t="shared" si="3"/>
        <v>3215.5112158322117</v>
      </c>
      <c r="Q31" s="77">
        <f t="shared" si="3"/>
        <v>3201.7999407730422</v>
      </c>
      <c r="R31" s="77">
        <f t="shared" si="3"/>
        <v>3188.1580780092468</v>
      </c>
      <c r="S31" s="77">
        <f t="shared" si="3"/>
        <v>3174.5852045423726</v>
      </c>
      <c r="T31" s="77">
        <f t="shared" si="3"/>
        <v>3161.0809003936483</v>
      </c>
      <c r="U31" s="77">
        <f t="shared" si="3"/>
        <v>3147.644748579979</v>
      </c>
      <c r="V31" s="77">
        <f t="shared" si="3"/>
        <v>3134.2763350901637</v>
      </c>
      <c r="W31" s="77">
        <f t="shared" si="3"/>
        <v>3120.9752488612994</v>
      </c>
      <c r="X31" s="77">
        <f t="shared" si="3"/>
        <v>3107.74108175539</v>
      </c>
      <c r="Y31" s="76"/>
    </row>
    <row r="32" spans="2:25">
      <c r="E32" s="73"/>
      <c r="F32" s="73"/>
      <c r="G32" s="73"/>
      <c r="H32" s="73"/>
      <c r="I32" s="73"/>
      <c r="J32" s="73"/>
      <c r="K32" s="73"/>
      <c r="L32" s="73"/>
      <c r="M32" s="73"/>
      <c r="N32" s="73"/>
      <c r="O32" s="73"/>
      <c r="P32" s="73"/>
      <c r="Q32" s="73"/>
      <c r="R32" s="73"/>
      <c r="S32" s="73"/>
      <c r="T32" s="73"/>
      <c r="U32" s="73"/>
      <c r="V32" s="73"/>
      <c r="W32" s="73"/>
      <c r="X32" s="73"/>
      <c r="Y32" s="43"/>
    </row>
    <row r="33" spans="1:26">
      <c r="A33" s="41"/>
      <c r="B33" s="41"/>
      <c r="E33" s="77"/>
      <c r="F33" s="77"/>
      <c r="G33" s="77"/>
      <c r="H33" s="77"/>
      <c r="I33" s="77"/>
      <c r="J33" s="77"/>
      <c r="K33" s="77"/>
      <c r="L33" s="77"/>
      <c r="M33" s="77"/>
      <c r="N33" s="77"/>
      <c r="O33" s="77"/>
      <c r="P33" s="77"/>
      <c r="Q33" s="77"/>
      <c r="R33" s="77"/>
      <c r="S33" s="77"/>
      <c r="T33" s="77"/>
      <c r="U33" s="77"/>
      <c r="V33" s="77"/>
      <c r="W33" s="77"/>
      <c r="X33" s="77"/>
      <c r="Y33" s="41"/>
    </row>
    <row r="34" spans="1:26">
      <c r="A34" s="45"/>
      <c r="B34" s="45"/>
      <c r="C34" s="45"/>
      <c r="D34" s="45"/>
      <c r="E34" s="45" t="s">
        <v>46</v>
      </c>
      <c r="F34" s="101" t="str">
        <f>VLOOKUP($C$35,[1]!ACHIEV,MATCH(E$11,$E$11:$X$11,0)+1,FALSE)</f>
        <v>Retro12Med</v>
      </c>
      <c r="Y34" s="92">
        <v>0.85</v>
      </c>
    </row>
    <row r="35" spans="1:26">
      <c r="A35" s="45" t="s">
        <v>47</v>
      </c>
      <c r="B35" s="45"/>
      <c r="C35" s="45" t="str">
        <f>C8</f>
        <v>DCV Parking Garage-Retro</v>
      </c>
      <c r="D35" s="45" t="s">
        <v>264</v>
      </c>
      <c r="E35" s="46">
        <f>VLOOKUP($C$35,[1]!ACHIEV,MATCH(E$11,$E$11:$X$11,0)+2,FALSE)</f>
        <v>0.10937459468255628</v>
      </c>
      <c r="F35" s="46">
        <f>VLOOKUP($C$35,[1]!ACHIEV,MATCH(F$11,$E$11:$X$11,0)+2,FALSE)</f>
        <v>0.10937459468255628</v>
      </c>
      <c r="G35" s="46">
        <f>VLOOKUP($C$35,[1]!ACHIEV,MATCH(G$11,$E$11:$X$11,0)+2,FALSE)</f>
        <v>0.10937459468255628</v>
      </c>
      <c r="H35" s="46">
        <f>VLOOKUP($C$35,[1]!ACHIEV,MATCH(H$11,$E$11:$X$11,0)+2,FALSE)</f>
        <v>0.10937459468255628</v>
      </c>
      <c r="I35" s="46">
        <f>VLOOKUP($C$35,[1]!ACHIEV,MATCH(I$11,$E$11:$X$11,0)+2,FALSE)</f>
        <v>0.10937459468255628</v>
      </c>
      <c r="J35" s="46">
        <f>VLOOKUP($C$35,[1]!ACHIEV,MATCH(J$11,$E$11:$X$11,0)+2,FALSE)</f>
        <v>9.8437135214300656E-2</v>
      </c>
      <c r="K35" s="46">
        <f>VLOOKUP($C$35,[1]!ACHIEV,MATCH(K$11,$E$11:$X$11,0)+2,FALSE)</f>
        <v>7.874970817144053E-2</v>
      </c>
      <c r="L35" s="46">
        <f>VLOOKUP($C$35,[1]!ACHIEV,MATCH(L$11,$E$11:$X$11,0)+2,FALSE)</f>
        <v>6.2999766537152418E-2</v>
      </c>
      <c r="M35" s="46">
        <f>VLOOKUP($C$35,[1]!ACHIEV,MATCH(M$11,$E$11:$X$11,0)+2,FALSE)</f>
        <v>5.0399813229721938E-2</v>
      </c>
      <c r="N35" s="46">
        <f>VLOOKUP($C$35,[1]!ACHIEV,MATCH(N$11,$E$11:$X$11,0)+2,FALSE)</f>
        <v>4.0319850583777551E-2</v>
      </c>
      <c r="O35" s="46">
        <f>VLOOKUP($C$35,[1]!ACHIEV,MATCH(O$11,$E$11:$X$11,0)+2,FALSE)</f>
        <v>3.225588046702204E-2</v>
      </c>
      <c r="P35" s="46">
        <f>VLOOKUP($C$35,[1]!ACHIEV,MATCH(P$11,$E$11:$X$11,0)+2,FALSE)</f>
        <v>2.5804704373617631E-2</v>
      </c>
      <c r="Q35" s="46">
        <f>VLOOKUP($C$35,[1]!ACHIEV,MATCH(Q$11,$E$11:$X$11,0)+2,FALSE)</f>
        <v>2.0643763498894106E-2</v>
      </c>
      <c r="R35" s="46">
        <f>VLOOKUP($C$35,[1]!ACHIEV,MATCH(R$11,$E$11:$X$11,0)+2,FALSE)</f>
        <v>1.6515010799115284E-2</v>
      </c>
      <c r="S35" s="46">
        <f>VLOOKUP($C$35,[1]!ACHIEV,MATCH(S$11,$E$11:$X$11,0)+2,FALSE)</f>
        <v>1.3212008639292228E-2</v>
      </c>
      <c r="T35" s="46">
        <f>VLOOKUP($C$35,[1]!ACHIEV,MATCH(T$11,$E$11:$X$11,0)+2,FALSE)</f>
        <v>1.0569606911433781E-2</v>
      </c>
      <c r="U35" s="46">
        <f>VLOOKUP($C$35,[1]!ACHIEV,MATCH(U$11,$E$11:$X$11,0)+2,FALSE)</f>
        <v>7.2092823794611682E-5</v>
      </c>
      <c r="V35" s="46">
        <f>VLOOKUP($C$35,[1]!ACHIEV,MATCH(V$11,$E$11:$X$11,0)+2,FALSE)</f>
        <v>2.5747437069512102E-5</v>
      </c>
      <c r="W35" s="46">
        <f>VLOOKUP($C$35,[1]!ACHIEV,MATCH(W$11,$E$11:$X$11,0)+2,FALSE)</f>
        <v>8.7775353646568632E-6</v>
      </c>
      <c r="X35" s="46">
        <f>VLOOKUP($C$35,[1]!ACHIEV,MATCH(X$11,$E$11:$X$11,0)+2,FALSE)</f>
        <v>2.8622397928446119E-6</v>
      </c>
      <c r="Y35" s="41"/>
      <c r="Z35" s="164">
        <f>SUM(D35:X35)</f>
        <v>0.99688970187457115</v>
      </c>
    </row>
    <row r="36" spans="1:26">
      <c r="B36" s="98">
        <f>'Savings and Cost'!L4</f>
        <v>0.24685388196761199</v>
      </c>
      <c r="C36" s="20" t="str">
        <f>C13</f>
        <v>Large Off</v>
      </c>
      <c r="D36" s="102">
        <v>0.2</v>
      </c>
      <c r="E36" s="75">
        <f>E13*E$35*$Y$34*$B36*(1-$D36)</f>
        <v>6.9783028662447606</v>
      </c>
      <c r="F36" s="75">
        <f t="shared" ref="F36:X50" si="4">F13*F$35*$Y$34*$B36*(1-$D36)</f>
        <v>6.9573679576460252</v>
      </c>
      <c r="G36" s="75">
        <f t="shared" si="4"/>
        <v>6.9364958537730876</v>
      </c>
      <c r="H36" s="75">
        <f t="shared" si="4"/>
        <v>6.9156863662117676</v>
      </c>
      <c r="I36" s="75">
        <f t="shared" si="4"/>
        <v>6.894939307113134</v>
      </c>
      <c r="J36" s="75">
        <f t="shared" si="4"/>
        <v>6.1868290402726149</v>
      </c>
      <c r="K36" s="75">
        <f t="shared" si="4"/>
        <v>4.9346148425214382</v>
      </c>
      <c r="L36" s="75">
        <f t="shared" si="4"/>
        <v>3.9358487983950989</v>
      </c>
      <c r="M36" s="75">
        <f t="shared" si="4"/>
        <v>3.1392330015999304</v>
      </c>
      <c r="N36" s="75">
        <f t="shared" si="4"/>
        <v>2.5038522420761051</v>
      </c>
      <c r="O36" s="75">
        <f t="shared" si="4"/>
        <v>1.9970725482799012</v>
      </c>
      <c r="P36" s="75">
        <f t="shared" si="4"/>
        <v>1.5928650645080493</v>
      </c>
      <c r="Q36" s="75">
        <f t="shared" si="4"/>
        <v>1.27046917545162</v>
      </c>
      <c r="R36" s="75">
        <f t="shared" si="4"/>
        <v>1.0133262143402122</v>
      </c>
      <c r="S36" s="75">
        <f t="shared" si="4"/>
        <v>0.80822898855775316</v>
      </c>
      <c r="T36" s="75">
        <f t="shared" si="4"/>
        <v>0.64464344127366402</v>
      </c>
      <c r="U36" s="75">
        <f t="shared" si="4"/>
        <v>4.3837716872805344E-3</v>
      </c>
      <c r="V36" s="75">
        <f t="shared" si="4"/>
        <v>1.5609358472214426E-3</v>
      </c>
      <c r="W36" s="75">
        <f t="shared" si="4"/>
        <v>5.3054080898479292E-4</v>
      </c>
      <c r="X36" s="75">
        <f t="shared" si="4"/>
        <v>1.7248343040060412E-4</v>
      </c>
      <c r="Y36" s="76">
        <f>X13*$B36*$Y$34*(1-D36)</f>
        <v>60.261698139967159</v>
      </c>
      <c r="Z36" s="77">
        <f>SUM(D36:X36)</f>
        <v>62.916423440039054</v>
      </c>
    </row>
    <row r="37" spans="1:26">
      <c r="B37" s="98">
        <f>'Savings and Cost'!L5</f>
        <v>0</v>
      </c>
      <c r="C37" s="20" t="str">
        <f t="shared" ref="C37:C53" si="5">C14</f>
        <v>Medium Off</v>
      </c>
      <c r="D37" s="102">
        <v>0.2</v>
      </c>
      <c r="E37" s="75">
        <f t="shared" ref="E37:T53" si="6">E14*E$35*$Y$34*$B37*(1-$D37)</f>
        <v>0</v>
      </c>
      <c r="F37" s="75">
        <f t="shared" si="6"/>
        <v>0</v>
      </c>
      <c r="G37" s="75">
        <f t="shared" si="6"/>
        <v>0</v>
      </c>
      <c r="H37" s="75">
        <f t="shared" si="6"/>
        <v>0</v>
      </c>
      <c r="I37" s="75">
        <f t="shared" si="6"/>
        <v>0</v>
      </c>
      <c r="J37" s="75">
        <f t="shared" si="6"/>
        <v>0</v>
      </c>
      <c r="K37" s="75">
        <f t="shared" si="6"/>
        <v>0</v>
      </c>
      <c r="L37" s="75">
        <f t="shared" si="6"/>
        <v>0</v>
      </c>
      <c r="M37" s="75">
        <f t="shared" si="6"/>
        <v>0</v>
      </c>
      <c r="N37" s="75">
        <f t="shared" si="6"/>
        <v>0</v>
      </c>
      <c r="O37" s="75">
        <f t="shared" si="6"/>
        <v>0</v>
      </c>
      <c r="P37" s="75">
        <f t="shared" si="6"/>
        <v>0</v>
      </c>
      <c r="Q37" s="75">
        <f t="shared" si="6"/>
        <v>0</v>
      </c>
      <c r="R37" s="75">
        <f t="shared" si="6"/>
        <v>0</v>
      </c>
      <c r="S37" s="75">
        <f t="shared" si="6"/>
        <v>0</v>
      </c>
      <c r="T37" s="75">
        <f t="shared" si="6"/>
        <v>0</v>
      </c>
      <c r="U37" s="75">
        <f t="shared" si="4"/>
        <v>0</v>
      </c>
      <c r="V37" s="75">
        <f t="shared" si="4"/>
        <v>0</v>
      </c>
      <c r="W37" s="75">
        <f t="shared" si="4"/>
        <v>0</v>
      </c>
      <c r="X37" s="75">
        <f t="shared" si="4"/>
        <v>0</v>
      </c>
      <c r="Y37" s="76">
        <f t="shared" ref="Y37:Y53" si="7">X14*$B37*$Y$34*(1-D37)</f>
        <v>0</v>
      </c>
    </row>
    <row r="38" spans="1:26">
      <c r="B38" s="98">
        <f>'Savings and Cost'!L6</f>
        <v>0</v>
      </c>
      <c r="C38" s="20" t="str">
        <f t="shared" si="5"/>
        <v>Small Off</v>
      </c>
      <c r="D38" s="102">
        <v>0.2</v>
      </c>
      <c r="E38" s="75">
        <f t="shared" si="6"/>
        <v>0</v>
      </c>
      <c r="F38" s="75">
        <f t="shared" si="4"/>
        <v>0</v>
      </c>
      <c r="G38" s="75">
        <f t="shared" si="4"/>
        <v>0</v>
      </c>
      <c r="H38" s="75">
        <f t="shared" si="4"/>
        <v>0</v>
      </c>
      <c r="I38" s="75">
        <f t="shared" si="4"/>
        <v>0</v>
      </c>
      <c r="J38" s="75">
        <f t="shared" si="4"/>
        <v>0</v>
      </c>
      <c r="K38" s="75">
        <f t="shared" si="4"/>
        <v>0</v>
      </c>
      <c r="L38" s="75">
        <f t="shared" si="4"/>
        <v>0</v>
      </c>
      <c r="M38" s="75">
        <f t="shared" si="4"/>
        <v>0</v>
      </c>
      <c r="N38" s="75">
        <f t="shared" si="4"/>
        <v>0</v>
      </c>
      <c r="O38" s="75">
        <f t="shared" si="4"/>
        <v>0</v>
      </c>
      <c r="P38" s="75">
        <f t="shared" si="4"/>
        <v>0</v>
      </c>
      <c r="Q38" s="75">
        <f t="shared" si="4"/>
        <v>0</v>
      </c>
      <c r="R38" s="75">
        <f t="shared" si="4"/>
        <v>0</v>
      </c>
      <c r="S38" s="75">
        <f t="shared" si="4"/>
        <v>0</v>
      </c>
      <c r="T38" s="75">
        <f t="shared" si="4"/>
        <v>0</v>
      </c>
      <c r="U38" s="75">
        <f t="shared" si="4"/>
        <v>0</v>
      </c>
      <c r="V38" s="75">
        <f t="shared" si="4"/>
        <v>0</v>
      </c>
      <c r="W38" s="75">
        <f t="shared" si="4"/>
        <v>0</v>
      </c>
      <c r="X38" s="75">
        <f t="shared" si="4"/>
        <v>0</v>
      </c>
      <c r="Y38" s="76">
        <f t="shared" si="7"/>
        <v>0</v>
      </c>
    </row>
    <row r="39" spans="1:26">
      <c r="B39" s="98">
        <f>'Savings and Cost'!L7</f>
        <v>4.3084351086923031E-2</v>
      </c>
      <c r="C39" s="20" t="str">
        <f t="shared" si="5"/>
        <v>XLarge Ret</v>
      </c>
      <c r="D39" s="102">
        <v>0.2</v>
      </c>
      <c r="E39" s="75">
        <f t="shared" si="6"/>
        <v>0.4433504273066648</v>
      </c>
      <c r="F39" s="75">
        <f t="shared" si="4"/>
        <v>0.4413110153410541</v>
      </c>
      <c r="G39" s="75">
        <f t="shared" si="4"/>
        <v>0.43928098467048521</v>
      </c>
      <c r="H39" s="75">
        <f t="shared" si="4"/>
        <v>0.43726029214100104</v>
      </c>
      <c r="I39" s="75">
        <f t="shared" si="4"/>
        <v>0.4352488947971524</v>
      </c>
      <c r="J39" s="75">
        <f t="shared" si="4"/>
        <v>0.38992207489297687</v>
      </c>
      <c r="K39" s="75">
        <f t="shared" si="4"/>
        <v>0.31050274667877537</v>
      </c>
      <c r="L39" s="75">
        <f t="shared" si="4"/>
        <v>0.24725954723524235</v>
      </c>
      <c r="M39" s="75">
        <f t="shared" si="4"/>
        <v>0.19689772265436822</v>
      </c>
      <c r="N39" s="75">
        <f t="shared" si="4"/>
        <v>0.15679359450412647</v>
      </c>
      <c r="O39" s="75">
        <f t="shared" si="4"/>
        <v>0.124857875175526</v>
      </c>
      <c r="P39" s="75">
        <f t="shared" si="4"/>
        <v>9.9426823159774858E-2</v>
      </c>
      <c r="Q39" s="75">
        <f t="shared" si="4"/>
        <v>7.9175567818591919E-2</v>
      </c>
      <c r="R39" s="75">
        <f t="shared" si="4"/>
        <v>6.3049088165301123E-2</v>
      </c>
      <c r="S39" s="75">
        <f t="shared" si="4"/>
        <v>5.0207249887792585E-2</v>
      </c>
      <c r="T39" s="75">
        <f t="shared" si="4"/>
        <v>3.9981037230646992E-2</v>
      </c>
      <c r="U39" s="75">
        <f t="shared" si="4"/>
        <v>2.7144690481148187E-4</v>
      </c>
      <c r="V39" s="75">
        <f t="shared" si="4"/>
        <v>9.6499374660511517E-5</v>
      </c>
      <c r="W39" s="75">
        <f t="shared" si="4"/>
        <v>3.2746185524190487E-5</v>
      </c>
      <c r="X39" s="75">
        <f t="shared" si="4"/>
        <v>1.0628984697073881E-5</v>
      </c>
      <c r="Y39" s="76">
        <f t="shared" si="7"/>
        <v>3.7135199935538452</v>
      </c>
    </row>
    <row r="40" spans="1:26">
      <c r="B40" s="98">
        <f>'Savings and Cost'!L8</f>
        <v>0</v>
      </c>
      <c r="C40" s="20" t="str">
        <f t="shared" si="5"/>
        <v>Large Ret</v>
      </c>
      <c r="D40" s="102">
        <v>0.2</v>
      </c>
      <c r="E40" s="75">
        <f t="shared" si="6"/>
        <v>0</v>
      </c>
      <c r="F40" s="75">
        <f t="shared" si="4"/>
        <v>0</v>
      </c>
      <c r="G40" s="75">
        <f t="shared" si="4"/>
        <v>0</v>
      </c>
      <c r="H40" s="75">
        <f t="shared" si="4"/>
        <v>0</v>
      </c>
      <c r="I40" s="75">
        <f t="shared" si="4"/>
        <v>0</v>
      </c>
      <c r="J40" s="75">
        <f t="shared" si="4"/>
        <v>0</v>
      </c>
      <c r="K40" s="75">
        <f t="shared" si="4"/>
        <v>0</v>
      </c>
      <c r="L40" s="75">
        <f t="shared" si="4"/>
        <v>0</v>
      </c>
      <c r="M40" s="75">
        <f t="shared" si="4"/>
        <v>0</v>
      </c>
      <c r="N40" s="75">
        <f t="shared" si="4"/>
        <v>0</v>
      </c>
      <c r="O40" s="75">
        <f t="shared" si="4"/>
        <v>0</v>
      </c>
      <c r="P40" s="75">
        <f t="shared" si="4"/>
        <v>0</v>
      </c>
      <c r="Q40" s="75">
        <f t="shared" si="4"/>
        <v>0</v>
      </c>
      <c r="R40" s="75">
        <f t="shared" si="4"/>
        <v>0</v>
      </c>
      <c r="S40" s="75">
        <f t="shared" si="4"/>
        <v>0</v>
      </c>
      <c r="T40" s="75">
        <f t="shared" si="4"/>
        <v>0</v>
      </c>
      <c r="U40" s="75">
        <f t="shared" si="4"/>
        <v>0</v>
      </c>
      <c r="V40" s="75">
        <f t="shared" si="4"/>
        <v>0</v>
      </c>
      <c r="W40" s="75">
        <f t="shared" si="4"/>
        <v>0</v>
      </c>
      <c r="X40" s="75">
        <f t="shared" si="4"/>
        <v>0</v>
      </c>
      <c r="Y40" s="76">
        <f t="shared" si="7"/>
        <v>0</v>
      </c>
    </row>
    <row r="41" spans="1:26">
      <c r="B41" s="98">
        <f>'Savings and Cost'!L9</f>
        <v>0</v>
      </c>
      <c r="C41" s="20" t="str">
        <f t="shared" si="5"/>
        <v>Medium Ret</v>
      </c>
      <c r="D41" s="102">
        <v>0.2</v>
      </c>
      <c r="E41" s="75">
        <f t="shared" si="6"/>
        <v>0</v>
      </c>
      <c r="F41" s="75">
        <f t="shared" si="4"/>
        <v>0</v>
      </c>
      <c r="G41" s="75">
        <f t="shared" si="4"/>
        <v>0</v>
      </c>
      <c r="H41" s="75">
        <f t="shared" si="4"/>
        <v>0</v>
      </c>
      <c r="I41" s="75">
        <f t="shared" si="4"/>
        <v>0</v>
      </c>
      <c r="J41" s="75">
        <f t="shared" si="4"/>
        <v>0</v>
      </c>
      <c r="K41" s="75">
        <f t="shared" si="4"/>
        <v>0</v>
      </c>
      <c r="L41" s="75">
        <f t="shared" si="4"/>
        <v>0</v>
      </c>
      <c r="M41" s="75">
        <f t="shared" si="4"/>
        <v>0</v>
      </c>
      <c r="N41" s="75">
        <f t="shared" si="4"/>
        <v>0</v>
      </c>
      <c r="O41" s="75">
        <f t="shared" si="4"/>
        <v>0</v>
      </c>
      <c r="P41" s="75">
        <f t="shared" si="4"/>
        <v>0</v>
      </c>
      <c r="Q41" s="75">
        <f t="shared" si="4"/>
        <v>0</v>
      </c>
      <c r="R41" s="75">
        <f t="shared" si="4"/>
        <v>0</v>
      </c>
      <c r="S41" s="75">
        <f t="shared" si="4"/>
        <v>0</v>
      </c>
      <c r="T41" s="75">
        <f t="shared" si="4"/>
        <v>0</v>
      </c>
      <c r="U41" s="75">
        <f t="shared" si="4"/>
        <v>0</v>
      </c>
      <c r="V41" s="75">
        <f t="shared" si="4"/>
        <v>0</v>
      </c>
      <c r="W41" s="75">
        <f t="shared" si="4"/>
        <v>0</v>
      </c>
      <c r="X41" s="75">
        <f t="shared" si="4"/>
        <v>0</v>
      </c>
      <c r="Y41" s="76">
        <f t="shared" si="7"/>
        <v>0</v>
      </c>
    </row>
    <row r="42" spans="1:26">
      <c r="B42" s="98">
        <f>'Savings and Cost'!L10</f>
        <v>0</v>
      </c>
      <c r="C42" s="20" t="str">
        <f t="shared" si="5"/>
        <v>Small Ret</v>
      </c>
      <c r="D42" s="102">
        <v>0.2</v>
      </c>
      <c r="E42" s="75">
        <f t="shared" si="6"/>
        <v>0</v>
      </c>
      <c r="F42" s="75">
        <f t="shared" si="4"/>
        <v>0</v>
      </c>
      <c r="G42" s="75">
        <f t="shared" si="4"/>
        <v>0</v>
      </c>
      <c r="H42" s="75">
        <f t="shared" si="4"/>
        <v>0</v>
      </c>
      <c r="I42" s="75">
        <f t="shared" si="4"/>
        <v>0</v>
      </c>
      <c r="J42" s="75">
        <f t="shared" si="4"/>
        <v>0</v>
      </c>
      <c r="K42" s="75">
        <f t="shared" si="4"/>
        <v>0</v>
      </c>
      <c r="L42" s="75">
        <f t="shared" si="4"/>
        <v>0</v>
      </c>
      <c r="M42" s="75">
        <f t="shared" si="4"/>
        <v>0</v>
      </c>
      <c r="N42" s="75">
        <f t="shared" si="4"/>
        <v>0</v>
      </c>
      <c r="O42" s="75">
        <f t="shared" si="4"/>
        <v>0</v>
      </c>
      <c r="P42" s="75">
        <f t="shared" si="4"/>
        <v>0</v>
      </c>
      <c r="Q42" s="75">
        <f t="shared" si="4"/>
        <v>0</v>
      </c>
      <c r="R42" s="75">
        <f t="shared" si="4"/>
        <v>0</v>
      </c>
      <c r="S42" s="75">
        <f t="shared" si="4"/>
        <v>0</v>
      </c>
      <c r="T42" s="75">
        <f t="shared" si="4"/>
        <v>0</v>
      </c>
      <c r="U42" s="75">
        <f t="shared" si="4"/>
        <v>0</v>
      </c>
      <c r="V42" s="75">
        <f t="shared" si="4"/>
        <v>0</v>
      </c>
      <c r="W42" s="75">
        <f t="shared" si="4"/>
        <v>0</v>
      </c>
      <c r="X42" s="75">
        <f t="shared" si="4"/>
        <v>0</v>
      </c>
      <c r="Y42" s="76">
        <f t="shared" si="7"/>
        <v>0</v>
      </c>
    </row>
    <row r="43" spans="1:26">
      <c r="B43" s="98">
        <f>'Savings and Cost'!L11</f>
        <v>1.2664231593996E-2</v>
      </c>
      <c r="C43" s="20" t="str">
        <f t="shared" si="5"/>
        <v>School K-12</v>
      </c>
      <c r="D43" s="102">
        <v>0.2</v>
      </c>
      <c r="E43" s="75">
        <f t="shared" si="6"/>
        <v>0.22710839971536811</v>
      </c>
      <c r="F43" s="75">
        <f t="shared" si="4"/>
        <v>0.22617725527653507</v>
      </c>
      <c r="G43" s="75">
        <f t="shared" si="4"/>
        <v>0.22524992852990133</v>
      </c>
      <c r="H43" s="75">
        <f t="shared" si="4"/>
        <v>0.22432640382292868</v>
      </c>
      <c r="I43" s="75">
        <f t="shared" si="4"/>
        <v>0.22340666556725469</v>
      </c>
      <c r="J43" s="75">
        <f t="shared" si="4"/>
        <v>0.20024162841458604</v>
      </c>
      <c r="K43" s="75">
        <f t="shared" si="4"/>
        <v>0.15953651019046902</v>
      </c>
      <c r="L43" s="75">
        <f t="shared" si="4"/>
        <v>0.12710592839895049</v>
      </c>
      <c r="M43" s="75">
        <f t="shared" si="4"/>
        <v>0.1012678352740118</v>
      </c>
      <c r="N43" s="75">
        <f t="shared" si="4"/>
        <v>8.0682109719510689E-2</v>
      </c>
      <c r="O43" s="75">
        <f t="shared" si="4"/>
        <v>6.4281050455728558E-2</v>
      </c>
      <c r="P43" s="75">
        <f t="shared" si="4"/>
        <v>5.1213998519088061E-2</v>
      </c>
      <c r="Q43" s="75">
        <f t="shared" si="4"/>
        <v>4.0803216900127844E-2</v>
      </c>
      <c r="R43" s="75">
        <f t="shared" si="4"/>
        <v>3.2508738968669848E-2</v>
      </c>
      <c r="S43" s="75">
        <f t="shared" si="4"/>
        <v>2.5900362511118637E-2</v>
      </c>
      <c r="T43" s="75">
        <f t="shared" si="4"/>
        <v>2.0635336819858442E-2</v>
      </c>
      <c r="U43" s="75">
        <f t="shared" si="4"/>
        <v>1.4017174989909117E-4</v>
      </c>
      <c r="V43" s="75">
        <f t="shared" si="4"/>
        <v>4.985608775876711E-5</v>
      </c>
      <c r="W43" s="75">
        <f t="shared" si="4"/>
        <v>1.6926708340650556E-5</v>
      </c>
      <c r="X43" s="75">
        <f t="shared" si="4"/>
        <v>5.4969485336679833E-6</v>
      </c>
      <c r="Y43" s="76">
        <f t="shared" si="7"/>
        <v>1.9205059434258265</v>
      </c>
    </row>
    <row r="44" spans="1:26">
      <c r="B44" s="98">
        <f>'Savings and Cost'!L12</f>
        <v>6.9726859328571297E-2</v>
      </c>
      <c r="C44" s="20" t="str">
        <f t="shared" si="5"/>
        <v>University</v>
      </c>
      <c r="D44" s="102">
        <v>0.2</v>
      </c>
      <c r="E44" s="75">
        <f t="shared" si="6"/>
        <v>0.63347729729121649</v>
      </c>
      <c r="F44" s="75">
        <f t="shared" si="4"/>
        <v>0.63088004037232237</v>
      </c>
      <c r="G44" s="75">
        <f t="shared" si="4"/>
        <v>0.6282934322067959</v>
      </c>
      <c r="H44" s="75">
        <f t="shared" si="4"/>
        <v>0.62571742913474804</v>
      </c>
      <c r="I44" s="75">
        <f t="shared" si="4"/>
        <v>0.62315198767529567</v>
      </c>
      <c r="J44" s="75">
        <f t="shared" si="4"/>
        <v>0.55853735807324412</v>
      </c>
      <c r="K44" s="75">
        <f t="shared" si="4"/>
        <v>0.4449978839241151</v>
      </c>
      <c r="L44" s="75">
        <f t="shared" si="4"/>
        <v>0.35453871408002097</v>
      </c>
      <c r="M44" s="75">
        <f t="shared" si="4"/>
        <v>0.28246808428183429</v>
      </c>
      <c r="N44" s="75">
        <f t="shared" si="4"/>
        <v>0.22504797210902303</v>
      </c>
      <c r="O44" s="75">
        <f t="shared" si="4"/>
        <v>0.17930022033870083</v>
      </c>
      <c r="P44" s="75">
        <f t="shared" si="4"/>
        <v>0.14285207154824978</v>
      </c>
      <c r="Q44" s="75">
        <f t="shared" si="4"/>
        <v>0.11381310244392157</v>
      </c>
      <c r="R44" s="75">
        <f t="shared" si="4"/>
        <v>9.0677174979121158E-2</v>
      </c>
      <c r="S44" s="75">
        <f t="shared" si="4"/>
        <v>7.2244318849365413E-2</v>
      </c>
      <c r="T44" s="75">
        <f t="shared" si="4"/>
        <v>5.7558493713666406E-2</v>
      </c>
      <c r="U44" s="75">
        <f t="shared" si="4"/>
        <v>3.9098343079314982E-4</v>
      </c>
      <c r="V44" s="75">
        <f t="shared" si="4"/>
        <v>1.3906442811679204E-4</v>
      </c>
      <c r="W44" s="75">
        <f t="shared" si="4"/>
        <v>4.7213953623514597E-5</v>
      </c>
      <c r="X44" s="75">
        <f t="shared" si="4"/>
        <v>1.5332731439352725E-5</v>
      </c>
      <c r="Y44" s="76">
        <f t="shared" si="7"/>
        <v>5.3568996831374589</v>
      </c>
    </row>
    <row r="45" spans="1:26">
      <c r="B45" s="98">
        <f>'Savings and Cost'!L13</f>
        <v>0</v>
      </c>
      <c r="C45" s="20" t="str">
        <f t="shared" si="5"/>
        <v>Warehouse</v>
      </c>
      <c r="D45" s="102">
        <v>0.2</v>
      </c>
      <c r="E45" s="75">
        <f t="shared" si="6"/>
        <v>0</v>
      </c>
      <c r="F45" s="75">
        <f t="shared" si="4"/>
        <v>0</v>
      </c>
      <c r="G45" s="75">
        <f t="shared" si="4"/>
        <v>0</v>
      </c>
      <c r="H45" s="75">
        <f t="shared" si="4"/>
        <v>0</v>
      </c>
      <c r="I45" s="75">
        <f t="shared" si="4"/>
        <v>0</v>
      </c>
      <c r="J45" s="75">
        <f t="shared" si="4"/>
        <v>0</v>
      </c>
      <c r="K45" s="75">
        <f t="shared" si="4"/>
        <v>0</v>
      </c>
      <c r="L45" s="75">
        <f t="shared" si="4"/>
        <v>0</v>
      </c>
      <c r="M45" s="75">
        <f t="shared" si="4"/>
        <v>0</v>
      </c>
      <c r="N45" s="75">
        <f t="shared" si="4"/>
        <v>0</v>
      </c>
      <c r="O45" s="75">
        <f t="shared" si="4"/>
        <v>0</v>
      </c>
      <c r="P45" s="75">
        <f t="shared" si="4"/>
        <v>0</v>
      </c>
      <c r="Q45" s="75">
        <f t="shared" si="4"/>
        <v>0</v>
      </c>
      <c r="R45" s="75">
        <f t="shared" si="4"/>
        <v>0</v>
      </c>
      <c r="S45" s="75">
        <f t="shared" si="4"/>
        <v>0</v>
      </c>
      <c r="T45" s="75">
        <f t="shared" si="4"/>
        <v>0</v>
      </c>
      <c r="U45" s="75">
        <f t="shared" si="4"/>
        <v>0</v>
      </c>
      <c r="V45" s="75">
        <f t="shared" si="4"/>
        <v>0</v>
      </c>
      <c r="W45" s="75">
        <f t="shared" si="4"/>
        <v>0</v>
      </c>
      <c r="X45" s="75">
        <f t="shared" si="4"/>
        <v>0</v>
      </c>
      <c r="Y45" s="76">
        <f t="shared" si="7"/>
        <v>0</v>
      </c>
    </row>
    <row r="46" spans="1:26">
      <c r="B46" s="98">
        <f>'Savings and Cost'!L14</f>
        <v>0</v>
      </c>
      <c r="C46" s="20" t="str">
        <f t="shared" si="5"/>
        <v>Supermarket</v>
      </c>
      <c r="D46" s="102">
        <v>0.2</v>
      </c>
      <c r="E46" s="75">
        <f t="shared" si="6"/>
        <v>0</v>
      </c>
      <c r="F46" s="75">
        <f t="shared" si="4"/>
        <v>0</v>
      </c>
      <c r="G46" s="75">
        <f t="shared" si="4"/>
        <v>0</v>
      </c>
      <c r="H46" s="75">
        <f t="shared" si="4"/>
        <v>0</v>
      </c>
      <c r="I46" s="75">
        <f t="shared" si="4"/>
        <v>0</v>
      </c>
      <c r="J46" s="75">
        <f t="shared" si="4"/>
        <v>0</v>
      </c>
      <c r="K46" s="75">
        <f t="shared" si="4"/>
        <v>0</v>
      </c>
      <c r="L46" s="75">
        <f t="shared" si="4"/>
        <v>0</v>
      </c>
      <c r="M46" s="75">
        <f t="shared" si="4"/>
        <v>0</v>
      </c>
      <c r="N46" s="75">
        <f t="shared" si="4"/>
        <v>0</v>
      </c>
      <c r="O46" s="75">
        <f t="shared" si="4"/>
        <v>0</v>
      </c>
      <c r="P46" s="75">
        <f t="shared" si="4"/>
        <v>0</v>
      </c>
      <c r="Q46" s="75">
        <f t="shared" si="4"/>
        <v>0</v>
      </c>
      <c r="R46" s="75">
        <f t="shared" si="4"/>
        <v>0</v>
      </c>
      <c r="S46" s="75">
        <f t="shared" si="4"/>
        <v>0</v>
      </c>
      <c r="T46" s="75">
        <f t="shared" si="4"/>
        <v>0</v>
      </c>
      <c r="U46" s="75">
        <f t="shared" si="4"/>
        <v>0</v>
      </c>
      <c r="V46" s="75">
        <f t="shared" si="4"/>
        <v>0</v>
      </c>
      <c r="W46" s="75">
        <f t="shared" si="4"/>
        <v>0</v>
      </c>
      <c r="X46" s="75">
        <f t="shared" si="4"/>
        <v>0</v>
      </c>
      <c r="Y46" s="76">
        <f t="shared" si="7"/>
        <v>0</v>
      </c>
    </row>
    <row r="47" spans="1:26">
      <c r="B47" s="98">
        <f>'Savings and Cost'!L15</f>
        <v>0</v>
      </c>
      <c r="C47" s="20" t="str">
        <f t="shared" si="5"/>
        <v>MiniMart</v>
      </c>
      <c r="D47" s="102">
        <v>0.2</v>
      </c>
      <c r="E47" s="75">
        <f t="shared" si="6"/>
        <v>0</v>
      </c>
      <c r="F47" s="75">
        <f t="shared" si="4"/>
        <v>0</v>
      </c>
      <c r="G47" s="75">
        <f t="shared" si="4"/>
        <v>0</v>
      </c>
      <c r="H47" s="75">
        <f t="shared" si="4"/>
        <v>0</v>
      </c>
      <c r="I47" s="75">
        <f t="shared" si="4"/>
        <v>0</v>
      </c>
      <c r="J47" s="75">
        <f t="shared" si="4"/>
        <v>0</v>
      </c>
      <c r="K47" s="75">
        <f t="shared" si="4"/>
        <v>0</v>
      </c>
      <c r="L47" s="75">
        <f t="shared" si="4"/>
        <v>0</v>
      </c>
      <c r="M47" s="75">
        <f t="shared" si="4"/>
        <v>0</v>
      </c>
      <c r="N47" s="75">
        <f t="shared" si="4"/>
        <v>0</v>
      </c>
      <c r="O47" s="75">
        <f t="shared" si="4"/>
        <v>0</v>
      </c>
      <c r="P47" s="75">
        <f t="shared" si="4"/>
        <v>0</v>
      </c>
      <c r="Q47" s="75">
        <f t="shared" si="4"/>
        <v>0</v>
      </c>
      <c r="R47" s="75">
        <f t="shared" si="4"/>
        <v>0</v>
      </c>
      <c r="S47" s="75">
        <f t="shared" si="4"/>
        <v>0</v>
      </c>
      <c r="T47" s="75">
        <f t="shared" si="4"/>
        <v>0</v>
      </c>
      <c r="U47" s="75">
        <f t="shared" si="4"/>
        <v>0</v>
      </c>
      <c r="V47" s="75">
        <f t="shared" si="4"/>
        <v>0</v>
      </c>
      <c r="W47" s="75">
        <f t="shared" si="4"/>
        <v>0</v>
      </c>
      <c r="X47" s="75">
        <f t="shared" si="4"/>
        <v>0</v>
      </c>
      <c r="Y47" s="76">
        <f t="shared" si="7"/>
        <v>0</v>
      </c>
    </row>
    <row r="48" spans="1:26">
      <c r="B48" s="98">
        <f>'Savings and Cost'!L16</f>
        <v>0</v>
      </c>
      <c r="C48" s="20" t="str">
        <f t="shared" si="5"/>
        <v>Restaurant</v>
      </c>
      <c r="D48" s="102">
        <v>0.2</v>
      </c>
      <c r="E48" s="75">
        <f t="shared" si="6"/>
        <v>0</v>
      </c>
      <c r="F48" s="75">
        <f t="shared" si="4"/>
        <v>0</v>
      </c>
      <c r="G48" s="75">
        <f t="shared" si="4"/>
        <v>0</v>
      </c>
      <c r="H48" s="75">
        <f t="shared" si="4"/>
        <v>0</v>
      </c>
      <c r="I48" s="75">
        <f t="shared" si="4"/>
        <v>0</v>
      </c>
      <c r="J48" s="75">
        <f t="shared" si="4"/>
        <v>0</v>
      </c>
      <c r="K48" s="75">
        <f t="shared" si="4"/>
        <v>0</v>
      </c>
      <c r="L48" s="75">
        <f t="shared" si="4"/>
        <v>0</v>
      </c>
      <c r="M48" s="75">
        <f t="shared" si="4"/>
        <v>0</v>
      </c>
      <c r="N48" s="75">
        <f t="shared" si="4"/>
        <v>0</v>
      </c>
      <c r="O48" s="75">
        <f t="shared" si="4"/>
        <v>0</v>
      </c>
      <c r="P48" s="75">
        <f t="shared" si="4"/>
        <v>0</v>
      </c>
      <c r="Q48" s="75">
        <f t="shared" si="4"/>
        <v>0</v>
      </c>
      <c r="R48" s="75">
        <f t="shared" si="4"/>
        <v>0</v>
      </c>
      <c r="S48" s="75">
        <f t="shared" si="4"/>
        <v>0</v>
      </c>
      <c r="T48" s="75">
        <f t="shared" si="4"/>
        <v>0</v>
      </c>
      <c r="U48" s="75">
        <f t="shared" si="4"/>
        <v>0</v>
      </c>
      <c r="V48" s="75">
        <f t="shared" si="4"/>
        <v>0</v>
      </c>
      <c r="W48" s="75">
        <f t="shared" si="4"/>
        <v>0</v>
      </c>
      <c r="X48" s="75">
        <f t="shared" si="4"/>
        <v>0</v>
      </c>
      <c r="Y48" s="76">
        <f t="shared" si="7"/>
        <v>0</v>
      </c>
    </row>
    <row r="49" spans="1:25">
      <c r="B49" s="98">
        <f>'Savings and Cost'!L17</f>
        <v>4.9411258695547293E-2</v>
      </c>
      <c r="C49" s="20" t="str">
        <f t="shared" si="5"/>
        <v>Lodging</v>
      </c>
      <c r="D49" s="102">
        <v>0.2</v>
      </c>
      <c r="E49" s="75">
        <f t="shared" si="6"/>
        <v>0.6252994965947396</v>
      </c>
      <c r="F49" s="75">
        <f t="shared" si="4"/>
        <v>0.62379877780291237</v>
      </c>
      <c r="G49" s="75">
        <f t="shared" si="4"/>
        <v>0.62230166073618531</v>
      </c>
      <c r="H49" s="75">
        <f t="shared" si="4"/>
        <v>0.62080813675041835</v>
      </c>
      <c r="I49" s="75">
        <f t="shared" si="4"/>
        <v>0.61931819722221748</v>
      </c>
      <c r="J49" s="75">
        <f t="shared" si="4"/>
        <v>0.55604865019399585</v>
      </c>
      <c r="K49" s="75">
        <f t="shared" si="4"/>
        <v>0.44377130674682425</v>
      </c>
      <c r="L49" s="75">
        <f t="shared" si="4"/>
        <v>0.35416500448850557</v>
      </c>
      <c r="M49" s="75">
        <f t="shared" si="4"/>
        <v>0.28265200678218649</v>
      </c>
      <c r="N49" s="75">
        <f t="shared" si="4"/>
        <v>0.22557891357272736</v>
      </c>
      <c r="O49" s="75">
        <f t="shared" si="4"/>
        <v>0.18003001934412227</v>
      </c>
      <c r="P49" s="75">
        <f t="shared" si="4"/>
        <v>0.14367835783815713</v>
      </c>
      <c r="Q49" s="75">
        <f t="shared" si="4"/>
        <v>0.11466682382347644</v>
      </c>
      <c r="R49" s="75">
        <f t="shared" si="4"/>
        <v>9.151329875704009E-2</v>
      </c>
      <c r="S49" s="75">
        <f t="shared" si="4"/>
        <v>7.3034933472018546E-2</v>
      </c>
      <c r="T49" s="75">
        <f t="shared" si="4"/>
        <v>5.8287719705348566E-2</v>
      </c>
      <c r="U49" s="75">
        <f t="shared" si="4"/>
        <v>3.9661278211188423E-4</v>
      </c>
      <c r="V49" s="75">
        <f t="shared" si="4"/>
        <v>1.4130746836962056E-4</v>
      </c>
      <c r="W49" s="75">
        <f t="shared" si="4"/>
        <v>4.805738537943544E-5</v>
      </c>
      <c r="X49" s="75">
        <f t="shared" si="4"/>
        <v>1.5633276409202812E-5</v>
      </c>
      <c r="Y49" s="76">
        <f t="shared" si="7"/>
        <v>5.4619031040952093</v>
      </c>
    </row>
    <row r="50" spans="1:25">
      <c r="B50" s="98">
        <f>'Savings and Cost'!L18</f>
        <v>6.9726859328571297E-2</v>
      </c>
      <c r="C50" s="20" t="str">
        <f t="shared" si="5"/>
        <v>Hospital</v>
      </c>
      <c r="D50" s="102">
        <v>0.2</v>
      </c>
      <c r="E50" s="75">
        <f t="shared" si="6"/>
        <v>0.54467405258704593</v>
      </c>
      <c r="F50" s="75">
        <f t="shared" si="4"/>
        <v>0.54353023707661308</v>
      </c>
      <c r="G50" s="75">
        <f t="shared" si="4"/>
        <v>0.54238882357875218</v>
      </c>
      <c r="H50" s="75">
        <f t="shared" si="4"/>
        <v>0.54124980704923686</v>
      </c>
      <c r="I50" s="75">
        <f t="shared" si="4"/>
        <v>0.5401131824544334</v>
      </c>
      <c r="J50" s="75">
        <f t="shared" ref="F50:X53" si="8">J27*J$35*$Y$34*$B50*(1-$D50)</f>
        <v>0.48508105029415127</v>
      </c>
      <c r="K50" s="75">
        <f t="shared" si="8"/>
        <v>0.38724990407082693</v>
      </c>
      <c r="L50" s="75">
        <f t="shared" si="8"/>
        <v>0.30914934341782252</v>
      </c>
      <c r="M50" s="75">
        <f t="shared" si="8"/>
        <v>0.2468001038373161</v>
      </c>
      <c r="N50" s="75">
        <f t="shared" si="8"/>
        <v>0.19702545889540618</v>
      </c>
      <c r="O50" s="75">
        <f t="shared" si="8"/>
        <v>0.15728936434538066</v>
      </c>
      <c r="P50" s="75">
        <f t="shared" si="8"/>
        <v>0.12556724534420427</v>
      </c>
      <c r="Q50" s="75">
        <f t="shared" si="8"/>
        <v>0.10024284330318514</v>
      </c>
      <c r="R50" s="75">
        <f t="shared" si="8"/>
        <v>8.0025866665798778E-2</v>
      </c>
      <c r="S50" s="75">
        <f t="shared" si="8"/>
        <v>6.3886249876640475E-2</v>
      </c>
      <c r="T50" s="75">
        <f t="shared" si="8"/>
        <v>5.1001671001519623E-2</v>
      </c>
      <c r="U50" s="75">
        <f t="shared" si="8"/>
        <v>3.4713997569433045E-4</v>
      </c>
      <c r="V50" s="75">
        <f t="shared" si="8"/>
        <v>1.2371820776624253E-4</v>
      </c>
      <c r="W50" s="75">
        <f t="shared" si="8"/>
        <v>4.2088090749082911E-5</v>
      </c>
      <c r="X50" s="75">
        <f t="shared" si="8"/>
        <v>1.3695556225704973E-5</v>
      </c>
      <c r="Y50" s="76">
        <f t="shared" si="7"/>
        <v>4.7849087487158997</v>
      </c>
    </row>
    <row r="51" spans="1:25">
      <c r="B51" s="98">
        <f>'Savings and Cost'!L19</f>
        <v>1.8978792232811539E-2</v>
      </c>
      <c r="C51" s="20" t="str">
        <f t="shared" si="5"/>
        <v>Residential Care</v>
      </c>
      <c r="D51" s="102">
        <v>0.2</v>
      </c>
      <c r="E51" s="75">
        <f t="shared" si="6"/>
        <v>0.18173356150923783</v>
      </c>
      <c r="F51" s="75">
        <f t="shared" si="8"/>
        <v>0.18129740096161562</v>
      </c>
      <c r="G51" s="75">
        <f t="shared" si="8"/>
        <v>0.1808622871993078</v>
      </c>
      <c r="H51" s="75">
        <f t="shared" si="8"/>
        <v>0.18042821771002948</v>
      </c>
      <c r="I51" s="75">
        <f t="shared" si="8"/>
        <v>0.17999518998752539</v>
      </c>
      <c r="J51" s="75">
        <f t="shared" si="8"/>
        <v>0.16160688137839982</v>
      </c>
      <c r="K51" s="75">
        <f t="shared" si="8"/>
        <v>0.12897521989047334</v>
      </c>
      <c r="L51" s="75">
        <f t="shared" si="8"/>
        <v>0.10293254349018897</v>
      </c>
      <c r="M51" s="75">
        <f t="shared" si="8"/>
        <v>8.2148404308650017E-2</v>
      </c>
      <c r="N51" s="75">
        <f t="shared" si="8"/>
        <v>6.5560998510647409E-2</v>
      </c>
      <c r="O51" s="75">
        <f t="shared" si="8"/>
        <v>5.2322921691377491E-2</v>
      </c>
      <c r="P51" s="75">
        <f t="shared" si="8"/>
        <v>4.1757877343454541E-2</v>
      </c>
      <c r="Q51" s="75">
        <f t="shared" si="8"/>
        <v>3.3326126750264216E-2</v>
      </c>
      <c r="R51" s="75">
        <f t="shared" si="8"/>
        <v>2.659691523685085E-2</v>
      </c>
      <c r="S51" s="75">
        <f t="shared" si="8"/>
        <v>2.1226466112225936E-2</v>
      </c>
      <c r="T51" s="75">
        <f t="shared" si="8"/>
        <v>1.6940418074845275E-2</v>
      </c>
      <c r="U51" s="75">
        <f t="shared" si="8"/>
        <v>1.1526932905879841E-4</v>
      </c>
      <c r="V51" s="75">
        <f t="shared" si="8"/>
        <v>4.1068815238961686E-5</v>
      </c>
      <c r="W51" s="75">
        <f t="shared" si="8"/>
        <v>1.396713070998536E-5</v>
      </c>
      <c r="X51" s="75">
        <f t="shared" si="8"/>
        <v>4.5435683466479812E-6</v>
      </c>
      <c r="Y51" s="76">
        <f t="shared" si="7"/>
        <v>1.5874170843430264</v>
      </c>
    </row>
    <row r="52" spans="1:25">
      <c r="B52" s="98">
        <f>'Savings and Cost'!L20</f>
        <v>3.4484792947500752E-2</v>
      </c>
      <c r="C52" s="20" t="str">
        <f t="shared" si="5"/>
        <v>Assembly</v>
      </c>
      <c r="D52" s="102">
        <v>0.2</v>
      </c>
      <c r="E52" s="75">
        <f t="shared" si="6"/>
        <v>0.96411294961177585</v>
      </c>
      <c r="F52" s="75">
        <f t="shared" si="8"/>
        <v>0.95978729617785108</v>
      </c>
      <c r="G52" s="75">
        <f t="shared" si="8"/>
        <v>0.95548105050899967</v>
      </c>
      <c r="H52" s="75">
        <f t="shared" si="8"/>
        <v>0.95119412552904936</v>
      </c>
      <c r="I52" s="75">
        <f t="shared" si="8"/>
        <v>0.94692643455250924</v>
      </c>
      <c r="J52" s="75">
        <f t="shared" si="8"/>
        <v>0.84841010215453516</v>
      </c>
      <c r="K52" s="75">
        <f t="shared" si="8"/>
        <v>0.67568285506362813</v>
      </c>
      <c r="L52" s="75">
        <f t="shared" si="8"/>
        <v>0.53812103305646075</v>
      </c>
      <c r="M52" s="75">
        <f t="shared" si="8"/>
        <v>0.42856533068385128</v>
      </c>
      <c r="N52" s="75">
        <f t="shared" si="8"/>
        <v>0.34131400072014656</v>
      </c>
      <c r="O52" s="75">
        <f t="shared" si="8"/>
        <v>0.27182611085619901</v>
      </c>
      <c r="P52" s="75">
        <f t="shared" si="8"/>
        <v>0.21648521416439276</v>
      </c>
      <c r="Q52" s="75">
        <f t="shared" si="8"/>
        <v>0.17241113373614014</v>
      </c>
      <c r="R52" s="75">
        <f t="shared" si="8"/>
        <v>0.13731006595955519</v>
      </c>
      <c r="S52" s="75">
        <f t="shared" si="8"/>
        <v>0.10935520117089335</v>
      </c>
      <c r="T52" s="75">
        <f t="shared" si="8"/>
        <v>8.7091648667978597E-2</v>
      </c>
      <c r="U52" s="75">
        <f t="shared" si="8"/>
        <v>5.9136660204900252E-4</v>
      </c>
      <c r="V52" s="75">
        <f t="shared" si="8"/>
        <v>2.1025476329571098E-4</v>
      </c>
      <c r="W52" s="75">
        <f t="shared" si="8"/>
        <v>7.1356165997361689E-5</v>
      </c>
      <c r="X52" s="75">
        <f t="shared" si="8"/>
        <v>2.3163917826019337E-5</v>
      </c>
      <c r="Y52" s="76">
        <f t="shared" si="7"/>
        <v>8.0929340315676619</v>
      </c>
    </row>
    <row r="53" spans="1:25">
      <c r="B53" s="98">
        <f>'Savings and Cost'!L21</f>
        <v>8.26107067756085E-2</v>
      </c>
      <c r="C53" s="20" t="str">
        <f t="shared" si="5"/>
        <v>Other</v>
      </c>
      <c r="D53" s="102">
        <v>0.2</v>
      </c>
      <c r="E53" s="75">
        <f t="shared" si="6"/>
        <v>2.1052917828246978</v>
      </c>
      <c r="F53" s="75">
        <f t="shared" si="8"/>
        <v>2.0863441567792758</v>
      </c>
      <c r="G53" s="75">
        <f t="shared" si="8"/>
        <v>2.0675670593682618</v>
      </c>
      <c r="H53" s="75">
        <f t="shared" si="8"/>
        <v>2.0489589558339478</v>
      </c>
      <c r="I53" s="75">
        <f t="shared" si="8"/>
        <v>2.030518325231442</v>
      </c>
      <c r="J53" s="75">
        <f t="shared" si="8"/>
        <v>1.8110192942739234</v>
      </c>
      <c r="K53" s="75">
        <f t="shared" si="8"/>
        <v>1.4357760965003665</v>
      </c>
      <c r="L53" s="75">
        <f t="shared" si="8"/>
        <v>1.1382832893054906</v>
      </c>
      <c r="M53" s="75">
        <f t="shared" si="8"/>
        <v>0.90243099176139308</v>
      </c>
      <c r="N53" s="75">
        <f t="shared" si="8"/>
        <v>0.71544729026843223</v>
      </c>
      <c r="O53" s="75">
        <f t="shared" si="8"/>
        <v>0.56720661172481313</v>
      </c>
      <c r="P53" s="75">
        <f t="shared" si="8"/>
        <v>0.4496814017754317</v>
      </c>
      <c r="Q53" s="75">
        <f t="shared" si="8"/>
        <v>0.35650741532756236</v>
      </c>
      <c r="R53" s="75">
        <f t="shared" si="8"/>
        <v>0.28263907887169143</v>
      </c>
      <c r="S53" s="75">
        <f t="shared" si="8"/>
        <v>0.22407626172947692</v>
      </c>
      <c r="T53" s="75">
        <f t="shared" si="8"/>
        <v>0.17764766029912932</v>
      </c>
      <c r="U53" s="75">
        <f t="shared" si="8"/>
        <v>1.2007880221635665E-3</v>
      </c>
      <c r="V53" s="75">
        <f t="shared" si="8"/>
        <v>4.2499318927302166E-4</v>
      </c>
      <c r="W53" s="75">
        <f t="shared" si="8"/>
        <v>1.435800854222679E-4</v>
      </c>
      <c r="X53" s="75">
        <f t="shared" si="8"/>
        <v>4.6398216735178475E-5</v>
      </c>
      <c r="Y53" s="76">
        <f t="shared" si="7"/>
        <v>16.21045757632557</v>
      </c>
    </row>
    <row r="54" spans="1:25">
      <c r="E54" s="77"/>
      <c r="F54" s="77"/>
      <c r="G54" s="77"/>
      <c r="H54" s="77"/>
      <c r="I54" s="77"/>
      <c r="J54" s="77"/>
      <c r="K54" s="77"/>
      <c r="L54" s="77"/>
      <c r="M54" s="77"/>
      <c r="N54" s="77"/>
      <c r="O54" s="77"/>
      <c r="P54" s="77"/>
      <c r="Q54" s="77"/>
      <c r="R54" s="77"/>
      <c r="S54" s="77"/>
      <c r="T54" s="77"/>
      <c r="U54" s="77"/>
      <c r="V54" s="77"/>
      <c r="W54" s="77"/>
      <c r="X54" s="77"/>
      <c r="Y54" s="76"/>
    </row>
    <row r="55" spans="1:25">
      <c r="E55" s="77"/>
      <c r="F55" s="77"/>
      <c r="G55" s="77"/>
      <c r="H55" s="77"/>
      <c r="I55" s="77"/>
      <c r="J55" s="77"/>
      <c r="K55" s="77"/>
      <c r="L55" s="77"/>
      <c r="M55" s="77"/>
      <c r="N55" s="77"/>
      <c r="O55" s="77"/>
      <c r="P55" s="77"/>
      <c r="Q55" s="77"/>
      <c r="R55" s="77"/>
      <c r="S55" s="77"/>
      <c r="T55" s="77"/>
      <c r="U55" s="77"/>
      <c r="V55" s="77"/>
      <c r="W55" s="77"/>
      <c r="X55" s="77"/>
      <c r="Y55" s="76"/>
    </row>
    <row r="56" spans="1:25">
      <c r="A56" s="45"/>
      <c r="B56" s="45"/>
      <c r="C56" s="45"/>
      <c r="D56" s="45"/>
      <c r="E56" s="45">
        <f>E11</f>
        <v>2016</v>
      </c>
      <c r="F56" s="45">
        <f t="shared" ref="F56:X57" si="9">F11</f>
        <v>2017</v>
      </c>
      <c r="G56" s="45">
        <f t="shared" si="9"/>
        <v>2018</v>
      </c>
      <c r="H56" s="45">
        <f t="shared" si="9"/>
        <v>2019</v>
      </c>
      <c r="I56" s="45">
        <f t="shared" si="9"/>
        <v>2020</v>
      </c>
      <c r="J56" s="45">
        <f t="shared" si="9"/>
        <v>2021</v>
      </c>
      <c r="K56" s="45">
        <f t="shared" si="9"/>
        <v>2022</v>
      </c>
      <c r="L56" s="45">
        <f t="shared" si="9"/>
        <v>2023</v>
      </c>
      <c r="M56" s="45">
        <f t="shared" si="9"/>
        <v>2024</v>
      </c>
      <c r="N56" s="45">
        <f t="shared" si="9"/>
        <v>2025</v>
      </c>
      <c r="O56" s="45">
        <f t="shared" si="9"/>
        <v>2026</v>
      </c>
      <c r="P56" s="45">
        <f t="shared" si="9"/>
        <v>2027</v>
      </c>
      <c r="Q56" s="45">
        <f t="shared" si="9"/>
        <v>2028</v>
      </c>
      <c r="R56" s="45">
        <f t="shared" si="9"/>
        <v>2029</v>
      </c>
      <c r="S56" s="45">
        <f t="shared" si="9"/>
        <v>2030</v>
      </c>
      <c r="T56" s="45">
        <f t="shared" si="9"/>
        <v>2031</v>
      </c>
      <c r="U56" s="45">
        <f t="shared" si="9"/>
        <v>2032</v>
      </c>
      <c r="V56" s="45">
        <f t="shared" si="9"/>
        <v>2033</v>
      </c>
      <c r="W56" s="45">
        <f t="shared" si="9"/>
        <v>2034</v>
      </c>
      <c r="X56" s="45">
        <f t="shared" si="9"/>
        <v>2035</v>
      </c>
      <c r="Y56" s="76"/>
    </row>
    <row r="57" spans="1:25">
      <c r="A57" s="45" t="s">
        <v>252</v>
      </c>
      <c r="B57" s="45"/>
      <c r="C57" s="45"/>
      <c r="D57" s="45"/>
      <c r="E57" s="46" t="str">
        <f>E12</f>
        <v>FLOOR_2016</v>
      </c>
      <c r="F57" s="46" t="str">
        <f t="shared" si="9"/>
        <v>FLOOR_2017</v>
      </c>
      <c r="G57" s="46" t="str">
        <f t="shared" si="9"/>
        <v>FLOOR_2018</v>
      </c>
      <c r="H57" s="46" t="str">
        <f t="shared" si="9"/>
        <v>FLOOR_2019</v>
      </c>
      <c r="I57" s="46" t="str">
        <f t="shared" si="9"/>
        <v>FLOOR_2020</v>
      </c>
      <c r="J57" s="46" t="str">
        <f t="shared" si="9"/>
        <v>FLOOR_2021</v>
      </c>
      <c r="K57" s="46" t="str">
        <f t="shared" si="9"/>
        <v>FLOOR_2022</v>
      </c>
      <c r="L57" s="46" t="str">
        <f t="shared" si="9"/>
        <v>FLOOR_2023</v>
      </c>
      <c r="M57" s="46" t="str">
        <f t="shared" si="9"/>
        <v>FLOOR_2024</v>
      </c>
      <c r="N57" s="46" t="str">
        <f t="shared" si="9"/>
        <v>FLOOR_2025</v>
      </c>
      <c r="O57" s="46" t="str">
        <f t="shared" si="9"/>
        <v>FLOOR_2026</v>
      </c>
      <c r="P57" s="46" t="str">
        <f t="shared" si="9"/>
        <v>FLOOR_2027</v>
      </c>
      <c r="Q57" s="46" t="str">
        <f t="shared" si="9"/>
        <v>FLOOR_2028</v>
      </c>
      <c r="R57" s="46" t="str">
        <f t="shared" si="9"/>
        <v>FLOOR_2029</v>
      </c>
      <c r="S57" s="46" t="str">
        <f t="shared" si="9"/>
        <v>FLOOR_2030</v>
      </c>
      <c r="T57" s="46" t="str">
        <f t="shared" si="9"/>
        <v>FLOOR_2031</v>
      </c>
      <c r="U57" s="46" t="str">
        <f t="shared" si="9"/>
        <v>FLOOR_2032</v>
      </c>
      <c r="V57" s="46" t="str">
        <f t="shared" si="9"/>
        <v>FLOOR_2033</v>
      </c>
      <c r="W57" s="46" t="str">
        <f t="shared" si="9"/>
        <v>FLOOR_2034</v>
      </c>
      <c r="X57" s="46" t="str">
        <f t="shared" si="9"/>
        <v>FLOOR_2035</v>
      </c>
      <c r="Y57" s="76"/>
    </row>
    <row r="58" spans="1:25">
      <c r="C58" s="20" t="str">
        <f>C36</f>
        <v>Large Off</v>
      </c>
      <c r="E58" s="77">
        <f>E36</f>
        <v>6.9783028662447606</v>
      </c>
      <c r="F58" s="77">
        <f t="shared" ref="F58:X58" si="10">F36</f>
        <v>6.9573679576460252</v>
      </c>
      <c r="G58" s="77">
        <f t="shared" si="10"/>
        <v>6.9364958537730876</v>
      </c>
      <c r="H58" s="77">
        <f t="shared" si="10"/>
        <v>6.9156863662117676</v>
      </c>
      <c r="I58" s="77">
        <f t="shared" si="10"/>
        <v>6.894939307113134</v>
      </c>
      <c r="J58" s="77">
        <f t="shared" si="10"/>
        <v>6.1868290402726149</v>
      </c>
      <c r="K58" s="77">
        <f t="shared" si="10"/>
        <v>4.9346148425214382</v>
      </c>
      <c r="L58" s="77">
        <f t="shared" si="10"/>
        <v>3.9358487983950989</v>
      </c>
      <c r="M58" s="77">
        <f t="shared" si="10"/>
        <v>3.1392330015999304</v>
      </c>
      <c r="N58" s="77">
        <f t="shared" si="10"/>
        <v>2.5038522420761051</v>
      </c>
      <c r="O58" s="77">
        <f t="shared" si="10"/>
        <v>1.9970725482799012</v>
      </c>
      <c r="P58" s="77">
        <f t="shared" si="10"/>
        <v>1.5928650645080493</v>
      </c>
      <c r="Q58" s="77">
        <f t="shared" si="10"/>
        <v>1.27046917545162</v>
      </c>
      <c r="R58" s="77">
        <f t="shared" si="10"/>
        <v>1.0133262143402122</v>
      </c>
      <c r="S58" s="77">
        <f t="shared" si="10"/>
        <v>0.80822898855775316</v>
      </c>
      <c r="T58" s="77">
        <f t="shared" si="10"/>
        <v>0.64464344127366402</v>
      </c>
      <c r="U58" s="77">
        <f t="shared" si="10"/>
        <v>4.3837716872805344E-3</v>
      </c>
      <c r="V58" s="77">
        <f t="shared" si="10"/>
        <v>1.5609358472214426E-3</v>
      </c>
      <c r="W58" s="77">
        <f t="shared" si="10"/>
        <v>5.3054080898479292E-4</v>
      </c>
      <c r="X58" s="77">
        <f t="shared" si="10"/>
        <v>1.7248343040060412E-4</v>
      </c>
      <c r="Y58" s="76"/>
    </row>
    <row r="59" spans="1:25">
      <c r="C59" s="20" t="str">
        <f t="shared" ref="C59:C75" si="11">C37</f>
        <v>Medium Off</v>
      </c>
      <c r="E59" s="77">
        <f t="shared" ref="E59:X59" si="12">E37</f>
        <v>0</v>
      </c>
      <c r="F59" s="77">
        <f t="shared" si="12"/>
        <v>0</v>
      </c>
      <c r="G59" s="77">
        <f t="shared" si="12"/>
        <v>0</v>
      </c>
      <c r="H59" s="77">
        <f t="shared" si="12"/>
        <v>0</v>
      </c>
      <c r="I59" s="77">
        <f t="shared" si="12"/>
        <v>0</v>
      </c>
      <c r="J59" s="77">
        <f t="shared" si="12"/>
        <v>0</v>
      </c>
      <c r="K59" s="77">
        <f t="shared" si="12"/>
        <v>0</v>
      </c>
      <c r="L59" s="77">
        <f t="shared" si="12"/>
        <v>0</v>
      </c>
      <c r="M59" s="77">
        <f t="shared" si="12"/>
        <v>0</v>
      </c>
      <c r="N59" s="77">
        <f t="shared" si="12"/>
        <v>0</v>
      </c>
      <c r="O59" s="77">
        <f t="shared" si="12"/>
        <v>0</v>
      </c>
      <c r="P59" s="77">
        <f t="shared" si="12"/>
        <v>0</v>
      </c>
      <c r="Q59" s="77">
        <f t="shared" si="12"/>
        <v>0</v>
      </c>
      <c r="R59" s="77">
        <f t="shared" si="12"/>
        <v>0</v>
      </c>
      <c r="S59" s="77">
        <f t="shared" si="12"/>
        <v>0</v>
      </c>
      <c r="T59" s="77">
        <f t="shared" si="12"/>
        <v>0</v>
      </c>
      <c r="U59" s="77">
        <f t="shared" si="12"/>
        <v>0</v>
      </c>
      <c r="V59" s="77">
        <f t="shared" si="12"/>
        <v>0</v>
      </c>
      <c r="W59" s="77">
        <f t="shared" si="12"/>
        <v>0</v>
      </c>
      <c r="X59" s="77">
        <f t="shared" si="12"/>
        <v>0</v>
      </c>
      <c r="Y59" s="76"/>
    </row>
    <row r="60" spans="1:25">
      <c r="C60" s="20" t="str">
        <f t="shared" si="11"/>
        <v>Small Off</v>
      </c>
      <c r="E60" s="77">
        <f t="shared" ref="E60:X60" si="13">E38</f>
        <v>0</v>
      </c>
      <c r="F60" s="77">
        <f t="shared" si="13"/>
        <v>0</v>
      </c>
      <c r="G60" s="77">
        <f t="shared" si="13"/>
        <v>0</v>
      </c>
      <c r="H60" s="77">
        <f t="shared" si="13"/>
        <v>0</v>
      </c>
      <c r="I60" s="77">
        <f t="shared" si="13"/>
        <v>0</v>
      </c>
      <c r="J60" s="77">
        <f t="shared" si="13"/>
        <v>0</v>
      </c>
      <c r="K60" s="77">
        <f t="shared" si="13"/>
        <v>0</v>
      </c>
      <c r="L60" s="77">
        <f t="shared" si="13"/>
        <v>0</v>
      </c>
      <c r="M60" s="77">
        <f t="shared" si="13"/>
        <v>0</v>
      </c>
      <c r="N60" s="77">
        <f t="shared" si="13"/>
        <v>0</v>
      </c>
      <c r="O60" s="77">
        <f t="shared" si="13"/>
        <v>0</v>
      </c>
      <c r="P60" s="77">
        <f t="shared" si="13"/>
        <v>0</v>
      </c>
      <c r="Q60" s="77">
        <f t="shared" si="13"/>
        <v>0</v>
      </c>
      <c r="R60" s="77">
        <f t="shared" si="13"/>
        <v>0</v>
      </c>
      <c r="S60" s="77">
        <f t="shared" si="13"/>
        <v>0</v>
      </c>
      <c r="T60" s="77">
        <f t="shared" si="13"/>
        <v>0</v>
      </c>
      <c r="U60" s="77">
        <f t="shared" si="13"/>
        <v>0</v>
      </c>
      <c r="V60" s="77">
        <f t="shared" si="13"/>
        <v>0</v>
      </c>
      <c r="W60" s="77">
        <f t="shared" si="13"/>
        <v>0</v>
      </c>
      <c r="X60" s="77">
        <f t="shared" si="13"/>
        <v>0</v>
      </c>
      <c r="Y60" s="76"/>
    </row>
    <row r="61" spans="1:25">
      <c r="C61" s="20" t="str">
        <f t="shared" si="11"/>
        <v>XLarge Ret</v>
      </c>
      <c r="E61" s="77">
        <f t="shared" ref="E61:X61" si="14">E39</f>
        <v>0.4433504273066648</v>
      </c>
      <c r="F61" s="77">
        <f t="shared" si="14"/>
        <v>0.4413110153410541</v>
      </c>
      <c r="G61" s="77">
        <f t="shared" si="14"/>
        <v>0.43928098467048521</v>
      </c>
      <c r="H61" s="77">
        <f t="shared" si="14"/>
        <v>0.43726029214100104</v>
      </c>
      <c r="I61" s="77">
        <f t="shared" si="14"/>
        <v>0.4352488947971524</v>
      </c>
      <c r="J61" s="77">
        <f t="shared" si="14"/>
        <v>0.38992207489297687</v>
      </c>
      <c r="K61" s="77">
        <f t="shared" si="14"/>
        <v>0.31050274667877537</v>
      </c>
      <c r="L61" s="77">
        <f t="shared" si="14"/>
        <v>0.24725954723524235</v>
      </c>
      <c r="M61" s="77">
        <f t="shared" si="14"/>
        <v>0.19689772265436822</v>
      </c>
      <c r="N61" s="77">
        <f t="shared" si="14"/>
        <v>0.15679359450412647</v>
      </c>
      <c r="O61" s="77">
        <f t="shared" si="14"/>
        <v>0.124857875175526</v>
      </c>
      <c r="P61" s="77">
        <f t="shared" si="14"/>
        <v>9.9426823159774858E-2</v>
      </c>
      <c r="Q61" s="77">
        <f t="shared" si="14"/>
        <v>7.9175567818591919E-2</v>
      </c>
      <c r="R61" s="77">
        <f t="shared" si="14"/>
        <v>6.3049088165301123E-2</v>
      </c>
      <c r="S61" s="77">
        <f t="shared" si="14"/>
        <v>5.0207249887792585E-2</v>
      </c>
      <c r="T61" s="77">
        <f t="shared" si="14"/>
        <v>3.9981037230646992E-2</v>
      </c>
      <c r="U61" s="77">
        <f t="shared" si="14"/>
        <v>2.7144690481148187E-4</v>
      </c>
      <c r="V61" s="77">
        <f t="shared" si="14"/>
        <v>9.6499374660511517E-5</v>
      </c>
      <c r="W61" s="77">
        <f t="shared" si="14"/>
        <v>3.2746185524190487E-5</v>
      </c>
      <c r="X61" s="77">
        <f t="shared" si="14"/>
        <v>1.0628984697073881E-5</v>
      </c>
      <c r="Y61" s="76"/>
    </row>
    <row r="62" spans="1:25">
      <c r="C62" s="20" t="str">
        <f t="shared" si="11"/>
        <v>Large Ret</v>
      </c>
      <c r="E62" s="77">
        <f t="shared" ref="E62:X62" si="15">E40</f>
        <v>0</v>
      </c>
      <c r="F62" s="77">
        <f t="shared" si="15"/>
        <v>0</v>
      </c>
      <c r="G62" s="77">
        <f t="shared" si="15"/>
        <v>0</v>
      </c>
      <c r="H62" s="77">
        <f t="shared" si="15"/>
        <v>0</v>
      </c>
      <c r="I62" s="77">
        <f t="shared" si="15"/>
        <v>0</v>
      </c>
      <c r="J62" s="77">
        <f t="shared" si="15"/>
        <v>0</v>
      </c>
      <c r="K62" s="77">
        <f t="shared" si="15"/>
        <v>0</v>
      </c>
      <c r="L62" s="77">
        <f t="shared" si="15"/>
        <v>0</v>
      </c>
      <c r="M62" s="77">
        <f t="shared" si="15"/>
        <v>0</v>
      </c>
      <c r="N62" s="77">
        <f t="shared" si="15"/>
        <v>0</v>
      </c>
      <c r="O62" s="77">
        <f t="shared" si="15"/>
        <v>0</v>
      </c>
      <c r="P62" s="77">
        <f t="shared" si="15"/>
        <v>0</v>
      </c>
      <c r="Q62" s="77">
        <f t="shared" si="15"/>
        <v>0</v>
      </c>
      <c r="R62" s="77">
        <f t="shared" si="15"/>
        <v>0</v>
      </c>
      <c r="S62" s="77">
        <f t="shared" si="15"/>
        <v>0</v>
      </c>
      <c r="T62" s="77">
        <f t="shared" si="15"/>
        <v>0</v>
      </c>
      <c r="U62" s="77">
        <f t="shared" si="15"/>
        <v>0</v>
      </c>
      <c r="V62" s="77">
        <f t="shared" si="15"/>
        <v>0</v>
      </c>
      <c r="W62" s="77">
        <f t="shared" si="15"/>
        <v>0</v>
      </c>
      <c r="X62" s="77">
        <f t="shared" si="15"/>
        <v>0</v>
      </c>
      <c r="Y62" s="76"/>
    </row>
    <row r="63" spans="1:25">
      <c r="C63" s="20" t="str">
        <f t="shared" si="11"/>
        <v>Medium Ret</v>
      </c>
      <c r="E63" s="77">
        <f t="shared" ref="E63:X63" si="16">E41</f>
        <v>0</v>
      </c>
      <c r="F63" s="77">
        <f t="shared" si="16"/>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c r="V63" s="77">
        <f t="shared" si="16"/>
        <v>0</v>
      </c>
      <c r="W63" s="77">
        <f t="shared" si="16"/>
        <v>0</v>
      </c>
      <c r="X63" s="77">
        <f t="shared" si="16"/>
        <v>0</v>
      </c>
      <c r="Y63" s="76"/>
    </row>
    <row r="64" spans="1:25">
      <c r="C64" s="20" t="str">
        <f t="shared" si="11"/>
        <v>Small Ret</v>
      </c>
      <c r="E64" s="77">
        <f t="shared" ref="E64:X64" si="17">E42</f>
        <v>0</v>
      </c>
      <c r="F64" s="77">
        <f t="shared" si="17"/>
        <v>0</v>
      </c>
      <c r="G64" s="77">
        <f t="shared" si="17"/>
        <v>0</v>
      </c>
      <c r="H64" s="77">
        <f t="shared" si="17"/>
        <v>0</v>
      </c>
      <c r="I64" s="77">
        <f t="shared" si="17"/>
        <v>0</v>
      </c>
      <c r="J64" s="77">
        <f t="shared" si="17"/>
        <v>0</v>
      </c>
      <c r="K64" s="77">
        <f t="shared" si="17"/>
        <v>0</v>
      </c>
      <c r="L64" s="77">
        <f t="shared" si="17"/>
        <v>0</v>
      </c>
      <c r="M64" s="77">
        <f t="shared" si="17"/>
        <v>0</v>
      </c>
      <c r="N64" s="77">
        <f t="shared" si="17"/>
        <v>0</v>
      </c>
      <c r="O64" s="77">
        <f t="shared" si="17"/>
        <v>0</v>
      </c>
      <c r="P64" s="77">
        <f t="shared" si="17"/>
        <v>0</v>
      </c>
      <c r="Q64" s="77">
        <f t="shared" si="17"/>
        <v>0</v>
      </c>
      <c r="R64" s="77">
        <f t="shared" si="17"/>
        <v>0</v>
      </c>
      <c r="S64" s="77">
        <f t="shared" si="17"/>
        <v>0</v>
      </c>
      <c r="T64" s="77">
        <f t="shared" si="17"/>
        <v>0</v>
      </c>
      <c r="U64" s="77">
        <f t="shared" si="17"/>
        <v>0</v>
      </c>
      <c r="V64" s="77">
        <f t="shared" si="17"/>
        <v>0</v>
      </c>
      <c r="W64" s="77">
        <f t="shared" si="17"/>
        <v>0</v>
      </c>
      <c r="X64" s="77">
        <f t="shared" si="17"/>
        <v>0</v>
      </c>
      <c r="Y64" s="76"/>
    </row>
    <row r="65" spans="1:80">
      <c r="C65" s="20" t="str">
        <f t="shared" si="11"/>
        <v>School K-12</v>
      </c>
      <c r="E65" s="77">
        <f t="shared" ref="E65:X65" si="18">E43</f>
        <v>0.22710839971536811</v>
      </c>
      <c r="F65" s="77">
        <f t="shared" si="18"/>
        <v>0.22617725527653507</v>
      </c>
      <c r="G65" s="77">
        <f t="shared" si="18"/>
        <v>0.22524992852990133</v>
      </c>
      <c r="H65" s="77">
        <f t="shared" si="18"/>
        <v>0.22432640382292868</v>
      </c>
      <c r="I65" s="77">
        <f t="shared" si="18"/>
        <v>0.22340666556725469</v>
      </c>
      <c r="J65" s="77">
        <f t="shared" si="18"/>
        <v>0.20024162841458604</v>
      </c>
      <c r="K65" s="77">
        <f t="shared" si="18"/>
        <v>0.15953651019046902</v>
      </c>
      <c r="L65" s="77">
        <f t="shared" si="18"/>
        <v>0.12710592839895049</v>
      </c>
      <c r="M65" s="77">
        <f t="shared" si="18"/>
        <v>0.1012678352740118</v>
      </c>
      <c r="N65" s="77">
        <f t="shared" si="18"/>
        <v>8.0682109719510689E-2</v>
      </c>
      <c r="O65" s="77">
        <f t="shared" si="18"/>
        <v>6.4281050455728558E-2</v>
      </c>
      <c r="P65" s="77">
        <f t="shared" si="18"/>
        <v>5.1213998519088061E-2</v>
      </c>
      <c r="Q65" s="77">
        <f t="shared" si="18"/>
        <v>4.0803216900127844E-2</v>
      </c>
      <c r="R65" s="77">
        <f t="shared" si="18"/>
        <v>3.2508738968669848E-2</v>
      </c>
      <c r="S65" s="77">
        <f t="shared" si="18"/>
        <v>2.5900362511118637E-2</v>
      </c>
      <c r="T65" s="77">
        <f t="shared" si="18"/>
        <v>2.0635336819858442E-2</v>
      </c>
      <c r="U65" s="77">
        <f t="shared" si="18"/>
        <v>1.4017174989909117E-4</v>
      </c>
      <c r="V65" s="77">
        <f t="shared" si="18"/>
        <v>4.985608775876711E-5</v>
      </c>
      <c r="W65" s="77">
        <f t="shared" si="18"/>
        <v>1.6926708340650556E-5</v>
      </c>
      <c r="X65" s="77">
        <f t="shared" si="18"/>
        <v>5.4969485336679833E-6</v>
      </c>
      <c r="Y65" s="76"/>
    </row>
    <row r="66" spans="1:80">
      <c r="C66" s="20" t="str">
        <f t="shared" si="11"/>
        <v>University</v>
      </c>
      <c r="E66" s="77">
        <f t="shared" ref="E66:X66" si="19">E44</f>
        <v>0.63347729729121649</v>
      </c>
      <c r="F66" s="77">
        <f t="shared" si="19"/>
        <v>0.63088004037232237</v>
      </c>
      <c r="G66" s="77">
        <f t="shared" si="19"/>
        <v>0.6282934322067959</v>
      </c>
      <c r="H66" s="77">
        <f t="shared" si="19"/>
        <v>0.62571742913474804</v>
      </c>
      <c r="I66" s="77">
        <f t="shared" si="19"/>
        <v>0.62315198767529567</v>
      </c>
      <c r="J66" s="77">
        <f t="shared" si="19"/>
        <v>0.55853735807324412</v>
      </c>
      <c r="K66" s="77">
        <f t="shared" si="19"/>
        <v>0.4449978839241151</v>
      </c>
      <c r="L66" s="77">
        <f t="shared" si="19"/>
        <v>0.35453871408002097</v>
      </c>
      <c r="M66" s="77">
        <f t="shared" si="19"/>
        <v>0.28246808428183429</v>
      </c>
      <c r="N66" s="77">
        <f t="shared" si="19"/>
        <v>0.22504797210902303</v>
      </c>
      <c r="O66" s="77">
        <f t="shared" si="19"/>
        <v>0.17930022033870083</v>
      </c>
      <c r="P66" s="77">
        <f t="shared" si="19"/>
        <v>0.14285207154824978</v>
      </c>
      <c r="Q66" s="77">
        <f t="shared" si="19"/>
        <v>0.11381310244392157</v>
      </c>
      <c r="R66" s="77">
        <f t="shared" si="19"/>
        <v>9.0677174979121158E-2</v>
      </c>
      <c r="S66" s="77">
        <f t="shared" si="19"/>
        <v>7.2244318849365413E-2</v>
      </c>
      <c r="T66" s="77">
        <f t="shared" si="19"/>
        <v>5.7558493713666406E-2</v>
      </c>
      <c r="U66" s="77">
        <f t="shared" si="19"/>
        <v>3.9098343079314982E-4</v>
      </c>
      <c r="V66" s="77">
        <f t="shared" si="19"/>
        <v>1.3906442811679204E-4</v>
      </c>
      <c r="W66" s="77">
        <f t="shared" si="19"/>
        <v>4.7213953623514597E-5</v>
      </c>
      <c r="X66" s="77">
        <f t="shared" si="19"/>
        <v>1.5332731439352725E-5</v>
      </c>
      <c r="Y66" s="76"/>
    </row>
    <row r="67" spans="1:80">
      <c r="C67" s="20" t="str">
        <f t="shared" si="11"/>
        <v>Warehouse</v>
      </c>
      <c r="E67" s="77">
        <f t="shared" ref="E67:X67" si="20">E45</f>
        <v>0</v>
      </c>
      <c r="F67" s="77">
        <f t="shared" si="20"/>
        <v>0</v>
      </c>
      <c r="G67" s="77">
        <f t="shared" si="20"/>
        <v>0</v>
      </c>
      <c r="H67" s="77">
        <f t="shared" si="20"/>
        <v>0</v>
      </c>
      <c r="I67" s="77">
        <f t="shared" si="20"/>
        <v>0</v>
      </c>
      <c r="J67" s="77">
        <f t="shared" si="20"/>
        <v>0</v>
      </c>
      <c r="K67" s="77">
        <f t="shared" si="20"/>
        <v>0</v>
      </c>
      <c r="L67" s="77">
        <f t="shared" si="20"/>
        <v>0</v>
      </c>
      <c r="M67" s="77">
        <f t="shared" si="20"/>
        <v>0</v>
      </c>
      <c r="N67" s="77">
        <f t="shared" si="20"/>
        <v>0</v>
      </c>
      <c r="O67" s="77">
        <f t="shared" si="20"/>
        <v>0</v>
      </c>
      <c r="P67" s="77">
        <f t="shared" si="20"/>
        <v>0</v>
      </c>
      <c r="Q67" s="77">
        <f t="shared" si="20"/>
        <v>0</v>
      </c>
      <c r="R67" s="77">
        <f t="shared" si="20"/>
        <v>0</v>
      </c>
      <c r="S67" s="77">
        <f t="shared" si="20"/>
        <v>0</v>
      </c>
      <c r="T67" s="77">
        <f t="shared" si="20"/>
        <v>0</v>
      </c>
      <c r="U67" s="77">
        <f t="shared" si="20"/>
        <v>0</v>
      </c>
      <c r="V67" s="77">
        <f t="shared" si="20"/>
        <v>0</v>
      </c>
      <c r="W67" s="77">
        <f t="shared" si="20"/>
        <v>0</v>
      </c>
      <c r="X67" s="77">
        <f t="shared" si="20"/>
        <v>0</v>
      </c>
      <c r="Y67" s="76"/>
    </row>
    <row r="68" spans="1:80">
      <c r="C68" s="20" t="str">
        <f t="shared" si="11"/>
        <v>Supermarket</v>
      </c>
      <c r="E68" s="77">
        <f t="shared" ref="E68:X68" si="21">E46</f>
        <v>0</v>
      </c>
      <c r="F68" s="77">
        <f t="shared" si="21"/>
        <v>0</v>
      </c>
      <c r="G68" s="77">
        <f t="shared" si="21"/>
        <v>0</v>
      </c>
      <c r="H68" s="77">
        <f t="shared" si="21"/>
        <v>0</v>
      </c>
      <c r="I68" s="77">
        <f t="shared" si="21"/>
        <v>0</v>
      </c>
      <c r="J68" s="77">
        <f t="shared" si="21"/>
        <v>0</v>
      </c>
      <c r="K68" s="77">
        <f t="shared" si="21"/>
        <v>0</v>
      </c>
      <c r="L68" s="77">
        <f t="shared" si="21"/>
        <v>0</v>
      </c>
      <c r="M68" s="77">
        <f t="shared" si="21"/>
        <v>0</v>
      </c>
      <c r="N68" s="77">
        <f t="shared" si="21"/>
        <v>0</v>
      </c>
      <c r="O68" s="77">
        <f t="shared" si="21"/>
        <v>0</v>
      </c>
      <c r="P68" s="77">
        <f t="shared" si="21"/>
        <v>0</v>
      </c>
      <c r="Q68" s="77">
        <f t="shared" si="21"/>
        <v>0</v>
      </c>
      <c r="R68" s="77">
        <f t="shared" si="21"/>
        <v>0</v>
      </c>
      <c r="S68" s="77">
        <f t="shared" si="21"/>
        <v>0</v>
      </c>
      <c r="T68" s="77">
        <f t="shared" si="21"/>
        <v>0</v>
      </c>
      <c r="U68" s="77">
        <f t="shared" si="21"/>
        <v>0</v>
      </c>
      <c r="V68" s="77">
        <f t="shared" si="21"/>
        <v>0</v>
      </c>
      <c r="W68" s="77">
        <f t="shared" si="21"/>
        <v>0</v>
      </c>
      <c r="X68" s="77">
        <f t="shared" si="21"/>
        <v>0</v>
      </c>
      <c r="Y68" s="76"/>
    </row>
    <row r="69" spans="1:80">
      <c r="C69" s="20" t="str">
        <f t="shared" si="11"/>
        <v>MiniMart</v>
      </c>
      <c r="E69" s="77">
        <f t="shared" ref="E69:X69" si="22">E47</f>
        <v>0</v>
      </c>
      <c r="F69" s="77">
        <f t="shared" si="22"/>
        <v>0</v>
      </c>
      <c r="G69" s="77">
        <f t="shared" si="22"/>
        <v>0</v>
      </c>
      <c r="H69" s="77">
        <f t="shared" si="22"/>
        <v>0</v>
      </c>
      <c r="I69" s="77">
        <f t="shared" si="22"/>
        <v>0</v>
      </c>
      <c r="J69" s="77">
        <f t="shared" si="22"/>
        <v>0</v>
      </c>
      <c r="K69" s="77">
        <f t="shared" si="22"/>
        <v>0</v>
      </c>
      <c r="L69" s="77">
        <f t="shared" si="22"/>
        <v>0</v>
      </c>
      <c r="M69" s="77">
        <f t="shared" si="22"/>
        <v>0</v>
      </c>
      <c r="N69" s="77">
        <f t="shared" si="22"/>
        <v>0</v>
      </c>
      <c r="O69" s="77">
        <f t="shared" si="22"/>
        <v>0</v>
      </c>
      <c r="P69" s="77">
        <f t="shared" si="22"/>
        <v>0</v>
      </c>
      <c r="Q69" s="77">
        <f t="shared" si="22"/>
        <v>0</v>
      </c>
      <c r="R69" s="77">
        <f t="shared" si="22"/>
        <v>0</v>
      </c>
      <c r="S69" s="77">
        <f t="shared" si="22"/>
        <v>0</v>
      </c>
      <c r="T69" s="77">
        <f t="shared" si="22"/>
        <v>0</v>
      </c>
      <c r="U69" s="77">
        <f t="shared" si="22"/>
        <v>0</v>
      </c>
      <c r="V69" s="77">
        <f t="shared" si="22"/>
        <v>0</v>
      </c>
      <c r="W69" s="77">
        <f t="shared" si="22"/>
        <v>0</v>
      </c>
      <c r="X69" s="77">
        <f t="shared" si="22"/>
        <v>0</v>
      </c>
      <c r="Y69" s="76"/>
    </row>
    <row r="70" spans="1:80">
      <c r="C70" s="20" t="str">
        <f t="shared" si="11"/>
        <v>Restaurant</v>
      </c>
      <c r="E70" s="77">
        <f t="shared" ref="E70:X70" si="23">E48</f>
        <v>0</v>
      </c>
      <c r="F70" s="77">
        <f t="shared" si="23"/>
        <v>0</v>
      </c>
      <c r="G70" s="77">
        <f t="shared" si="23"/>
        <v>0</v>
      </c>
      <c r="H70" s="77">
        <f t="shared" si="23"/>
        <v>0</v>
      </c>
      <c r="I70" s="77">
        <f t="shared" si="23"/>
        <v>0</v>
      </c>
      <c r="J70" s="77">
        <f t="shared" si="23"/>
        <v>0</v>
      </c>
      <c r="K70" s="77">
        <f t="shared" si="23"/>
        <v>0</v>
      </c>
      <c r="L70" s="77">
        <f t="shared" si="23"/>
        <v>0</v>
      </c>
      <c r="M70" s="77">
        <f t="shared" si="23"/>
        <v>0</v>
      </c>
      <c r="N70" s="77">
        <f t="shared" si="23"/>
        <v>0</v>
      </c>
      <c r="O70" s="77">
        <f t="shared" si="23"/>
        <v>0</v>
      </c>
      <c r="P70" s="77">
        <f t="shared" si="23"/>
        <v>0</v>
      </c>
      <c r="Q70" s="77">
        <f t="shared" si="23"/>
        <v>0</v>
      </c>
      <c r="R70" s="77">
        <f t="shared" si="23"/>
        <v>0</v>
      </c>
      <c r="S70" s="77">
        <f t="shared" si="23"/>
        <v>0</v>
      </c>
      <c r="T70" s="77">
        <f t="shared" si="23"/>
        <v>0</v>
      </c>
      <c r="U70" s="77">
        <f t="shared" si="23"/>
        <v>0</v>
      </c>
      <c r="V70" s="77">
        <f t="shared" si="23"/>
        <v>0</v>
      </c>
      <c r="W70" s="77">
        <f t="shared" si="23"/>
        <v>0</v>
      </c>
      <c r="X70" s="77">
        <f t="shared" si="23"/>
        <v>0</v>
      </c>
      <c r="Y70" s="76"/>
    </row>
    <row r="71" spans="1:80">
      <c r="C71" s="20" t="str">
        <f t="shared" si="11"/>
        <v>Lodging</v>
      </c>
      <c r="E71" s="77">
        <f t="shared" ref="E71:X71" si="24">E49</f>
        <v>0.6252994965947396</v>
      </c>
      <c r="F71" s="77">
        <f t="shared" si="24"/>
        <v>0.62379877780291237</v>
      </c>
      <c r="G71" s="77">
        <f t="shared" si="24"/>
        <v>0.62230166073618531</v>
      </c>
      <c r="H71" s="77">
        <f t="shared" si="24"/>
        <v>0.62080813675041835</v>
      </c>
      <c r="I71" s="77">
        <f t="shared" si="24"/>
        <v>0.61931819722221748</v>
      </c>
      <c r="J71" s="77">
        <f t="shared" si="24"/>
        <v>0.55604865019399585</v>
      </c>
      <c r="K71" s="77">
        <f t="shared" si="24"/>
        <v>0.44377130674682425</v>
      </c>
      <c r="L71" s="77">
        <f t="shared" si="24"/>
        <v>0.35416500448850557</v>
      </c>
      <c r="M71" s="77">
        <f t="shared" si="24"/>
        <v>0.28265200678218649</v>
      </c>
      <c r="N71" s="77">
        <f t="shared" si="24"/>
        <v>0.22557891357272736</v>
      </c>
      <c r="O71" s="77">
        <f t="shared" si="24"/>
        <v>0.18003001934412227</v>
      </c>
      <c r="P71" s="77">
        <f t="shared" si="24"/>
        <v>0.14367835783815713</v>
      </c>
      <c r="Q71" s="77">
        <f t="shared" si="24"/>
        <v>0.11466682382347644</v>
      </c>
      <c r="R71" s="77">
        <f t="shared" si="24"/>
        <v>9.151329875704009E-2</v>
      </c>
      <c r="S71" s="77">
        <f t="shared" si="24"/>
        <v>7.3034933472018546E-2</v>
      </c>
      <c r="T71" s="77">
        <f t="shared" si="24"/>
        <v>5.8287719705348566E-2</v>
      </c>
      <c r="U71" s="77">
        <f t="shared" si="24"/>
        <v>3.9661278211188423E-4</v>
      </c>
      <c r="V71" s="77">
        <f t="shared" si="24"/>
        <v>1.4130746836962056E-4</v>
      </c>
      <c r="W71" s="77">
        <f t="shared" si="24"/>
        <v>4.805738537943544E-5</v>
      </c>
      <c r="X71" s="77">
        <f t="shared" si="24"/>
        <v>1.5633276409202812E-5</v>
      </c>
      <c r="Y71" s="76"/>
    </row>
    <row r="72" spans="1:80">
      <c r="C72" s="20" t="str">
        <f t="shared" si="11"/>
        <v>Hospital</v>
      </c>
      <c r="E72" s="77">
        <f t="shared" ref="E72:X72" si="25">E50</f>
        <v>0.54467405258704593</v>
      </c>
      <c r="F72" s="77">
        <f t="shared" si="25"/>
        <v>0.54353023707661308</v>
      </c>
      <c r="G72" s="77">
        <f t="shared" si="25"/>
        <v>0.54238882357875218</v>
      </c>
      <c r="H72" s="77">
        <f t="shared" si="25"/>
        <v>0.54124980704923686</v>
      </c>
      <c r="I72" s="77">
        <f t="shared" si="25"/>
        <v>0.5401131824544334</v>
      </c>
      <c r="J72" s="77">
        <f t="shared" si="25"/>
        <v>0.48508105029415127</v>
      </c>
      <c r="K72" s="77">
        <f t="shared" si="25"/>
        <v>0.38724990407082693</v>
      </c>
      <c r="L72" s="77">
        <f t="shared" si="25"/>
        <v>0.30914934341782252</v>
      </c>
      <c r="M72" s="77">
        <f t="shared" si="25"/>
        <v>0.2468001038373161</v>
      </c>
      <c r="N72" s="77">
        <f t="shared" si="25"/>
        <v>0.19702545889540618</v>
      </c>
      <c r="O72" s="77">
        <f t="shared" si="25"/>
        <v>0.15728936434538066</v>
      </c>
      <c r="P72" s="77">
        <f t="shared" si="25"/>
        <v>0.12556724534420427</v>
      </c>
      <c r="Q72" s="77">
        <f t="shared" si="25"/>
        <v>0.10024284330318514</v>
      </c>
      <c r="R72" s="77">
        <f t="shared" si="25"/>
        <v>8.0025866665798778E-2</v>
      </c>
      <c r="S72" s="77">
        <f t="shared" si="25"/>
        <v>6.3886249876640475E-2</v>
      </c>
      <c r="T72" s="77">
        <f t="shared" si="25"/>
        <v>5.1001671001519623E-2</v>
      </c>
      <c r="U72" s="77">
        <f t="shared" si="25"/>
        <v>3.4713997569433045E-4</v>
      </c>
      <c r="V72" s="77">
        <f t="shared" si="25"/>
        <v>1.2371820776624253E-4</v>
      </c>
      <c r="W72" s="77">
        <f t="shared" si="25"/>
        <v>4.2088090749082911E-5</v>
      </c>
      <c r="X72" s="77">
        <f t="shared" si="25"/>
        <v>1.3695556225704973E-5</v>
      </c>
      <c r="Y72" s="76"/>
    </row>
    <row r="73" spans="1:80">
      <c r="C73" s="20" t="str">
        <f t="shared" si="11"/>
        <v>Residential Care</v>
      </c>
      <c r="E73" s="77">
        <f t="shared" ref="E73:X73" si="26">E51</f>
        <v>0.18173356150923783</v>
      </c>
      <c r="F73" s="77">
        <f t="shared" si="26"/>
        <v>0.18129740096161562</v>
      </c>
      <c r="G73" s="77">
        <f t="shared" si="26"/>
        <v>0.1808622871993078</v>
      </c>
      <c r="H73" s="77">
        <f t="shared" si="26"/>
        <v>0.18042821771002948</v>
      </c>
      <c r="I73" s="77">
        <f t="shared" si="26"/>
        <v>0.17999518998752539</v>
      </c>
      <c r="J73" s="77">
        <f t="shared" si="26"/>
        <v>0.16160688137839982</v>
      </c>
      <c r="K73" s="77">
        <f t="shared" si="26"/>
        <v>0.12897521989047334</v>
      </c>
      <c r="L73" s="77">
        <f t="shared" si="26"/>
        <v>0.10293254349018897</v>
      </c>
      <c r="M73" s="77">
        <f t="shared" si="26"/>
        <v>8.2148404308650017E-2</v>
      </c>
      <c r="N73" s="77">
        <f t="shared" si="26"/>
        <v>6.5560998510647409E-2</v>
      </c>
      <c r="O73" s="77">
        <f t="shared" si="26"/>
        <v>5.2322921691377491E-2</v>
      </c>
      <c r="P73" s="77">
        <f t="shared" si="26"/>
        <v>4.1757877343454541E-2</v>
      </c>
      <c r="Q73" s="77">
        <f t="shared" si="26"/>
        <v>3.3326126750264216E-2</v>
      </c>
      <c r="R73" s="77">
        <f t="shared" si="26"/>
        <v>2.659691523685085E-2</v>
      </c>
      <c r="S73" s="77">
        <f t="shared" si="26"/>
        <v>2.1226466112225936E-2</v>
      </c>
      <c r="T73" s="77">
        <f t="shared" si="26"/>
        <v>1.6940418074845275E-2</v>
      </c>
      <c r="U73" s="77">
        <f t="shared" si="26"/>
        <v>1.1526932905879841E-4</v>
      </c>
      <c r="V73" s="77">
        <f t="shared" si="26"/>
        <v>4.1068815238961686E-5</v>
      </c>
      <c r="W73" s="77">
        <f t="shared" si="26"/>
        <v>1.396713070998536E-5</v>
      </c>
      <c r="X73" s="77">
        <f t="shared" si="26"/>
        <v>4.5435683466479812E-6</v>
      </c>
      <c r="Y73" s="76"/>
    </row>
    <row r="74" spans="1:80">
      <c r="C74" s="20" t="str">
        <f t="shared" si="11"/>
        <v>Assembly</v>
      </c>
      <c r="E74" s="77">
        <f t="shared" ref="E74:X74" si="27">E52</f>
        <v>0.96411294961177585</v>
      </c>
      <c r="F74" s="77">
        <f t="shared" si="27"/>
        <v>0.95978729617785108</v>
      </c>
      <c r="G74" s="77">
        <f t="shared" si="27"/>
        <v>0.95548105050899967</v>
      </c>
      <c r="H74" s="77">
        <f t="shared" si="27"/>
        <v>0.95119412552904936</v>
      </c>
      <c r="I74" s="77">
        <f t="shared" si="27"/>
        <v>0.94692643455250924</v>
      </c>
      <c r="J74" s="77">
        <f t="shared" si="27"/>
        <v>0.84841010215453516</v>
      </c>
      <c r="K74" s="77">
        <f t="shared" si="27"/>
        <v>0.67568285506362813</v>
      </c>
      <c r="L74" s="77">
        <f t="shared" si="27"/>
        <v>0.53812103305646075</v>
      </c>
      <c r="M74" s="77">
        <f t="shared" si="27"/>
        <v>0.42856533068385128</v>
      </c>
      <c r="N74" s="77">
        <f t="shared" si="27"/>
        <v>0.34131400072014656</v>
      </c>
      <c r="O74" s="77">
        <f t="shared" si="27"/>
        <v>0.27182611085619901</v>
      </c>
      <c r="P74" s="77">
        <f t="shared" si="27"/>
        <v>0.21648521416439276</v>
      </c>
      <c r="Q74" s="77">
        <f t="shared" si="27"/>
        <v>0.17241113373614014</v>
      </c>
      <c r="R74" s="77">
        <f t="shared" si="27"/>
        <v>0.13731006595955519</v>
      </c>
      <c r="S74" s="77">
        <f t="shared" si="27"/>
        <v>0.10935520117089335</v>
      </c>
      <c r="T74" s="77">
        <f t="shared" si="27"/>
        <v>8.7091648667978597E-2</v>
      </c>
      <c r="U74" s="77">
        <f t="shared" si="27"/>
        <v>5.9136660204900252E-4</v>
      </c>
      <c r="V74" s="77">
        <f t="shared" si="27"/>
        <v>2.1025476329571098E-4</v>
      </c>
      <c r="W74" s="77">
        <f t="shared" si="27"/>
        <v>7.1356165997361689E-5</v>
      </c>
      <c r="X74" s="77">
        <f t="shared" si="27"/>
        <v>2.3163917826019337E-5</v>
      </c>
    </row>
    <row r="75" spans="1:80">
      <c r="C75" s="20" t="str">
        <f t="shared" si="11"/>
        <v>Other</v>
      </c>
      <c r="E75" s="77">
        <f t="shared" ref="E75:X75" si="28">E53</f>
        <v>2.1052917828246978</v>
      </c>
      <c r="F75" s="77">
        <f t="shared" si="28"/>
        <v>2.0863441567792758</v>
      </c>
      <c r="G75" s="77">
        <f t="shared" si="28"/>
        <v>2.0675670593682618</v>
      </c>
      <c r="H75" s="77">
        <f t="shared" si="28"/>
        <v>2.0489589558339478</v>
      </c>
      <c r="I75" s="77">
        <f t="shared" si="28"/>
        <v>2.030518325231442</v>
      </c>
      <c r="J75" s="77">
        <f t="shared" si="28"/>
        <v>1.8110192942739234</v>
      </c>
      <c r="K75" s="77">
        <f t="shared" si="28"/>
        <v>1.4357760965003665</v>
      </c>
      <c r="L75" s="77">
        <f t="shared" si="28"/>
        <v>1.1382832893054906</v>
      </c>
      <c r="M75" s="77">
        <f t="shared" si="28"/>
        <v>0.90243099176139308</v>
      </c>
      <c r="N75" s="77">
        <f t="shared" si="28"/>
        <v>0.71544729026843223</v>
      </c>
      <c r="O75" s="77">
        <f t="shared" si="28"/>
        <v>0.56720661172481313</v>
      </c>
      <c r="P75" s="77">
        <f t="shared" si="28"/>
        <v>0.4496814017754317</v>
      </c>
      <c r="Q75" s="77">
        <f t="shared" si="28"/>
        <v>0.35650741532756236</v>
      </c>
      <c r="R75" s="77">
        <f t="shared" si="28"/>
        <v>0.28263907887169143</v>
      </c>
      <c r="S75" s="77">
        <f t="shared" si="28"/>
        <v>0.22407626172947692</v>
      </c>
      <c r="T75" s="77">
        <f t="shared" si="28"/>
        <v>0.17764766029912932</v>
      </c>
      <c r="U75" s="77">
        <f t="shared" si="28"/>
        <v>1.2007880221635665E-3</v>
      </c>
      <c r="V75" s="77">
        <f t="shared" si="28"/>
        <v>4.2499318927302166E-4</v>
      </c>
      <c r="W75" s="77">
        <f t="shared" si="28"/>
        <v>1.435800854222679E-4</v>
      </c>
      <c r="X75" s="77">
        <f t="shared" si="28"/>
        <v>4.6398216735178475E-5</v>
      </c>
    </row>
    <row r="76" spans="1:80">
      <c r="A76" s="58"/>
      <c r="E76" s="77"/>
      <c r="F76" s="77"/>
      <c r="G76" s="77"/>
      <c r="H76" s="77"/>
      <c r="I76" s="77"/>
      <c r="J76" s="77"/>
      <c r="K76" s="77"/>
      <c r="L76" s="77"/>
      <c r="M76" s="77"/>
      <c r="N76" s="77"/>
      <c r="O76" s="77"/>
      <c r="P76" s="77"/>
      <c r="Q76" s="77"/>
      <c r="R76" s="77"/>
      <c r="S76" s="77"/>
      <c r="T76" s="77"/>
      <c r="U76" s="77"/>
      <c r="V76" s="77"/>
      <c r="W76" s="77"/>
      <c r="X76" s="77"/>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row>
    <row r="77" spans="1:80">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row>
    <row r="78" spans="1:80" ht="15">
      <c r="A78" s="49" t="s">
        <v>48</v>
      </c>
      <c r="B78" s="20">
        <f>-PMT(0.04,15,'Measure InputOutput'!E8)/'SC-Retro'!A81*1000</f>
        <v>35.537055279752593</v>
      </c>
      <c r="C78" s="50" t="str">
        <f>C8</f>
        <v>DCV Parking Garage-Retro</v>
      </c>
      <c r="D78" s="50"/>
      <c r="E78" s="20" t="s">
        <v>74</v>
      </c>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row>
    <row r="79" spans="1:80" ht="15">
      <c r="A79" s="50"/>
      <c r="B79" s="50"/>
      <c r="C79" s="50"/>
      <c r="D79" s="50"/>
      <c r="E79" s="51">
        <f>E11</f>
        <v>2016</v>
      </c>
      <c r="F79" s="51">
        <f t="shared" ref="F79:X79" si="29">F11</f>
        <v>2017</v>
      </c>
      <c r="G79" s="51">
        <f t="shared" si="29"/>
        <v>2018</v>
      </c>
      <c r="H79" s="51">
        <f t="shared" si="29"/>
        <v>2019</v>
      </c>
      <c r="I79" s="51">
        <f t="shared" si="29"/>
        <v>2020</v>
      </c>
      <c r="J79" s="51">
        <f t="shared" si="29"/>
        <v>2021</v>
      </c>
      <c r="K79" s="51">
        <f t="shared" si="29"/>
        <v>2022</v>
      </c>
      <c r="L79" s="51">
        <f t="shared" si="29"/>
        <v>2023</v>
      </c>
      <c r="M79" s="51">
        <f t="shared" si="29"/>
        <v>2024</v>
      </c>
      <c r="N79" s="51">
        <f t="shared" si="29"/>
        <v>2025</v>
      </c>
      <c r="O79" s="51">
        <f t="shared" si="29"/>
        <v>2026</v>
      </c>
      <c r="P79" s="51">
        <f t="shared" si="29"/>
        <v>2027</v>
      </c>
      <c r="Q79" s="51">
        <f t="shared" si="29"/>
        <v>2028</v>
      </c>
      <c r="R79" s="51">
        <f t="shared" si="29"/>
        <v>2029</v>
      </c>
      <c r="S79" s="51">
        <f t="shared" si="29"/>
        <v>2030</v>
      </c>
      <c r="T79" s="51">
        <f t="shared" si="29"/>
        <v>2031</v>
      </c>
      <c r="U79" s="51">
        <f t="shared" si="29"/>
        <v>2032</v>
      </c>
      <c r="V79" s="51">
        <f t="shared" si="29"/>
        <v>2033</v>
      </c>
      <c r="W79" s="51">
        <f t="shared" si="29"/>
        <v>2034</v>
      </c>
      <c r="X79" s="51">
        <f t="shared" si="29"/>
        <v>2035</v>
      </c>
      <c r="Y79" s="93" t="s">
        <v>45</v>
      </c>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row>
    <row r="80" spans="1:80" ht="15">
      <c r="A80" s="50" t="s">
        <v>488</v>
      </c>
      <c r="B80" s="50" t="s">
        <v>76</v>
      </c>
      <c r="C80" s="50" t="s">
        <v>77</v>
      </c>
      <c r="D80" s="50" t="s">
        <v>78</v>
      </c>
      <c r="E80" s="52" t="str">
        <f>CONCATENATE("aMW_",E$11)</f>
        <v>aMW_2016</v>
      </c>
      <c r="F80" s="52" t="str">
        <f t="shared" ref="F80:X80" si="30">CONCATENATE("aMW_",F$11)</f>
        <v>aMW_2017</v>
      </c>
      <c r="G80" s="52" t="str">
        <f t="shared" si="30"/>
        <v>aMW_2018</v>
      </c>
      <c r="H80" s="52" t="str">
        <f t="shared" si="30"/>
        <v>aMW_2019</v>
      </c>
      <c r="I80" s="52" t="str">
        <f t="shared" si="30"/>
        <v>aMW_2020</v>
      </c>
      <c r="J80" s="52" t="str">
        <f t="shared" si="30"/>
        <v>aMW_2021</v>
      </c>
      <c r="K80" s="52" t="str">
        <f t="shared" si="30"/>
        <v>aMW_2022</v>
      </c>
      <c r="L80" s="52" t="str">
        <f t="shared" si="30"/>
        <v>aMW_2023</v>
      </c>
      <c r="M80" s="52" t="str">
        <f t="shared" si="30"/>
        <v>aMW_2024</v>
      </c>
      <c r="N80" s="52" t="str">
        <f t="shared" si="30"/>
        <v>aMW_2025</v>
      </c>
      <c r="O80" s="52" t="str">
        <f t="shared" si="30"/>
        <v>aMW_2026</v>
      </c>
      <c r="P80" s="52" t="str">
        <f t="shared" si="30"/>
        <v>aMW_2027</v>
      </c>
      <c r="Q80" s="52" t="str">
        <f t="shared" si="30"/>
        <v>aMW_2028</v>
      </c>
      <c r="R80" s="52" t="str">
        <f t="shared" si="30"/>
        <v>aMW_2029</v>
      </c>
      <c r="S80" s="52" t="str">
        <f t="shared" si="30"/>
        <v>aMW_2030</v>
      </c>
      <c r="T80" s="52" t="str">
        <f t="shared" si="30"/>
        <v>aMW_2031</v>
      </c>
      <c r="U80" s="52" t="str">
        <f t="shared" si="30"/>
        <v>aMW_2032</v>
      </c>
      <c r="V80" s="52" t="str">
        <f t="shared" si="30"/>
        <v>aMW_2033</v>
      </c>
      <c r="W80" s="52" t="str">
        <f t="shared" si="30"/>
        <v>aMW_2034</v>
      </c>
      <c r="X80" s="52" t="str">
        <f t="shared" si="30"/>
        <v>aMW_2035</v>
      </c>
      <c r="Y80" s="94" t="s">
        <v>45</v>
      </c>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row>
    <row r="81" spans="1:80">
      <c r="A81" s="144">
        <f>'Measure InputOutput_Out'!$C$4</f>
        <v>0.99418566042070844</v>
      </c>
      <c r="B81" s="145">
        <f>'Measure InputOutput_Out'!$K$4</f>
        <v>40.104151729317515</v>
      </c>
      <c r="C81" s="20" t="str">
        <f>C58</f>
        <v>Large Off</v>
      </c>
      <c r="D81" s="20" t="str">
        <f>C8</f>
        <v>DCV Parking Garage-Retro</v>
      </c>
      <c r="E81" s="44">
        <f>E58*$A81*1000/8760</f>
        <v>0.79197815567274776</v>
      </c>
      <c r="F81" s="44">
        <f t="shared" ref="F81:X81" si="31">F58*$A81*1000/8760</f>
        <v>0.78960222120572943</v>
      </c>
      <c r="G81" s="44">
        <f t="shared" si="31"/>
        <v>0.78723341454211226</v>
      </c>
      <c r="H81" s="44">
        <f t="shared" si="31"/>
        <v>0.7848717142984859</v>
      </c>
      <c r="I81" s="44">
        <f t="shared" si="31"/>
        <v>0.78251709915559053</v>
      </c>
      <c r="J81" s="44">
        <f t="shared" si="31"/>
        <v>0.70215259307231137</v>
      </c>
      <c r="K81" s="44">
        <f t="shared" si="31"/>
        <v>0.56003690823447561</v>
      </c>
      <c r="L81" s="44">
        <f t="shared" si="31"/>
        <v>0.44668543800781768</v>
      </c>
      <c r="M81" s="44">
        <f t="shared" si="31"/>
        <v>0.35627630535503535</v>
      </c>
      <c r="N81" s="44">
        <f t="shared" si="31"/>
        <v>0.28416598115117625</v>
      </c>
      <c r="O81" s="44">
        <f t="shared" si="31"/>
        <v>0.22665078656617818</v>
      </c>
      <c r="P81" s="44">
        <f t="shared" si="31"/>
        <v>0.18077666736518372</v>
      </c>
      <c r="Q81" s="44">
        <f t="shared" si="31"/>
        <v>0.14418746989047049</v>
      </c>
      <c r="R81" s="44">
        <f t="shared" si="31"/>
        <v>0.11500392598463929</v>
      </c>
      <c r="S81" s="44">
        <f t="shared" si="31"/>
        <v>9.1727131365348297E-2</v>
      </c>
      <c r="T81" s="44">
        <f t="shared" si="31"/>
        <v>7.31615599770018E-2</v>
      </c>
      <c r="U81" s="44">
        <f t="shared" si="31"/>
        <v>4.9752088470920118E-4</v>
      </c>
      <c r="V81" s="44">
        <f t="shared" si="31"/>
        <v>1.7715297216258082E-4</v>
      </c>
      <c r="W81" s="44">
        <f t="shared" si="31"/>
        <v>6.0211879516059737E-5</v>
      </c>
      <c r="X81" s="44">
        <f t="shared" si="31"/>
        <v>1.9575405612380585E-5</v>
      </c>
      <c r="Y81" s="44">
        <f>SUM(E81:X81)</f>
        <v>7.1177818329863021</v>
      </c>
      <c r="AA81" s="43">
        <f t="shared" ref="AA81:AA85" si="32">SUM(E81:Y81)</f>
        <v>14.235563665972604</v>
      </c>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row>
    <row r="82" spans="1:80">
      <c r="A82" s="144">
        <f>'Measure InputOutput_Out'!$C$4</f>
        <v>0.99418566042070844</v>
      </c>
      <c r="B82" s="145">
        <f>'Measure InputOutput_Out'!$K$4</f>
        <v>40.104151729317515</v>
      </c>
      <c r="C82" s="20" t="str">
        <f t="shared" ref="C82:C98" si="33">C59</f>
        <v>Medium Off</v>
      </c>
      <c r="D82" s="20" t="str">
        <f>D81</f>
        <v>DCV Parking Garage-Retro</v>
      </c>
      <c r="E82" s="44">
        <f t="shared" ref="E82:X94" si="34">E59*$A82*1000/8760</f>
        <v>0</v>
      </c>
      <c r="F82" s="44">
        <f t="shared" si="34"/>
        <v>0</v>
      </c>
      <c r="G82" s="44">
        <f t="shared" si="34"/>
        <v>0</v>
      </c>
      <c r="H82" s="44">
        <f t="shared" si="34"/>
        <v>0</v>
      </c>
      <c r="I82" s="44">
        <f t="shared" si="34"/>
        <v>0</v>
      </c>
      <c r="J82" s="44">
        <f t="shared" si="34"/>
        <v>0</v>
      </c>
      <c r="K82" s="44">
        <f t="shared" si="34"/>
        <v>0</v>
      </c>
      <c r="L82" s="44">
        <f t="shared" si="34"/>
        <v>0</v>
      </c>
      <c r="M82" s="44">
        <f t="shared" si="34"/>
        <v>0</v>
      </c>
      <c r="N82" s="44">
        <f t="shared" si="34"/>
        <v>0</v>
      </c>
      <c r="O82" s="44">
        <f t="shared" si="34"/>
        <v>0</v>
      </c>
      <c r="P82" s="44">
        <f t="shared" si="34"/>
        <v>0</v>
      </c>
      <c r="Q82" s="44">
        <f t="shared" si="34"/>
        <v>0</v>
      </c>
      <c r="R82" s="44">
        <f t="shared" si="34"/>
        <v>0</v>
      </c>
      <c r="S82" s="44">
        <f t="shared" si="34"/>
        <v>0</v>
      </c>
      <c r="T82" s="44">
        <f t="shared" si="34"/>
        <v>0</v>
      </c>
      <c r="U82" s="44">
        <f t="shared" si="34"/>
        <v>0</v>
      </c>
      <c r="V82" s="44">
        <f t="shared" si="34"/>
        <v>0</v>
      </c>
      <c r="W82" s="44">
        <f t="shared" si="34"/>
        <v>0</v>
      </c>
      <c r="X82" s="44">
        <f t="shared" si="34"/>
        <v>0</v>
      </c>
      <c r="Y82" s="44">
        <f t="shared" ref="Y82:Y98" si="35">SUM(E82:X82)</f>
        <v>0</v>
      </c>
      <c r="AA82" s="43">
        <f t="shared" si="32"/>
        <v>0</v>
      </c>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row>
    <row r="83" spans="1:80">
      <c r="A83" s="144">
        <f>'Measure InputOutput_Out'!$C$4</f>
        <v>0.99418566042070844</v>
      </c>
      <c r="B83" s="145">
        <f>'Measure InputOutput_Out'!$K$4</f>
        <v>40.104151729317515</v>
      </c>
      <c r="C83" s="20" t="str">
        <f t="shared" si="33"/>
        <v>Small Off</v>
      </c>
      <c r="D83" s="20" t="str">
        <f t="shared" ref="D83:D98" si="36">D82</f>
        <v>DCV Parking Garage-Retro</v>
      </c>
      <c r="E83" s="44">
        <f t="shared" si="34"/>
        <v>0</v>
      </c>
      <c r="F83" s="44">
        <f t="shared" si="34"/>
        <v>0</v>
      </c>
      <c r="G83" s="44">
        <f t="shared" si="34"/>
        <v>0</v>
      </c>
      <c r="H83" s="44">
        <f t="shared" si="34"/>
        <v>0</v>
      </c>
      <c r="I83" s="44">
        <f t="shared" si="34"/>
        <v>0</v>
      </c>
      <c r="J83" s="44">
        <f t="shared" si="34"/>
        <v>0</v>
      </c>
      <c r="K83" s="44">
        <f t="shared" si="34"/>
        <v>0</v>
      </c>
      <c r="L83" s="44">
        <f t="shared" si="34"/>
        <v>0</v>
      </c>
      <c r="M83" s="44">
        <f t="shared" si="34"/>
        <v>0</v>
      </c>
      <c r="N83" s="44">
        <f t="shared" si="34"/>
        <v>0</v>
      </c>
      <c r="O83" s="44">
        <f t="shared" si="34"/>
        <v>0</v>
      </c>
      <c r="P83" s="44">
        <f t="shared" si="34"/>
        <v>0</v>
      </c>
      <c r="Q83" s="44">
        <f t="shared" si="34"/>
        <v>0</v>
      </c>
      <c r="R83" s="44">
        <f t="shared" si="34"/>
        <v>0</v>
      </c>
      <c r="S83" s="44">
        <f t="shared" si="34"/>
        <v>0</v>
      </c>
      <c r="T83" s="44">
        <f t="shared" si="34"/>
        <v>0</v>
      </c>
      <c r="U83" s="44">
        <f t="shared" si="34"/>
        <v>0</v>
      </c>
      <c r="V83" s="44">
        <f t="shared" si="34"/>
        <v>0</v>
      </c>
      <c r="W83" s="44">
        <f t="shared" si="34"/>
        <v>0</v>
      </c>
      <c r="X83" s="44">
        <f t="shared" si="34"/>
        <v>0</v>
      </c>
      <c r="Y83" s="44">
        <f t="shared" si="35"/>
        <v>0</v>
      </c>
      <c r="AA83" s="4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row>
    <row r="84" spans="1:80">
      <c r="A84" s="144">
        <f>'Measure InputOutput_Out'!$C$4</f>
        <v>0.99418566042070844</v>
      </c>
      <c r="B84" s="145">
        <f>'Measure InputOutput_Out'!$K$4</f>
        <v>40.104151729317515</v>
      </c>
      <c r="C84" s="20" t="str">
        <f t="shared" si="33"/>
        <v>XLarge Ret</v>
      </c>
      <c r="D84" s="20" t="str">
        <f t="shared" si="36"/>
        <v>DCV Parking Garage-Retro</v>
      </c>
      <c r="E84" s="44">
        <f t="shared" si="34"/>
        <v>5.0316511115260247E-2</v>
      </c>
      <c r="F84" s="44">
        <f t="shared" si="34"/>
        <v>5.0085055164130053E-2</v>
      </c>
      <c r="G84" s="44">
        <f t="shared" si="34"/>
        <v>4.9854663910375047E-2</v>
      </c>
      <c r="H84" s="44">
        <f t="shared" si="34"/>
        <v>4.9625332456387332E-2</v>
      </c>
      <c r="I84" s="44">
        <f t="shared" si="34"/>
        <v>4.9397055927087943E-2</v>
      </c>
      <c r="J84" s="44">
        <f t="shared" si="34"/>
        <v>4.4252846522840998E-2</v>
      </c>
      <c r="K84" s="44">
        <f t="shared" si="34"/>
        <v>3.523942674306875E-2</v>
      </c>
      <c r="L84" s="44">
        <f t="shared" si="34"/>
        <v>2.8061860304040499E-2</v>
      </c>
      <c r="M84" s="44">
        <f t="shared" si="34"/>
        <v>2.2346220597313532E-2</v>
      </c>
      <c r="N84" s="44">
        <f t="shared" si="34"/>
        <v>1.7794742386052709E-2</v>
      </c>
      <c r="O84" s="44">
        <f t="shared" si="34"/>
        <v>1.4170309256861496E-2</v>
      </c>
      <c r="P84" s="44">
        <f t="shared" si="34"/>
        <v>1.1284100667423944E-2</v>
      </c>
      <c r="Q84" s="44">
        <f t="shared" si="34"/>
        <v>8.9857550434830364E-3</v>
      </c>
      <c r="R84" s="44">
        <f t="shared" si="34"/>
        <v>7.1555364562264122E-3</v>
      </c>
      <c r="S84" s="44">
        <f t="shared" si="34"/>
        <v>5.6980967908222165E-3</v>
      </c>
      <c r="T84" s="44">
        <f t="shared" si="34"/>
        <v>4.5375084364675461E-3</v>
      </c>
      <c r="U84" s="44">
        <f t="shared" si="34"/>
        <v>3.0806920128899576E-5</v>
      </c>
      <c r="V84" s="44">
        <f t="shared" si="34"/>
        <v>1.0951860105827171E-5</v>
      </c>
      <c r="W84" s="44">
        <f t="shared" si="34"/>
        <v>3.7164141645692191E-6</v>
      </c>
      <c r="X84" s="44">
        <f t="shared" si="34"/>
        <v>1.2062995628609589E-6</v>
      </c>
      <c r="Y84" s="44">
        <f t="shared" si="35"/>
        <v>0.4488517032718039</v>
      </c>
      <c r="AA84" s="43"/>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row>
    <row r="85" spans="1:80">
      <c r="A85" s="144">
        <f>'Measure InputOutput_Out'!$C$4</f>
        <v>0.99418566042070844</v>
      </c>
      <c r="B85" s="145">
        <f>'Measure InputOutput_Out'!$K$4</f>
        <v>40.104151729317515</v>
      </c>
      <c r="C85" s="20" t="str">
        <f t="shared" si="33"/>
        <v>Large Ret</v>
      </c>
      <c r="D85" s="20" t="str">
        <f t="shared" si="36"/>
        <v>DCV Parking Garage-Retro</v>
      </c>
      <c r="E85" s="44">
        <f t="shared" si="34"/>
        <v>0</v>
      </c>
      <c r="F85" s="44">
        <f t="shared" si="34"/>
        <v>0</v>
      </c>
      <c r="G85" s="44">
        <f t="shared" si="34"/>
        <v>0</v>
      </c>
      <c r="H85" s="44">
        <f t="shared" si="34"/>
        <v>0</v>
      </c>
      <c r="I85" s="44">
        <f t="shared" si="34"/>
        <v>0</v>
      </c>
      <c r="J85" s="44">
        <f t="shared" si="34"/>
        <v>0</v>
      </c>
      <c r="K85" s="44">
        <f t="shared" si="34"/>
        <v>0</v>
      </c>
      <c r="L85" s="44">
        <f t="shared" si="34"/>
        <v>0</v>
      </c>
      <c r="M85" s="44">
        <f t="shared" si="34"/>
        <v>0</v>
      </c>
      <c r="N85" s="44">
        <f t="shared" si="34"/>
        <v>0</v>
      </c>
      <c r="O85" s="44">
        <f t="shared" si="34"/>
        <v>0</v>
      </c>
      <c r="P85" s="44">
        <f t="shared" si="34"/>
        <v>0</v>
      </c>
      <c r="Q85" s="44">
        <f t="shared" si="34"/>
        <v>0</v>
      </c>
      <c r="R85" s="44">
        <f t="shared" si="34"/>
        <v>0</v>
      </c>
      <c r="S85" s="44">
        <f t="shared" si="34"/>
        <v>0</v>
      </c>
      <c r="T85" s="44">
        <f t="shared" si="34"/>
        <v>0</v>
      </c>
      <c r="U85" s="44">
        <f t="shared" si="34"/>
        <v>0</v>
      </c>
      <c r="V85" s="44">
        <f t="shared" si="34"/>
        <v>0</v>
      </c>
      <c r="W85" s="44">
        <f t="shared" si="34"/>
        <v>0</v>
      </c>
      <c r="X85" s="44">
        <f t="shared" si="34"/>
        <v>0</v>
      </c>
      <c r="Y85" s="44">
        <f t="shared" si="35"/>
        <v>0</v>
      </c>
      <c r="AA85" s="43">
        <f t="shared" si="32"/>
        <v>0</v>
      </c>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row>
    <row r="86" spans="1:80">
      <c r="A86" s="144">
        <f>'Measure InputOutput_Out'!$C$4</f>
        <v>0.99418566042070844</v>
      </c>
      <c r="B86" s="145">
        <f>'Measure InputOutput_Out'!$K$4</f>
        <v>40.104151729317515</v>
      </c>
      <c r="C86" s="20" t="str">
        <f t="shared" si="33"/>
        <v>Medium Ret</v>
      </c>
      <c r="D86" s="20" t="str">
        <f t="shared" si="36"/>
        <v>DCV Parking Garage-Retro</v>
      </c>
      <c r="E86" s="44">
        <f t="shared" si="34"/>
        <v>0</v>
      </c>
      <c r="F86" s="44">
        <f t="shared" si="34"/>
        <v>0</v>
      </c>
      <c r="G86" s="44">
        <f t="shared" si="34"/>
        <v>0</v>
      </c>
      <c r="H86" s="44">
        <f t="shared" si="34"/>
        <v>0</v>
      </c>
      <c r="I86" s="44">
        <f t="shared" si="34"/>
        <v>0</v>
      </c>
      <c r="J86" s="44">
        <f t="shared" si="34"/>
        <v>0</v>
      </c>
      <c r="K86" s="44">
        <f t="shared" si="34"/>
        <v>0</v>
      </c>
      <c r="L86" s="44">
        <f t="shared" si="34"/>
        <v>0</v>
      </c>
      <c r="M86" s="44">
        <f t="shared" si="34"/>
        <v>0</v>
      </c>
      <c r="N86" s="44">
        <f t="shared" si="34"/>
        <v>0</v>
      </c>
      <c r="O86" s="44">
        <f t="shared" si="34"/>
        <v>0</v>
      </c>
      <c r="P86" s="44">
        <f t="shared" si="34"/>
        <v>0</v>
      </c>
      <c r="Q86" s="44">
        <f t="shared" si="34"/>
        <v>0</v>
      </c>
      <c r="R86" s="44">
        <f t="shared" si="34"/>
        <v>0</v>
      </c>
      <c r="S86" s="44">
        <f t="shared" si="34"/>
        <v>0</v>
      </c>
      <c r="T86" s="44">
        <f t="shared" si="34"/>
        <v>0</v>
      </c>
      <c r="U86" s="44">
        <f t="shared" si="34"/>
        <v>0</v>
      </c>
      <c r="V86" s="44">
        <f t="shared" si="34"/>
        <v>0</v>
      </c>
      <c r="W86" s="44">
        <f t="shared" si="34"/>
        <v>0</v>
      </c>
      <c r="X86" s="44">
        <f t="shared" si="34"/>
        <v>0</v>
      </c>
      <c r="Y86" s="44">
        <f t="shared" si="35"/>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80">
      <c r="A87" s="144">
        <f>'Measure InputOutput_Out'!$C$4</f>
        <v>0.99418566042070844</v>
      </c>
      <c r="B87" s="145">
        <f>'Measure InputOutput_Out'!$K$4</f>
        <v>40.104151729317515</v>
      </c>
      <c r="C87" s="20" t="str">
        <f t="shared" si="33"/>
        <v>Small Ret</v>
      </c>
      <c r="D87" s="20" t="str">
        <f t="shared" si="36"/>
        <v>DCV Parking Garage-Retro</v>
      </c>
      <c r="E87" s="44">
        <f t="shared" si="34"/>
        <v>0</v>
      </c>
      <c r="F87" s="44">
        <f t="shared" si="34"/>
        <v>0</v>
      </c>
      <c r="G87" s="44">
        <f t="shared" si="34"/>
        <v>0</v>
      </c>
      <c r="H87" s="44">
        <f t="shared" si="34"/>
        <v>0</v>
      </c>
      <c r="I87" s="44">
        <f t="shared" si="34"/>
        <v>0</v>
      </c>
      <c r="J87" s="44">
        <f t="shared" si="34"/>
        <v>0</v>
      </c>
      <c r="K87" s="44">
        <f t="shared" si="34"/>
        <v>0</v>
      </c>
      <c r="L87" s="44">
        <f t="shared" si="34"/>
        <v>0</v>
      </c>
      <c r="M87" s="44">
        <f t="shared" si="34"/>
        <v>0</v>
      </c>
      <c r="N87" s="44">
        <f t="shared" si="34"/>
        <v>0</v>
      </c>
      <c r="O87" s="44">
        <f t="shared" si="34"/>
        <v>0</v>
      </c>
      <c r="P87" s="44">
        <f t="shared" si="34"/>
        <v>0</v>
      </c>
      <c r="Q87" s="44">
        <f t="shared" si="34"/>
        <v>0</v>
      </c>
      <c r="R87" s="44">
        <f t="shared" si="34"/>
        <v>0</v>
      </c>
      <c r="S87" s="44">
        <f t="shared" si="34"/>
        <v>0</v>
      </c>
      <c r="T87" s="44">
        <f t="shared" si="34"/>
        <v>0</v>
      </c>
      <c r="U87" s="44">
        <f t="shared" si="34"/>
        <v>0</v>
      </c>
      <c r="V87" s="44">
        <f t="shared" si="34"/>
        <v>0</v>
      </c>
      <c r="W87" s="44">
        <f t="shared" si="34"/>
        <v>0</v>
      </c>
      <c r="X87" s="44">
        <f t="shared" si="34"/>
        <v>0</v>
      </c>
      <c r="Y87" s="44">
        <f t="shared" si="35"/>
        <v>0</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80">
      <c r="A88" s="144">
        <f>'Measure InputOutput_Out'!$C$4</f>
        <v>0.99418566042070844</v>
      </c>
      <c r="B88" s="145">
        <f>'Measure InputOutput_Out'!$K$4</f>
        <v>40.104151729317515</v>
      </c>
      <c r="C88" s="20" t="str">
        <f t="shared" si="33"/>
        <v>School K-12</v>
      </c>
      <c r="D88" s="20" t="str">
        <f t="shared" si="36"/>
        <v>DCV Parking Garage-Retro</v>
      </c>
      <c r="E88" s="44">
        <f t="shared" si="34"/>
        <v>2.5774876068277795E-2</v>
      </c>
      <c r="F88" s="44">
        <f t="shared" si="34"/>
        <v>2.566919907639785E-2</v>
      </c>
      <c r="G88" s="44">
        <f t="shared" si="34"/>
        <v>2.5563955360184628E-2</v>
      </c>
      <c r="H88" s="44">
        <f t="shared" si="34"/>
        <v>2.5459143143207862E-2</v>
      </c>
      <c r="I88" s="44">
        <f t="shared" si="34"/>
        <v>2.5354760656320714E-2</v>
      </c>
      <c r="J88" s="44">
        <f t="shared" si="34"/>
        <v>2.272572552386682E-2</v>
      </c>
      <c r="K88" s="44">
        <f t="shared" si="34"/>
        <v>1.8106040039375174E-2</v>
      </c>
      <c r="L88" s="44">
        <f t="shared" si="34"/>
        <v>1.4425444220170992E-2</v>
      </c>
      <c r="M88" s="44">
        <f t="shared" si="34"/>
        <v>1.1493039919094627E-2</v>
      </c>
      <c r="N88" s="44">
        <f t="shared" si="34"/>
        <v>9.156734764341071E-3</v>
      </c>
      <c r="O88" s="44">
        <f t="shared" si="34"/>
        <v>7.295353721445819E-3</v>
      </c>
      <c r="P88" s="44">
        <f t="shared" si="34"/>
        <v>5.8123542169503141E-3</v>
      </c>
      <c r="Q88" s="44">
        <f t="shared" si="34"/>
        <v>4.6308188517286547E-3</v>
      </c>
      <c r="R88" s="44">
        <f t="shared" si="34"/>
        <v>3.6894659955492527E-3</v>
      </c>
      <c r="S88" s="44">
        <f t="shared" si="34"/>
        <v>2.9394713479740002E-3</v>
      </c>
      <c r="T88" s="44">
        <f t="shared" si="34"/>
        <v>2.3419356123578457E-3</v>
      </c>
      <c r="U88" s="44">
        <f t="shared" si="34"/>
        <v>1.5908304080565565E-5</v>
      </c>
      <c r="V88" s="44">
        <f t="shared" si="34"/>
        <v>5.6582428692286157E-6</v>
      </c>
      <c r="W88" s="44">
        <f t="shared" si="34"/>
        <v>1.9210377523285828E-6</v>
      </c>
      <c r="X88" s="44">
        <f t="shared" si="34"/>
        <v>6.2385701007344166E-7</v>
      </c>
      <c r="Y88" s="44">
        <f t="shared" si="35"/>
        <v>0.23046242995895563</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80">
      <c r="A89" s="144">
        <f>'Measure InputOutput_Out'!$C$4</f>
        <v>0.99418566042070844</v>
      </c>
      <c r="B89" s="145">
        <f>'Measure InputOutput_Out'!$K$4</f>
        <v>40.104151729317515</v>
      </c>
      <c r="C89" s="20" t="str">
        <f t="shared" si="33"/>
        <v>University</v>
      </c>
      <c r="D89" s="20" t="str">
        <f t="shared" si="36"/>
        <v>DCV Parking Garage-Retro</v>
      </c>
      <c r="E89" s="44">
        <f t="shared" si="34"/>
        <v>7.1894297393720719E-2</v>
      </c>
      <c r="F89" s="44">
        <f t="shared" si="34"/>
        <v>7.159953077440645E-2</v>
      </c>
      <c r="G89" s="44">
        <f t="shared" si="34"/>
        <v>7.1305972698231398E-2</v>
      </c>
      <c r="H89" s="44">
        <f t="shared" si="34"/>
        <v>7.1013618210168647E-2</v>
      </c>
      <c r="I89" s="44">
        <f t="shared" si="34"/>
        <v>7.0722462375506959E-2</v>
      </c>
      <c r="J89" s="44">
        <f t="shared" si="34"/>
        <v>6.3389250251790624E-2</v>
      </c>
      <c r="K89" s="44">
        <f t="shared" si="34"/>
        <v>5.0503483460606638E-2</v>
      </c>
      <c r="L89" s="44">
        <f t="shared" si="34"/>
        <v>4.0237135342734515E-2</v>
      </c>
      <c r="M89" s="44">
        <f t="shared" si="34"/>
        <v>3.2057730470263439E-2</v>
      </c>
      <c r="N89" s="44">
        <f t="shared" si="34"/>
        <v>2.5541035020268287E-2</v>
      </c>
      <c r="O89" s="44">
        <f t="shared" si="34"/>
        <v>2.0349053421348153E-2</v>
      </c>
      <c r="P89" s="44">
        <f t="shared" si="34"/>
        <v>1.6212497841856507E-2</v>
      </c>
      <c r="Q89" s="44">
        <f t="shared" si="34"/>
        <v>1.2916821280563916E-2</v>
      </c>
      <c r="R89" s="44">
        <f t="shared" si="34"/>
        <v>1.0291089850650879E-2</v>
      </c>
      <c r="S89" s="44">
        <f t="shared" si="34"/>
        <v>8.1991171058105692E-3</v>
      </c>
      <c r="T89" s="44">
        <f t="shared" si="34"/>
        <v>6.532400580541396E-3</v>
      </c>
      <c r="U89" s="44">
        <f t="shared" si="34"/>
        <v>4.4373301410575572E-5</v>
      </c>
      <c r="V89" s="44">
        <f t="shared" si="34"/>
        <v>1.5782632455287786E-5</v>
      </c>
      <c r="W89" s="44">
        <f t="shared" si="34"/>
        <v>5.3583830666970958E-6</v>
      </c>
      <c r="X89" s="44">
        <f t="shared" si="34"/>
        <v>1.7401349009230877E-6</v>
      </c>
      <c r="Y89" s="44">
        <f t="shared" si="35"/>
        <v>0.64283275053030264</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80">
      <c r="A90" s="144">
        <f>'Measure InputOutput_Out'!$C$4</f>
        <v>0.99418566042070844</v>
      </c>
      <c r="B90" s="145">
        <f>'Measure InputOutput_Out'!$K$4</f>
        <v>40.104151729317515</v>
      </c>
      <c r="C90" s="20" t="str">
        <f t="shared" si="33"/>
        <v>Warehouse</v>
      </c>
      <c r="D90" s="20" t="str">
        <f t="shared" si="36"/>
        <v>DCV Parking Garage-Retro</v>
      </c>
      <c r="E90" s="44">
        <f t="shared" si="34"/>
        <v>0</v>
      </c>
      <c r="F90" s="44">
        <f t="shared" si="34"/>
        <v>0</v>
      </c>
      <c r="G90" s="44">
        <f t="shared" si="34"/>
        <v>0</v>
      </c>
      <c r="H90" s="44">
        <f t="shared" si="34"/>
        <v>0</v>
      </c>
      <c r="I90" s="44">
        <f t="shared" si="34"/>
        <v>0</v>
      </c>
      <c r="J90" s="44">
        <f t="shared" si="34"/>
        <v>0</v>
      </c>
      <c r="K90" s="44">
        <f t="shared" si="34"/>
        <v>0</v>
      </c>
      <c r="L90" s="44">
        <f t="shared" si="34"/>
        <v>0</v>
      </c>
      <c r="M90" s="44">
        <f t="shared" si="34"/>
        <v>0</v>
      </c>
      <c r="N90" s="44">
        <f t="shared" si="34"/>
        <v>0</v>
      </c>
      <c r="O90" s="44">
        <f t="shared" si="34"/>
        <v>0</v>
      </c>
      <c r="P90" s="44">
        <f t="shared" si="34"/>
        <v>0</v>
      </c>
      <c r="Q90" s="44">
        <f t="shared" si="34"/>
        <v>0</v>
      </c>
      <c r="R90" s="44">
        <f t="shared" si="34"/>
        <v>0</v>
      </c>
      <c r="S90" s="44">
        <f t="shared" si="34"/>
        <v>0</v>
      </c>
      <c r="T90" s="44">
        <f t="shared" si="34"/>
        <v>0</v>
      </c>
      <c r="U90" s="44">
        <f t="shared" si="34"/>
        <v>0</v>
      </c>
      <c r="V90" s="44">
        <f t="shared" si="34"/>
        <v>0</v>
      </c>
      <c r="W90" s="44">
        <f t="shared" si="34"/>
        <v>0</v>
      </c>
      <c r="X90" s="44">
        <f t="shared" si="34"/>
        <v>0</v>
      </c>
      <c r="Y90" s="44">
        <f t="shared" si="35"/>
        <v>0</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80">
      <c r="A91" s="144">
        <f>'Measure InputOutput_Out'!$C$4</f>
        <v>0.99418566042070844</v>
      </c>
      <c r="B91" s="145">
        <f>'Measure InputOutput_Out'!$K$4</f>
        <v>40.104151729317515</v>
      </c>
      <c r="C91" s="20" t="str">
        <f t="shared" si="33"/>
        <v>Supermarket</v>
      </c>
      <c r="D91" s="20" t="str">
        <f t="shared" si="36"/>
        <v>DCV Parking Garage-Retro</v>
      </c>
      <c r="E91" s="44">
        <f t="shared" si="34"/>
        <v>0</v>
      </c>
      <c r="F91" s="44">
        <f t="shared" si="34"/>
        <v>0</v>
      </c>
      <c r="G91" s="44">
        <f t="shared" si="34"/>
        <v>0</v>
      </c>
      <c r="H91" s="44">
        <f t="shared" si="34"/>
        <v>0</v>
      </c>
      <c r="I91" s="44">
        <f t="shared" si="34"/>
        <v>0</v>
      </c>
      <c r="J91" s="44">
        <f t="shared" si="34"/>
        <v>0</v>
      </c>
      <c r="K91" s="44">
        <f t="shared" si="34"/>
        <v>0</v>
      </c>
      <c r="L91" s="44">
        <f t="shared" si="34"/>
        <v>0</v>
      </c>
      <c r="M91" s="44">
        <f t="shared" si="34"/>
        <v>0</v>
      </c>
      <c r="N91" s="44">
        <f t="shared" si="34"/>
        <v>0</v>
      </c>
      <c r="O91" s="44">
        <f t="shared" si="34"/>
        <v>0</v>
      </c>
      <c r="P91" s="44">
        <f t="shared" si="34"/>
        <v>0</v>
      </c>
      <c r="Q91" s="44">
        <f t="shared" si="34"/>
        <v>0</v>
      </c>
      <c r="R91" s="44">
        <f t="shared" si="34"/>
        <v>0</v>
      </c>
      <c r="S91" s="44">
        <f t="shared" si="34"/>
        <v>0</v>
      </c>
      <c r="T91" s="44">
        <f t="shared" si="34"/>
        <v>0</v>
      </c>
      <c r="U91" s="44">
        <f t="shared" si="34"/>
        <v>0</v>
      </c>
      <c r="V91" s="44">
        <f t="shared" si="34"/>
        <v>0</v>
      </c>
      <c r="W91" s="44">
        <f t="shared" si="34"/>
        <v>0</v>
      </c>
      <c r="X91" s="44">
        <f t="shared" si="34"/>
        <v>0</v>
      </c>
      <c r="Y91" s="44">
        <f t="shared" si="35"/>
        <v>0</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80">
      <c r="A92" s="144">
        <f>'Measure InputOutput_Out'!$C$4</f>
        <v>0.99418566042070844</v>
      </c>
      <c r="B92" s="145">
        <f>'Measure InputOutput_Out'!$K$4</f>
        <v>40.104151729317515</v>
      </c>
      <c r="C92" s="20" t="str">
        <f t="shared" si="33"/>
        <v>MiniMart</v>
      </c>
      <c r="D92" s="20" t="str">
        <f t="shared" si="36"/>
        <v>DCV Parking Garage-Retro</v>
      </c>
      <c r="E92" s="44">
        <f t="shared" si="34"/>
        <v>0</v>
      </c>
      <c r="F92" s="44">
        <f t="shared" si="34"/>
        <v>0</v>
      </c>
      <c r="G92" s="44">
        <f t="shared" si="34"/>
        <v>0</v>
      </c>
      <c r="H92" s="44">
        <f t="shared" si="34"/>
        <v>0</v>
      </c>
      <c r="I92" s="44">
        <f t="shared" si="34"/>
        <v>0</v>
      </c>
      <c r="J92" s="44">
        <f t="shared" si="34"/>
        <v>0</v>
      </c>
      <c r="K92" s="44">
        <f t="shared" si="34"/>
        <v>0</v>
      </c>
      <c r="L92" s="44">
        <f t="shared" si="34"/>
        <v>0</v>
      </c>
      <c r="M92" s="44">
        <f t="shared" si="34"/>
        <v>0</v>
      </c>
      <c r="N92" s="44">
        <f t="shared" si="34"/>
        <v>0</v>
      </c>
      <c r="O92" s="44">
        <f t="shared" si="34"/>
        <v>0</v>
      </c>
      <c r="P92" s="44">
        <f t="shared" si="34"/>
        <v>0</v>
      </c>
      <c r="Q92" s="44">
        <f t="shared" si="34"/>
        <v>0</v>
      </c>
      <c r="R92" s="44">
        <f t="shared" si="34"/>
        <v>0</v>
      </c>
      <c r="S92" s="44">
        <f t="shared" si="34"/>
        <v>0</v>
      </c>
      <c r="T92" s="44">
        <f t="shared" si="34"/>
        <v>0</v>
      </c>
      <c r="U92" s="44">
        <f t="shared" si="34"/>
        <v>0</v>
      </c>
      <c r="V92" s="44">
        <f t="shared" si="34"/>
        <v>0</v>
      </c>
      <c r="W92" s="44">
        <f t="shared" si="34"/>
        <v>0</v>
      </c>
      <c r="X92" s="44">
        <f t="shared" si="34"/>
        <v>0</v>
      </c>
      <c r="Y92" s="44">
        <f t="shared" si="35"/>
        <v>0</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80">
      <c r="A93" s="144">
        <f>'Measure InputOutput_Out'!$C$4</f>
        <v>0.99418566042070844</v>
      </c>
      <c r="B93" s="145">
        <f>'Measure InputOutput_Out'!$K$4</f>
        <v>40.104151729317515</v>
      </c>
      <c r="C93" s="20" t="str">
        <f t="shared" si="33"/>
        <v>Restaurant</v>
      </c>
      <c r="D93" s="20" t="str">
        <f t="shared" si="36"/>
        <v>DCV Parking Garage-Retro</v>
      </c>
      <c r="E93" s="44">
        <f t="shared" si="34"/>
        <v>0</v>
      </c>
      <c r="F93" s="44">
        <f t="shared" si="34"/>
        <v>0</v>
      </c>
      <c r="G93" s="44">
        <f t="shared" si="34"/>
        <v>0</v>
      </c>
      <c r="H93" s="44">
        <f t="shared" si="34"/>
        <v>0</v>
      </c>
      <c r="I93" s="44">
        <f t="shared" si="34"/>
        <v>0</v>
      </c>
      <c r="J93" s="44">
        <f t="shared" si="34"/>
        <v>0</v>
      </c>
      <c r="K93" s="44">
        <f t="shared" si="34"/>
        <v>0</v>
      </c>
      <c r="L93" s="44">
        <f t="shared" si="34"/>
        <v>0</v>
      </c>
      <c r="M93" s="44">
        <f t="shared" si="34"/>
        <v>0</v>
      </c>
      <c r="N93" s="44">
        <f t="shared" si="34"/>
        <v>0</v>
      </c>
      <c r="O93" s="44">
        <f t="shared" si="34"/>
        <v>0</v>
      </c>
      <c r="P93" s="44">
        <f t="shared" si="34"/>
        <v>0</v>
      </c>
      <c r="Q93" s="44">
        <f t="shared" si="34"/>
        <v>0</v>
      </c>
      <c r="R93" s="44">
        <f t="shared" si="34"/>
        <v>0</v>
      </c>
      <c r="S93" s="44">
        <f t="shared" si="34"/>
        <v>0</v>
      </c>
      <c r="T93" s="44">
        <f t="shared" si="34"/>
        <v>0</v>
      </c>
      <c r="U93" s="44">
        <f t="shared" si="34"/>
        <v>0</v>
      </c>
      <c r="V93" s="44">
        <f t="shared" si="34"/>
        <v>0</v>
      </c>
      <c r="W93" s="44">
        <f t="shared" si="34"/>
        <v>0</v>
      </c>
      <c r="X93" s="44">
        <f t="shared" si="34"/>
        <v>0</v>
      </c>
      <c r="Y93" s="44">
        <f t="shared" si="35"/>
        <v>0</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80">
      <c r="A94" s="144">
        <f>'Measure InputOutput_Out'!$C$4</f>
        <v>0.99418566042070844</v>
      </c>
      <c r="B94" s="145">
        <f>'Measure InputOutput_Out'!$K$4</f>
        <v>40.104151729317515</v>
      </c>
      <c r="C94" s="20" t="str">
        <f t="shared" si="33"/>
        <v>Lodging</v>
      </c>
      <c r="D94" s="20" t="str">
        <f t="shared" si="36"/>
        <v>DCV Parking Garage-Retro</v>
      </c>
      <c r="E94" s="44">
        <f t="shared" si="34"/>
        <v>7.0966186413559104E-2</v>
      </c>
      <c r="F94" s="44">
        <f t="shared" si="34"/>
        <v>7.0795867566166584E-2</v>
      </c>
      <c r="G94" s="44">
        <f t="shared" si="34"/>
        <v>7.0625957484007768E-2</v>
      </c>
      <c r="H94" s="44">
        <f t="shared" si="34"/>
        <v>7.0456455186046124E-2</v>
      </c>
      <c r="I94" s="44">
        <f t="shared" si="34"/>
        <v>7.0287359693599644E-2</v>
      </c>
      <c r="J94" s="44">
        <f t="shared" si="34"/>
        <v>6.3106803027301525E-2</v>
      </c>
      <c r="K94" s="44">
        <f t="shared" si="34"/>
        <v>5.0364277360028797E-2</v>
      </c>
      <c r="L94" s="44">
        <f t="shared" si="34"/>
        <v>4.0194722475491787E-2</v>
      </c>
      <c r="M94" s="44">
        <f t="shared" si="34"/>
        <v>3.2078604113240483E-2</v>
      </c>
      <c r="N94" s="44">
        <f t="shared" si="34"/>
        <v>2.5601292370694962E-2</v>
      </c>
      <c r="O94" s="44">
        <f t="shared" si="34"/>
        <v>2.0431879415204236E-2</v>
      </c>
      <c r="P94" s="44">
        <f t="shared" si="34"/>
        <v>1.6306274323686202E-2</v>
      </c>
      <c r="Q94" s="44">
        <f t="shared" si="34"/>
        <v>1.3013711412247483E-2</v>
      </c>
      <c r="R94" s="44">
        <f t="shared" si="34"/>
        <v>1.0385982803886473E-2</v>
      </c>
      <c r="S94" s="44">
        <f t="shared" si="34"/>
        <v>8.2888451561257161E-3</v>
      </c>
      <c r="T94" s="44">
        <f t="shared" ref="T94:X94" si="37">T71*$A94*1000/8760</f>
        <v>6.6151615422008116E-3</v>
      </c>
      <c r="U94" s="44">
        <f t="shared" si="37"/>
        <v>4.5012185013150473E-5</v>
      </c>
      <c r="V94" s="44">
        <f t="shared" si="37"/>
        <v>1.603719848897598E-5</v>
      </c>
      <c r="W94" s="44">
        <f t="shared" si="37"/>
        <v>5.4541054134185521E-6</v>
      </c>
      <c r="X94" s="44">
        <f t="shared" si="37"/>
        <v>1.7742442045003173E-6</v>
      </c>
      <c r="Y94" s="44">
        <f t="shared" si="35"/>
        <v>0.63958765807660789</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80">
      <c r="A95" s="144">
        <f>'Measure InputOutput_Out'!$C$4</f>
        <v>0.99418566042070844</v>
      </c>
      <c r="B95" s="145">
        <f>'Measure InputOutput_Out'!$K$4</f>
        <v>40.104151729317515</v>
      </c>
      <c r="C95" s="20" t="str">
        <f t="shared" si="33"/>
        <v>Hospital</v>
      </c>
      <c r="D95" s="20" t="str">
        <f t="shared" si="36"/>
        <v>DCV Parking Garage-Retro</v>
      </c>
      <c r="E95" s="44">
        <f t="shared" ref="E95:X98" si="38">E72*$A95*1000/8760</f>
        <v>6.1815882726629669E-2</v>
      </c>
      <c r="F95" s="44">
        <f t="shared" si="38"/>
        <v>6.1686069372903739E-2</v>
      </c>
      <c r="G95" s="44">
        <f t="shared" si="38"/>
        <v>6.1556528627220643E-2</v>
      </c>
      <c r="H95" s="44">
        <f t="shared" si="38"/>
        <v>6.1427259917103495E-2</v>
      </c>
      <c r="I95" s="44">
        <f t="shared" si="38"/>
        <v>6.1298262671277567E-2</v>
      </c>
      <c r="J95" s="44">
        <f t="shared" si="38"/>
        <v>5.50525826877011E-2</v>
      </c>
      <c r="K95" s="44">
        <f t="shared" si="38"/>
        <v>4.394957781124556E-2</v>
      </c>
      <c r="L95" s="44">
        <f t="shared" si="38"/>
        <v>3.5085826958273544E-2</v>
      </c>
      <c r="M95" s="44">
        <f t="shared" si="38"/>
        <v>2.8009717377328942E-2</v>
      </c>
      <c r="N95" s="44">
        <f t="shared" si="38"/>
        <v>2.2360717576669239E-2</v>
      </c>
      <c r="O95" s="44">
        <f t="shared" si="38"/>
        <v>1.7851008055806587E-2</v>
      </c>
      <c r="P95" s="44">
        <f t="shared" si="38"/>
        <v>1.4250816751111513E-2</v>
      </c>
      <c r="Q95" s="44">
        <f t="shared" si="38"/>
        <v>1.137671202874734E-2</v>
      </c>
      <c r="R95" s="44">
        <f t="shared" si="38"/>
        <v>9.0822567467895784E-3</v>
      </c>
      <c r="S95" s="44">
        <f t="shared" si="38"/>
        <v>7.2505472060970565E-3</v>
      </c>
      <c r="T95" s="44">
        <f t="shared" si="38"/>
        <v>5.7882568455714023E-3</v>
      </c>
      <c r="U95" s="44">
        <f t="shared" si="38"/>
        <v>3.9397441323527008E-5</v>
      </c>
      <c r="V95" s="44">
        <f t="shared" si="38"/>
        <v>1.4040966677414183E-5</v>
      </c>
      <c r="W95" s="44">
        <f t="shared" si="38"/>
        <v>4.7766411298200581E-6</v>
      </c>
      <c r="X95" s="44">
        <f t="shared" si="38"/>
        <v>1.554329407657699E-6</v>
      </c>
      <c r="Y95" s="44">
        <f t="shared" si="35"/>
        <v>0.55790179273901541</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80">
      <c r="A96" s="144">
        <f>'Measure InputOutput_Out'!$C$4</f>
        <v>0.99418566042070844</v>
      </c>
      <c r="B96" s="145">
        <f>'Measure InputOutput_Out'!$K$4</f>
        <v>40.104151729317515</v>
      </c>
      <c r="C96" s="20" t="str">
        <f t="shared" si="33"/>
        <v>Residential Care</v>
      </c>
      <c r="D96" s="20" t="str">
        <f t="shared" si="36"/>
        <v>DCV Parking Garage-Retro</v>
      </c>
      <c r="E96" s="44">
        <f t="shared" si="38"/>
        <v>2.0625216994254458E-2</v>
      </c>
      <c r="F96" s="44">
        <f t="shared" si="38"/>
        <v>2.0575716473468241E-2</v>
      </c>
      <c r="G96" s="44">
        <f t="shared" si="38"/>
        <v>2.0526334753931928E-2</v>
      </c>
      <c r="H96" s="44">
        <f t="shared" si="38"/>
        <v>2.0477071550522488E-2</v>
      </c>
      <c r="I96" s="44">
        <f t="shared" si="38"/>
        <v>2.0427926578801235E-2</v>
      </c>
      <c r="J96" s="44">
        <f t="shared" si="38"/>
        <v>1.8341009599510901E-2</v>
      </c>
      <c r="K96" s="44">
        <f t="shared" si="38"/>
        <v>1.4637592941177665E-2</v>
      </c>
      <c r="L96" s="44">
        <f t="shared" si="38"/>
        <v>1.1681970174495071E-2</v>
      </c>
      <c r="M96" s="44">
        <f t="shared" si="38"/>
        <v>9.3231467568610261E-3</v>
      </c>
      <c r="N96" s="44">
        <f t="shared" si="38"/>
        <v>7.4406169637156478E-3</v>
      </c>
      <c r="O96" s="44">
        <f t="shared" si="38"/>
        <v>5.9382075864021855E-3</v>
      </c>
      <c r="P96" s="44">
        <f t="shared" si="38"/>
        <v>4.7391647105558552E-3</v>
      </c>
      <c r="Q96" s="44">
        <f t="shared" si="38"/>
        <v>3.7822325722004181E-3</v>
      </c>
      <c r="R96" s="44">
        <f t="shared" si="38"/>
        <v>3.0185241712217085E-3</v>
      </c>
      <c r="S96" s="44">
        <f t="shared" si="38"/>
        <v>2.4090237705686221E-3</v>
      </c>
      <c r="T96" s="44">
        <f t="shared" si="38"/>
        <v>1.922593690815406E-3</v>
      </c>
      <c r="U96" s="44">
        <f t="shared" si="38"/>
        <v>1.3082090643444459E-5</v>
      </c>
      <c r="V96" s="44">
        <f t="shared" si="38"/>
        <v>4.6609620092515041E-6</v>
      </c>
      <c r="W96" s="44">
        <f t="shared" si="38"/>
        <v>1.5851508069736476E-6</v>
      </c>
      <c r="X96" s="44">
        <f t="shared" si="38"/>
        <v>5.1565644947247147E-7</v>
      </c>
      <c r="Y96" s="44">
        <f t="shared" si="35"/>
        <v>0.18588619314841198</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1:79">
      <c r="A97" s="144">
        <f>'Measure InputOutput_Out'!$C$4</f>
        <v>0.99418566042070844</v>
      </c>
      <c r="B97" s="145">
        <f>'Measure InputOutput_Out'!$K$4</f>
        <v>40.104151729317515</v>
      </c>
      <c r="C97" s="20" t="str">
        <f t="shared" si="33"/>
        <v>Assembly</v>
      </c>
      <c r="D97" s="20" t="str">
        <f t="shared" si="36"/>
        <v>DCV Parking Garage-Retro</v>
      </c>
      <c r="E97" s="44">
        <f t="shared" si="38"/>
        <v>0.10941863807419414</v>
      </c>
      <c r="F97" s="44">
        <f t="shared" si="38"/>
        <v>0.10892771311803459</v>
      </c>
      <c r="G97" s="44">
        <f t="shared" si="38"/>
        <v>0.10843899077851164</v>
      </c>
      <c r="H97" s="44">
        <f t="shared" si="38"/>
        <v>0.10795246117321873</v>
      </c>
      <c r="I97" s="44">
        <f t="shared" si="38"/>
        <v>0.10746811446408826</v>
      </c>
      <c r="J97" s="44">
        <f t="shared" si="38"/>
        <v>9.6287346771473437E-2</v>
      </c>
      <c r="K97" s="44">
        <f t="shared" si="38"/>
        <v>7.6684270033833671E-2</v>
      </c>
      <c r="L97" s="44">
        <f t="shared" si="38"/>
        <v>6.1072170620492153E-2</v>
      </c>
      <c r="M97" s="44">
        <f t="shared" si="38"/>
        <v>4.8638528118646579E-2</v>
      </c>
      <c r="N97" s="44">
        <f t="shared" si="38"/>
        <v>3.8736242604656738E-2</v>
      </c>
      <c r="O97" s="44">
        <f t="shared" si="38"/>
        <v>3.0849956796936411E-2</v>
      </c>
      <c r="P97" s="44">
        <f t="shared" si="38"/>
        <v>2.4569234659285996E-2</v>
      </c>
      <c r="Q97" s="44">
        <f t="shared" si="38"/>
        <v>1.956720055449173E-2</v>
      </c>
      <c r="R97" s="44">
        <f t="shared" si="38"/>
        <v>1.558352723840313E-2</v>
      </c>
      <c r="S97" s="44">
        <f t="shared" si="38"/>
        <v>1.24108873169548E-2</v>
      </c>
      <c r="T97" s="44">
        <f t="shared" si="38"/>
        <v>9.8841630420208465E-3</v>
      </c>
      <c r="U97" s="44">
        <f t="shared" si="38"/>
        <v>6.7115090845757739E-5</v>
      </c>
      <c r="V97" s="44">
        <f t="shared" si="38"/>
        <v>2.3862131358875128E-5</v>
      </c>
      <c r="W97" s="44">
        <f t="shared" si="38"/>
        <v>8.0983192941982565E-6</v>
      </c>
      <c r="X97" s="44">
        <f t="shared" si="38"/>
        <v>2.6289080983780887E-6</v>
      </c>
      <c r="Y97" s="44">
        <f t="shared" si="35"/>
        <v>0.97659114981483996</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1:79">
      <c r="A98" s="144">
        <f>'Measure InputOutput_Out'!$C$4</f>
        <v>0.99418566042070844</v>
      </c>
      <c r="B98" s="145">
        <f>'Measure InputOutput_Out'!$K$4</f>
        <v>40.104151729317515</v>
      </c>
      <c r="C98" s="20" t="str">
        <f t="shared" si="33"/>
        <v>Other</v>
      </c>
      <c r="D98" s="20" t="str">
        <f t="shared" si="36"/>
        <v>DCV Parking Garage-Retro</v>
      </c>
      <c r="E98" s="44">
        <f t="shared" si="38"/>
        <v>0.23893275131117153</v>
      </c>
      <c r="F98" s="44">
        <f t="shared" si="38"/>
        <v>0.23678235654937102</v>
      </c>
      <c r="G98" s="44">
        <f t="shared" si="38"/>
        <v>0.23465131534042663</v>
      </c>
      <c r="H98" s="44">
        <f t="shared" si="38"/>
        <v>0.23253945350236285</v>
      </c>
      <c r="I98" s="44">
        <f t="shared" si="38"/>
        <v>0.23044659842084159</v>
      </c>
      <c r="J98" s="44">
        <f t="shared" si="38"/>
        <v>0.2055353211315486</v>
      </c>
      <c r="K98" s="44">
        <f t="shared" si="38"/>
        <v>0.16294840259309173</v>
      </c>
      <c r="L98" s="44">
        <f t="shared" si="38"/>
        <v>0.12918549357580314</v>
      </c>
      <c r="M98" s="44">
        <f t="shared" si="38"/>
        <v>0.10241825930689674</v>
      </c>
      <c r="N98" s="44">
        <f t="shared" si="38"/>
        <v>8.1197195978507719E-2</v>
      </c>
      <c r="O98" s="44">
        <f t="shared" si="38"/>
        <v>6.4373136971760933E-2</v>
      </c>
      <c r="P98" s="44">
        <f t="shared" si="38"/>
        <v>5.1035022991212042E-2</v>
      </c>
      <c r="Q98" s="44">
        <f t="shared" si="38"/>
        <v>4.0460566227432916E-2</v>
      </c>
      <c r="R98" s="44">
        <f t="shared" si="38"/>
        <v>3.2077136905108813E-2</v>
      </c>
      <c r="S98" s="44">
        <f t="shared" si="38"/>
        <v>2.5430754138370266E-2</v>
      </c>
      <c r="T98" s="44">
        <f t="shared" si="38"/>
        <v>2.0161501880899949E-2</v>
      </c>
      <c r="U98" s="44">
        <f t="shared" si="38"/>
        <v>1.3627925032419654E-4</v>
      </c>
      <c r="V98" s="44">
        <f t="shared" si="38"/>
        <v>4.8233120382614403E-5</v>
      </c>
      <c r="W98" s="44">
        <f t="shared" si="38"/>
        <v>1.6295121238447391E-5</v>
      </c>
      <c r="X98" s="44">
        <f t="shared" si="38"/>
        <v>5.2658038524208429E-6</v>
      </c>
      <c r="Y98" s="44">
        <f t="shared" si="35"/>
        <v>2.0883813401206046</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1:79">
      <c r="A99" s="95"/>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1:79">
      <c r="E100" s="40"/>
      <c r="F100" s="40"/>
      <c r="G100" s="40"/>
      <c r="H100" s="40"/>
      <c r="I100" s="40"/>
      <c r="J100" s="40"/>
      <c r="K100" s="40"/>
      <c r="L100" s="40"/>
      <c r="M100" s="40"/>
      <c r="N100" s="40"/>
      <c r="O100" s="40"/>
      <c r="P100" s="40"/>
      <c r="Q100" s="40"/>
      <c r="R100" s="40"/>
      <c r="S100" s="40"/>
      <c r="T100" s="40"/>
      <c r="U100" s="40"/>
      <c r="V100" s="40"/>
      <c r="W100" s="40"/>
      <c r="X100" s="40"/>
      <c r="Y100" s="40">
        <f>SUM(Y81:Y99)</f>
        <v>12.888276850646843</v>
      </c>
      <c r="Z100" s="40"/>
      <c r="AA100" s="40">
        <f>SUM(AA81:AA82)</f>
        <v>14.235563665972604</v>
      </c>
      <c r="AB100" s="53"/>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1:79">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1:79">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1:79" ht="15">
      <c r="A103" s="59" t="s">
        <v>79</v>
      </c>
      <c r="B103" s="60"/>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1:79" ht="15">
      <c r="C104" s="78"/>
      <c r="D104" s="78"/>
      <c r="E104" s="51">
        <f>E79</f>
        <v>2016</v>
      </c>
      <c r="F104" s="51">
        <f t="shared" ref="F104:X104" si="39">F79</f>
        <v>2017</v>
      </c>
      <c r="G104" s="51">
        <f t="shared" si="39"/>
        <v>2018</v>
      </c>
      <c r="H104" s="51">
        <f t="shared" si="39"/>
        <v>2019</v>
      </c>
      <c r="I104" s="51">
        <f t="shared" si="39"/>
        <v>2020</v>
      </c>
      <c r="J104" s="51">
        <f t="shared" si="39"/>
        <v>2021</v>
      </c>
      <c r="K104" s="51">
        <f t="shared" si="39"/>
        <v>2022</v>
      </c>
      <c r="L104" s="51">
        <f t="shared" si="39"/>
        <v>2023</v>
      </c>
      <c r="M104" s="51">
        <f t="shared" si="39"/>
        <v>2024</v>
      </c>
      <c r="N104" s="51">
        <f t="shared" si="39"/>
        <v>2025</v>
      </c>
      <c r="O104" s="51">
        <f t="shared" si="39"/>
        <v>2026</v>
      </c>
      <c r="P104" s="51">
        <f t="shared" si="39"/>
        <v>2027</v>
      </c>
      <c r="Q104" s="51">
        <f t="shared" si="39"/>
        <v>2028</v>
      </c>
      <c r="R104" s="51">
        <f t="shared" si="39"/>
        <v>2029</v>
      </c>
      <c r="S104" s="51">
        <f t="shared" si="39"/>
        <v>2030</v>
      </c>
      <c r="T104" s="51">
        <f t="shared" si="39"/>
        <v>2031</v>
      </c>
      <c r="U104" s="51">
        <f t="shared" si="39"/>
        <v>2032</v>
      </c>
      <c r="V104" s="51">
        <f t="shared" si="39"/>
        <v>2033</v>
      </c>
      <c r="W104" s="51">
        <f t="shared" si="39"/>
        <v>2034</v>
      </c>
      <c r="X104" s="51">
        <f t="shared" si="39"/>
        <v>2035</v>
      </c>
      <c r="Y104" s="51" t="s">
        <v>253</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1:79" ht="15">
      <c r="C105" s="79" t="s">
        <v>76</v>
      </c>
      <c r="D105" s="79" t="s">
        <v>76</v>
      </c>
      <c r="E105" s="52" t="str">
        <f>CONCATENATE("aMW_",E$11)</f>
        <v>aMW_2016</v>
      </c>
      <c r="F105" s="52" t="str">
        <f t="shared" ref="F105:X105" si="40">CONCATENATE("aMW_",F$11)</f>
        <v>aMW_2017</v>
      </c>
      <c r="G105" s="52" t="str">
        <f t="shared" si="40"/>
        <v>aMW_2018</v>
      </c>
      <c r="H105" s="52" t="str">
        <f t="shared" si="40"/>
        <v>aMW_2019</v>
      </c>
      <c r="I105" s="52" t="str">
        <f t="shared" si="40"/>
        <v>aMW_2020</v>
      </c>
      <c r="J105" s="52" t="str">
        <f t="shared" si="40"/>
        <v>aMW_2021</v>
      </c>
      <c r="K105" s="52" t="str">
        <f t="shared" si="40"/>
        <v>aMW_2022</v>
      </c>
      <c r="L105" s="52" t="str">
        <f t="shared" si="40"/>
        <v>aMW_2023</v>
      </c>
      <c r="M105" s="52" t="str">
        <f t="shared" si="40"/>
        <v>aMW_2024</v>
      </c>
      <c r="N105" s="52" t="str">
        <f t="shared" si="40"/>
        <v>aMW_2025</v>
      </c>
      <c r="O105" s="52" t="str">
        <f t="shared" si="40"/>
        <v>aMW_2026</v>
      </c>
      <c r="P105" s="52" t="str">
        <f t="shared" si="40"/>
        <v>aMW_2027</v>
      </c>
      <c r="Q105" s="52" t="str">
        <f t="shared" si="40"/>
        <v>aMW_2028</v>
      </c>
      <c r="R105" s="52" t="str">
        <f t="shared" si="40"/>
        <v>aMW_2029</v>
      </c>
      <c r="S105" s="52" t="str">
        <f t="shared" si="40"/>
        <v>aMW_2030</v>
      </c>
      <c r="T105" s="52" t="str">
        <f t="shared" si="40"/>
        <v>aMW_2031</v>
      </c>
      <c r="U105" s="52" t="str">
        <f t="shared" si="40"/>
        <v>aMW_2032</v>
      </c>
      <c r="V105" s="52" t="str">
        <f t="shared" si="40"/>
        <v>aMW_2033</v>
      </c>
      <c r="W105" s="52" t="str">
        <f t="shared" si="40"/>
        <v>aMW_2034</v>
      </c>
      <c r="X105" s="52" t="str">
        <f t="shared" si="40"/>
        <v>aMW_2035</v>
      </c>
      <c r="Y105" s="52" t="s">
        <v>254</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1:79">
      <c r="B106" s="20" t="s">
        <v>49</v>
      </c>
      <c r="C106" s="74" t="s">
        <v>80</v>
      </c>
      <c r="D106" s="74" t="s">
        <v>81</v>
      </c>
      <c r="E106" s="44">
        <f>DSUM($B$80:$Y$98,E$80,$C$105:$D106)</f>
        <v>0</v>
      </c>
      <c r="F106" s="44">
        <f>DSUM($B$80:$Y$98,F$80,$C$105:$D106)</f>
        <v>0</v>
      </c>
      <c r="G106" s="44">
        <f>DSUM($B$80:$Y$98,G$80,$C$105:$D106)</f>
        <v>0</v>
      </c>
      <c r="H106" s="44">
        <f>DSUM($B$80:$Y$98,H$80,$C$105:$D106)</f>
        <v>0</v>
      </c>
      <c r="I106" s="44">
        <f>DSUM($B$80:$Y$98,I$80,$C$105:$D106)</f>
        <v>0</v>
      </c>
      <c r="J106" s="44">
        <f>DSUM($B$80:$Y$98,J$80,$C$105:$D106)</f>
        <v>0</v>
      </c>
      <c r="K106" s="44">
        <f>DSUM($B$80:$Y$98,K$80,$C$105:$D106)</f>
        <v>0</v>
      </c>
      <c r="L106" s="44">
        <f>DSUM($B$80:$Y$98,L$80,$C$105:$D106)</f>
        <v>0</v>
      </c>
      <c r="M106" s="44">
        <f>DSUM($B$80:$Y$98,M$80,$C$105:$D106)</f>
        <v>0</v>
      </c>
      <c r="N106" s="44">
        <f>DSUM($B$80:$Y$98,N$80,$C$105:$D106)</f>
        <v>0</v>
      </c>
      <c r="O106" s="44">
        <f>DSUM($B$80:$Y$98,O$80,$C$105:$D106)</f>
        <v>0</v>
      </c>
      <c r="P106" s="44">
        <f>DSUM($B$80:$Y$98,P$80,$C$105:$D106)</f>
        <v>0</v>
      </c>
      <c r="Q106" s="44">
        <f>DSUM($B$80:$Y$98,Q$80,$C$105:$D106)</f>
        <v>0</v>
      </c>
      <c r="R106" s="44">
        <f>DSUM($B$80:$Y$98,R$80,$C$105:$D106)</f>
        <v>0</v>
      </c>
      <c r="S106" s="44">
        <f>DSUM($B$80:$Y$98,S$80,$C$105:$D106)</f>
        <v>0</v>
      </c>
      <c r="T106" s="44">
        <f>DSUM($B$80:$Y$98,T$80,$C$105:$D106)</f>
        <v>0</v>
      </c>
      <c r="U106" s="44">
        <f>DSUM($B$80:$Y$98,U$80,$C$105:$D106)</f>
        <v>0</v>
      </c>
      <c r="V106" s="44">
        <f>DSUM($B$80:$Y$98,V$80,$C$105:$D106)</f>
        <v>0</v>
      </c>
      <c r="W106" s="44">
        <f>DSUM($B$80:$Y$98,W$80,$C$105:$D106)</f>
        <v>0</v>
      </c>
      <c r="X106" s="44">
        <f>DSUM($B$80:$Y$98,X$80,$C$105:$D106)</f>
        <v>0</v>
      </c>
      <c r="Y106" s="44">
        <f>DSUM($B$80:$Y$98,Y$80,$C$105:$D106)</f>
        <v>0</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1:79">
      <c r="B107" s="20" t="s">
        <v>50</v>
      </c>
      <c r="C107" s="74" t="s">
        <v>82</v>
      </c>
      <c r="D107" s="74" t="s">
        <v>83</v>
      </c>
      <c r="E107" s="44">
        <f>DSUM($B$80:$Y$98,E$80,$C$105:$D107)</f>
        <v>0</v>
      </c>
      <c r="F107" s="44">
        <f>DSUM($B$80:$Y$98,F$80,$C$105:$D107)</f>
        <v>0</v>
      </c>
      <c r="G107" s="44">
        <f>DSUM($B$80:$Y$98,G$80,$C$105:$D107)</f>
        <v>0</v>
      </c>
      <c r="H107" s="44">
        <f>DSUM($B$80:$Y$98,H$80,$C$105:$D107)</f>
        <v>0</v>
      </c>
      <c r="I107" s="44">
        <f>DSUM($B$80:$Y$98,I$80,$C$105:$D107)</f>
        <v>0</v>
      </c>
      <c r="J107" s="44">
        <f>DSUM($B$80:$Y$98,J$80,$C$105:$D107)</f>
        <v>0</v>
      </c>
      <c r="K107" s="44">
        <f>DSUM($B$80:$Y$98,K$80,$C$105:$D107)</f>
        <v>0</v>
      </c>
      <c r="L107" s="44">
        <f>DSUM($B$80:$Y$98,L$80,$C$105:$D107)</f>
        <v>0</v>
      </c>
      <c r="M107" s="44">
        <f>DSUM($B$80:$Y$98,M$80,$C$105:$D107)</f>
        <v>0</v>
      </c>
      <c r="N107" s="44">
        <f>DSUM($B$80:$Y$98,N$80,$C$105:$D107)</f>
        <v>0</v>
      </c>
      <c r="O107" s="44">
        <f>DSUM($B$80:$Y$98,O$80,$C$105:$D107)</f>
        <v>0</v>
      </c>
      <c r="P107" s="44">
        <f>DSUM($B$80:$Y$98,P$80,$C$105:$D107)</f>
        <v>0</v>
      </c>
      <c r="Q107" s="44">
        <f>DSUM($B$80:$Y$98,Q$80,$C$105:$D107)</f>
        <v>0</v>
      </c>
      <c r="R107" s="44">
        <f>DSUM($B$80:$Y$98,R$80,$C$105:$D107)</f>
        <v>0</v>
      </c>
      <c r="S107" s="44">
        <f>DSUM($B$80:$Y$98,S$80,$C$105:$D107)</f>
        <v>0</v>
      </c>
      <c r="T107" s="44">
        <f>DSUM($B$80:$Y$98,T$80,$C$105:$D107)</f>
        <v>0</v>
      </c>
      <c r="U107" s="44">
        <f>DSUM($B$80:$Y$98,U$80,$C$105:$D107)</f>
        <v>0</v>
      </c>
      <c r="V107" s="44">
        <f>DSUM($B$80:$Y$98,V$80,$C$105:$D107)</f>
        <v>0</v>
      </c>
      <c r="W107" s="44">
        <f>DSUM($B$80:$Y$98,W$80,$C$105:$D107)</f>
        <v>0</v>
      </c>
      <c r="X107" s="44">
        <f>DSUM($B$80:$Y$98,X$80,$C$105:$D107)</f>
        <v>0</v>
      </c>
      <c r="Y107" s="44">
        <f>DSUM($B$80:$Y$98,Y$80,$C$105:$D107)</f>
        <v>0</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1:79">
      <c r="B108" s="20" t="s">
        <v>51</v>
      </c>
      <c r="C108" s="74" t="s">
        <v>84</v>
      </c>
      <c r="D108" s="74" t="s">
        <v>85</v>
      </c>
      <c r="E108" s="44">
        <f>DSUM($B$80:$Y$98,E$80,$C$105:$D108)</f>
        <v>0</v>
      </c>
      <c r="F108" s="44">
        <f>DSUM($B$80:$Y$98,F$80,$C$105:$D108)</f>
        <v>0</v>
      </c>
      <c r="G108" s="44">
        <f>DSUM($B$80:$Y$98,G$80,$C$105:$D108)</f>
        <v>0</v>
      </c>
      <c r="H108" s="44">
        <f>DSUM($B$80:$Y$98,H$80,$C$105:$D108)</f>
        <v>0</v>
      </c>
      <c r="I108" s="44">
        <f>DSUM($B$80:$Y$98,I$80,$C$105:$D108)</f>
        <v>0</v>
      </c>
      <c r="J108" s="44">
        <f>DSUM($B$80:$Y$98,J$80,$C$105:$D108)</f>
        <v>0</v>
      </c>
      <c r="K108" s="44">
        <f>DSUM($B$80:$Y$98,K$80,$C$105:$D108)</f>
        <v>0</v>
      </c>
      <c r="L108" s="44">
        <f>DSUM($B$80:$Y$98,L$80,$C$105:$D108)</f>
        <v>0</v>
      </c>
      <c r="M108" s="44">
        <f>DSUM($B$80:$Y$98,M$80,$C$105:$D108)</f>
        <v>0</v>
      </c>
      <c r="N108" s="44">
        <f>DSUM($B$80:$Y$98,N$80,$C$105:$D108)</f>
        <v>0</v>
      </c>
      <c r="O108" s="44">
        <f>DSUM($B$80:$Y$98,O$80,$C$105:$D108)</f>
        <v>0</v>
      </c>
      <c r="P108" s="44">
        <f>DSUM($B$80:$Y$98,P$80,$C$105:$D108)</f>
        <v>0</v>
      </c>
      <c r="Q108" s="44">
        <f>DSUM($B$80:$Y$98,Q$80,$C$105:$D108)</f>
        <v>0</v>
      </c>
      <c r="R108" s="44">
        <f>DSUM($B$80:$Y$98,R$80,$C$105:$D108)</f>
        <v>0</v>
      </c>
      <c r="S108" s="44">
        <f>DSUM($B$80:$Y$98,S$80,$C$105:$D108)</f>
        <v>0</v>
      </c>
      <c r="T108" s="44">
        <f>DSUM($B$80:$Y$98,T$80,$C$105:$D108)</f>
        <v>0</v>
      </c>
      <c r="U108" s="44">
        <f>DSUM($B$80:$Y$98,U$80,$C$105:$D108)</f>
        <v>0</v>
      </c>
      <c r="V108" s="44">
        <f>DSUM($B$80:$Y$98,V$80,$C$105:$D108)</f>
        <v>0</v>
      </c>
      <c r="W108" s="44">
        <f>DSUM($B$80:$Y$98,W$80,$C$105:$D108)</f>
        <v>0</v>
      </c>
      <c r="X108" s="44">
        <f>DSUM($B$80:$Y$98,X$80,$C$105:$D108)</f>
        <v>0</v>
      </c>
      <c r="Y108" s="44">
        <f>DSUM($B$80:$Y$98,Y$80,$C$105:$D108)</f>
        <v>0</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1:79">
      <c r="B109" s="20" t="s">
        <v>52</v>
      </c>
      <c r="C109" s="74" t="s">
        <v>86</v>
      </c>
      <c r="D109" s="74" t="s">
        <v>87</v>
      </c>
      <c r="E109" s="44">
        <f>DSUM($B$80:$Y$98,E$80,$C$105:$D109)</f>
        <v>0</v>
      </c>
      <c r="F109" s="44">
        <f>DSUM($B$80:$Y$98,F$80,$C$105:$D109)</f>
        <v>0</v>
      </c>
      <c r="G109" s="44">
        <f>DSUM($B$80:$Y$98,G$80,$C$105:$D109)</f>
        <v>0</v>
      </c>
      <c r="H109" s="44">
        <f>DSUM($B$80:$Y$98,H$80,$C$105:$D109)</f>
        <v>0</v>
      </c>
      <c r="I109" s="44">
        <f>DSUM($B$80:$Y$98,I$80,$C$105:$D109)</f>
        <v>0</v>
      </c>
      <c r="J109" s="44">
        <f>DSUM($B$80:$Y$98,J$80,$C$105:$D109)</f>
        <v>0</v>
      </c>
      <c r="K109" s="44">
        <f>DSUM($B$80:$Y$98,K$80,$C$105:$D109)</f>
        <v>0</v>
      </c>
      <c r="L109" s="44">
        <f>DSUM($B$80:$Y$98,L$80,$C$105:$D109)</f>
        <v>0</v>
      </c>
      <c r="M109" s="44">
        <f>DSUM($B$80:$Y$98,M$80,$C$105:$D109)</f>
        <v>0</v>
      </c>
      <c r="N109" s="44">
        <f>DSUM($B$80:$Y$98,N$80,$C$105:$D109)</f>
        <v>0</v>
      </c>
      <c r="O109" s="44">
        <f>DSUM($B$80:$Y$98,O$80,$C$105:$D109)</f>
        <v>0</v>
      </c>
      <c r="P109" s="44">
        <f>DSUM($B$80:$Y$98,P$80,$C$105:$D109)</f>
        <v>0</v>
      </c>
      <c r="Q109" s="44">
        <f>DSUM($B$80:$Y$98,Q$80,$C$105:$D109)</f>
        <v>0</v>
      </c>
      <c r="R109" s="44">
        <f>DSUM($B$80:$Y$98,R$80,$C$105:$D109)</f>
        <v>0</v>
      </c>
      <c r="S109" s="44">
        <f>DSUM($B$80:$Y$98,S$80,$C$105:$D109)</f>
        <v>0</v>
      </c>
      <c r="T109" s="44">
        <f>DSUM($B$80:$Y$98,T$80,$C$105:$D109)</f>
        <v>0</v>
      </c>
      <c r="U109" s="44">
        <f>DSUM($B$80:$Y$98,U$80,$C$105:$D109)</f>
        <v>0</v>
      </c>
      <c r="V109" s="44">
        <f>DSUM($B$80:$Y$98,V$80,$C$105:$D109)</f>
        <v>0</v>
      </c>
      <c r="W109" s="44">
        <f>DSUM($B$80:$Y$98,W$80,$C$105:$D109)</f>
        <v>0</v>
      </c>
      <c r="X109" s="44">
        <f>DSUM($B$80:$Y$98,X$80,$C$105:$D109)</f>
        <v>0</v>
      </c>
      <c r="Y109" s="44">
        <f>DSUM($B$80:$Y$98,Y$80,$C$105:$D109)</f>
        <v>0</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1:79">
      <c r="B110" s="20" t="s">
        <v>53</v>
      </c>
      <c r="C110" s="74" t="s">
        <v>88</v>
      </c>
      <c r="D110" s="74" t="s">
        <v>89</v>
      </c>
      <c r="E110" s="44">
        <f>DSUM($B$80:$Y$98,E$80,$C$105:$D110)</f>
        <v>0</v>
      </c>
      <c r="F110" s="44">
        <f>DSUM($B$80:$Y$98,F$80,$C$105:$D110)</f>
        <v>0</v>
      </c>
      <c r="G110" s="44">
        <f>DSUM($B$80:$Y$98,G$80,$C$105:$D110)</f>
        <v>0</v>
      </c>
      <c r="H110" s="44">
        <f>DSUM($B$80:$Y$98,H$80,$C$105:$D110)</f>
        <v>0</v>
      </c>
      <c r="I110" s="44">
        <f>DSUM($B$80:$Y$98,I$80,$C$105:$D110)</f>
        <v>0</v>
      </c>
      <c r="J110" s="44">
        <f>DSUM($B$80:$Y$98,J$80,$C$105:$D110)</f>
        <v>0</v>
      </c>
      <c r="K110" s="44">
        <f>DSUM($B$80:$Y$98,K$80,$C$105:$D110)</f>
        <v>0</v>
      </c>
      <c r="L110" s="44">
        <f>DSUM($B$80:$Y$98,L$80,$C$105:$D110)</f>
        <v>0</v>
      </c>
      <c r="M110" s="44">
        <f>DSUM($B$80:$Y$98,M$80,$C$105:$D110)</f>
        <v>0</v>
      </c>
      <c r="N110" s="44">
        <f>DSUM($B$80:$Y$98,N$80,$C$105:$D110)</f>
        <v>0</v>
      </c>
      <c r="O110" s="44">
        <f>DSUM($B$80:$Y$98,O$80,$C$105:$D110)</f>
        <v>0</v>
      </c>
      <c r="P110" s="44">
        <f>DSUM($B$80:$Y$98,P$80,$C$105:$D110)</f>
        <v>0</v>
      </c>
      <c r="Q110" s="44">
        <f>DSUM($B$80:$Y$98,Q$80,$C$105:$D110)</f>
        <v>0</v>
      </c>
      <c r="R110" s="44">
        <f>DSUM($B$80:$Y$98,R$80,$C$105:$D110)</f>
        <v>0</v>
      </c>
      <c r="S110" s="44">
        <f>DSUM($B$80:$Y$98,S$80,$C$105:$D110)</f>
        <v>0</v>
      </c>
      <c r="T110" s="44">
        <f>DSUM($B$80:$Y$98,T$80,$C$105:$D110)</f>
        <v>0</v>
      </c>
      <c r="U110" s="44">
        <f>DSUM($B$80:$Y$98,U$80,$C$105:$D110)</f>
        <v>0</v>
      </c>
      <c r="V110" s="44">
        <f>DSUM($B$80:$Y$98,V$80,$C$105:$D110)</f>
        <v>0</v>
      </c>
      <c r="W110" s="44">
        <f>DSUM($B$80:$Y$98,W$80,$C$105:$D110)</f>
        <v>0</v>
      </c>
      <c r="X110" s="44">
        <f>DSUM($B$80:$Y$98,X$80,$C$105:$D110)</f>
        <v>0</v>
      </c>
      <c r="Y110" s="44">
        <f>DSUM($B$80:$Y$98,Y$80,$C$105:$D110)</f>
        <v>0</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1:79">
      <c r="B111" s="20" t="s">
        <v>54</v>
      </c>
      <c r="C111" s="74" t="s">
        <v>90</v>
      </c>
      <c r="D111" s="74" t="s">
        <v>91</v>
      </c>
      <c r="E111" s="44">
        <f>DSUM($B$80:$Y$98,E$80,$C$105:$D111)</f>
        <v>1.4417225157698157</v>
      </c>
      <c r="F111" s="44">
        <f>DSUM($B$80:$Y$98,F$80,$C$105:$D111)</f>
        <v>1.4357237293006082</v>
      </c>
      <c r="G111" s="44">
        <f>DSUM($B$80:$Y$98,G$80,$C$105:$D111)</f>
        <v>1.4297571334950019</v>
      </c>
      <c r="H111" s="44">
        <f>DSUM($B$80:$Y$98,H$80,$C$105:$D111)</f>
        <v>1.4238225094375034</v>
      </c>
      <c r="I111" s="44">
        <f>DSUM($B$80:$Y$98,I$80,$C$105:$D111)</f>
        <v>1.4179196399431144</v>
      </c>
      <c r="J111" s="44">
        <f>DSUM($B$80:$Y$98,J$80,$C$105:$D111)</f>
        <v>1.2708434785883456</v>
      </c>
      <c r="K111" s="44">
        <f>DSUM($B$80:$Y$98,K$80,$C$105:$D111)</f>
        <v>1.0124699792169036</v>
      </c>
      <c r="L111" s="44">
        <f>DSUM($B$80:$Y$98,L$80,$C$105:$D111)</f>
        <v>0.8066300616793195</v>
      </c>
      <c r="M111" s="44">
        <f>DSUM($B$80:$Y$98,M$80,$C$105:$D111)</f>
        <v>0.64264155201468076</v>
      </c>
      <c r="N111" s="44">
        <f>DSUM($B$80:$Y$98,N$80,$C$105:$D111)</f>
        <v>0.51199455881608269</v>
      </c>
      <c r="O111" s="44">
        <f>DSUM($B$80:$Y$98,O$80,$C$105:$D111)</f>
        <v>0.40790969179194403</v>
      </c>
      <c r="P111" s="44">
        <f>DSUM($B$80:$Y$98,P$80,$C$105:$D111)</f>
        <v>0.32498613352726607</v>
      </c>
      <c r="Q111" s="44">
        <f>DSUM($B$80:$Y$98,Q$80,$C$105:$D111)</f>
        <v>0.25892128786136603</v>
      </c>
      <c r="R111" s="44">
        <f>DSUM($B$80:$Y$98,R$80,$C$105:$D111)</f>
        <v>0.20628744615247557</v>
      </c>
      <c r="S111" s="44">
        <f>DSUM($B$80:$Y$98,S$80,$C$105:$D111)</f>
        <v>0.16435387419807154</v>
      </c>
      <c r="T111" s="44">
        <f>DSUM($B$80:$Y$98,T$80,$C$105:$D111)</f>
        <v>0.13094508160787699</v>
      </c>
      <c r="U111" s="44">
        <f>DSUM($B$80:$Y$98,U$80,$C$105:$D111)</f>
        <v>8.8949546847931819E-4</v>
      </c>
      <c r="V111" s="44">
        <f>DSUM($B$80:$Y$98,V$80,$C$105:$D111)</f>
        <v>3.1638008651005569E-4</v>
      </c>
      <c r="W111" s="44">
        <f>DSUM($B$80:$Y$98,W$80,$C$105:$D111)</f>
        <v>1.0741705238251253E-4</v>
      </c>
      <c r="X111" s="44">
        <f>DSUM($B$80:$Y$98,X$80,$C$105:$D111)</f>
        <v>3.4884639098667495E-5</v>
      </c>
      <c r="Y111" s="44">
        <f>DSUM($B$80:$Y$98,Y$80,$C$105:$D111)</f>
        <v>12.888276850646843</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1:79">
      <c r="B112" s="20" t="s">
        <v>55</v>
      </c>
      <c r="C112" s="74" t="s">
        <v>92</v>
      </c>
      <c r="D112" s="74" t="s">
        <v>93</v>
      </c>
      <c r="E112" s="44">
        <f>DSUM($B$80:$Y$98,E$80,$C$105:$D112)</f>
        <v>1.4417225157698157</v>
      </c>
      <c r="F112" s="44">
        <f>DSUM($B$80:$Y$98,F$80,$C$105:$D112)</f>
        <v>1.4357237293006082</v>
      </c>
      <c r="G112" s="44">
        <f>DSUM($B$80:$Y$98,G$80,$C$105:$D112)</f>
        <v>1.4297571334950019</v>
      </c>
      <c r="H112" s="44">
        <f>DSUM($B$80:$Y$98,H$80,$C$105:$D112)</f>
        <v>1.4238225094375034</v>
      </c>
      <c r="I112" s="44">
        <f>DSUM($B$80:$Y$98,I$80,$C$105:$D112)</f>
        <v>1.4179196399431144</v>
      </c>
      <c r="J112" s="44">
        <f>DSUM($B$80:$Y$98,J$80,$C$105:$D112)</f>
        <v>1.2708434785883456</v>
      </c>
      <c r="K112" s="44">
        <f>DSUM($B$80:$Y$98,K$80,$C$105:$D112)</f>
        <v>1.0124699792169036</v>
      </c>
      <c r="L112" s="44">
        <f>DSUM($B$80:$Y$98,L$80,$C$105:$D112)</f>
        <v>0.8066300616793195</v>
      </c>
      <c r="M112" s="44">
        <f>DSUM($B$80:$Y$98,M$80,$C$105:$D112)</f>
        <v>0.64264155201468076</v>
      </c>
      <c r="N112" s="44">
        <f>DSUM($B$80:$Y$98,N$80,$C$105:$D112)</f>
        <v>0.51199455881608269</v>
      </c>
      <c r="O112" s="44">
        <f>DSUM($B$80:$Y$98,O$80,$C$105:$D112)</f>
        <v>0.40790969179194403</v>
      </c>
      <c r="P112" s="44">
        <f>DSUM($B$80:$Y$98,P$80,$C$105:$D112)</f>
        <v>0.32498613352726607</v>
      </c>
      <c r="Q112" s="44">
        <f>DSUM($B$80:$Y$98,Q$80,$C$105:$D112)</f>
        <v>0.25892128786136603</v>
      </c>
      <c r="R112" s="44">
        <f>DSUM($B$80:$Y$98,R$80,$C$105:$D112)</f>
        <v>0.20628744615247557</v>
      </c>
      <c r="S112" s="44">
        <f>DSUM($B$80:$Y$98,S$80,$C$105:$D112)</f>
        <v>0.16435387419807154</v>
      </c>
      <c r="T112" s="44">
        <f>DSUM($B$80:$Y$98,T$80,$C$105:$D112)</f>
        <v>0.13094508160787699</v>
      </c>
      <c r="U112" s="44">
        <f>DSUM($B$80:$Y$98,U$80,$C$105:$D112)</f>
        <v>8.8949546847931819E-4</v>
      </c>
      <c r="V112" s="44">
        <f>DSUM($B$80:$Y$98,V$80,$C$105:$D112)</f>
        <v>3.1638008651005569E-4</v>
      </c>
      <c r="W112" s="44">
        <f>DSUM($B$80:$Y$98,W$80,$C$105:$D112)</f>
        <v>1.0741705238251253E-4</v>
      </c>
      <c r="X112" s="44">
        <f>DSUM($B$80:$Y$98,X$80,$C$105:$D112)</f>
        <v>3.4884639098667495E-5</v>
      </c>
      <c r="Y112" s="44">
        <f>DSUM($B$80:$Y$98,Y$80,$C$105:$D112)</f>
        <v>12.888276850646843</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2:79">
      <c r="B113" s="20" t="s">
        <v>56</v>
      </c>
      <c r="C113" s="74" t="s">
        <v>94</v>
      </c>
      <c r="D113" s="74" t="s">
        <v>95</v>
      </c>
      <c r="E113" s="44">
        <f>DSUM($B$80:$Y$98,E$80,$C$105:$D113)</f>
        <v>1.4417225157698157</v>
      </c>
      <c r="F113" s="44">
        <f>DSUM($B$80:$Y$98,F$80,$C$105:$D113)</f>
        <v>1.4357237293006082</v>
      </c>
      <c r="G113" s="44">
        <f>DSUM($B$80:$Y$98,G$80,$C$105:$D113)</f>
        <v>1.4297571334950019</v>
      </c>
      <c r="H113" s="44">
        <f>DSUM($B$80:$Y$98,H$80,$C$105:$D113)</f>
        <v>1.4238225094375034</v>
      </c>
      <c r="I113" s="44">
        <f>DSUM($B$80:$Y$98,I$80,$C$105:$D113)</f>
        <v>1.4179196399431144</v>
      </c>
      <c r="J113" s="44">
        <f>DSUM($B$80:$Y$98,J$80,$C$105:$D113)</f>
        <v>1.2708434785883456</v>
      </c>
      <c r="K113" s="44">
        <f>DSUM($B$80:$Y$98,K$80,$C$105:$D113)</f>
        <v>1.0124699792169036</v>
      </c>
      <c r="L113" s="44">
        <f>DSUM($B$80:$Y$98,L$80,$C$105:$D113)</f>
        <v>0.8066300616793195</v>
      </c>
      <c r="M113" s="44">
        <f>DSUM($B$80:$Y$98,M$80,$C$105:$D113)</f>
        <v>0.64264155201468076</v>
      </c>
      <c r="N113" s="44">
        <f>DSUM($B$80:$Y$98,N$80,$C$105:$D113)</f>
        <v>0.51199455881608269</v>
      </c>
      <c r="O113" s="44">
        <f>DSUM($B$80:$Y$98,O$80,$C$105:$D113)</f>
        <v>0.40790969179194403</v>
      </c>
      <c r="P113" s="44">
        <f>DSUM($B$80:$Y$98,P$80,$C$105:$D113)</f>
        <v>0.32498613352726607</v>
      </c>
      <c r="Q113" s="44">
        <f>DSUM($B$80:$Y$98,Q$80,$C$105:$D113)</f>
        <v>0.25892128786136603</v>
      </c>
      <c r="R113" s="44">
        <f>DSUM($B$80:$Y$98,R$80,$C$105:$D113)</f>
        <v>0.20628744615247557</v>
      </c>
      <c r="S113" s="44">
        <f>DSUM($B$80:$Y$98,S$80,$C$105:$D113)</f>
        <v>0.16435387419807154</v>
      </c>
      <c r="T113" s="44">
        <f>DSUM($B$80:$Y$98,T$80,$C$105:$D113)</f>
        <v>0.13094508160787699</v>
      </c>
      <c r="U113" s="44">
        <f>DSUM($B$80:$Y$98,U$80,$C$105:$D113)</f>
        <v>8.8949546847931819E-4</v>
      </c>
      <c r="V113" s="44">
        <f>DSUM($B$80:$Y$98,V$80,$C$105:$D113)</f>
        <v>3.1638008651005569E-4</v>
      </c>
      <c r="W113" s="44">
        <f>DSUM($B$80:$Y$98,W$80,$C$105:$D113)</f>
        <v>1.0741705238251253E-4</v>
      </c>
      <c r="X113" s="44">
        <f>DSUM($B$80:$Y$98,X$80,$C$105:$D113)</f>
        <v>3.4884639098667495E-5</v>
      </c>
      <c r="Y113" s="44">
        <f>DSUM($B$80:$Y$98,Y$80,$C$105:$D113)</f>
        <v>12.888276850646843</v>
      </c>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2:79">
      <c r="B114" s="20" t="s">
        <v>57</v>
      </c>
      <c r="C114" s="74" t="s">
        <v>96</v>
      </c>
      <c r="D114" s="74" t="s">
        <v>97</v>
      </c>
      <c r="E114" s="44">
        <f>DSUM($B$80:$Y$98,E$80,$C$105:$D114)</f>
        <v>1.4417225157698157</v>
      </c>
      <c r="F114" s="44">
        <f>DSUM($B$80:$Y$98,F$80,$C$105:$D114)</f>
        <v>1.4357237293006082</v>
      </c>
      <c r="G114" s="44">
        <f>DSUM($B$80:$Y$98,G$80,$C$105:$D114)</f>
        <v>1.4297571334950019</v>
      </c>
      <c r="H114" s="44">
        <f>DSUM($B$80:$Y$98,H$80,$C$105:$D114)</f>
        <v>1.4238225094375034</v>
      </c>
      <c r="I114" s="44">
        <f>DSUM($B$80:$Y$98,I$80,$C$105:$D114)</f>
        <v>1.4179196399431144</v>
      </c>
      <c r="J114" s="44">
        <f>DSUM($B$80:$Y$98,J$80,$C$105:$D114)</f>
        <v>1.2708434785883456</v>
      </c>
      <c r="K114" s="44">
        <f>DSUM($B$80:$Y$98,K$80,$C$105:$D114)</f>
        <v>1.0124699792169036</v>
      </c>
      <c r="L114" s="44">
        <f>DSUM($B$80:$Y$98,L$80,$C$105:$D114)</f>
        <v>0.8066300616793195</v>
      </c>
      <c r="M114" s="44">
        <f>DSUM($B$80:$Y$98,M$80,$C$105:$D114)</f>
        <v>0.64264155201468076</v>
      </c>
      <c r="N114" s="44">
        <f>DSUM($B$80:$Y$98,N$80,$C$105:$D114)</f>
        <v>0.51199455881608269</v>
      </c>
      <c r="O114" s="44">
        <f>DSUM($B$80:$Y$98,O$80,$C$105:$D114)</f>
        <v>0.40790969179194403</v>
      </c>
      <c r="P114" s="44">
        <f>DSUM($B$80:$Y$98,P$80,$C$105:$D114)</f>
        <v>0.32498613352726607</v>
      </c>
      <c r="Q114" s="44">
        <f>DSUM($B$80:$Y$98,Q$80,$C$105:$D114)</f>
        <v>0.25892128786136603</v>
      </c>
      <c r="R114" s="44">
        <f>DSUM($B$80:$Y$98,R$80,$C$105:$D114)</f>
        <v>0.20628744615247557</v>
      </c>
      <c r="S114" s="44">
        <f>DSUM($B$80:$Y$98,S$80,$C$105:$D114)</f>
        <v>0.16435387419807154</v>
      </c>
      <c r="T114" s="44">
        <f>DSUM($B$80:$Y$98,T$80,$C$105:$D114)</f>
        <v>0.13094508160787699</v>
      </c>
      <c r="U114" s="44">
        <f>DSUM($B$80:$Y$98,U$80,$C$105:$D114)</f>
        <v>8.8949546847931819E-4</v>
      </c>
      <c r="V114" s="44">
        <f>DSUM($B$80:$Y$98,V$80,$C$105:$D114)</f>
        <v>3.1638008651005569E-4</v>
      </c>
      <c r="W114" s="44">
        <f>DSUM($B$80:$Y$98,W$80,$C$105:$D114)</f>
        <v>1.0741705238251253E-4</v>
      </c>
      <c r="X114" s="44">
        <f>DSUM($B$80:$Y$98,X$80,$C$105:$D114)</f>
        <v>3.4884639098667495E-5</v>
      </c>
      <c r="Y114" s="44">
        <f>DSUM($B$80:$Y$98,Y$80,$C$105:$D114)</f>
        <v>12.888276850646843</v>
      </c>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2:79">
      <c r="B115" s="20" t="s">
        <v>58</v>
      </c>
      <c r="C115" s="74" t="s">
        <v>98</v>
      </c>
      <c r="D115" s="74" t="s">
        <v>99</v>
      </c>
      <c r="E115" s="44">
        <f>DSUM($B$80:$Y$98,E$80,$C$105:$D115)</f>
        <v>1.4417225157698157</v>
      </c>
      <c r="F115" s="44">
        <f>DSUM($B$80:$Y$98,F$80,$C$105:$D115)</f>
        <v>1.4357237293006082</v>
      </c>
      <c r="G115" s="44">
        <f>DSUM($B$80:$Y$98,G$80,$C$105:$D115)</f>
        <v>1.4297571334950019</v>
      </c>
      <c r="H115" s="44">
        <f>DSUM($B$80:$Y$98,H$80,$C$105:$D115)</f>
        <v>1.4238225094375034</v>
      </c>
      <c r="I115" s="44">
        <f>DSUM($B$80:$Y$98,I$80,$C$105:$D115)</f>
        <v>1.4179196399431144</v>
      </c>
      <c r="J115" s="44">
        <f>DSUM($B$80:$Y$98,J$80,$C$105:$D115)</f>
        <v>1.2708434785883456</v>
      </c>
      <c r="K115" s="44">
        <f>DSUM($B$80:$Y$98,K$80,$C$105:$D115)</f>
        <v>1.0124699792169036</v>
      </c>
      <c r="L115" s="44">
        <f>DSUM($B$80:$Y$98,L$80,$C$105:$D115)</f>
        <v>0.8066300616793195</v>
      </c>
      <c r="M115" s="44">
        <f>DSUM($B$80:$Y$98,M$80,$C$105:$D115)</f>
        <v>0.64264155201468076</v>
      </c>
      <c r="N115" s="44">
        <f>DSUM($B$80:$Y$98,N$80,$C$105:$D115)</f>
        <v>0.51199455881608269</v>
      </c>
      <c r="O115" s="44">
        <f>DSUM($B$80:$Y$98,O$80,$C$105:$D115)</f>
        <v>0.40790969179194403</v>
      </c>
      <c r="P115" s="44">
        <f>DSUM($B$80:$Y$98,P$80,$C$105:$D115)</f>
        <v>0.32498613352726607</v>
      </c>
      <c r="Q115" s="44">
        <f>DSUM($B$80:$Y$98,Q$80,$C$105:$D115)</f>
        <v>0.25892128786136603</v>
      </c>
      <c r="R115" s="44">
        <f>DSUM($B$80:$Y$98,R$80,$C$105:$D115)</f>
        <v>0.20628744615247557</v>
      </c>
      <c r="S115" s="44">
        <f>DSUM($B$80:$Y$98,S$80,$C$105:$D115)</f>
        <v>0.16435387419807154</v>
      </c>
      <c r="T115" s="44">
        <f>DSUM($B$80:$Y$98,T$80,$C$105:$D115)</f>
        <v>0.13094508160787699</v>
      </c>
      <c r="U115" s="44">
        <f>DSUM($B$80:$Y$98,U$80,$C$105:$D115)</f>
        <v>8.8949546847931819E-4</v>
      </c>
      <c r="V115" s="44">
        <f>DSUM($B$80:$Y$98,V$80,$C$105:$D115)</f>
        <v>3.1638008651005569E-4</v>
      </c>
      <c r="W115" s="44">
        <f>DSUM($B$80:$Y$98,W$80,$C$105:$D115)</f>
        <v>1.0741705238251253E-4</v>
      </c>
      <c r="X115" s="44">
        <f>DSUM($B$80:$Y$98,X$80,$C$105:$D115)</f>
        <v>3.4884639098667495E-5</v>
      </c>
      <c r="Y115" s="44">
        <f>DSUM($B$80:$Y$98,Y$80,$C$105:$D115)</f>
        <v>12.888276850646843</v>
      </c>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2:79">
      <c r="B116" s="20" t="s">
        <v>59</v>
      </c>
      <c r="C116" s="74" t="s">
        <v>100</v>
      </c>
      <c r="D116" s="74" t="s">
        <v>101</v>
      </c>
      <c r="E116" s="44">
        <f>DSUM($B$80:$Y$98,E$80,$C$105:$D116)</f>
        <v>1.4417225157698157</v>
      </c>
      <c r="F116" s="44">
        <f>DSUM($B$80:$Y$98,F$80,$C$105:$D116)</f>
        <v>1.4357237293006082</v>
      </c>
      <c r="G116" s="44">
        <f>DSUM($B$80:$Y$98,G$80,$C$105:$D116)</f>
        <v>1.4297571334950019</v>
      </c>
      <c r="H116" s="44">
        <f>DSUM($B$80:$Y$98,H$80,$C$105:$D116)</f>
        <v>1.4238225094375034</v>
      </c>
      <c r="I116" s="44">
        <f>DSUM($B$80:$Y$98,I$80,$C$105:$D116)</f>
        <v>1.4179196399431144</v>
      </c>
      <c r="J116" s="44">
        <f>DSUM($B$80:$Y$98,J$80,$C$105:$D116)</f>
        <v>1.2708434785883456</v>
      </c>
      <c r="K116" s="44">
        <f>DSUM($B$80:$Y$98,K$80,$C$105:$D116)</f>
        <v>1.0124699792169036</v>
      </c>
      <c r="L116" s="44">
        <f>DSUM($B$80:$Y$98,L$80,$C$105:$D116)</f>
        <v>0.8066300616793195</v>
      </c>
      <c r="M116" s="44">
        <f>DSUM($B$80:$Y$98,M$80,$C$105:$D116)</f>
        <v>0.64264155201468076</v>
      </c>
      <c r="N116" s="44">
        <f>DSUM($B$80:$Y$98,N$80,$C$105:$D116)</f>
        <v>0.51199455881608269</v>
      </c>
      <c r="O116" s="44">
        <f>DSUM($B$80:$Y$98,O$80,$C$105:$D116)</f>
        <v>0.40790969179194403</v>
      </c>
      <c r="P116" s="44">
        <f>DSUM($B$80:$Y$98,P$80,$C$105:$D116)</f>
        <v>0.32498613352726607</v>
      </c>
      <c r="Q116" s="44">
        <f>DSUM($B$80:$Y$98,Q$80,$C$105:$D116)</f>
        <v>0.25892128786136603</v>
      </c>
      <c r="R116" s="44">
        <f>DSUM($B$80:$Y$98,R$80,$C$105:$D116)</f>
        <v>0.20628744615247557</v>
      </c>
      <c r="S116" s="44">
        <f>DSUM($B$80:$Y$98,S$80,$C$105:$D116)</f>
        <v>0.16435387419807154</v>
      </c>
      <c r="T116" s="44">
        <f>DSUM($B$80:$Y$98,T$80,$C$105:$D116)</f>
        <v>0.13094508160787699</v>
      </c>
      <c r="U116" s="44">
        <f>DSUM($B$80:$Y$98,U$80,$C$105:$D116)</f>
        <v>8.8949546847931819E-4</v>
      </c>
      <c r="V116" s="44">
        <f>DSUM($B$80:$Y$98,V$80,$C$105:$D116)</f>
        <v>3.1638008651005569E-4</v>
      </c>
      <c r="W116" s="44">
        <f>DSUM($B$80:$Y$98,W$80,$C$105:$D116)</f>
        <v>1.0741705238251253E-4</v>
      </c>
      <c r="X116" s="44">
        <f>DSUM($B$80:$Y$98,X$80,$C$105:$D116)</f>
        <v>3.4884639098667495E-5</v>
      </c>
      <c r="Y116" s="44">
        <f>DSUM($B$80:$Y$98,Y$80,$C$105:$D116)</f>
        <v>12.888276850646843</v>
      </c>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2:79">
      <c r="B117" s="20" t="s">
        <v>60</v>
      </c>
      <c r="C117" s="74" t="s">
        <v>102</v>
      </c>
      <c r="D117" s="74" t="s">
        <v>103</v>
      </c>
      <c r="E117" s="44">
        <f>DSUM($B$80:$Y$98,E$80,$C$105:$D117)</f>
        <v>1.4417225157698157</v>
      </c>
      <c r="F117" s="44">
        <f>DSUM($B$80:$Y$98,F$80,$C$105:$D117)</f>
        <v>1.4357237293006082</v>
      </c>
      <c r="G117" s="44">
        <f>DSUM($B$80:$Y$98,G$80,$C$105:$D117)</f>
        <v>1.4297571334950019</v>
      </c>
      <c r="H117" s="44">
        <f>DSUM($B$80:$Y$98,H$80,$C$105:$D117)</f>
        <v>1.4238225094375034</v>
      </c>
      <c r="I117" s="44">
        <f>DSUM($B$80:$Y$98,I$80,$C$105:$D117)</f>
        <v>1.4179196399431144</v>
      </c>
      <c r="J117" s="44">
        <f>DSUM($B$80:$Y$98,J$80,$C$105:$D117)</f>
        <v>1.2708434785883456</v>
      </c>
      <c r="K117" s="44">
        <f>DSUM($B$80:$Y$98,K$80,$C$105:$D117)</f>
        <v>1.0124699792169036</v>
      </c>
      <c r="L117" s="44">
        <f>DSUM($B$80:$Y$98,L$80,$C$105:$D117)</f>
        <v>0.8066300616793195</v>
      </c>
      <c r="M117" s="44">
        <f>DSUM($B$80:$Y$98,M$80,$C$105:$D117)</f>
        <v>0.64264155201468076</v>
      </c>
      <c r="N117" s="44">
        <f>DSUM($B$80:$Y$98,N$80,$C$105:$D117)</f>
        <v>0.51199455881608269</v>
      </c>
      <c r="O117" s="44">
        <f>DSUM($B$80:$Y$98,O$80,$C$105:$D117)</f>
        <v>0.40790969179194403</v>
      </c>
      <c r="P117" s="44">
        <f>DSUM($B$80:$Y$98,P$80,$C$105:$D117)</f>
        <v>0.32498613352726607</v>
      </c>
      <c r="Q117" s="44">
        <f>DSUM($B$80:$Y$98,Q$80,$C$105:$D117)</f>
        <v>0.25892128786136603</v>
      </c>
      <c r="R117" s="44">
        <f>DSUM($B$80:$Y$98,R$80,$C$105:$D117)</f>
        <v>0.20628744615247557</v>
      </c>
      <c r="S117" s="44">
        <f>DSUM($B$80:$Y$98,S$80,$C$105:$D117)</f>
        <v>0.16435387419807154</v>
      </c>
      <c r="T117" s="44">
        <f>DSUM($B$80:$Y$98,T$80,$C$105:$D117)</f>
        <v>0.13094508160787699</v>
      </c>
      <c r="U117" s="44">
        <f>DSUM($B$80:$Y$98,U$80,$C$105:$D117)</f>
        <v>8.8949546847931819E-4</v>
      </c>
      <c r="V117" s="44">
        <f>DSUM($B$80:$Y$98,V$80,$C$105:$D117)</f>
        <v>3.1638008651005569E-4</v>
      </c>
      <c r="W117" s="44">
        <f>DSUM($B$80:$Y$98,W$80,$C$105:$D117)</f>
        <v>1.0741705238251253E-4</v>
      </c>
      <c r="X117" s="44">
        <f>DSUM($B$80:$Y$98,X$80,$C$105:$D117)</f>
        <v>3.4884639098667495E-5</v>
      </c>
      <c r="Y117" s="44">
        <f>DSUM($B$80:$Y$98,Y$80,$C$105:$D117)</f>
        <v>12.888276850646843</v>
      </c>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2:79">
      <c r="B118" s="20" t="s">
        <v>61</v>
      </c>
      <c r="C118" s="74" t="s">
        <v>104</v>
      </c>
      <c r="D118" s="74" t="s">
        <v>105</v>
      </c>
      <c r="E118" s="44">
        <f>DSUM($B$80:$Y$98,E$80,$C$105:$D118)</f>
        <v>1.4417225157698157</v>
      </c>
      <c r="F118" s="44">
        <f>DSUM($B$80:$Y$98,F$80,$C$105:$D118)</f>
        <v>1.4357237293006082</v>
      </c>
      <c r="G118" s="44">
        <f>DSUM($B$80:$Y$98,G$80,$C$105:$D118)</f>
        <v>1.4297571334950019</v>
      </c>
      <c r="H118" s="44">
        <f>DSUM($B$80:$Y$98,H$80,$C$105:$D118)</f>
        <v>1.4238225094375034</v>
      </c>
      <c r="I118" s="44">
        <f>DSUM($B$80:$Y$98,I$80,$C$105:$D118)</f>
        <v>1.4179196399431144</v>
      </c>
      <c r="J118" s="44">
        <f>DSUM($B$80:$Y$98,J$80,$C$105:$D118)</f>
        <v>1.2708434785883456</v>
      </c>
      <c r="K118" s="44">
        <f>DSUM($B$80:$Y$98,K$80,$C$105:$D118)</f>
        <v>1.0124699792169036</v>
      </c>
      <c r="L118" s="44">
        <f>DSUM($B$80:$Y$98,L$80,$C$105:$D118)</f>
        <v>0.8066300616793195</v>
      </c>
      <c r="M118" s="44">
        <f>DSUM($B$80:$Y$98,M$80,$C$105:$D118)</f>
        <v>0.64264155201468076</v>
      </c>
      <c r="N118" s="44">
        <f>DSUM($B$80:$Y$98,N$80,$C$105:$D118)</f>
        <v>0.51199455881608269</v>
      </c>
      <c r="O118" s="44">
        <f>DSUM($B$80:$Y$98,O$80,$C$105:$D118)</f>
        <v>0.40790969179194403</v>
      </c>
      <c r="P118" s="44">
        <f>DSUM($B$80:$Y$98,P$80,$C$105:$D118)</f>
        <v>0.32498613352726607</v>
      </c>
      <c r="Q118" s="44">
        <f>DSUM($B$80:$Y$98,Q$80,$C$105:$D118)</f>
        <v>0.25892128786136603</v>
      </c>
      <c r="R118" s="44">
        <f>DSUM($B$80:$Y$98,R$80,$C$105:$D118)</f>
        <v>0.20628744615247557</v>
      </c>
      <c r="S118" s="44">
        <f>DSUM($B$80:$Y$98,S$80,$C$105:$D118)</f>
        <v>0.16435387419807154</v>
      </c>
      <c r="T118" s="44">
        <f>DSUM($B$80:$Y$98,T$80,$C$105:$D118)</f>
        <v>0.13094508160787699</v>
      </c>
      <c r="U118" s="44">
        <f>DSUM($B$80:$Y$98,U$80,$C$105:$D118)</f>
        <v>8.8949546847931819E-4</v>
      </c>
      <c r="V118" s="44">
        <f>DSUM($B$80:$Y$98,V$80,$C$105:$D118)</f>
        <v>3.1638008651005569E-4</v>
      </c>
      <c r="W118" s="44">
        <f>DSUM($B$80:$Y$98,W$80,$C$105:$D118)</f>
        <v>1.0741705238251253E-4</v>
      </c>
      <c r="X118" s="44">
        <f>DSUM($B$80:$Y$98,X$80,$C$105:$D118)</f>
        <v>3.4884639098667495E-5</v>
      </c>
      <c r="Y118" s="44">
        <f>DSUM($B$80:$Y$98,Y$80,$C$105:$D118)</f>
        <v>12.888276850646843</v>
      </c>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2:79">
      <c r="B119" s="20" t="s">
        <v>62</v>
      </c>
      <c r="C119" s="74" t="s">
        <v>106</v>
      </c>
      <c r="D119" s="74" t="s">
        <v>107</v>
      </c>
      <c r="E119" s="44">
        <f>DSUM($B$80:$Y$98,E$80,$C$105:$D119)</f>
        <v>1.4417225157698157</v>
      </c>
      <c r="F119" s="44">
        <f>DSUM($B$80:$Y$98,F$80,$C$105:$D119)</f>
        <v>1.4357237293006082</v>
      </c>
      <c r="G119" s="44">
        <f>DSUM($B$80:$Y$98,G$80,$C$105:$D119)</f>
        <v>1.4297571334950019</v>
      </c>
      <c r="H119" s="44">
        <f>DSUM($B$80:$Y$98,H$80,$C$105:$D119)</f>
        <v>1.4238225094375034</v>
      </c>
      <c r="I119" s="44">
        <f>DSUM($B$80:$Y$98,I$80,$C$105:$D119)</f>
        <v>1.4179196399431144</v>
      </c>
      <c r="J119" s="44">
        <f>DSUM($B$80:$Y$98,J$80,$C$105:$D119)</f>
        <v>1.2708434785883456</v>
      </c>
      <c r="K119" s="44">
        <f>DSUM($B$80:$Y$98,K$80,$C$105:$D119)</f>
        <v>1.0124699792169036</v>
      </c>
      <c r="L119" s="44">
        <f>DSUM($B$80:$Y$98,L$80,$C$105:$D119)</f>
        <v>0.8066300616793195</v>
      </c>
      <c r="M119" s="44">
        <f>DSUM($B$80:$Y$98,M$80,$C$105:$D119)</f>
        <v>0.64264155201468076</v>
      </c>
      <c r="N119" s="44">
        <f>DSUM($B$80:$Y$98,N$80,$C$105:$D119)</f>
        <v>0.51199455881608269</v>
      </c>
      <c r="O119" s="44">
        <f>DSUM($B$80:$Y$98,O$80,$C$105:$D119)</f>
        <v>0.40790969179194403</v>
      </c>
      <c r="P119" s="44">
        <f>DSUM($B$80:$Y$98,P$80,$C$105:$D119)</f>
        <v>0.32498613352726607</v>
      </c>
      <c r="Q119" s="44">
        <f>DSUM($B$80:$Y$98,Q$80,$C$105:$D119)</f>
        <v>0.25892128786136603</v>
      </c>
      <c r="R119" s="44">
        <f>DSUM($B$80:$Y$98,R$80,$C$105:$D119)</f>
        <v>0.20628744615247557</v>
      </c>
      <c r="S119" s="44">
        <f>DSUM($B$80:$Y$98,S$80,$C$105:$D119)</f>
        <v>0.16435387419807154</v>
      </c>
      <c r="T119" s="44">
        <f>DSUM($B$80:$Y$98,T$80,$C$105:$D119)</f>
        <v>0.13094508160787699</v>
      </c>
      <c r="U119" s="44">
        <f>DSUM($B$80:$Y$98,U$80,$C$105:$D119)</f>
        <v>8.8949546847931819E-4</v>
      </c>
      <c r="V119" s="44">
        <f>DSUM($B$80:$Y$98,V$80,$C$105:$D119)</f>
        <v>3.1638008651005569E-4</v>
      </c>
      <c r="W119" s="44">
        <f>DSUM($B$80:$Y$98,W$80,$C$105:$D119)</f>
        <v>1.0741705238251253E-4</v>
      </c>
      <c r="X119" s="44">
        <f>DSUM($B$80:$Y$98,X$80,$C$105:$D119)</f>
        <v>3.4884639098667495E-5</v>
      </c>
      <c r="Y119" s="44">
        <f>DSUM($B$80:$Y$98,Y$80,$C$105:$D119)</f>
        <v>12.888276850646843</v>
      </c>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2:79">
      <c r="B120" s="20" t="s">
        <v>63</v>
      </c>
      <c r="C120" s="74" t="s">
        <v>108</v>
      </c>
      <c r="D120" s="74" t="s">
        <v>109</v>
      </c>
      <c r="E120" s="44">
        <f>DSUM($B$80:$Y$98,E$80,$C$105:$D120)</f>
        <v>1.4417225157698157</v>
      </c>
      <c r="F120" s="44">
        <f>DSUM($B$80:$Y$98,F$80,$C$105:$D120)</f>
        <v>1.4357237293006082</v>
      </c>
      <c r="G120" s="44">
        <f>DSUM($B$80:$Y$98,G$80,$C$105:$D120)</f>
        <v>1.4297571334950019</v>
      </c>
      <c r="H120" s="44">
        <f>DSUM($B$80:$Y$98,H$80,$C$105:$D120)</f>
        <v>1.4238225094375034</v>
      </c>
      <c r="I120" s="44">
        <f>DSUM($B$80:$Y$98,I$80,$C$105:$D120)</f>
        <v>1.4179196399431144</v>
      </c>
      <c r="J120" s="44">
        <f>DSUM($B$80:$Y$98,J$80,$C$105:$D120)</f>
        <v>1.2708434785883456</v>
      </c>
      <c r="K120" s="44">
        <f>DSUM($B$80:$Y$98,K$80,$C$105:$D120)</f>
        <v>1.0124699792169036</v>
      </c>
      <c r="L120" s="44">
        <f>DSUM($B$80:$Y$98,L$80,$C$105:$D120)</f>
        <v>0.8066300616793195</v>
      </c>
      <c r="M120" s="44">
        <f>DSUM($B$80:$Y$98,M$80,$C$105:$D120)</f>
        <v>0.64264155201468076</v>
      </c>
      <c r="N120" s="44">
        <f>DSUM($B$80:$Y$98,N$80,$C$105:$D120)</f>
        <v>0.51199455881608269</v>
      </c>
      <c r="O120" s="44">
        <f>DSUM($B$80:$Y$98,O$80,$C$105:$D120)</f>
        <v>0.40790969179194403</v>
      </c>
      <c r="P120" s="44">
        <f>DSUM($B$80:$Y$98,P$80,$C$105:$D120)</f>
        <v>0.32498613352726607</v>
      </c>
      <c r="Q120" s="44">
        <f>DSUM($B$80:$Y$98,Q$80,$C$105:$D120)</f>
        <v>0.25892128786136603</v>
      </c>
      <c r="R120" s="44">
        <f>DSUM($B$80:$Y$98,R$80,$C$105:$D120)</f>
        <v>0.20628744615247557</v>
      </c>
      <c r="S120" s="44">
        <f>DSUM($B$80:$Y$98,S$80,$C$105:$D120)</f>
        <v>0.16435387419807154</v>
      </c>
      <c r="T120" s="44">
        <f>DSUM($B$80:$Y$98,T$80,$C$105:$D120)</f>
        <v>0.13094508160787699</v>
      </c>
      <c r="U120" s="44">
        <f>DSUM($B$80:$Y$98,U$80,$C$105:$D120)</f>
        <v>8.8949546847931819E-4</v>
      </c>
      <c r="V120" s="44">
        <f>DSUM($B$80:$Y$98,V$80,$C$105:$D120)</f>
        <v>3.1638008651005569E-4</v>
      </c>
      <c r="W120" s="44">
        <f>DSUM($B$80:$Y$98,W$80,$C$105:$D120)</f>
        <v>1.0741705238251253E-4</v>
      </c>
      <c r="X120" s="44">
        <f>DSUM($B$80:$Y$98,X$80,$C$105:$D120)</f>
        <v>3.4884639098667495E-5</v>
      </c>
      <c r="Y120" s="44">
        <f>DSUM($B$80:$Y$98,Y$80,$C$105:$D120)</f>
        <v>12.888276850646843</v>
      </c>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2:79">
      <c r="B121" s="20" t="s">
        <v>64</v>
      </c>
      <c r="C121" s="74" t="s">
        <v>110</v>
      </c>
      <c r="D121" s="74" t="s">
        <v>111</v>
      </c>
      <c r="E121" s="44">
        <f>DSUM($B$80:$Y$98,E$80,$C$105:$D121)</f>
        <v>1.4417225157698157</v>
      </c>
      <c r="F121" s="44">
        <f>DSUM($B$80:$Y$98,F$80,$C$105:$D121)</f>
        <v>1.4357237293006082</v>
      </c>
      <c r="G121" s="44">
        <f>DSUM($B$80:$Y$98,G$80,$C$105:$D121)</f>
        <v>1.4297571334950019</v>
      </c>
      <c r="H121" s="44">
        <f>DSUM($B$80:$Y$98,H$80,$C$105:$D121)</f>
        <v>1.4238225094375034</v>
      </c>
      <c r="I121" s="44">
        <f>DSUM($B$80:$Y$98,I$80,$C$105:$D121)</f>
        <v>1.4179196399431144</v>
      </c>
      <c r="J121" s="44">
        <f>DSUM($B$80:$Y$98,J$80,$C$105:$D121)</f>
        <v>1.2708434785883456</v>
      </c>
      <c r="K121" s="44">
        <f>DSUM($B$80:$Y$98,K$80,$C$105:$D121)</f>
        <v>1.0124699792169036</v>
      </c>
      <c r="L121" s="44">
        <f>DSUM($B$80:$Y$98,L$80,$C$105:$D121)</f>
        <v>0.8066300616793195</v>
      </c>
      <c r="M121" s="44">
        <f>DSUM($B$80:$Y$98,M$80,$C$105:$D121)</f>
        <v>0.64264155201468076</v>
      </c>
      <c r="N121" s="44">
        <f>DSUM($B$80:$Y$98,N$80,$C$105:$D121)</f>
        <v>0.51199455881608269</v>
      </c>
      <c r="O121" s="44">
        <f>DSUM($B$80:$Y$98,O$80,$C$105:$D121)</f>
        <v>0.40790969179194403</v>
      </c>
      <c r="P121" s="44">
        <f>DSUM($B$80:$Y$98,P$80,$C$105:$D121)</f>
        <v>0.32498613352726607</v>
      </c>
      <c r="Q121" s="44">
        <f>DSUM($B$80:$Y$98,Q$80,$C$105:$D121)</f>
        <v>0.25892128786136603</v>
      </c>
      <c r="R121" s="44">
        <f>DSUM($B$80:$Y$98,R$80,$C$105:$D121)</f>
        <v>0.20628744615247557</v>
      </c>
      <c r="S121" s="44">
        <f>DSUM($B$80:$Y$98,S$80,$C$105:$D121)</f>
        <v>0.16435387419807154</v>
      </c>
      <c r="T121" s="44">
        <f>DSUM($B$80:$Y$98,T$80,$C$105:$D121)</f>
        <v>0.13094508160787699</v>
      </c>
      <c r="U121" s="44">
        <f>DSUM($B$80:$Y$98,U$80,$C$105:$D121)</f>
        <v>8.8949546847931819E-4</v>
      </c>
      <c r="V121" s="44">
        <f>DSUM($B$80:$Y$98,V$80,$C$105:$D121)</f>
        <v>3.1638008651005569E-4</v>
      </c>
      <c r="W121" s="44">
        <f>DSUM($B$80:$Y$98,W$80,$C$105:$D121)</f>
        <v>1.0741705238251253E-4</v>
      </c>
      <c r="X121" s="44">
        <f>DSUM($B$80:$Y$98,X$80,$C$105:$D121)</f>
        <v>3.4884639098667495E-5</v>
      </c>
      <c r="Y121" s="44">
        <f>DSUM($B$80:$Y$98,Y$80,$C$105:$D121)</f>
        <v>12.888276850646843</v>
      </c>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2:79">
      <c r="B122" s="20" t="s">
        <v>65</v>
      </c>
      <c r="C122" s="74" t="s">
        <v>112</v>
      </c>
      <c r="D122" s="74" t="s">
        <v>113</v>
      </c>
      <c r="E122" s="44">
        <f>DSUM($B$80:$Y$98,E$80,$C$105:$D122)</f>
        <v>1.4417225157698157</v>
      </c>
      <c r="F122" s="44">
        <f>DSUM($B$80:$Y$98,F$80,$C$105:$D122)</f>
        <v>1.4357237293006082</v>
      </c>
      <c r="G122" s="44">
        <f>DSUM($B$80:$Y$98,G$80,$C$105:$D122)</f>
        <v>1.4297571334950019</v>
      </c>
      <c r="H122" s="44">
        <f>DSUM($B$80:$Y$98,H$80,$C$105:$D122)</f>
        <v>1.4238225094375034</v>
      </c>
      <c r="I122" s="44">
        <f>DSUM($B$80:$Y$98,I$80,$C$105:$D122)</f>
        <v>1.4179196399431144</v>
      </c>
      <c r="J122" s="44">
        <f>DSUM($B$80:$Y$98,J$80,$C$105:$D122)</f>
        <v>1.2708434785883456</v>
      </c>
      <c r="K122" s="44">
        <f>DSUM($B$80:$Y$98,K$80,$C$105:$D122)</f>
        <v>1.0124699792169036</v>
      </c>
      <c r="L122" s="44">
        <f>DSUM($B$80:$Y$98,L$80,$C$105:$D122)</f>
        <v>0.8066300616793195</v>
      </c>
      <c r="M122" s="44">
        <f>DSUM($B$80:$Y$98,M$80,$C$105:$D122)</f>
        <v>0.64264155201468076</v>
      </c>
      <c r="N122" s="44">
        <f>DSUM($B$80:$Y$98,N$80,$C$105:$D122)</f>
        <v>0.51199455881608269</v>
      </c>
      <c r="O122" s="44">
        <f>DSUM($B$80:$Y$98,O$80,$C$105:$D122)</f>
        <v>0.40790969179194403</v>
      </c>
      <c r="P122" s="44">
        <f>DSUM($B$80:$Y$98,P$80,$C$105:$D122)</f>
        <v>0.32498613352726607</v>
      </c>
      <c r="Q122" s="44">
        <f>DSUM($B$80:$Y$98,Q$80,$C$105:$D122)</f>
        <v>0.25892128786136603</v>
      </c>
      <c r="R122" s="44">
        <f>DSUM($B$80:$Y$98,R$80,$C$105:$D122)</f>
        <v>0.20628744615247557</v>
      </c>
      <c r="S122" s="44">
        <f>DSUM($B$80:$Y$98,S$80,$C$105:$D122)</f>
        <v>0.16435387419807154</v>
      </c>
      <c r="T122" s="44">
        <f>DSUM($B$80:$Y$98,T$80,$C$105:$D122)</f>
        <v>0.13094508160787699</v>
      </c>
      <c r="U122" s="44">
        <f>DSUM($B$80:$Y$98,U$80,$C$105:$D122)</f>
        <v>8.8949546847931819E-4</v>
      </c>
      <c r="V122" s="44">
        <f>DSUM($B$80:$Y$98,V$80,$C$105:$D122)</f>
        <v>3.1638008651005569E-4</v>
      </c>
      <c r="W122" s="44">
        <f>DSUM($B$80:$Y$98,W$80,$C$105:$D122)</f>
        <v>1.0741705238251253E-4</v>
      </c>
      <c r="X122" s="44">
        <f>DSUM($B$80:$Y$98,X$80,$C$105:$D122)</f>
        <v>3.4884639098667495E-5</v>
      </c>
      <c r="Y122" s="44">
        <f>DSUM($B$80:$Y$98,Y$80,$C$105:$D122)</f>
        <v>12.888276850646843</v>
      </c>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2:79">
      <c r="B123" s="20" t="s">
        <v>66</v>
      </c>
      <c r="C123" s="74" t="s">
        <v>114</v>
      </c>
      <c r="D123" s="74" t="s">
        <v>115</v>
      </c>
      <c r="E123" s="44">
        <f>DSUM($B$80:$Y$98,E$80,$C$105:$D123)</f>
        <v>1.4417225157698157</v>
      </c>
      <c r="F123" s="44">
        <f>DSUM($B$80:$Y$98,F$80,$C$105:$D123)</f>
        <v>1.4357237293006082</v>
      </c>
      <c r="G123" s="44">
        <f>DSUM($B$80:$Y$98,G$80,$C$105:$D123)</f>
        <v>1.4297571334950019</v>
      </c>
      <c r="H123" s="44">
        <f>DSUM($B$80:$Y$98,H$80,$C$105:$D123)</f>
        <v>1.4238225094375034</v>
      </c>
      <c r="I123" s="44">
        <f>DSUM($B$80:$Y$98,I$80,$C$105:$D123)</f>
        <v>1.4179196399431144</v>
      </c>
      <c r="J123" s="44">
        <f>DSUM($B$80:$Y$98,J$80,$C$105:$D123)</f>
        <v>1.2708434785883456</v>
      </c>
      <c r="K123" s="44">
        <f>DSUM($B$80:$Y$98,K$80,$C$105:$D123)</f>
        <v>1.0124699792169036</v>
      </c>
      <c r="L123" s="44">
        <f>DSUM($B$80:$Y$98,L$80,$C$105:$D123)</f>
        <v>0.8066300616793195</v>
      </c>
      <c r="M123" s="44">
        <f>DSUM($B$80:$Y$98,M$80,$C$105:$D123)</f>
        <v>0.64264155201468076</v>
      </c>
      <c r="N123" s="44">
        <f>DSUM($B$80:$Y$98,N$80,$C$105:$D123)</f>
        <v>0.51199455881608269</v>
      </c>
      <c r="O123" s="44">
        <f>DSUM($B$80:$Y$98,O$80,$C$105:$D123)</f>
        <v>0.40790969179194403</v>
      </c>
      <c r="P123" s="44">
        <f>DSUM($B$80:$Y$98,P$80,$C$105:$D123)</f>
        <v>0.32498613352726607</v>
      </c>
      <c r="Q123" s="44">
        <f>DSUM($B$80:$Y$98,Q$80,$C$105:$D123)</f>
        <v>0.25892128786136603</v>
      </c>
      <c r="R123" s="44">
        <f>DSUM($B$80:$Y$98,R$80,$C$105:$D123)</f>
        <v>0.20628744615247557</v>
      </c>
      <c r="S123" s="44">
        <f>DSUM($B$80:$Y$98,S$80,$C$105:$D123)</f>
        <v>0.16435387419807154</v>
      </c>
      <c r="T123" s="44">
        <f>DSUM($B$80:$Y$98,T$80,$C$105:$D123)</f>
        <v>0.13094508160787699</v>
      </c>
      <c r="U123" s="44">
        <f>DSUM($B$80:$Y$98,U$80,$C$105:$D123)</f>
        <v>8.8949546847931819E-4</v>
      </c>
      <c r="V123" s="44">
        <f>DSUM($B$80:$Y$98,V$80,$C$105:$D123)</f>
        <v>3.1638008651005569E-4</v>
      </c>
      <c r="W123" s="44">
        <f>DSUM($B$80:$Y$98,W$80,$C$105:$D123)</f>
        <v>1.0741705238251253E-4</v>
      </c>
      <c r="X123" s="44">
        <f>DSUM($B$80:$Y$98,X$80,$C$105:$D123)</f>
        <v>3.4884639098667495E-5</v>
      </c>
      <c r="Y123" s="44">
        <f>DSUM($B$80:$Y$98,Y$80,$C$105:$D123)</f>
        <v>12.888276850646843</v>
      </c>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2:79">
      <c r="B124" s="20" t="s">
        <v>67</v>
      </c>
      <c r="C124" s="74" t="s">
        <v>116</v>
      </c>
      <c r="D124" s="74" t="s">
        <v>117</v>
      </c>
      <c r="E124" s="44">
        <f>DSUM($B$80:$Y$98,E$80,$C$105:$D124)</f>
        <v>1.4417225157698157</v>
      </c>
      <c r="F124" s="44">
        <f>DSUM($B$80:$Y$98,F$80,$C$105:$D124)</f>
        <v>1.4357237293006082</v>
      </c>
      <c r="G124" s="44">
        <f>DSUM($B$80:$Y$98,G$80,$C$105:$D124)</f>
        <v>1.4297571334950019</v>
      </c>
      <c r="H124" s="44">
        <f>DSUM($B$80:$Y$98,H$80,$C$105:$D124)</f>
        <v>1.4238225094375034</v>
      </c>
      <c r="I124" s="44">
        <f>DSUM($B$80:$Y$98,I$80,$C$105:$D124)</f>
        <v>1.4179196399431144</v>
      </c>
      <c r="J124" s="44">
        <f>DSUM($B$80:$Y$98,J$80,$C$105:$D124)</f>
        <v>1.2708434785883456</v>
      </c>
      <c r="K124" s="44">
        <f>DSUM($B$80:$Y$98,K$80,$C$105:$D124)</f>
        <v>1.0124699792169036</v>
      </c>
      <c r="L124" s="44">
        <f>DSUM($B$80:$Y$98,L$80,$C$105:$D124)</f>
        <v>0.8066300616793195</v>
      </c>
      <c r="M124" s="44">
        <f>DSUM($B$80:$Y$98,M$80,$C$105:$D124)</f>
        <v>0.64264155201468076</v>
      </c>
      <c r="N124" s="44">
        <f>DSUM($B$80:$Y$98,N$80,$C$105:$D124)</f>
        <v>0.51199455881608269</v>
      </c>
      <c r="O124" s="44">
        <f>DSUM($B$80:$Y$98,O$80,$C$105:$D124)</f>
        <v>0.40790969179194403</v>
      </c>
      <c r="P124" s="44">
        <f>DSUM($B$80:$Y$98,P$80,$C$105:$D124)</f>
        <v>0.32498613352726607</v>
      </c>
      <c r="Q124" s="44">
        <f>DSUM($B$80:$Y$98,Q$80,$C$105:$D124)</f>
        <v>0.25892128786136603</v>
      </c>
      <c r="R124" s="44">
        <f>DSUM($B$80:$Y$98,R$80,$C$105:$D124)</f>
        <v>0.20628744615247557</v>
      </c>
      <c r="S124" s="44">
        <f>DSUM($B$80:$Y$98,S$80,$C$105:$D124)</f>
        <v>0.16435387419807154</v>
      </c>
      <c r="T124" s="44">
        <f>DSUM($B$80:$Y$98,T$80,$C$105:$D124)</f>
        <v>0.13094508160787699</v>
      </c>
      <c r="U124" s="44">
        <f>DSUM($B$80:$Y$98,U$80,$C$105:$D124)</f>
        <v>8.8949546847931819E-4</v>
      </c>
      <c r="V124" s="44">
        <f>DSUM($B$80:$Y$98,V$80,$C$105:$D124)</f>
        <v>3.1638008651005569E-4</v>
      </c>
      <c r="W124" s="44">
        <f>DSUM($B$80:$Y$98,W$80,$C$105:$D124)</f>
        <v>1.0741705238251253E-4</v>
      </c>
      <c r="X124" s="44">
        <f>DSUM($B$80:$Y$98,X$80,$C$105:$D124)</f>
        <v>3.4884639098667495E-5</v>
      </c>
      <c r="Y124" s="44">
        <f>DSUM($B$80:$Y$98,Y$80,$C$105:$D124)</f>
        <v>12.888276850646843</v>
      </c>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2:79">
      <c r="B125" s="20" t="s">
        <v>68</v>
      </c>
      <c r="C125" s="74" t="s">
        <v>118</v>
      </c>
      <c r="D125" s="74" t="s">
        <v>119</v>
      </c>
      <c r="E125" s="44">
        <f>DSUM($B$80:$Y$98,E$80,$C$105:$D125)</f>
        <v>1.4417225157698157</v>
      </c>
      <c r="F125" s="44">
        <f>DSUM($B$80:$Y$98,F$80,$C$105:$D125)</f>
        <v>1.4357237293006082</v>
      </c>
      <c r="G125" s="44">
        <f>DSUM($B$80:$Y$98,G$80,$C$105:$D125)</f>
        <v>1.4297571334950019</v>
      </c>
      <c r="H125" s="44">
        <f>DSUM($B$80:$Y$98,H$80,$C$105:$D125)</f>
        <v>1.4238225094375034</v>
      </c>
      <c r="I125" s="44">
        <f>DSUM($B$80:$Y$98,I$80,$C$105:$D125)</f>
        <v>1.4179196399431144</v>
      </c>
      <c r="J125" s="44">
        <f>DSUM($B$80:$Y$98,J$80,$C$105:$D125)</f>
        <v>1.2708434785883456</v>
      </c>
      <c r="K125" s="44">
        <f>DSUM($B$80:$Y$98,K$80,$C$105:$D125)</f>
        <v>1.0124699792169036</v>
      </c>
      <c r="L125" s="44">
        <f>DSUM($B$80:$Y$98,L$80,$C$105:$D125)</f>
        <v>0.8066300616793195</v>
      </c>
      <c r="M125" s="44">
        <f>DSUM($B$80:$Y$98,M$80,$C$105:$D125)</f>
        <v>0.64264155201468076</v>
      </c>
      <c r="N125" s="44">
        <f>DSUM($B$80:$Y$98,N$80,$C$105:$D125)</f>
        <v>0.51199455881608269</v>
      </c>
      <c r="O125" s="44">
        <f>DSUM($B$80:$Y$98,O$80,$C$105:$D125)</f>
        <v>0.40790969179194403</v>
      </c>
      <c r="P125" s="44">
        <f>DSUM($B$80:$Y$98,P$80,$C$105:$D125)</f>
        <v>0.32498613352726607</v>
      </c>
      <c r="Q125" s="44">
        <f>DSUM($B$80:$Y$98,Q$80,$C$105:$D125)</f>
        <v>0.25892128786136603</v>
      </c>
      <c r="R125" s="44">
        <f>DSUM($B$80:$Y$98,R$80,$C$105:$D125)</f>
        <v>0.20628744615247557</v>
      </c>
      <c r="S125" s="44">
        <f>DSUM($B$80:$Y$98,S$80,$C$105:$D125)</f>
        <v>0.16435387419807154</v>
      </c>
      <c r="T125" s="44">
        <f>DSUM($B$80:$Y$98,T$80,$C$105:$D125)</f>
        <v>0.13094508160787699</v>
      </c>
      <c r="U125" s="44">
        <f>DSUM($B$80:$Y$98,U$80,$C$105:$D125)</f>
        <v>8.8949546847931819E-4</v>
      </c>
      <c r="V125" s="44">
        <f>DSUM($B$80:$Y$98,V$80,$C$105:$D125)</f>
        <v>3.1638008651005569E-4</v>
      </c>
      <c r="W125" s="44">
        <f>DSUM($B$80:$Y$98,W$80,$C$105:$D125)</f>
        <v>1.0741705238251253E-4</v>
      </c>
      <c r="X125" s="44">
        <f>DSUM($B$80:$Y$98,X$80,$C$105:$D125)</f>
        <v>3.4884639098667495E-5</v>
      </c>
      <c r="Y125" s="44">
        <f>DSUM($B$80:$Y$98,Y$80,$C$105:$D125)</f>
        <v>12.888276850646843</v>
      </c>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2:79">
      <c r="B126" s="20" t="s">
        <v>69</v>
      </c>
      <c r="C126" s="74" t="s">
        <v>120</v>
      </c>
      <c r="D126" s="74" t="s">
        <v>121</v>
      </c>
      <c r="E126" s="44">
        <f>DSUM($B$80:$Y$98,E$80,$C$105:$D126)</f>
        <v>1.4417225157698157</v>
      </c>
      <c r="F126" s="44">
        <f>DSUM($B$80:$Y$98,F$80,$C$105:$D126)</f>
        <v>1.4357237293006082</v>
      </c>
      <c r="G126" s="44">
        <f>DSUM($B$80:$Y$98,G$80,$C$105:$D126)</f>
        <v>1.4297571334950019</v>
      </c>
      <c r="H126" s="44">
        <f>DSUM($B$80:$Y$98,H$80,$C$105:$D126)</f>
        <v>1.4238225094375034</v>
      </c>
      <c r="I126" s="44">
        <f>DSUM($B$80:$Y$98,I$80,$C$105:$D126)</f>
        <v>1.4179196399431144</v>
      </c>
      <c r="J126" s="44">
        <f>DSUM($B$80:$Y$98,J$80,$C$105:$D126)</f>
        <v>1.2708434785883456</v>
      </c>
      <c r="K126" s="44">
        <f>DSUM($B$80:$Y$98,K$80,$C$105:$D126)</f>
        <v>1.0124699792169036</v>
      </c>
      <c r="L126" s="44">
        <f>DSUM($B$80:$Y$98,L$80,$C$105:$D126)</f>
        <v>0.8066300616793195</v>
      </c>
      <c r="M126" s="44">
        <f>DSUM($B$80:$Y$98,M$80,$C$105:$D126)</f>
        <v>0.64264155201468076</v>
      </c>
      <c r="N126" s="44">
        <f>DSUM($B$80:$Y$98,N$80,$C$105:$D126)</f>
        <v>0.51199455881608269</v>
      </c>
      <c r="O126" s="44">
        <f>DSUM($B$80:$Y$98,O$80,$C$105:$D126)</f>
        <v>0.40790969179194403</v>
      </c>
      <c r="P126" s="44">
        <f>DSUM($B$80:$Y$98,P$80,$C$105:$D126)</f>
        <v>0.32498613352726607</v>
      </c>
      <c r="Q126" s="44">
        <f>DSUM($B$80:$Y$98,Q$80,$C$105:$D126)</f>
        <v>0.25892128786136603</v>
      </c>
      <c r="R126" s="44">
        <f>DSUM($B$80:$Y$98,R$80,$C$105:$D126)</f>
        <v>0.20628744615247557</v>
      </c>
      <c r="S126" s="44">
        <f>DSUM($B$80:$Y$98,S$80,$C$105:$D126)</f>
        <v>0.16435387419807154</v>
      </c>
      <c r="T126" s="44">
        <f>DSUM($B$80:$Y$98,T$80,$C$105:$D126)</f>
        <v>0.13094508160787699</v>
      </c>
      <c r="U126" s="44">
        <f>DSUM($B$80:$Y$98,U$80,$C$105:$D126)</f>
        <v>8.8949546847931819E-4</v>
      </c>
      <c r="V126" s="44">
        <f>DSUM($B$80:$Y$98,V$80,$C$105:$D126)</f>
        <v>3.1638008651005569E-4</v>
      </c>
      <c r="W126" s="44">
        <f>DSUM($B$80:$Y$98,W$80,$C$105:$D126)</f>
        <v>1.0741705238251253E-4</v>
      </c>
      <c r="X126" s="44">
        <f>DSUM($B$80:$Y$98,X$80,$C$105:$D126)</f>
        <v>3.4884639098667495E-5</v>
      </c>
      <c r="Y126" s="44">
        <f>DSUM($B$80:$Y$98,Y$80,$C$105:$D126)</f>
        <v>12.888276850646843</v>
      </c>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2:79">
      <c r="B127" s="20" t="s">
        <v>128</v>
      </c>
      <c r="C127" s="74" t="s">
        <v>122</v>
      </c>
      <c r="D127" s="74" t="s">
        <v>129</v>
      </c>
      <c r="E127" s="44">
        <f>DSUM($B$80:$Y$98,E$80,$C$105:$D127)</f>
        <v>1.4417225157698157</v>
      </c>
      <c r="F127" s="44">
        <f>DSUM($B$80:$Y$98,F$80,$C$105:$D127)</f>
        <v>1.4357237293006082</v>
      </c>
      <c r="G127" s="44">
        <f>DSUM($B$80:$Y$98,G$80,$C$105:$D127)</f>
        <v>1.4297571334950019</v>
      </c>
      <c r="H127" s="44">
        <f>DSUM($B$80:$Y$98,H$80,$C$105:$D127)</f>
        <v>1.4238225094375034</v>
      </c>
      <c r="I127" s="44">
        <f>DSUM($B$80:$Y$98,I$80,$C$105:$D127)</f>
        <v>1.4179196399431144</v>
      </c>
      <c r="J127" s="44">
        <f>DSUM($B$80:$Y$98,J$80,$C$105:$D127)</f>
        <v>1.2708434785883456</v>
      </c>
      <c r="K127" s="44">
        <f>DSUM($B$80:$Y$98,K$80,$C$105:$D127)</f>
        <v>1.0124699792169036</v>
      </c>
      <c r="L127" s="44">
        <f>DSUM($B$80:$Y$98,L$80,$C$105:$D127)</f>
        <v>0.8066300616793195</v>
      </c>
      <c r="M127" s="44">
        <f>DSUM($B$80:$Y$98,M$80,$C$105:$D127)</f>
        <v>0.64264155201468076</v>
      </c>
      <c r="N127" s="44">
        <f>DSUM($B$80:$Y$98,N$80,$C$105:$D127)</f>
        <v>0.51199455881608269</v>
      </c>
      <c r="O127" s="44">
        <f>DSUM($B$80:$Y$98,O$80,$C$105:$D127)</f>
        <v>0.40790969179194403</v>
      </c>
      <c r="P127" s="44">
        <f>DSUM($B$80:$Y$98,P$80,$C$105:$D127)</f>
        <v>0.32498613352726607</v>
      </c>
      <c r="Q127" s="44">
        <f>DSUM($B$80:$Y$98,Q$80,$C$105:$D127)</f>
        <v>0.25892128786136603</v>
      </c>
      <c r="R127" s="44">
        <f>DSUM($B$80:$Y$98,R$80,$C$105:$D127)</f>
        <v>0.20628744615247557</v>
      </c>
      <c r="S127" s="44">
        <f>DSUM($B$80:$Y$98,S$80,$C$105:$D127)</f>
        <v>0.16435387419807154</v>
      </c>
      <c r="T127" s="44">
        <f>DSUM($B$80:$Y$98,T$80,$C$105:$D127)</f>
        <v>0.13094508160787699</v>
      </c>
      <c r="U127" s="44">
        <f>DSUM($B$80:$Y$98,U$80,$C$105:$D127)</f>
        <v>8.8949546847931819E-4</v>
      </c>
      <c r="V127" s="44">
        <f>DSUM($B$80:$Y$98,V$80,$C$105:$D127)</f>
        <v>3.1638008651005569E-4</v>
      </c>
      <c r="W127" s="44">
        <f>DSUM($B$80:$Y$98,W$80,$C$105:$D127)</f>
        <v>1.0741705238251253E-4</v>
      </c>
      <c r="X127" s="44">
        <f>DSUM($B$80:$Y$98,X$80,$C$105:$D127)</f>
        <v>3.4884639098667495E-5</v>
      </c>
      <c r="Y127" s="44">
        <f>DSUM($B$80:$Y$98,Y$80,$C$105:$D127)</f>
        <v>12.888276850646843</v>
      </c>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2:79">
      <c r="B128" s="20" t="s">
        <v>130</v>
      </c>
      <c r="C128" s="74" t="s">
        <v>131</v>
      </c>
      <c r="D128" s="74" t="s">
        <v>132</v>
      </c>
      <c r="E128" s="44">
        <f>DSUM($B$80:$Y$98,E$80,$C$105:$D128)</f>
        <v>1.4417225157698157</v>
      </c>
      <c r="F128" s="44">
        <f>DSUM($B$80:$Y$98,F$80,$C$105:$D128)</f>
        <v>1.4357237293006082</v>
      </c>
      <c r="G128" s="44">
        <f>DSUM($B$80:$Y$98,G$80,$C$105:$D128)</f>
        <v>1.4297571334950019</v>
      </c>
      <c r="H128" s="44">
        <f>DSUM($B$80:$Y$98,H$80,$C$105:$D128)</f>
        <v>1.4238225094375034</v>
      </c>
      <c r="I128" s="44">
        <f>DSUM($B$80:$Y$98,I$80,$C$105:$D128)</f>
        <v>1.4179196399431144</v>
      </c>
      <c r="J128" s="44">
        <f>DSUM($B$80:$Y$98,J$80,$C$105:$D128)</f>
        <v>1.2708434785883456</v>
      </c>
      <c r="K128" s="44">
        <f>DSUM($B$80:$Y$98,K$80,$C$105:$D128)</f>
        <v>1.0124699792169036</v>
      </c>
      <c r="L128" s="44">
        <f>DSUM($B$80:$Y$98,L$80,$C$105:$D128)</f>
        <v>0.8066300616793195</v>
      </c>
      <c r="M128" s="44">
        <f>DSUM($B$80:$Y$98,M$80,$C$105:$D128)</f>
        <v>0.64264155201468076</v>
      </c>
      <c r="N128" s="44">
        <f>DSUM($B$80:$Y$98,N$80,$C$105:$D128)</f>
        <v>0.51199455881608269</v>
      </c>
      <c r="O128" s="44">
        <f>DSUM($B$80:$Y$98,O$80,$C$105:$D128)</f>
        <v>0.40790969179194403</v>
      </c>
      <c r="P128" s="44">
        <f>DSUM($B$80:$Y$98,P$80,$C$105:$D128)</f>
        <v>0.32498613352726607</v>
      </c>
      <c r="Q128" s="44">
        <f>DSUM($B$80:$Y$98,Q$80,$C$105:$D128)</f>
        <v>0.25892128786136603</v>
      </c>
      <c r="R128" s="44">
        <f>DSUM($B$80:$Y$98,R$80,$C$105:$D128)</f>
        <v>0.20628744615247557</v>
      </c>
      <c r="S128" s="44">
        <f>DSUM($B$80:$Y$98,S$80,$C$105:$D128)</f>
        <v>0.16435387419807154</v>
      </c>
      <c r="T128" s="44">
        <f>DSUM($B$80:$Y$98,T$80,$C$105:$D128)</f>
        <v>0.13094508160787699</v>
      </c>
      <c r="U128" s="44">
        <f>DSUM($B$80:$Y$98,U$80,$C$105:$D128)</f>
        <v>8.8949546847931819E-4</v>
      </c>
      <c r="V128" s="44">
        <f>DSUM($B$80:$Y$98,V$80,$C$105:$D128)</f>
        <v>3.1638008651005569E-4</v>
      </c>
      <c r="W128" s="44">
        <f>DSUM($B$80:$Y$98,W$80,$C$105:$D128)</f>
        <v>1.0741705238251253E-4</v>
      </c>
      <c r="X128" s="44">
        <f>DSUM($B$80:$Y$98,X$80,$C$105:$D128)</f>
        <v>3.4884639098667495E-5</v>
      </c>
      <c r="Y128" s="44">
        <f>DSUM($B$80:$Y$98,Y$80,$C$105:$D128)</f>
        <v>12.888276850646843</v>
      </c>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1:79">
      <c r="B129" s="20" t="s">
        <v>133</v>
      </c>
      <c r="C129" s="74" t="s">
        <v>134</v>
      </c>
      <c r="D129" s="74" t="s">
        <v>135</v>
      </c>
      <c r="E129" s="44">
        <f>DSUM($B$80:$Y$98,E$80,$C$105:$D129)</f>
        <v>1.4417225157698157</v>
      </c>
      <c r="F129" s="44">
        <f>DSUM($B$80:$Y$98,F$80,$C$105:$D129)</f>
        <v>1.4357237293006082</v>
      </c>
      <c r="G129" s="44">
        <f>DSUM($B$80:$Y$98,G$80,$C$105:$D129)</f>
        <v>1.4297571334950019</v>
      </c>
      <c r="H129" s="44">
        <f>DSUM($B$80:$Y$98,H$80,$C$105:$D129)</f>
        <v>1.4238225094375034</v>
      </c>
      <c r="I129" s="44">
        <f>DSUM($B$80:$Y$98,I$80,$C$105:$D129)</f>
        <v>1.4179196399431144</v>
      </c>
      <c r="J129" s="44">
        <f>DSUM($B$80:$Y$98,J$80,$C$105:$D129)</f>
        <v>1.2708434785883456</v>
      </c>
      <c r="K129" s="44">
        <f>DSUM($B$80:$Y$98,K$80,$C$105:$D129)</f>
        <v>1.0124699792169036</v>
      </c>
      <c r="L129" s="44">
        <f>DSUM($B$80:$Y$98,L$80,$C$105:$D129)</f>
        <v>0.8066300616793195</v>
      </c>
      <c r="M129" s="44">
        <f>DSUM($B$80:$Y$98,M$80,$C$105:$D129)</f>
        <v>0.64264155201468076</v>
      </c>
      <c r="N129" s="44">
        <f>DSUM($B$80:$Y$98,N$80,$C$105:$D129)</f>
        <v>0.51199455881608269</v>
      </c>
      <c r="O129" s="44">
        <f>DSUM($B$80:$Y$98,O$80,$C$105:$D129)</f>
        <v>0.40790969179194403</v>
      </c>
      <c r="P129" s="44">
        <f>DSUM($B$80:$Y$98,P$80,$C$105:$D129)</f>
        <v>0.32498613352726607</v>
      </c>
      <c r="Q129" s="44">
        <f>DSUM($B$80:$Y$98,Q$80,$C$105:$D129)</f>
        <v>0.25892128786136603</v>
      </c>
      <c r="R129" s="44">
        <f>DSUM($B$80:$Y$98,R$80,$C$105:$D129)</f>
        <v>0.20628744615247557</v>
      </c>
      <c r="S129" s="44">
        <f>DSUM($B$80:$Y$98,S$80,$C$105:$D129)</f>
        <v>0.16435387419807154</v>
      </c>
      <c r="T129" s="44">
        <f>DSUM($B$80:$Y$98,T$80,$C$105:$D129)</f>
        <v>0.13094508160787699</v>
      </c>
      <c r="U129" s="44">
        <f>DSUM($B$80:$Y$98,U$80,$C$105:$D129)</f>
        <v>8.8949546847931819E-4</v>
      </c>
      <c r="V129" s="44">
        <f>DSUM($B$80:$Y$98,V$80,$C$105:$D129)</f>
        <v>3.1638008651005569E-4</v>
      </c>
      <c r="W129" s="44">
        <f>DSUM($B$80:$Y$98,W$80,$C$105:$D129)</f>
        <v>1.0741705238251253E-4</v>
      </c>
      <c r="X129" s="44">
        <f>DSUM($B$80:$Y$98,X$80,$C$105:$D129)</f>
        <v>3.4884639098667495E-5</v>
      </c>
      <c r="Y129" s="44">
        <f>DSUM($B$80:$Y$98,Y$80,$C$105:$D129)</f>
        <v>12.888276850646843</v>
      </c>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1:79">
      <c r="B130" s="20" t="s">
        <v>136</v>
      </c>
      <c r="C130" s="74" t="s">
        <v>137</v>
      </c>
      <c r="D130" s="74" t="s">
        <v>138</v>
      </c>
      <c r="E130" s="44">
        <f>DSUM($B$80:$Y$98,E$80,$C$105:$D130)</f>
        <v>1.4417225157698157</v>
      </c>
      <c r="F130" s="44">
        <f>DSUM($B$80:$Y$98,F$80,$C$105:$D130)</f>
        <v>1.4357237293006082</v>
      </c>
      <c r="G130" s="44">
        <f>DSUM($B$80:$Y$98,G$80,$C$105:$D130)</f>
        <v>1.4297571334950019</v>
      </c>
      <c r="H130" s="44">
        <f>DSUM($B$80:$Y$98,H$80,$C$105:$D130)</f>
        <v>1.4238225094375034</v>
      </c>
      <c r="I130" s="44">
        <f>DSUM($B$80:$Y$98,I$80,$C$105:$D130)</f>
        <v>1.4179196399431144</v>
      </c>
      <c r="J130" s="44">
        <f>DSUM($B$80:$Y$98,J$80,$C$105:$D130)</f>
        <v>1.2708434785883456</v>
      </c>
      <c r="K130" s="44">
        <f>DSUM($B$80:$Y$98,K$80,$C$105:$D130)</f>
        <v>1.0124699792169036</v>
      </c>
      <c r="L130" s="44">
        <f>DSUM($B$80:$Y$98,L$80,$C$105:$D130)</f>
        <v>0.8066300616793195</v>
      </c>
      <c r="M130" s="44">
        <f>DSUM($B$80:$Y$98,M$80,$C$105:$D130)</f>
        <v>0.64264155201468076</v>
      </c>
      <c r="N130" s="44">
        <f>DSUM($B$80:$Y$98,N$80,$C$105:$D130)</f>
        <v>0.51199455881608269</v>
      </c>
      <c r="O130" s="44">
        <f>DSUM($B$80:$Y$98,O$80,$C$105:$D130)</f>
        <v>0.40790969179194403</v>
      </c>
      <c r="P130" s="44">
        <f>DSUM($B$80:$Y$98,P$80,$C$105:$D130)</f>
        <v>0.32498613352726607</v>
      </c>
      <c r="Q130" s="44">
        <f>DSUM($B$80:$Y$98,Q$80,$C$105:$D130)</f>
        <v>0.25892128786136603</v>
      </c>
      <c r="R130" s="44">
        <f>DSUM($B$80:$Y$98,R$80,$C$105:$D130)</f>
        <v>0.20628744615247557</v>
      </c>
      <c r="S130" s="44">
        <f>DSUM($B$80:$Y$98,S$80,$C$105:$D130)</f>
        <v>0.16435387419807154</v>
      </c>
      <c r="T130" s="44">
        <f>DSUM($B$80:$Y$98,T$80,$C$105:$D130)</f>
        <v>0.13094508160787699</v>
      </c>
      <c r="U130" s="44">
        <f>DSUM($B$80:$Y$98,U$80,$C$105:$D130)</f>
        <v>8.8949546847931819E-4</v>
      </c>
      <c r="V130" s="44">
        <f>DSUM($B$80:$Y$98,V$80,$C$105:$D130)</f>
        <v>3.1638008651005569E-4</v>
      </c>
      <c r="W130" s="44">
        <f>DSUM($B$80:$Y$98,W$80,$C$105:$D130)</f>
        <v>1.0741705238251253E-4</v>
      </c>
      <c r="X130" s="44">
        <f>DSUM($B$80:$Y$98,X$80,$C$105:$D130)</f>
        <v>3.4884639098667495E-5</v>
      </c>
      <c r="Y130" s="44">
        <f>DSUM($B$80:$Y$98,Y$80,$C$105:$D130)</f>
        <v>12.888276850646843</v>
      </c>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1:79">
      <c r="B131" s="20" t="s">
        <v>139</v>
      </c>
      <c r="C131" s="74" t="s">
        <v>140</v>
      </c>
      <c r="D131" s="74" t="s">
        <v>141</v>
      </c>
      <c r="E131" s="44">
        <f>DSUM($B$80:$Y$98,E$80,$C$105:$D131)</f>
        <v>1.4417225157698157</v>
      </c>
      <c r="F131" s="44">
        <f>DSUM($B$80:$Y$98,F$80,$C$105:$D131)</f>
        <v>1.4357237293006082</v>
      </c>
      <c r="G131" s="44">
        <f>DSUM($B$80:$Y$98,G$80,$C$105:$D131)</f>
        <v>1.4297571334950019</v>
      </c>
      <c r="H131" s="44">
        <f>DSUM($B$80:$Y$98,H$80,$C$105:$D131)</f>
        <v>1.4238225094375034</v>
      </c>
      <c r="I131" s="44">
        <f>DSUM($B$80:$Y$98,I$80,$C$105:$D131)</f>
        <v>1.4179196399431144</v>
      </c>
      <c r="J131" s="44">
        <f>DSUM($B$80:$Y$98,J$80,$C$105:$D131)</f>
        <v>1.2708434785883456</v>
      </c>
      <c r="K131" s="44">
        <f>DSUM($B$80:$Y$98,K$80,$C$105:$D131)</f>
        <v>1.0124699792169036</v>
      </c>
      <c r="L131" s="44">
        <f>DSUM($B$80:$Y$98,L$80,$C$105:$D131)</f>
        <v>0.8066300616793195</v>
      </c>
      <c r="M131" s="44">
        <f>DSUM($B$80:$Y$98,M$80,$C$105:$D131)</f>
        <v>0.64264155201468076</v>
      </c>
      <c r="N131" s="44">
        <f>DSUM($B$80:$Y$98,N$80,$C$105:$D131)</f>
        <v>0.51199455881608269</v>
      </c>
      <c r="O131" s="44">
        <f>DSUM($B$80:$Y$98,O$80,$C$105:$D131)</f>
        <v>0.40790969179194403</v>
      </c>
      <c r="P131" s="44">
        <f>DSUM($B$80:$Y$98,P$80,$C$105:$D131)</f>
        <v>0.32498613352726607</v>
      </c>
      <c r="Q131" s="44">
        <f>DSUM($B$80:$Y$98,Q$80,$C$105:$D131)</f>
        <v>0.25892128786136603</v>
      </c>
      <c r="R131" s="44">
        <f>DSUM($B$80:$Y$98,R$80,$C$105:$D131)</f>
        <v>0.20628744615247557</v>
      </c>
      <c r="S131" s="44">
        <f>DSUM($B$80:$Y$98,S$80,$C$105:$D131)</f>
        <v>0.16435387419807154</v>
      </c>
      <c r="T131" s="44">
        <f>DSUM($B$80:$Y$98,T$80,$C$105:$D131)</f>
        <v>0.13094508160787699</v>
      </c>
      <c r="U131" s="44">
        <f>DSUM($B$80:$Y$98,U$80,$C$105:$D131)</f>
        <v>8.8949546847931819E-4</v>
      </c>
      <c r="V131" s="44">
        <f>DSUM($B$80:$Y$98,V$80,$C$105:$D131)</f>
        <v>3.1638008651005569E-4</v>
      </c>
      <c r="W131" s="44">
        <f>DSUM($B$80:$Y$98,W$80,$C$105:$D131)</f>
        <v>1.0741705238251253E-4</v>
      </c>
      <c r="X131" s="44">
        <f>DSUM($B$80:$Y$98,X$80,$C$105:$D131)</f>
        <v>3.4884639098667495E-5</v>
      </c>
      <c r="Y131" s="44">
        <f>DSUM($B$80:$Y$98,Y$80,$C$105:$D131)</f>
        <v>12.888276850646843</v>
      </c>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1:79">
      <c r="B132" s="20" t="s">
        <v>142</v>
      </c>
      <c r="C132" s="74" t="s">
        <v>143</v>
      </c>
      <c r="D132" s="74" t="s">
        <v>144</v>
      </c>
      <c r="E132" s="44">
        <f>DSUM($B$80:$Y$98,E$80,$C$105:$D132)</f>
        <v>1.4417225157698157</v>
      </c>
      <c r="F132" s="44">
        <f>DSUM($B$80:$Y$98,F$80,$C$105:$D132)</f>
        <v>1.4357237293006082</v>
      </c>
      <c r="G132" s="44">
        <f>DSUM($B$80:$Y$98,G$80,$C$105:$D132)</f>
        <v>1.4297571334950019</v>
      </c>
      <c r="H132" s="44">
        <f>DSUM($B$80:$Y$98,H$80,$C$105:$D132)</f>
        <v>1.4238225094375034</v>
      </c>
      <c r="I132" s="44">
        <f>DSUM($B$80:$Y$98,I$80,$C$105:$D132)</f>
        <v>1.4179196399431144</v>
      </c>
      <c r="J132" s="44">
        <f>DSUM($B$80:$Y$98,J$80,$C$105:$D132)</f>
        <v>1.2708434785883456</v>
      </c>
      <c r="K132" s="44">
        <f>DSUM($B$80:$Y$98,K$80,$C$105:$D132)</f>
        <v>1.0124699792169036</v>
      </c>
      <c r="L132" s="44">
        <f>DSUM($B$80:$Y$98,L$80,$C$105:$D132)</f>
        <v>0.8066300616793195</v>
      </c>
      <c r="M132" s="44">
        <f>DSUM($B$80:$Y$98,M$80,$C$105:$D132)</f>
        <v>0.64264155201468076</v>
      </c>
      <c r="N132" s="44">
        <f>DSUM($B$80:$Y$98,N$80,$C$105:$D132)</f>
        <v>0.51199455881608269</v>
      </c>
      <c r="O132" s="44">
        <f>DSUM($B$80:$Y$98,O$80,$C$105:$D132)</f>
        <v>0.40790969179194403</v>
      </c>
      <c r="P132" s="44">
        <f>DSUM($B$80:$Y$98,P$80,$C$105:$D132)</f>
        <v>0.32498613352726607</v>
      </c>
      <c r="Q132" s="44">
        <f>DSUM($B$80:$Y$98,Q$80,$C$105:$D132)</f>
        <v>0.25892128786136603</v>
      </c>
      <c r="R132" s="44">
        <f>DSUM($B$80:$Y$98,R$80,$C$105:$D132)</f>
        <v>0.20628744615247557</v>
      </c>
      <c r="S132" s="44">
        <f>DSUM($B$80:$Y$98,S$80,$C$105:$D132)</f>
        <v>0.16435387419807154</v>
      </c>
      <c r="T132" s="44">
        <f>DSUM($B$80:$Y$98,T$80,$C$105:$D132)</f>
        <v>0.13094508160787699</v>
      </c>
      <c r="U132" s="44">
        <f>DSUM($B$80:$Y$98,U$80,$C$105:$D132)</f>
        <v>8.8949546847931819E-4</v>
      </c>
      <c r="V132" s="44">
        <f>DSUM($B$80:$Y$98,V$80,$C$105:$D132)</f>
        <v>3.1638008651005569E-4</v>
      </c>
      <c r="W132" s="44">
        <f>DSUM($B$80:$Y$98,W$80,$C$105:$D132)</f>
        <v>1.0741705238251253E-4</v>
      </c>
      <c r="X132" s="44">
        <f>DSUM($B$80:$Y$98,X$80,$C$105:$D132)</f>
        <v>3.4884639098667495E-5</v>
      </c>
      <c r="Y132" s="44">
        <f>DSUM($B$80:$Y$98,Y$80,$C$105:$D132)</f>
        <v>12.888276850646843</v>
      </c>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1:79">
      <c r="B133" s="20" t="s">
        <v>145</v>
      </c>
      <c r="C133" s="74" t="s">
        <v>146</v>
      </c>
      <c r="D133" s="74" t="s">
        <v>147</v>
      </c>
      <c r="E133" s="44">
        <f>DSUM($B$80:$Y$98,E$80,$C$105:$D133)</f>
        <v>1.4417225157698157</v>
      </c>
      <c r="F133" s="44">
        <f>DSUM($B$80:$Y$98,F$80,$C$105:$D133)</f>
        <v>1.4357237293006082</v>
      </c>
      <c r="G133" s="44">
        <f>DSUM($B$80:$Y$98,G$80,$C$105:$D133)</f>
        <v>1.4297571334950019</v>
      </c>
      <c r="H133" s="44">
        <f>DSUM($B$80:$Y$98,H$80,$C$105:$D133)</f>
        <v>1.4238225094375034</v>
      </c>
      <c r="I133" s="44">
        <f>DSUM($B$80:$Y$98,I$80,$C$105:$D133)</f>
        <v>1.4179196399431144</v>
      </c>
      <c r="J133" s="44">
        <f>DSUM($B$80:$Y$98,J$80,$C$105:$D133)</f>
        <v>1.2708434785883456</v>
      </c>
      <c r="K133" s="44">
        <f>DSUM($B$80:$Y$98,K$80,$C$105:$D133)</f>
        <v>1.0124699792169036</v>
      </c>
      <c r="L133" s="44">
        <f>DSUM($B$80:$Y$98,L$80,$C$105:$D133)</f>
        <v>0.8066300616793195</v>
      </c>
      <c r="M133" s="44">
        <f>DSUM($B$80:$Y$98,M$80,$C$105:$D133)</f>
        <v>0.64264155201468076</v>
      </c>
      <c r="N133" s="44">
        <f>DSUM($B$80:$Y$98,N$80,$C$105:$D133)</f>
        <v>0.51199455881608269</v>
      </c>
      <c r="O133" s="44">
        <f>DSUM($B$80:$Y$98,O$80,$C$105:$D133)</f>
        <v>0.40790969179194403</v>
      </c>
      <c r="P133" s="44">
        <f>DSUM($B$80:$Y$98,P$80,$C$105:$D133)</f>
        <v>0.32498613352726607</v>
      </c>
      <c r="Q133" s="44">
        <f>DSUM($B$80:$Y$98,Q$80,$C$105:$D133)</f>
        <v>0.25892128786136603</v>
      </c>
      <c r="R133" s="44">
        <f>DSUM($B$80:$Y$98,R$80,$C$105:$D133)</f>
        <v>0.20628744615247557</v>
      </c>
      <c r="S133" s="44">
        <f>DSUM($B$80:$Y$98,S$80,$C$105:$D133)</f>
        <v>0.16435387419807154</v>
      </c>
      <c r="T133" s="44">
        <f>DSUM($B$80:$Y$98,T$80,$C$105:$D133)</f>
        <v>0.13094508160787699</v>
      </c>
      <c r="U133" s="44">
        <f>DSUM($B$80:$Y$98,U$80,$C$105:$D133)</f>
        <v>8.8949546847931819E-4</v>
      </c>
      <c r="V133" s="44">
        <f>DSUM($B$80:$Y$98,V$80,$C$105:$D133)</f>
        <v>3.1638008651005569E-4</v>
      </c>
      <c r="W133" s="44">
        <f>DSUM($B$80:$Y$98,W$80,$C$105:$D133)</f>
        <v>1.0741705238251253E-4</v>
      </c>
      <c r="X133" s="44">
        <f>DSUM($B$80:$Y$98,X$80,$C$105:$D133)</f>
        <v>3.4884639098667495E-5</v>
      </c>
      <c r="Y133" s="44">
        <f>DSUM($B$80:$Y$98,Y$80,$C$105:$D133)</f>
        <v>12.888276850646843</v>
      </c>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1:79">
      <c r="B134" s="20" t="s">
        <v>148</v>
      </c>
      <c r="C134" s="74" t="s">
        <v>149</v>
      </c>
      <c r="D134" s="74" t="s">
        <v>150</v>
      </c>
      <c r="E134" s="44">
        <f>DSUM($B$80:$Y$98,E$80,$C$105:$D134)</f>
        <v>1.4417225157698157</v>
      </c>
      <c r="F134" s="44">
        <f>DSUM($B$80:$Y$98,F$80,$C$105:$D134)</f>
        <v>1.4357237293006082</v>
      </c>
      <c r="G134" s="44">
        <f>DSUM($B$80:$Y$98,G$80,$C$105:$D134)</f>
        <v>1.4297571334950019</v>
      </c>
      <c r="H134" s="44">
        <f>DSUM($B$80:$Y$98,H$80,$C$105:$D134)</f>
        <v>1.4238225094375034</v>
      </c>
      <c r="I134" s="44">
        <f>DSUM($B$80:$Y$98,I$80,$C$105:$D134)</f>
        <v>1.4179196399431144</v>
      </c>
      <c r="J134" s="44">
        <f>DSUM($B$80:$Y$98,J$80,$C$105:$D134)</f>
        <v>1.2708434785883456</v>
      </c>
      <c r="K134" s="44">
        <f>DSUM($B$80:$Y$98,K$80,$C$105:$D134)</f>
        <v>1.0124699792169036</v>
      </c>
      <c r="L134" s="44">
        <f>DSUM($B$80:$Y$98,L$80,$C$105:$D134)</f>
        <v>0.8066300616793195</v>
      </c>
      <c r="M134" s="44">
        <f>DSUM($B$80:$Y$98,M$80,$C$105:$D134)</f>
        <v>0.64264155201468076</v>
      </c>
      <c r="N134" s="44">
        <f>DSUM($B$80:$Y$98,N$80,$C$105:$D134)</f>
        <v>0.51199455881608269</v>
      </c>
      <c r="O134" s="44">
        <f>DSUM($B$80:$Y$98,O$80,$C$105:$D134)</f>
        <v>0.40790969179194403</v>
      </c>
      <c r="P134" s="44">
        <f>DSUM($B$80:$Y$98,P$80,$C$105:$D134)</f>
        <v>0.32498613352726607</v>
      </c>
      <c r="Q134" s="44">
        <f>DSUM($B$80:$Y$98,Q$80,$C$105:$D134)</f>
        <v>0.25892128786136603</v>
      </c>
      <c r="R134" s="44">
        <f>DSUM($B$80:$Y$98,R$80,$C$105:$D134)</f>
        <v>0.20628744615247557</v>
      </c>
      <c r="S134" s="44">
        <f>DSUM($B$80:$Y$98,S$80,$C$105:$D134)</f>
        <v>0.16435387419807154</v>
      </c>
      <c r="T134" s="44">
        <f>DSUM($B$80:$Y$98,T$80,$C$105:$D134)</f>
        <v>0.13094508160787699</v>
      </c>
      <c r="U134" s="44">
        <f>DSUM($B$80:$Y$98,U$80,$C$105:$D134)</f>
        <v>8.8949546847931819E-4</v>
      </c>
      <c r="V134" s="44">
        <f>DSUM($B$80:$Y$98,V$80,$C$105:$D134)</f>
        <v>3.1638008651005569E-4</v>
      </c>
      <c r="W134" s="44">
        <f>DSUM($B$80:$Y$98,W$80,$C$105:$D134)</f>
        <v>1.0741705238251253E-4</v>
      </c>
      <c r="X134" s="44">
        <f>DSUM($B$80:$Y$98,X$80,$C$105:$D134)</f>
        <v>3.4884639098667495E-5</v>
      </c>
      <c r="Y134" s="44">
        <f>DSUM($B$80:$Y$98,Y$80,$C$105:$D134)</f>
        <v>12.888276850646843</v>
      </c>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1:79">
      <c r="B135" s="20" t="s">
        <v>151</v>
      </c>
      <c r="C135" s="74" t="s">
        <v>152</v>
      </c>
      <c r="D135" s="74" t="s">
        <v>153</v>
      </c>
      <c r="E135" s="44">
        <f>DSUM($B$80:$Y$98,E$80,$C$105:$D135)</f>
        <v>1.4417225157698157</v>
      </c>
      <c r="F135" s="44">
        <f>DSUM($B$80:$Y$98,F$80,$C$105:$D135)</f>
        <v>1.4357237293006082</v>
      </c>
      <c r="G135" s="44">
        <f>DSUM($B$80:$Y$98,G$80,$C$105:$D135)</f>
        <v>1.4297571334950019</v>
      </c>
      <c r="H135" s="44">
        <f>DSUM($B$80:$Y$98,H$80,$C$105:$D135)</f>
        <v>1.4238225094375034</v>
      </c>
      <c r="I135" s="44">
        <f>DSUM($B$80:$Y$98,I$80,$C$105:$D135)</f>
        <v>1.4179196399431144</v>
      </c>
      <c r="J135" s="44">
        <f>DSUM($B$80:$Y$98,J$80,$C$105:$D135)</f>
        <v>1.2708434785883456</v>
      </c>
      <c r="K135" s="44">
        <f>DSUM($B$80:$Y$98,K$80,$C$105:$D135)</f>
        <v>1.0124699792169036</v>
      </c>
      <c r="L135" s="44">
        <f>DSUM($B$80:$Y$98,L$80,$C$105:$D135)</f>
        <v>0.8066300616793195</v>
      </c>
      <c r="M135" s="44">
        <f>DSUM($B$80:$Y$98,M$80,$C$105:$D135)</f>
        <v>0.64264155201468076</v>
      </c>
      <c r="N135" s="44">
        <f>DSUM($B$80:$Y$98,N$80,$C$105:$D135)</f>
        <v>0.51199455881608269</v>
      </c>
      <c r="O135" s="44">
        <f>DSUM($B$80:$Y$98,O$80,$C$105:$D135)</f>
        <v>0.40790969179194403</v>
      </c>
      <c r="P135" s="44">
        <f>DSUM($B$80:$Y$98,P$80,$C$105:$D135)</f>
        <v>0.32498613352726607</v>
      </c>
      <c r="Q135" s="44">
        <f>DSUM($B$80:$Y$98,Q$80,$C$105:$D135)</f>
        <v>0.25892128786136603</v>
      </c>
      <c r="R135" s="44">
        <f>DSUM($B$80:$Y$98,R$80,$C$105:$D135)</f>
        <v>0.20628744615247557</v>
      </c>
      <c r="S135" s="44">
        <f>DSUM($B$80:$Y$98,S$80,$C$105:$D135)</f>
        <v>0.16435387419807154</v>
      </c>
      <c r="T135" s="44">
        <f>DSUM($B$80:$Y$98,T$80,$C$105:$D135)</f>
        <v>0.13094508160787699</v>
      </c>
      <c r="U135" s="44">
        <f>DSUM($B$80:$Y$98,U$80,$C$105:$D135)</f>
        <v>8.8949546847931819E-4</v>
      </c>
      <c r="V135" s="44">
        <f>DSUM($B$80:$Y$98,V$80,$C$105:$D135)</f>
        <v>3.1638008651005569E-4</v>
      </c>
      <c r="W135" s="44">
        <f>DSUM($B$80:$Y$98,W$80,$C$105:$D135)</f>
        <v>1.0741705238251253E-4</v>
      </c>
      <c r="X135" s="44">
        <f>DSUM($B$80:$Y$98,X$80,$C$105:$D135)</f>
        <v>3.4884639098667495E-5</v>
      </c>
      <c r="Y135" s="44">
        <f>DSUM($B$80:$Y$98,Y$80,$C$105:$D135)</f>
        <v>12.888276850646843</v>
      </c>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1:79">
      <c r="B136" s="20" t="s">
        <v>154</v>
      </c>
      <c r="C136" s="74" t="s">
        <v>155</v>
      </c>
      <c r="D136" s="74" t="s">
        <v>156</v>
      </c>
      <c r="E136" s="44">
        <f>DSUM($B$80:$Y$98,E$80,$C$105:$D136)</f>
        <v>1.4417225157698157</v>
      </c>
      <c r="F136" s="44">
        <f>DSUM($B$80:$Y$98,F$80,$C$105:$D136)</f>
        <v>1.4357237293006082</v>
      </c>
      <c r="G136" s="44">
        <f>DSUM($B$80:$Y$98,G$80,$C$105:$D136)</f>
        <v>1.4297571334950019</v>
      </c>
      <c r="H136" s="44">
        <f>DSUM($B$80:$Y$98,H$80,$C$105:$D136)</f>
        <v>1.4238225094375034</v>
      </c>
      <c r="I136" s="44">
        <f>DSUM($B$80:$Y$98,I$80,$C$105:$D136)</f>
        <v>1.4179196399431144</v>
      </c>
      <c r="J136" s="44">
        <f>DSUM($B$80:$Y$98,J$80,$C$105:$D136)</f>
        <v>1.2708434785883456</v>
      </c>
      <c r="K136" s="44">
        <f>DSUM($B$80:$Y$98,K$80,$C$105:$D136)</f>
        <v>1.0124699792169036</v>
      </c>
      <c r="L136" s="44">
        <f>DSUM($B$80:$Y$98,L$80,$C$105:$D136)</f>
        <v>0.8066300616793195</v>
      </c>
      <c r="M136" s="44">
        <f>DSUM($B$80:$Y$98,M$80,$C$105:$D136)</f>
        <v>0.64264155201468076</v>
      </c>
      <c r="N136" s="44">
        <f>DSUM($B$80:$Y$98,N$80,$C$105:$D136)</f>
        <v>0.51199455881608269</v>
      </c>
      <c r="O136" s="44">
        <f>DSUM($B$80:$Y$98,O$80,$C$105:$D136)</f>
        <v>0.40790969179194403</v>
      </c>
      <c r="P136" s="44">
        <f>DSUM($B$80:$Y$98,P$80,$C$105:$D136)</f>
        <v>0.32498613352726607</v>
      </c>
      <c r="Q136" s="44">
        <f>DSUM($B$80:$Y$98,Q$80,$C$105:$D136)</f>
        <v>0.25892128786136603</v>
      </c>
      <c r="R136" s="44">
        <f>DSUM($B$80:$Y$98,R$80,$C$105:$D136)</f>
        <v>0.20628744615247557</v>
      </c>
      <c r="S136" s="44">
        <f>DSUM($B$80:$Y$98,S$80,$C$105:$D136)</f>
        <v>0.16435387419807154</v>
      </c>
      <c r="T136" s="44">
        <f>DSUM($B$80:$Y$98,T$80,$C$105:$D136)</f>
        <v>0.13094508160787699</v>
      </c>
      <c r="U136" s="44">
        <f>DSUM($B$80:$Y$98,U$80,$C$105:$D136)</f>
        <v>8.8949546847931819E-4</v>
      </c>
      <c r="V136" s="44">
        <f>DSUM($B$80:$Y$98,V$80,$C$105:$D136)</f>
        <v>3.1638008651005569E-4</v>
      </c>
      <c r="W136" s="44">
        <f>DSUM($B$80:$Y$98,W$80,$C$105:$D136)</f>
        <v>1.0741705238251253E-4</v>
      </c>
      <c r="X136" s="44">
        <f>DSUM($B$80:$Y$98,X$80,$C$105:$D136)</f>
        <v>3.4884639098667495E-5</v>
      </c>
      <c r="Y136" s="44">
        <f>DSUM($B$80:$Y$98,Y$80,$C$105:$D136)</f>
        <v>12.888276850646843</v>
      </c>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1:79">
      <c r="B137" s="20" t="s">
        <v>157</v>
      </c>
      <c r="C137" s="74" t="s">
        <v>158</v>
      </c>
      <c r="D137" s="74" t="s">
        <v>159</v>
      </c>
      <c r="E137" s="44">
        <f>DSUM($B$80:$Y$98,E$80,$C$105:$D137)</f>
        <v>1.4417225157698157</v>
      </c>
      <c r="F137" s="44">
        <f>DSUM($B$80:$Y$98,F$80,$C$105:$D137)</f>
        <v>1.4357237293006082</v>
      </c>
      <c r="G137" s="44">
        <f>DSUM($B$80:$Y$98,G$80,$C$105:$D137)</f>
        <v>1.4297571334950019</v>
      </c>
      <c r="H137" s="44">
        <f>DSUM($B$80:$Y$98,H$80,$C$105:$D137)</f>
        <v>1.4238225094375034</v>
      </c>
      <c r="I137" s="44">
        <f>DSUM($B$80:$Y$98,I$80,$C$105:$D137)</f>
        <v>1.4179196399431144</v>
      </c>
      <c r="J137" s="44">
        <f>DSUM($B$80:$Y$98,J$80,$C$105:$D137)</f>
        <v>1.2708434785883456</v>
      </c>
      <c r="K137" s="44">
        <f>DSUM($B$80:$Y$98,K$80,$C$105:$D137)</f>
        <v>1.0124699792169036</v>
      </c>
      <c r="L137" s="44">
        <f>DSUM($B$80:$Y$98,L$80,$C$105:$D137)</f>
        <v>0.8066300616793195</v>
      </c>
      <c r="M137" s="44">
        <f>DSUM($B$80:$Y$98,M$80,$C$105:$D137)</f>
        <v>0.64264155201468076</v>
      </c>
      <c r="N137" s="44">
        <f>DSUM($B$80:$Y$98,N$80,$C$105:$D137)</f>
        <v>0.51199455881608269</v>
      </c>
      <c r="O137" s="44">
        <f>DSUM($B$80:$Y$98,O$80,$C$105:$D137)</f>
        <v>0.40790969179194403</v>
      </c>
      <c r="P137" s="44">
        <f>DSUM($B$80:$Y$98,P$80,$C$105:$D137)</f>
        <v>0.32498613352726607</v>
      </c>
      <c r="Q137" s="44">
        <f>DSUM($B$80:$Y$98,Q$80,$C$105:$D137)</f>
        <v>0.25892128786136603</v>
      </c>
      <c r="R137" s="44">
        <f>DSUM($B$80:$Y$98,R$80,$C$105:$D137)</f>
        <v>0.20628744615247557</v>
      </c>
      <c r="S137" s="44">
        <f>DSUM($B$80:$Y$98,S$80,$C$105:$D137)</f>
        <v>0.16435387419807154</v>
      </c>
      <c r="T137" s="44">
        <f>DSUM($B$80:$Y$98,T$80,$C$105:$D137)</f>
        <v>0.13094508160787699</v>
      </c>
      <c r="U137" s="44">
        <f>DSUM($B$80:$Y$98,U$80,$C$105:$D137)</f>
        <v>8.8949546847931819E-4</v>
      </c>
      <c r="V137" s="44">
        <f>DSUM($B$80:$Y$98,V$80,$C$105:$D137)</f>
        <v>3.1638008651005569E-4</v>
      </c>
      <c r="W137" s="44">
        <f>DSUM($B$80:$Y$98,W$80,$C$105:$D137)</f>
        <v>1.0741705238251253E-4</v>
      </c>
      <c r="X137" s="44">
        <f>DSUM($B$80:$Y$98,X$80,$C$105:$D137)</f>
        <v>3.4884639098667495E-5</v>
      </c>
      <c r="Y137" s="44">
        <f>DSUM($B$80:$Y$98,Y$80,$C$105:$D137)</f>
        <v>12.888276850646843</v>
      </c>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1:79">
      <c r="C138" s="54"/>
      <c r="D138" s="54"/>
      <c r="E138" s="44"/>
      <c r="F138" s="44"/>
      <c r="G138" s="44"/>
      <c r="H138" s="44"/>
      <c r="I138" s="44"/>
      <c r="J138" s="44"/>
      <c r="K138" s="44"/>
      <c r="L138" s="44"/>
      <c r="M138" s="44"/>
      <c r="N138" s="44"/>
      <c r="O138" s="44"/>
      <c r="P138" s="44"/>
      <c r="Q138" s="44"/>
      <c r="R138" s="44"/>
      <c r="S138" s="44"/>
      <c r="T138" s="44"/>
      <c r="U138" s="44"/>
      <c r="V138" s="44"/>
      <c r="W138" s="44"/>
      <c r="X138" s="44"/>
      <c r="Y138" s="44"/>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1:79">
      <c r="E139" s="75">
        <f>E137</f>
        <v>1.4417225157698157</v>
      </c>
      <c r="F139" s="75">
        <f t="shared" ref="F139:Y139" si="41">F137</f>
        <v>1.4357237293006082</v>
      </c>
      <c r="G139" s="75">
        <f t="shared" si="41"/>
        <v>1.4297571334950019</v>
      </c>
      <c r="H139" s="75">
        <f t="shared" si="41"/>
        <v>1.4238225094375034</v>
      </c>
      <c r="I139" s="75">
        <f t="shared" si="41"/>
        <v>1.4179196399431144</v>
      </c>
      <c r="J139" s="75">
        <f t="shared" si="41"/>
        <v>1.2708434785883456</v>
      </c>
      <c r="K139" s="75">
        <f t="shared" si="41"/>
        <v>1.0124699792169036</v>
      </c>
      <c r="L139" s="75">
        <f t="shared" si="41"/>
        <v>0.8066300616793195</v>
      </c>
      <c r="M139" s="75">
        <f t="shared" si="41"/>
        <v>0.64264155201468076</v>
      </c>
      <c r="N139" s="75">
        <f t="shared" si="41"/>
        <v>0.51199455881608269</v>
      </c>
      <c r="O139" s="75">
        <f t="shared" si="41"/>
        <v>0.40790969179194403</v>
      </c>
      <c r="P139" s="75">
        <f t="shared" si="41"/>
        <v>0.32498613352726607</v>
      </c>
      <c r="Q139" s="75">
        <f t="shared" si="41"/>
        <v>0.25892128786136603</v>
      </c>
      <c r="R139" s="75">
        <f t="shared" si="41"/>
        <v>0.20628744615247557</v>
      </c>
      <c r="S139" s="75">
        <f t="shared" si="41"/>
        <v>0.16435387419807154</v>
      </c>
      <c r="T139" s="75">
        <f t="shared" si="41"/>
        <v>0.13094508160787699</v>
      </c>
      <c r="U139" s="75">
        <f t="shared" si="41"/>
        <v>8.8949546847931819E-4</v>
      </c>
      <c r="V139" s="75">
        <f t="shared" si="41"/>
        <v>3.1638008651005569E-4</v>
      </c>
      <c r="W139" s="75">
        <f t="shared" si="41"/>
        <v>1.0741705238251253E-4</v>
      </c>
      <c r="X139" s="75">
        <f t="shared" si="41"/>
        <v>3.4884639098667495E-5</v>
      </c>
      <c r="Y139" s="75">
        <f t="shared" si="41"/>
        <v>12.888276850646843</v>
      </c>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1:79" ht="15">
      <c r="A140" s="49" t="s">
        <v>123</v>
      </c>
      <c r="B140" s="61"/>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1:79" ht="15">
      <c r="D141" s="50" t="str">
        <f>C8</f>
        <v>DCV Parking Garage-Retro</v>
      </c>
      <c r="E141" s="51">
        <f>E104</f>
        <v>2016</v>
      </c>
      <c r="F141" s="51">
        <f t="shared" ref="F141:Y141" si="42">F104</f>
        <v>2017</v>
      </c>
      <c r="G141" s="51">
        <f t="shared" si="42"/>
        <v>2018</v>
      </c>
      <c r="H141" s="51">
        <f t="shared" si="42"/>
        <v>2019</v>
      </c>
      <c r="I141" s="51">
        <f t="shared" si="42"/>
        <v>2020</v>
      </c>
      <c r="J141" s="51">
        <f t="shared" si="42"/>
        <v>2021</v>
      </c>
      <c r="K141" s="51">
        <f t="shared" si="42"/>
        <v>2022</v>
      </c>
      <c r="L141" s="51">
        <f t="shared" si="42"/>
        <v>2023</v>
      </c>
      <c r="M141" s="51">
        <f t="shared" si="42"/>
        <v>2024</v>
      </c>
      <c r="N141" s="51">
        <f t="shared" si="42"/>
        <v>2025</v>
      </c>
      <c r="O141" s="51">
        <f t="shared" si="42"/>
        <v>2026</v>
      </c>
      <c r="P141" s="51">
        <f t="shared" si="42"/>
        <v>2027</v>
      </c>
      <c r="Q141" s="51">
        <f t="shared" si="42"/>
        <v>2028</v>
      </c>
      <c r="R141" s="51">
        <f t="shared" si="42"/>
        <v>2029</v>
      </c>
      <c r="S141" s="51">
        <f t="shared" si="42"/>
        <v>2030</v>
      </c>
      <c r="T141" s="51">
        <f t="shared" si="42"/>
        <v>2031</v>
      </c>
      <c r="U141" s="51">
        <f t="shared" si="42"/>
        <v>2032</v>
      </c>
      <c r="V141" s="51">
        <f t="shared" si="42"/>
        <v>2033</v>
      </c>
      <c r="W141" s="51">
        <f t="shared" si="42"/>
        <v>2034</v>
      </c>
      <c r="X141" s="51">
        <f t="shared" si="42"/>
        <v>2035</v>
      </c>
      <c r="Y141" s="51" t="str">
        <f t="shared" si="42"/>
        <v>Max</v>
      </c>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1:79" ht="15">
      <c r="E142" s="52" t="str">
        <f>CONCATENATE("aMW_",E$11)</f>
        <v>aMW_2016</v>
      </c>
      <c r="F142" s="52" t="str">
        <f t="shared" ref="F142:Y142" si="43">CONCATENATE("aMW_",F$11)</f>
        <v>aMW_2017</v>
      </c>
      <c r="G142" s="52" t="str">
        <f t="shared" si="43"/>
        <v>aMW_2018</v>
      </c>
      <c r="H142" s="52" t="str">
        <f t="shared" si="43"/>
        <v>aMW_2019</v>
      </c>
      <c r="I142" s="52" t="str">
        <f t="shared" si="43"/>
        <v>aMW_2020</v>
      </c>
      <c r="J142" s="52" t="str">
        <f t="shared" si="43"/>
        <v>aMW_2021</v>
      </c>
      <c r="K142" s="52" t="str">
        <f t="shared" si="43"/>
        <v>aMW_2022</v>
      </c>
      <c r="L142" s="52" t="str">
        <f t="shared" si="43"/>
        <v>aMW_2023</v>
      </c>
      <c r="M142" s="52" t="str">
        <f t="shared" si="43"/>
        <v>aMW_2024</v>
      </c>
      <c r="N142" s="52" t="str">
        <f t="shared" si="43"/>
        <v>aMW_2025</v>
      </c>
      <c r="O142" s="52" t="str">
        <f t="shared" si="43"/>
        <v>aMW_2026</v>
      </c>
      <c r="P142" s="52" t="str">
        <f t="shared" si="43"/>
        <v>aMW_2027</v>
      </c>
      <c r="Q142" s="52" t="str">
        <f t="shared" si="43"/>
        <v>aMW_2028</v>
      </c>
      <c r="R142" s="52" t="str">
        <f t="shared" si="43"/>
        <v>aMW_2029</v>
      </c>
      <c r="S142" s="52" t="str">
        <f t="shared" si="43"/>
        <v>aMW_2030</v>
      </c>
      <c r="T142" s="52" t="str">
        <f t="shared" si="43"/>
        <v>aMW_2031</v>
      </c>
      <c r="U142" s="52" t="str">
        <f t="shared" si="43"/>
        <v>aMW_2032</v>
      </c>
      <c r="V142" s="52" t="str">
        <f t="shared" si="43"/>
        <v>aMW_2033</v>
      </c>
      <c r="W142" s="52" t="str">
        <f t="shared" si="43"/>
        <v>aMW_2034</v>
      </c>
      <c r="X142" s="52" t="str">
        <f t="shared" si="43"/>
        <v>aMW_2035</v>
      </c>
      <c r="Y142" s="52" t="str">
        <f t="shared" si="43"/>
        <v>aMW_</v>
      </c>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1:79">
      <c r="C143" s="20" t="s">
        <v>49</v>
      </c>
      <c r="E143" s="55">
        <f t="shared" ref="E143:Y143" si="44">E106</f>
        <v>0</v>
      </c>
      <c r="F143" s="55">
        <f t="shared" si="44"/>
        <v>0</v>
      </c>
      <c r="G143" s="55">
        <f t="shared" si="44"/>
        <v>0</v>
      </c>
      <c r="H143" s="55">
        <f t="shared" si="44"/>
        <v>0</v>
      </c>
      <c r="I143" s="55">
        <f t="shared" si="44"/>
        <v>0</v>
      </c>
      <c r="J143" s="55">
        <f t="shared" si="44"/>
        <v>0</v>
      </c>
      <c r="K143" s="55">
        <f t="shared" si="44"/>
        <v>0</v>
      </c>
      <c r="L143" s="55">
        <f t="shared" si="44"/>
        <v>0</v>
      </c>
      <c r="M143" s="55">
        <f t="shared" si="44"/>
        <v>0</v>
      </c>
      <c r="N143" s="55">
        <f t="shared" si="44"/>
        <v>0</v>
      </c>
      <c r="O143" s="55">
        <f t="shared" si="44"/>
        <v>0</v>
      </c>
      <c r="P143" s="55">
        <f t="shared" si="44"/>
        <v>0</v>
      </c>
      <c r="Q143" s="55">
        <f t="shared" si="44"/>
        <v>0</v>
      </c>
      <c r="R143" s="55">
        <f t="shared" si="44"/>
        <v>0</v>
      </c>
      <c r="S143" s="55">
        <f t="shared" si="44"/>
        <v>0</v>
      </c>
      <c r="T143" s="55">
        <f t="shared" si="44"/>
        <v>0</v>
      </c>
      <c r="U143" s="55">
        <f t="shared" si="44"/>
        <v>0</v>
      </c>
      <c r="V143" s="55">
        <f t="shared" si="44"/>
        <v>0</v>
      </c>
      <c r="W143" s="55">
        <f t="shared" si="44"/>
        <v>0</v>
      </c>
      <c r="X143" s="55">
        <f t="shared" si="44"/>
        <v>0</v>
      </c>
      <c r="Y143" s="55">
        <f t="shared" si="44"/>
        <v>0</v>
      </c>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1:79">
      <c r="C144" s="20" t="s">
        <v>50</v>
      </c>
      <c r="E144" s="55">
        <f t="shared" ref="E144:Y156" si="45">E107-E106</f>
        <v>0</v>
      </c>
      <c r="F144" s="55">
        <f t="shared" si="45"/>
        <v>0</v>
      </c>
      <c r="G144" s="55">
        <f t="shared" si="45"/>
        <v>0</v>
      </c>
      <c r="H144" s="55">
        <f t="shared" si="45"/>
        <v>0</v>
      </c>
      <c r="I144" s="55">
        <f t="shared" si="45"/>
        <v>0</v>
      </c>
      <c r="J144" s="55">
        <f t="shared" si="45"/>
        <v>0</v>
      </c>
      <c r="K144" s="55">
        <f t="shared" si="45"/>
        <v>0</v>
      </c>
      <c r="L144" s="55">
        <f t="shared" si="45"/>
        <v>0</v>
      </c>
      <c r="M144" s="55">
        <f t="shared" si="45"/>
        <v>0</v>
      </c>
      <c r="N144" s="55">
        <f t="shared" si="45"/>
        <v>0</v>
      </c>
      <c r="O144" s="55">
        <f t="shared" si="45"/>
        <v>0</v>
      </c>
      <c r="P144" s="55">
        <f t="shared" si="45"/>
        <v>0</v>
      </c>
      <c r="Q144" s="55">
        <f t="shared" si="45"/>
        <v>0</v>
      </c>
      <c r="R144" s="55">
        <f t="shared" si="45"/>
        <v>0</v>
      </c>
      <c r="S144" s="55">
        <f t="shared" si="45"/>
        <v>0</v>
      </c>
      <c r="T144" s="55">
        <f t="shared" si="45"/>
        <v>0</v>
      </c>
      <c r="U144" s="55">
        <f t="shared" si="45"/>
        <v>0</v>
      </c>
      <c r="V144" s="55">
        <f t="shared" si="45"/>
        <v>0</v>
      </c>
      <c r="W144" s="55">
        <f t="shared" si="45"/>
        <v>0</v>
      </c>
      <c r="X144" s="55">
        <f t="shared" si="45"/>
        <v>0</v>
      </c>
      <c r="Y144" s="55">
        <f t="shared" si="45"/>
        <v>0</v>
      </c>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3:79">
      <c r="C145" s="20" t="s">
        <v>51</v>
      </c>
      <c r="E145" s="55">
        <f t="shared" si="45"/>
        <v>0</v>
      </c>
      <c r="F145" s="55">
        <f t="shared" si="45"/>
        <v>0</v>
      </c>
      <c r="G145" s="55">
        <f t="shared" si="45"/>
        <v>0</v>
      </c>
      <c r="H145" s="55">
        <f t="shared" si="45"/>
        <v>0</v>
      </c>
      <c r="I145" s="55">
        <f t="shared" si="45"/>
        <v>0</v>
      </c>
      <c r="J145" s="55">
        <f t="shared" si="45"/>
        <v>0</v>
      </c>
      <c r="K145" s="55">
        <f t="shared" si="45"/>
        <v>0</v>
      </c>
      <c r="L145" s="55">
        <f t="shared" si="45"/>
        <v>0</v>
      </c>
      <c r="M145" s="55">
        <f t="shared" si="45"/>
        <v>0</v>
      </c>
      <c r="N145" s="55">
        <f t="shared" si="45"/>
        <v>0</v>
      </c>
      <c r="O145" s="55">
        <f t="shared" si="45"/>
        <v>0</v>
      </c>
      <c r="P145" s="55">
        <f t="shared" si="45"/>
        <v>0</v>
      </c>
      <c r="Q145" s="55">
        <f t="shared" si="45"/>
        <v>0</v>
      </c>
      <c r="R145" s="55">
        <f t="shared" si="45"/>
        <v>0</v>
      </c>
      <c r="S145" s="55">
        <f t="shared" si="45"/>
        <v>0</v>
      </c>
      <c r="T145" s="55">
        <f t="shared" si="45"/>
        <v>0</v>
      </c>
      <c r="U145" s="55">
        <f t="shared" si="45"/>
        <v>0</v>
      </c>
      <c r="V145" s="55">
        <f t="shared" si="45"/>
        <v>0</v>
      </c>
      <c r="W145" s="55">
        <f t="shared" si="45"/>
        <v>0</v>
      </c>
      <c r="X145" s="55">
        <f t="shared" si="45"/>
        <v>0</v>
      </c>
      <c r="Y145" s="55">
        <f t="shared" si="45"/>
        <v>0</v>
      </c>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3:79">
      <c r="C146" s="20" t="s">
        <v>52</v>
      </c>
      <c r="E146" s="55">
        <f t="shared" si="45"/>
        <v>0</v>
      </c>
      <c r="F146" s="55">
        <f t="shared" si="45"/>
        <v>0</v>
      </c>
      <c r="G146" s="55">
        <f t="shared" si="45"/>
        <v>0</v>
      </c>
      <c r="H146" s="55">
        <f t="shared" si="45"/>
        <v>0</v>
      </c>
      <c r="I146" s="55">
        <f t="shared" si="45"/>
        <v>0</v>
      </c>
      <c r="J146" s="55">
        <f t="shared" si="45"/>
        <v>0</v>
      </c>
      <c r="K146" s="55">
        <f t="shared" si="45"/>
        <v>0</v>
      </c>
      <c r="L146" s="55">
        <f t="shared" si="45"/>
        <v>0</v>
      </c>
      <c r="M146" s="55">
        <f t="shared" si="45"/>
        <v>0</v>
      </c>
      <c r="N146" s="55">
        <f t="shared" si="45"/>
        <v>0</v>
      </c>
      <c r="O146" s="55">
        <f t="shared" si="45"/>
        <v>0</v>
      </c>
      <c r="P146" s="55">
        <f t="shared" si="45"/>
        <v>0</v>
      </c>
      <c r="Q146" s="55">
        <f t="shared" si="45"/>
        <v>0</v>
      </c>
      <c r="R146" s="55">
        <f t="shared" si="45"/>
        <v>0</v>
      </c>
      <c r="S146" s="55">
        <f t="shared" si="45"/>
        <v>0</v>
      </c>
      <c r="T146" s="55">
        <f t="shared" si="45"/>
        <v>0</v>
      </c>
      <c r="U146" s="55">
        <f t="shared" si="45"/>
        <v>0</v>
      </c>
      <c r="V146" s="55">
        <f t="shared" si="45"/>
        <v>0</v>
      </c>
      <c r="W146" s="55">
        <f t="shared" si="45"/>
        <v>0</v>
      </c>
      <c r="X146" s="55">
        <f t="shared" si="45"/>
        <v>0</v>
      </c>
      <c r="Y146" s="55">
        <f t="shared" si="45"/>
        <v>0</v>
      </c>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3:79">
      <c r="C147" s="20" t="s">
        <v>53</v>
      </c>
      <c r="E147" s="55">
        <f t="shared" si="45"/>
        <v>0</v>
      </c>
      <c r="F147" s="55">
        <f t="shared" si="45"/>
        <v>0</v>
      </c>
      <c r="G147" s="55">
        <f t="shared" si="45"/>
        <v>0</v>
      </c>
      <c r="H147" s="55">
        <f t="shared" si="45"/>
        <v>0</v>
      </c>
      <c r="I147" s="55">
        <f t="shared" si="45"/>
        <v>0</v>
      </c>
      <c r="J147" s="55">
        <f t="shared" si="45"/>
        <v>0</v>
      </c>
      <c r="K147" s="55">
        <f t="shared" si="45"/>
        <v>0</v>
      </c>
      <c r="L147" s="55">
        <f t="shared" si="45"/>
        <v>0</v>
      </c>
      <c r="M147" s="55">
        <f t="shared" si="45"/>
        <v>0</v>
      </c>
      <c r="N147" s="55">
        <f t="shared" si="45"/>
        <v>0</v>
      </c>
      <c r="O147" s="55">
        <f t="shared" si="45"/>
        <v>0</v>
      </c>
      <c r="P147" s="55">
        <f t="shared" si="45"/>
        <v>0</v>
      </c>
      <c r="Q147" s="55">
        <f t="shared" si="45"/>
        <v>0</v>
      </c>
      <c r="R147" s="55">
        <f t="shared" si="45"/>
        <v>0</v>
      </c>
      <c r="S147" s="55">
        <f t="shared" si="45"/>
        <v>0</v>
      </c>
      <c r="T147" s="55">
        <f t="shared" si="45"/>
        <v>0</v>
      </c>
      <c r="U147" s="55">
        <f t="shared" si="45"/>
        <v>0</v>
      </c>
      <c r="V147" s="55">
        <f t="shared" si="45"/>
        <v>0</v>
      </c>
      <c r="W147" s="55">
        <f t="shared" si="45"/>
        <v>0</v>
      </c>
      <c r="X147" s="55">
        <f t="shared" si="45"/>
        <v>0</v>
      </c>
      <c r="Y147" s="55">
        <f t="shared" si="45"/>
        <v>0</v>
      </c>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3:79">
      <c r="C148" s="20" t="s">
        <v>54</v>
      </c>
      <c r="E148" s="55">
        <f t="shared" si="45"/>
        <v>1.4417225157698157</v>
      </c>
      <c r="F148" s="55">
        <f t="shared" si="45"/>
        <v>1.4357237293006082</v>
      </c>
      <c r="G148" s="55">
        <f t="shared" si="45"/>
        <v>1.4297571334950019</v>
      </c>
      <c r="H148" s="55">
        <f t="shared" si="45"/>
        <v>1.4238225094375034</v>
      </c>
      <c r="I148" s="55">
        <f t="shared" si="45"/>
        <v>1.4179196399431144</v>
      </c>
      <c r="J148" s="55">
        <f t="shared" si="45"/>
        <v>1.2708434785883456</v>
      </c>
      <c r="K148" s="55">
        <f t="shared" si="45"/>
        <v>1.0124699792169036</v>
      </c>
      <c r="L148" s="55">
        <f t="shared" si="45"/>
        <v>0.8066300616793195</v>
      </c>
      <c r="M148" s="55">
        <f t="shared" si="45"/>
        <v>0.64264155201468076</v>
      </c>
      <c r="N148" s="55">
        <f t="shared" si="45"/>
        <v>0.51199455881608269</v>
      </c>
      <c r="O148" s="55">
        <f t="shared" si="45"/>
        <v>0.40790969179194403</v>
      </c>
      <c r="P148" s="55">
        <f t="shared" si="45"/>
        <v>0.32498613352726607</v>
      </c>
      <c r="Q148" s="55">
        <f t="shared" si="45"/>
        <v>0.25892128786136603</v>
      </c>
      <c r="R148" s="55">
        <f t="shared" si="45"/>
        <v>0.20628744615247557</v>
      </c>
      <c r="S148" s="55">
        <f t="shared" si="45"/>
        <v>0.16435387419807154</v>
      </c>
      <c r="T148" s="55">
        <f t="shared" si="45"/>
        <v>0.13094508160787699</v>
      </c>
      <c r="U148" s="55">
        <f t="shared" si="45"/>
        <v>8.8949546847931819E-4</v>
      </c>
      <c r="V148" s="55">
        <f t="shared" si="45"/>
        <v>3.1638008651005569E-4</v>
      </c>
      <c r="W148" s="55">
        <f t="shared" si="45"/>
        <v>1.0741705238251253E-4</v>
      </c>
      <c r="X148" s="55">
        <f t="shared" si="45"/>
        <v>3.4884639098667495E-5</v>
      </c>
      <c r="Y148" s="55">
        <f t="shared" si="45"/>
        <v>12.888276850646843</v>
      </c>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3:79">
      <c r="C149" s="20" t="s">
        <v>55</v>
      </c>
      <c r="E149" s="55">
        <f t="shared" si="45"/>
        <v>0</v>
      </c>
      <c r="F149" s="55">
        <f t="shared" si="45"/>
        <v>0</v>
      </c>
      <c r="G149" s="55">
        <f t="shared" si="45"/>
        <v>0</v>
      </c>
      <c r="H149" s="55">
        <f t="shared" si="45"/>
        <v>0</v>
      </c>
      <c r="I149" s="55">
        <f t="shared" si="45"/>
        <v>0</v>
      </c>
      <c r="J149" s="55">
        <f t="shared" si="45"/>
        <v>0</v>
      </c>
      <c r="K149" s="55">
        <f t="shared" si="45"/>
        <v>0</v>
      </c>
      <c r="L149" s="55">
        <f t="shared" si="45"/>
        <v>0</v>
      </c>
      <c r="M149" s="55">
        <f t="shared" si="45"/>
        <v>0</v>
      </c>
      <c r="N149" s="55">
        <f t="shared" si="45"/>
        <v>0</v>
      </c>
      <c r="O149" s="55">
        <f t="shared" si="45"/>
        <v>0</v>
      </c>
      <c r="P149" s="55">
        <f t="shared" si="45"/>
        <v>0</v>
      </c>
      <c r="Q149" s="55">
        <f t="shared" si="45"/>
        <v>0</v>
      </c>
      <c r="R149" s="55">
        <f t="shared" si="45"/>
        <v>0</v>
      </c>
      <c r="S149" s="55">
        <f t="shared" si="45"/>
        <v>0</v>
      </c>
      <c r="T149" s="55">
        <f t="shared" si="45"/>
        <v>0</v>
      </c>
      <c r="U149" s="55">
        <f t="shared" si="45"/>
        <v>0</v>
      </c>
      <c r="V149" s="55">
        <f t="shared" si="45"/>
        <v>0</v>
      </c>
      <c r="W149" s="55">
        <f t="shared" si="45"/>
        <v>0</v>
      </c>
      <c r="X149" s="55">
        <f t="shared" si="45"/>
        <v>0</v>
      </c>
      <c r="Y149" s="55">
        <f t="shared" si="45"/>
        <v>0</v>
      </c>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3:79">
      <c r="C150" s="20" t="s">
        <v>56</v>
      </c>
      <c r="E150" s="55">
        <f t="shared" si="45"/>
        <v>0</v>
      </c>
      <c r="F150" s="55">
        <f t="shared" si="45"/>
        <v>0</v>
      </c>
      <c r="G150" s="55">
        <f t="shared" si="45"/>
        <v>0</v>
      </c>
      <c r="H150" s="55">
        <f t="shared" si="45"/>
        <v>0</v>
      </c>
      <c r="I150" s="55">
        <f t="shared" si="45"/>
        <v>0</v>
      </c>
      <c r="J150" s="55">
        <f t="shared" si="45"/>
        <v>0</v>
      </c>
      <c r="K150" s="55">
        <f t="shared" si="45"/>
        <v>0</v>
      </c>
      <c r="L150" s="55">
        <f t="shared" si="45"/>
        <v>0</v>
      </c>
      <c r="M150" s="55">
        <f t="shared" si="45"/>
        <v>0</v>
      </c>
      <c r="N150" s="55">
        <f t="shared" si="45"/>
        <v>0</v>
      </c>
      <c r="O150" s="55">
        <f t="shared" si="45"/>
        <v>0</v>
      </c>
      <c r="P150" s="55">
        <f t="shared" si="45"/>
        <v>0</v>
      </c>
      <c r="Q150" s="55">
        <f t="shared" si="45"/>
        <v>0</v>
      </c>
      <c r="R150" s="55">
        <f t="shared" si="45"/>
        <v>0</v>
      </c>
      <c r="S150" s="55">
        <f t="shared" si="45"/>
        <v>0</v>
      </c>
      <c r="T150" s="55">
        <f t="shared" si="45"/>
        <v>0</v>
      </c>
      <c r="U150" s="55">
        <f t="shared" si="45"/>
        <v>0</v>
      </c>
      <c r="V150" s="55">
        <f t="shared" si="45"/>
        <v>0</v>
      </c>
      <c r="W150" s="55">
        <f t="shared" si="45"/>
        <v>0</v>
      </c>
      <c r="X150" s="55">
        <f t="shared" si="45"/>
        <v>0</v>
      </c>
      <c r="Y150" s="55">
        <f t="shared" si="45"/>
        <v>0</v>
      </c>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row>
    <row r="151" spans="3:79">
      <c r="C151" s="20" t="s">
        <v>57</v>
      </c>
      <c r="E151" s="55">
        <f t="shared" si="45"/>
        <v>0</v>
      </c>
      <c r="F151" s="55">
        <f t="shared" si="45"/>
        <v>0</v>
      </c>
      <c r="G151" s="55">
        <f t="shared" si="45"/>
        <v>0</v>
      </c>
      <c r="H151" s="55">
        <f t="shared" si="45"/>
        <v>0</v>
      </c>
      <c r="I151" s="55">
        <f t="shared" si="45"/>
        <v>0</v>
      </c>
      <c r="J151" s="55">
        <f t="shared" si="45"/>
        <v>0</v>
      </c>
      <c r="K151" s="55">
        <f t="shared" si="45"/>
        <v>0</v>
      </c>
      <c r="L151" s="55">
        <f t="shared" si="45"/>
        <v>0</v>
      </c>
      <c r="M151" s="55">
        <f t="shared" si="45"/>
        <v>0</v>
      </c>
      <c r="N151" s="55">
        <f t="shared" si="45"/>
        <v>0</v>
      </c>
      <c r="O151" s="55">
        <f t="shared" si="45"/>
        <v>0</v>
      </c>
      <c r="P151" s="55">
        <f t="shared" si="45"/>
        <v>0</v>
      </c>
      <c r="Q151" s="55">
        <f t="shared" si="45"/>
        <v>0</v>
      </c>
      <c r="R151" s="55">
        <f t="shared" si="45"/>
        <v>0</v>
      </c>
      <c r="S151" s="55">
        <f t="shared" si="45"/>
        <v>0</v>
      </c>
      <c r="T151" s="55">
        <f t="shared" si="45"/>
        <v>0</v>
      </c>
      <c r="U151" s="55">
        <f t="shared" si="45"/>
        <v>0</v>
      </c>
      <c r="V151" s="55">
        <f t="shared" si="45"/>
        <v>0</v>
      </c>
      <c r="W151" s="55">
        <f t="shared" si="45"/>
        <v>0</v>
      </c>
      <c r="X151" s="55">
        <f t="shared" si="45"/>
        <v>0</v>
      </c>
      <c r="Y151" s="55">
        <f t="shared" si="45"/>
        <v>0</v>
      </c>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row>
    <row r="152" spans="3:79">
      <c r="C152" s="20" t="s">
        <v>58</v>
      </c>
      <c r="E152" s="55">
        <f t="shared" si="45"/>
        <v>0</v>
      </c>
      <c r="F152" s="55">
        <f t="shared" si="45"/>
        <v>0</v>
      </c>
      <c r="G152" s="55">
        <f t="shared" si="45"/>
        <v>0</v>
      </c>
      <c r="H152" s="55">
        <f t="shared" si="45"/>
        <v>0</v>
      </c>
      <c r="I152" s="55">
        <f t="shared" si="45"/>
        <v>0</v>
      </c>
      <c r="J152" s="55">
        <f t="shared" si="45"/>
        <v>0</v>
      </c>
      <c r="K152" s="55">
        <f t="shared" si="45"/>
        <v>0</v>
      </c>
      <c r="L152" s="55">
        <f t="shared" si="45"/>
        <v>0</v>
      </c>
      <c r="M152" s="55">
        <f t="shared" si="45"/>
        <v>0</v>
      </c>
      <c r="N152" s="55">
        <f t="shared" si="45"/>
        <v>0</v>
      </c>
      <c r="O152" s="55">
        <f t="shared" si="45"/>
        <v>0</v>
      </c>
      <c r="P152" s="55">
        <f t="shared" si="45"/>
        <v>0</v>
      </c>
      <c r="Q152" s="55">
        <f t="shared" si="45"/>
        <v>0</v>
      </c>
      <c r="R152" s="55">
        <f t="shared" si="45"/>
        <v>0</v>
      </c>
      <c r="S152" s="55">
        <f t="shared" si="45"/>
        <v>0</v>
      </c>
      <c r="T152" s="55">
        <f t="shared" si="45"/>
        <v>0</v>
      </c>
      <c r="U152" s="55">
        <f t="shared" si="45"/>
        <v>0</v>
      </c>
      <c r="V152" s="55">
        <f t="shared" si="45"/>
        <v>0</v>
      </c>
      <c r="W152" s="55">
        <f t="shared" si="45"/>
        <v>0</v>
      </c>
      <c r="X152" s="55">
        <f t="shared" si="45"/>
        <v>0</v>
      </c>
      <c r="Y152" s="55">
        <f t="shared" si="45"/>
        <v>0</v>
      </c>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row>
    <row r="153" spans="3:79">
      <c r="C153" s="20" t="s">
        <v>59</v>
      </c>
      <c r="E153" s="55">
        <f t="shared" si="45"/>
        <v>0</v>
      </c>
      <c r="F153" s="55">
        <f t="shared" si="45"/>
        <v>0</v>
      </c>
      <c r="G153" s="55">
        <f t="shared" si="45"/>
        <v>0</v>
      </c>
      <c r="H153" s="55">
        <f t="shared" si="45"/>
        <v>0</v>
      </c>
      <c r="I153" s="55">
        <f t="shared" si="45"/>
        <v>0</v>
      </c>
      <c r="J153" s="55">
        <f t="shared" si="45"/>
        <v>0</v>
      </c>
      <c r="K153" s="55">
        <f t="shared" si="45"/>
        <v>0</v>
      </c>
      <c r="L153" s="55">
        <f t="shared" si="45"/>
        <v>0</v>
      </c>
      <c r="M153" s="55">
        <f t="shared" si="45"/>
        <v>0</v>
      </c>
      <c r="N153" s="55">
        <f t="shared" si="45"/>
        <v>0</v>
      </c>
      <c r="O153" s="55">
        <f t="shared" si="45"/>
        <v>0</v>
      </c>
      <c r="P153" s="55">
        <f t="shared" si="45"/>
        <v>0</v>
      </c>
      <c r="Q153" s="55">
        <f t="shared" si="45"/>
        <v>0</v>
      </c>
      <c r="R153" s="55">
        <f t="shared" si="45"/>
        <v>0</v>
      </c>
      <c r="S153" s="55">
        <f t="shared" si="45"/>
        <v>0</v>
      </c>
      <c r="T153" s="55">
        <f t="shared" si="45"/>
        <v>0</v>
      </c>
      <c r="U153" s="55">
        <f t="shared" si="45"/>
        <v>0</v>
      </c>
      <c r="V153" s="55">
        <f t="shared" si="45"/>
        <v>0</v>
      </c>
      <c r="W153" s="55">
        <f t="shared" si="45"/>
        <v>0</v>
      </c>
      <c r="X153" s="55">
        <f t="shared" si="45"/>
        <v>0</v>
      </c>
      <c r="Y153" s="55">
        <f t="shared" si="45"/>
        <v>0</v>
      </c>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row>
    <row r="154" spans="3:79">
      <c r="C154" s="20" t="s">
        <v>60</v>
      </c>
      <c r="E154" s="55">
        <f t="shared" si="45"/>
        <v>0</v>
      </c>
      <c r="F154" s="55">
        <f t="shared" si="45"/>
        <v>0</v>
      </c>
      <c r="G154" s="55">
        <f t="shared" si="45"/>
        <v>0</v>
      </c>
      <c r="H154" s="55">
        <f t="shared" si="45"/>
        <v>0</v>
      </c>
      <c r="I154" s="55">
        <f t="shared" si="45"/>
        <v>0</v>
      </c>
      <c r="J154" s="55">
        <f t="shared" si="45"/>
        <v>0</v>
      </c>
      <c r="K154" s="55">
        <f t="shared" si="45"/>
        <v>0</v>
      </c>
      <c r="L154" s="55">
        <f t="shared" si="45"/>
        <v>0</v>
      </c>
      <c r="M154" s="55">
        <f t="shared" si="45"/>
        <v>0</v>
      </c>
      <c r="N154" s="55">
        <f t="shared" si="45"/>
        <v>0</v>
      </c>
      <c r="O154" s="55">
        <f t="shared" si="45"/>
        <v>0</v>
      </c>
      <c r="P154" s="55">
        <f t="shared" si="45"/>
        <v>0</v>
      </c>
      <c r="Q154" s="55">
        <f t="shared" si="45"/>
        <v>0</v>
      </c>
      <c r="R154" s="55">
        <f t="shared" si="45"/>
        <v>0</v>
      </c>
      <c r="S154" s="55">
        <f t="shared" si="45"/>
        <v>0</v>
      </c>
      <c r="T154" s="55">
        <f t="shared" si="45"/>
        <v>0</v>
      </c>
      <c r="U154" s="55">
        <f t="shared" si="45"/>
        <v>0</v>
      </c>
      <c r="V154" s="55">
        <f t="shared" si="45"/>
        <v>0</v>
      </c>
      <c r="W154" s="55">
        <f t="shared" si="45"/>
        <v>0</v>
      </c>
      <c r="X154" s="55">
        <f t="shared" si="45"/>
        <v>0</v>
      </c>
      <c r="Y154" s="55">
        <f t="shared" si="45"/>
        <v>0</v>
      </c>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row>
    <row r="155" spans="3:79">
      <c r="C155" s="20" t="s">
        <v>61</v>
      </c>
      <c r="E155" s="55">
        <f t="shared" si="45"/>
        <v>0</v>
      </c>
      <c r="F155" s="55">
        <f t="shared" si="45"/>
        <v>0</v>
      </c>
      <c r="G155" s="55">
        <f t="shared" si="45"/>
        <v>0</v>
      </c>
      <c r="H155" s="55">
        <f t="shared" si="45"/>
        <v>0</v>
      </c>
      <c r="I155" s="55">
        <f t="shared" si="45"/>
        <v>0</v>
      </c>
      <c r="J155" s="55">
        <f t="shared" si="45"/>
        <v>0</v>
      </c>
      <c r="K155" s="55">
        <f t="shared" si="45"/>
        <v>0</v>
      </c>
      <c r="L155" s="55">
        <f t="shared" si="45"/>
        <v>0</v>
      </c>
      <c r="M155" s="55">
        <f t="shared" si="45"/>
        <v>0</v>
      </c>
      <c r="N155" s="55">
        <f t="shared" si="45"/>
        <v>0</v>
      </c>
      <c r="O155" s="55">
        <f t="shared" si="45"/>
        <v>0</v>
      </c>
      <c r="P155" s="55">
        <f t="shared" si="45"/>
        <v>0</v>
      </c>
      <c r="Q155" s="55">
        <f t="shared" si="45"/>
        <v>0</v>
      </c>
      <c r="R155" s="55">
        <f t="shared" si="45"/>
        <v>0</v>
      </c>
      <c r="S155" s="55">
        <f t="shared" si="45"/>
        <v>0</v>
      </c>
      <c r="T155" s="55">
        <f t="shared" si="45"/>
        <v>0</v>
      </c>
      <c r="U155" s="55">
        <f t="shared" si="45"/>
        <v>0</v>
      </c>
      <c r="V155" s="55">
        <f t="shared" si="45"/>
        <v>0</v>
      </c>
      <c r="W155" s="55">
        <f t="shared" si="45"/>
        <v>0</v>
      </c>
      <c r="X155" s="55">
        <f t="shared" si="45"/>
        <v>0</v>
      </c>
      <c r="Y155" s="55">
        <f t="shared" si="45"/>
        <v>0</v>
      </c>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row>
    <row r="156" spans="3:79">
      <c r="C156" s="20" t="s">
        <v>62</v>
      </c>
      <c r="E156" s="55">
        <f t="shared" si="45"/>
        <v>0</v>
      </c>
      <c r="F156" s="55">
        <f t="shared" si="45"/>
        <v>0</v>
      </c>
      <c r="G156" s="55">
        <f t="shared" si="45"/>
        <v>0</v>
      </c>
      <c r="H156" s="55">
        <f t="shared" ref="H156:Y171" si="46">H119-H118</f>
        <v>0</v>
      </c>
      <c r="I156" s="55">
        <f t="shared" si="46"/>
        <v>0</v>
      </c>
      <c r="J156" s="55">
        <f t="shared" si="46"/>
        <v>0</v>
      </c>
      <c r="K156" s="55">
        <f t="shared" si="46"/>
        <v>0</v>
      </c>
      <c r="L156" s="55">
        <f t="shared" si="46"/>
        <v>0</v>
      </c>
      <c r="M156" s="55">
        <f t="shared" si="46"/>
        <v>0</v>
      </c>
      <c r="N156" s="55">
        <f t="shared" si="46"/>
        <v>0</v>
      </c>
      <c r="O156" s="55">
        <f t="shared" si="46"/>
        <v>0</v>
      </c>
      <c r="P156" s="55">
        <f t="shared" si="46"/>
        <v>0</v>
      </c>
      <c r="Q156" s="55">
        <f t="shared" si="46"/>
        <v>0</v>
      </c>
      <c r="R156" s="55">
        <f t="shared" si="46"/>
        <v>0</v>
      </c>
      <c r="S156" s="55">
        <f t="shared" si="46"/>
        <v>0</v>
      </c>
      <c r="T156" s="55">
        <f t="shared" si="46"/>
        <v>0</v>
      </c>
      <c r="U156" s="55">
        <f t="shared" si="46"/>
        <v>0</v>
      </c>
      <c r="V156" s="55">
        <f t="shared" si="46"/>
        <v>0</v>
      </c>
      <c r="W156" s="55">
        <f t="shared" si="46"/>
        <v>0</v>
      </c>
      <c r="X156" s="55">
        <f t="shared" si="46"/>
        <v>0</v>
      </c>
      <c r="Y156" s="55">
        <f t="shared" si="46"/>
        <v>0</v>
      </c>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row>
    <row r="157" spans="3:79">
      <c r="C157" s="20" t="s">
        <v>63</v>
      </c>
      <c r="E157" s="55">
        <f t="shared" ref="E157:X169" si="47">E120-E119</f>
        <v>0</v>
      </c>
      <c r="F157" s="55">
        <f t="shared" si="47"/>
        <v>0</v>
      </c>
      <c r="G157" s="55">
        <f t="shared" si="47"/>
        <v>0</v>
      </c>
      <c r="H157" s="55">
        <f t="shared" si="47"/>
        <v>0</v>
      </c>
      <c r="I157" s="55">
        <f t="shared" si="47"/>
        <v>0</v>
      </c>
      <c r="J157" s="55">
        <f t="shared" si="47"/>
        <v>0</v>
      </c>
      <c r="K157" s="55">
        <f t="shared" si="47"/>
        <v>0</v>
      </c>
      <c r="L157" s="55">
        <f t="shared" si="47"/>
        <v>0</v>
      </c>
      <c r="M157" s="55">
        <f t="shared" si="47"/>
        <v>0</v>
      </c>
      <c r="N157" s="55">
        <f t="shared" si="47"/>
        <v>0</v>
      </c>
      <c r="O157" s="55">
        <f t="shared" si="47"/>
        <v>0</v>
      </c>
      <c r="P157" s="55">
        <f t="shared" si="47"/>
        <v>0</v>
      </c>
      <c r="Q157" s="55">
        <f t="shared" si="47"/>
        <v>0</v>
      </c>
      <c r="R157" s="55">
        <f t="shared" si="47"/>
        <v>0</v>
      </c>
      <c r="S157" s="55">
        <f t="shared" si="47"/>
        <v>0</v>
      </c>
      <c r="T157" s="55">
        <f t="shared" si="47"/>
        <v>0</v>
      </c>
      <c r="U157" s="55">
        <f t="shared" si="47"/>
        <v>0</v>
      </c>
      <c r="V157" s="55">
        <f t="shared" si="47"/>
        <v>0</v>
      </c>
      <c r="W157" s="55">
        <f t="shared" si="47"/>
        <v>0</v>
      </c>
      <c r="X157" s="55">
        <f t="shared" si="47"/>
        <v>0</v>
      </c>
      <c r="Y157" s="55">
        <f t="shared" si="46"/>
        <v>0</v>
      </c>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row>
    <row r="158" spans="3:79">
      <c r="C158" s="20" t="s">
        <v>64</v>
      </c>
      <c r="E158" s="55">
        <f t="shared" si="47"/>
        <v>0</v>
      </c>
      <c r="F158" s="55">
        <f t="shared" si="47"/>
        <v>0</v>
      </c>
      <c r="G158" s="55">
        <f t="shared" si="47"/>
        <v>0</v>
      </c>
      <c r="H158" s="55">
        <f t="shared" si="47"/>
        <v>0</v>
      </c>
      <c r="I158" s="55">
        <f t="shared" si="47"/>
        <v>0</v>
      </c>
      <c r="J158" s="55">
        <f t="shared" si="47"/>
        <v>0</v>
      </c>
      <c r="K158" s="55">
        <f t="shared" si="47"/>
        <v>0</v>
      </c>
      <c r="L158" s="55">
        <f t="shared" si="47"/>
        <v>0</v>
      </c>
      <c r="M158" s="55">
        <f t="shared" si="47"/>
        <v>0</v>
      </c>
      <c r="N158" s="55">
        <f t="shared" si="47"/>
        <v>0</v>
      </c>
      <c r="O158" s="55">
        <f t="shared" si="47"/>
        <v>0</v>
      </c>
      <c r="P158" s="55">
        <f t="shared" si="47"/>
        <v>0</v>
      </c>
      <c r="Q158" s="55">
        <f t="shared" si="47"/>
        <v>0</v>
      </c>
      <c r="R158" s="55">
        <f t="shared" si="47"/>
        <v>0</v>
      </c>
      <c r="S158" s="55">
        <f t="shared" si="47"/>
        <v>0</v>
      </c>
      <c r="T158" s="55">
        <f t="shared" si="47"/>
        <v>0</v>
      </c>
      <c r="U158" s="55">
        <f t="shared" si="47"/>
        <v>0</v>
      </c>
      <c r="V158" s="55">
        <f t="shared" si="47"/>
        <v>0</v>
      </c>
      <c r="W158" s="55">
        <f t="shared" si="47"/>
        <v>0</v>
      </c>
      <c r="X158" s="55">
        <f t="shared" si="47"/>
        <v>0</v>
      </c>
      <c r="Y158" s="55">
        <f t="shared" si="46"/>
        <v>0</v>
      </c>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row>
    <row r="159" spans="3:79">
      <c r="C159" s="20" t="s">
        <v>65</v>
      </c>
      <c r="E159" s="55">
        <f t="shared" si="47"/>
        <v>0</v>
      </c>
      <c r="F159" s="55">
        <f t="shared" si="47"/>
        <v>0</v>
      </c>
      <c r="G159" s="55">
        <f t="shared" si="47"/>
        <v>0</v>
      </c>
      <c r="H159" s="55">
        <f t="shared" si="47"/>
        <v>0</v>
      </c>
      <c r="I159" s="55">
        <f t="shared" si="47"/>
        <v>0</v>
      </c>
      <c r="J159" s="55">
        <f t="shared" si="47"/>
        <v>0</v>
      </c>
      <c r="K159" s="55">
        <f t="shared" si="47"/>
        <v>0</v>
      </c>
      <c r="L159" s="55">
        <f t="shared" si="47"/>
        <v>0</v>
      </c>
      <c r="M159" s="55">
        <f t="shared" si="47"/>
        <v>0</v>
      </c>
      <c r="N159" s="55">
        <f t="shared" si="47"/>
        <v>0</v>
      </c>
      <c r="O159" s="55">
        <f t="shared" si="47"/>
        <v>0</v>
      </c>
      <c r="P159" s="55">
        <f t="shared" si="47"/>
        <v>0</v>
      </c>
      <c r="Q159" s="55">
        <f t="shared" si="47"/>
        <v>0</v>
      </c>
      <c r="R159" s="55">
        <f t="shared" si="47"/>
        <v>0</v>
      </c>
      <c r="S159" s="55">
        <f t="shared" si="47"/>
        <v>0</v>
      </c>
      <c r="T159" s="55">
        <f t="shared" si="47"/>
        <v>0</v>
      </c>
      <c r="U159" s="55">
        <f t="shared" si="47"/>
        <v>0</v>
      </c>
      <c r="V159" s="55">
        <f t="shared" si="47"/>
        <v>0</v>
      </c>
      <c r="W159" s="55">
        <f t="shared" si="47"/>
        <v>0</v>
      </c>
      <c r="X159" s="55">
        <f t="shared" si="47"/>
        <v>0</v>
      </c>
      <c r="Y159" s="55">
        <f t="shared" si="46"/>
        <v>0</v>
      </c>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row>
    <row r="160" spans="3:79">
      <c r="C160" s="20" t="s">
        <v>66</v>
      </c>
      <c r="E160" s="55">
        <f t="shared" si="47"/>
        <v>0</v>
      </c>
      <c r="F160" s="55">
        <f t="shared" si="47"/>
        <v>0</v>
      </c>
      <c r="G160" s="55">
        <f t="shared" si="47"/>
        <v>0</v>
      </c>
      <c r="H160" s="55">
        <f t="shared" si="47"/>
        <v>0</v>
      </c>
      <c r="I160" s="55">
        <f t="shared" si="47"/>
        <v>0</v>
      </c>
      <c r="J160" s="55">
        <f t="shared" si="47"/>
        <v>0</v>
      </c>
      <c r="K160" s="55">
        <f t="shared" si="47"/>
        <v>0</v>
      </c>
      <c r="L160" s="55">
        <f t="shared" si="47"/>
        <v>0</v>
      </c>
      <c r="M160" s="55">
        <f t="shared" si="47"/>
        <v>0</v>
      </c>
      <c r="N160" s="55">
        <f t="shared" si="47"/>
        <v>0</v>
      </c>
      <c r="O160" s="55">
        <f t="shared" si="47"/>
        <v>0</v>
      </c>
      <c r="P160" s="55">
        <f t="shared" si="47"/>
        <v>0</v>
      </c>
      <c r="Q160" s="55">
        <f t="shared" si="47"/>
        <v>0</v>
      </c>
      <c r="R160" s="55">
        <f t="shared" si="47"/>
        <v>0</v>
      </c>
      <c r="S160" s="55">
        <f t="shared" si="47"/>
        <v>0</v>
      </c>
      <c r="T160" s="55">
        <f t="shared" si="47"/>
        <v>0</v>
      </c>
      <c r="U160" s="55">
        <f t="shared" si="47"/>
        <v>0</v>
      </c>
      <c r="V160" s="55">
        <f t="shared" si="47"/>
        <v>0</v>
      </c>
      <c r="W160" s="55">
        <f t="shared" si="47"/>
        <v>0</v>
      </c>
      <c r="X160" s="55">
        <f t="shared" si="47"/>
        <v>0</v>
      </c>
      <c r="Y160" s="55">
        <f t="shared" si="46"/>
        <v>0</v>
      </c>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row>
    <row r="161" spans="3:79">
      <c r="C161" s="20" t="s">
        <v>67</v>
      </c>
      <c r="E161" s="55">
        <f t="shared" si="47"/>
        <v>0</v>
      </c>
      <c r="F161" s="55">
        <f t="shared" si="47"/>
        <v>0</v>
      </c>
      <c r="G161" s="55">
        <f t="shared" si="47"/>
        <v>0</v>
      </c>
      <c r="H161" s="55">
        <f t="shared" si="47"/>
        <v>0</v>
      </c>
      <c r="I161" s="55">
        <f t="shared" si="47"/>
        <v>0</v>
      </c>
      <c r="J161" s="55">
        <f t="shared" si="47"/>
        <v>0</v>
      </c>
      <c r="K161" s="55">
        <f t="shared" si="47"/>
        <v>0</v>
      </c>
      <c r="L161" s="55">
        <f t="shared" si="47"/>
        <v>0</v>
      </c>
      <c r="M161" s="55">
        <f t="shared" si="47"/>
        <v>0</v>
      </c>
      <c r="N161" s="55">
        <f t="shared" si="47"/>
        <v>0</v>
      </c>
      <c r="O161" s="55">
        <f t="shared" si="47"/>
        <v>0</v>
      </c>
      <c r="P161" s="55">
        <f t="shared" si="47"/>
        <v>0</v>
      </c>
      <c r="Q161" s="55">
        <f t="shared" si="47"/>
        <v>0</v>
      </c>
      <c r="R161" s="55">
        <f t="shared" si="47"/>
        <v>0</v>
      </c>
      <c r="S161" s="55">
        <f t="shared" si="47"/>
        <v>0</v>
      </c>
      <c r="T161" s="55">
        <f t="shared" si="47"/>
        <v>0</v>
      </c>
      <c r="U161" s="55">
        <f t="shared" si="47"/>
        <v>0</v>
      </c>
      <c r="V161" s="55">
        <f t="shared" si="47"/>
        <v>0</v>
      </c>
      <c r="W161" s="55">
        <f t="shared" si="47"/>
        <v>0</v>
      </c>
      <c r="X161" s="55">
        <f t="shared" si="47"/>
        <v>0</v>
      </c>
      <c r="Y161" s="55">
        <f t="shared" si="46"/>
        <v>0</v>
      </c>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row>
    <row r="162" spans="3:79">
      <c r="C162" s="20" t="s">
        <v>68</v>
      </c>
      <c r="E162" s="55">
        <f t="shared" si="47"/>
        <v>0</v>
      </c>
      <c r="F162" s="55">
        <f t="shared" si="47"/>
        <v>0</v>
      </c>
      <c r="G162" s="55">
        <f t="shared" si="47"/>
        <v>0</v>
      </c>
      <c r="H162" s="55">
        <f t="shared" si="47"/>
        <v>0</v>
      </c>
      <c r="I162" s="55">
        <f t="shared" si="47"/>
        <v>0</v>
      </c>
      <c r="J162" s="55">
        <f t="shared" si="47"/>
        <v>0</v>
      </c>
      <c r="K162" s="55">
        <f t="shared" si="47"/>
        <v>0</v>
      </c>
      <c r="L162" s="55">
        <f t="shared" si="47"/>
        <v>0</v>
      </c>
      <c r="M162" s="55">
        <f t="shared" si="47"/>
        <v>0</v>
      </c>
      <c r="N162" s="55">
        <f t="shared" si="47"/>
        <v>0</v>
      </c>
      <c r="O162" s="55">
        <f t="shared" si="47"/>
        <v>0</v>
      </c>
      <c r="P162" s="55">
        <f t="shared" si="47"/>
        <v>0</v>
      </c>
      <c r="Q162" s="55">
        <f t="shared" si="47"/>
        <v>0</v>
      </c>
      <c r="R162" s="55">
        <f t="shared" si="47"/>
        <v>0</v>
      </c>
      <c r="S162" s="55">
        <f t="shared" si="47"/>
        <v>0</v>
      </c>
      <c r="T162" s="55">
        <f t="shared" si="47"/>
        <v>0</v>
      </c>
      <c r="U162" s="55">
        <f t="shared" si="47"/>
        <v>0</v>
      </c>
      <c r="V162" s="55">
        <f t="shared" si="47"/>
        <v>0</v>
      </c>
      <c r="W162" s="55">
        <f t="shared" si="47"/>
        <v>0</v>
      </c>
      <c r="X162" s="55">
        <f t="shared" si="47"/>
        <v>0</v>
      </c>
      <c r="Y162" s="55">
        <f t="shared" si="46"/>
        <v>0</v>
      </c>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row>
    <row r="163" spans="3:79">
      <c r="C163" s="20" t="s">
        <v>69</v>
      </c>
      <c r="E163" s="55">
        <f t="shared" si="47"/>
        <v>0</v>
      </c>
      <c r="F163" s="55">
        <f t="shared" si="47"/>
        <v>0</v>
      </c>
      <c r="G163" s="55">
        <f t="shared" si="47"/>
        <v>0</v>
      </c>
      <c r="H163" s="55">
        <f t="shared" si="47"/>
        <v>0</v>
      </c>
      <c r="I163" s="55">
        <f t="shared" si="47"/>
        <v>0</v>
      </c>
      <c r="J163" s="55">
        <f t="shared" si="47"/>
        <v>0</v>
      </c>
      <c r="K163" s="55">
        <f t="shared" si="47"/>
        <v>0</v>
      </c>
      <c r="L163" s="55">
        <f t="shared" si="47"/>
        <v>0</v>
      </c>
      <c r="M163" s="55">
        <f t="shared" si="47"/>
        <v>0</v>
      </c>
      <c r="N163" s="55">
        <f t="shared" si="47"/>
        <v>0</v>
      </c>
      <c r="O163" s="55">
        <f t="shared" si="47"/>
        <v>0</v>
      </c>
      <c r="P163" s="55">
        <f t="shared" si="47"/>
        <v>0</v>
      </c>
      <c r="Q163" s="55">
        <f t="shared" si="47"/>
        <v>0</v>
      </c>
      <c r="R163" s="55">
        <f t="shared" si="47"/>
        <v>0</v>
      </c>
      <c r="S163" s="55">
        <f t="shared" si="47"/>
        <v>0</v>
      </c>
      <c r="T163" s="55">
        <f t="shared" si="47"/>
        <v>0</v>
      </c>
      <c r="U163" s="55">
        <f t="shared" si="47"/>
        <v>0</v>
      </c>
      <c r="V163" s="55">
        <f t="shared" si="47"/>
        <v>0</v>
      </c>
      <c r="W163" s="55">
        <f t="shared" si="47"/>
        <v>0</v>
      </c>
      <c r="X163" s="55">
        <f t="shared" si="47"/>
        <v>0</v>
      </c>
      <c r="Y163" s="55">
        <f t="shared" si="46"/>
        <v>0</v>
      </c>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row>
    <row r="164" spans="3:79">
      <c r="C164" s="20" t="s">
        <v>128</v>
      </c>
      <c r="E164" s="55">
        <f t="shared" si="47"/>
        <v>0</v>
      </c>
      <c r="F164" s="55">
        <f t="shared" si="47"/>
        <v>0</v>
      </c>
      <c r="G164" s="55">
        <f t="shared" si="47"/>
        <v>0</v>
      </c>
      <c r="H164" s="55">
        <f t="shared" si="47"/>
        <v>0</v>
      </c>
      <c r="I164" s="55">
        <f t="shared" si="47"/>
        <v>0</v>
      </c>
      <c r="J164" s="55">
        <f t="shared" si="47"/>
        <v>0</v>
      </c>
      <c r="K164" s="55">
        <f t="shared" si="47"/>
        <v>0</v>
      </c>
      <c r="L164" s="55">
        <f t="shared" si="47"/>
        <v>0</v>
      </c>
      <c r="M164" s="55">
        <f t="shared" si="47"/>
        <v>0</v>
      </c>
      <c r="N164" s="55">
        <f t="shared" si="47"/>
        <v>0</v>
      </c>
      <c r="O164" s="55">
        <f t="shared" si="47"/>
        <v>0</v>
      </c>
      <c r="P164" s="55">
        <f t="shared" si="47"/>
        <v>0</v>
      </c>
      <c r="Q164" s="55">
        <f t="shared" si="47"/>
        <v>0</v>
      </c>
      <c r="R164" s="55">
        <f t="shared" si="47"/>
        <v>0</v>
      </c>
      <c r="S164" s="55">
        <f t="shared" si="47"/>
        <v>0</v>
      </c>
      <c r="T164" s="55">
        <f t="shared" si="47"/>
        <v>0</v>
      </c>
      <c r="U164" s="55">
        <f t="shared" si="47"/>
        <v>0</v>
      </c>
      <c r="V164" s="55">
        <f t="shared" si="47"/>
        <v>0</v>
      </c>
      <c r="W164" s="55">
        <f t="shared" si="47"/>
        <v>0</v>
      </c>
      <c r="X164" s="55">
        <f t="shared" si="47"/>
        <v>0</v>
      </c>
      <c r="Y164" s="55">
        <f t="shared" si="46"/>
        <v>0</v>
      </c>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row>
    <row r="165" spans="3:79">
      <c r="C165" s="20" t="s">
        <v>130</v>
      </c>
      <c r="E165" s="55">
        <f t="shared" si="47"/>
        <v>0</v>
      </c>
      <c r="F165" s="55">
        <f t="shared" si="47"/>
        <v>0</v>
      </c>
      <c r="G165" s="55">
        <f t="shared" si="47"/>
        <v>0</v>
      </c>
      <c r="H165" s="55">
        <f t="shared" si="47"/>
        <v>0</v>
      </c>
      <c r="I165" s="55">
        <f t="shared" si="47"/>
        <v>0</v>
      </c>
      <c r="J165" s="55">
        <f t="shared" si="47"/>
        <v>0</v>
      </c>
      <c r="K165" s="55">
        <f t="shared" si="47"/>
        <v>0</v>
      </c>
      <c r="L165" s="55">
        <f t="shared" si="47"/>
        <v>0</v>
      </c>
      <c r="M165" s="55">
        <f t="shared" si="47"/>
        <v>0</v>
      </c>
      <c r="N165" s="55">
        <f t="shared" si="47"/>
        <v>0</v>
      </c>
      <c r="O165" s="55">
        <f t="shared" si="47"/>
        <v>0</v>
      </c>
      <c r="P165" s="55">
        <f t="shared" si="47"/>
        <v>0</v>
      </c>
      <c r="Q165" s="55">
        <f t="shared" si="47"/>
        <v>0</v>
      </c>
      <c r="R165" s="55">
        <f t="shared" si="47"/>
        <v>0</v>
      </c>
      <c r="S165" s="55">
        <f t="shared" si="47"/>
        <v>0</v>
      </c>
      <c r="T165" s="55">
        <f t="shared" si="47"/>
        <v>0</v>
      </c>
      <c r="U165" s="55">
        <f t="shared" si="47"/>
        <v>0</v>
      </c>
      <c r="V165" s="55">
        <f t="shared" si="47"/>
        <v>0</v>
      </c>
      <c r="W165" s="55">
        <f t="shared" si="47"/>
        <v>0</v>
      </c>
      <c r="X165" s="55">
        <f t="shared" si="47"/>
        <v>0</v>
      </c>
      <c r="Y165" s="55">
        <f t="shared" si="46"/>
        <v>0</v>
      </c>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row>
    <row r="166" spans="3:79">
      <c r="C166" s="20" t="s">
        <v>133</v>
      </c>
      <c r="E166" s="55">
        <f t="shared" si="47"/>
        <v>0</v>
      </c>
      <c r="F166" s="55">
        <f t="shared" si="47"/>
        <v>0</v>
      </c>
      <c r="G166" s="55">
        <f t="shared" si="47"/>
        <v>0</v>
      </c>
      <c r="H166" s="55">
        <f t="shared" si="47"/>
        <v>0</v>
      </c>
      <c r="I166" s="55">
        <f t="shared" si="47"/>
        <v>0</v>
      </c>
      <c r="J166" s="55">
        <f t="shared" si="47"/>
        <v>0</v>
      </c>
      <c r="K166" s="55">
        <f t="shared" si="47"/>
        <v>0</v>
      </c>
      <c r="L166" s="55">
        <f t="shared" si="47"/>
        <v>0</v>
      </c>
      <c r="M166" s="55">
        <f t="shared" si="47"/>
        <v>0</v>
      </c>
      <c r="N166" s="55">
        <f t="shared" si="47"/>
        <v>0</v>
      </c>
      <c r="O166" s="55">
        <f t="shared" si="47"/>
        <v>0</v>
      </c>
      <c r="P166" s="55">
        <f t="shared" si="47"/>
        <v>0</v>
      </c>
      <c r="Q166" s="55">
        <f t="shared" si="47"/>
        <v>0</v>
      </c>
      <c r="R166" s="55">
        <f t="shared" si="47"/>
        <v>0</v>
      </c>
      <c r="S166" s="55">
        <f t="shared" si="47"/>
        <v>0</v>
      </c>
      <c r="T166" s="55">
        <f t="shared" si="47"/>
        <v>0</v>
      </c>
      <c r="U166" s="55">
        <f t="shared" si="47"/>
        <v>0</v>
      </c>
      <c r="V166" s="55">
        <f t="shared" si="47"/>
        <v>0</v>
      </c>
      <c r="W166" s="55">
        <f t="shared" si="47"/>
        <v>0</v>
      </c>
      <c r="X166" s="55">
        <f t="shared" si="47"/>
        <v>0</v>
      </c>
      <c r="Y166" s="55">
        <f t="shared" si="46"/>
        <v>0</v>
      </c>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row>
    <row r="167" spans="3:79">
      <c r="C167" s="20" t="s">
        <v>136</v>
      </c>
      <c r="E167" s="55">
        <f t="shared" si="47"/>
        <v>0</v>
      </c>
      <c r="F167" s="55">
        <f t="shared" si="47"/>
        <v>0</v>
      </c>
      <c r="G167" s="55">
        <f t="shared" si="47"/>
        <v>0</v>
      </c>
      <c r="H167" s="55">
        <f t="shared" si="47"/>
        <v>0</v>
      </c>
      <c r="I167" s="55">
        <f t="shared" si="47"/>
        <v>0</v>
      </c>
      <c r="J167" s="55">
        <f t="shared" si="47"/>
        <v>0</v>
      </c>
      <c r="K167" s="55">
        <f t="shared" si="47"/>
        <v>0</v>
      </c>
      <c r="L167" s="55">
        <f t="shared" si="47"/>
        <v>0</v>
      </c>
      <c r="M167" s="55">
        <f t="shared" si="47"/>
        <v>0</v>
      </c>
      <c r="N167" s="55">
        <f t="shared" si="47"/>
        <v>0</v>
      </c>
      <c r="O167" s="55">
        <f t="shared" si="47"/>
        <v>0</v>
      </c>
      <c r="P167" s="55">
        <f t="shared" si="47"/>
        <v>0</v>
      </c>
      <c r="Q167" s="55">
        <f t="shared" si="47"/>
        <v>0</v>
      </c>
      <c r="R167" s="55">
        <f t="shared" si="47"/>
        <v>0</v>
      </c>
      <c r="S167" s="55">
        <f t="shared" si="47"/>
        <v>0</v>
      </c>
      <c r="T167" s="55">
        <f t="shared" si="47"/>
        <v>0</v>
      </c>
      <c r="U167" s="55">
        <f t="shared" si="47"/>
        <v>0</v>
      </c>
      <c r="V167" s="55">
        <f t="shared" si="47"/>
        <v>0</v>
      </c>
      <c r="W167" s="55">
        <f t="shared" si="47"/>
        <v>0</v>
      </c>
      <c r="X167" s="55">
        <f t="shared" si="47"/>
        <v>0</v>
      </c>
      <c r="Y167" s="55">
        <f t="shared" si="46"/>
        <v>0</v>
      </c>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row>
    <row r="168" spans="3:79">
      <c r="C168" s="20" t="s">
        <v>139</v>
      </c>
      <c r="E168" s="55">
        <f t="shared" si="47"/>
        <v>0</v>
      </c>
      <c r="F168" s="55">
        <f t="shared" si="47"/>
        <v>0</v>
      </c>
      <c r="G168" s="55">
        <f t="shared" si="47"/>
        <v>0</v>
      </c>
      <c r="H168" s="55">
        <f t="shared" si="47"/>
        <v>0</v>
      </c>
      <c r="I168" s="55">
        <f t="shared" si="47"/>
        <v>0</v>
      </c>
      <c r="J168" s="55">
        <f t="shared" si="47"/>
        <v>0</v>
      </c>
      <c r="K168" s="55">
        <f t="shared" si="47"/>
        <v>0</v>
      </c>
      <c r="L168" s="55">
        <f t="shared" si="47"/>
        <v>0</v>
      </c>
      <c r="M168" s="55">
        <f t="shared" si="47"/>
        <v>0</v>
      </c>
      <c r="N168" s="55">
        <f t="shared" si="47"/>
        <v>0</v>
      </c>
      <c r="O168" s="55">
        <f t="shared" si="47"/>
        <v>0</v>
      </c>
      <c r="P168" s="55">
        <f t="shared" si="47"/>
        <v>0</v>
      </c>
      <c r="Q168" s="55">
        <f t="shared" si="47"/>
        <v>0</v>
      </c>
      <c r="R168" s="55">
        <f t="shared" si="47"/>
        <v>0</v>
      </c>
      <c r="S168" s="55">
        <f t="shared" si="47"/>
        <v>0</v>
      </c>
      <c r="T168" s="55">
        <f t="shared" si="47"/>
        <v>0</v>
      </c>
      <c r="U168" s="55">
        <f t="shared" si="47"/>
        <v>0</v>
      </c>
      <c r="V168" s="55">
        <f t="shared" si="47"/>
        <v>0</v>
      </c>
      <c r="W168" s="55">
        <f t="shared" si="47"/>
        <v>0</v>
      </c>
      <c r="X168" s="55">
        <f t="shared" si="47"/>
        <v>0</v>
      </c>
      <c r="Y168" s="55">
        <f t="shared" si="46"/>
        <v>0</v>
      </c>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row>
    <row r="169" spans="3:79">
      <c r="C169" s="20" t="s">
        <v>142</v>
      </c>
      <c r="E169" s="55">
        <f t="shared" si="47"/>
        <v>0</v>
      </c>
      <c r="F169" s="55">
        <f t="shared" si="47"/>
        <v>0</v>
      </c>
      <c r="G169" s="55">
        <f t="shared" si="47"/>
        <v>0</v>
      </c>
      <c r="H169" s="55">
        <f t="shared" si="47"/>
        <v>0</v>
      </c>
      <c r="I169" s="55">
        <f t="shared" si="47"/>
        <v>0</v>
      </c>
      <c r="J169" s="55">
        <f t="shared" si="47"/>
        <v>0</v>
      </c>
      <c r="K169" s="55">
        <f t="shared" si="47"/>
        <v>0</v>
      </c>
      <c r="L169" s="55">
        <f t="shared" si="47"/>
        <v>0</v>
      </c>
      <c r="M169" s="55">
        <f t="shared" si="47"/>
        <v>0</v>
      </c>
      <c r="N169" s="55">
        <f t="shared" si="47"/>
        <v>0</v>
      </c>
      <c r="O169" s="55">
        <f t="shared" si="47"/>
        <v>0</v>
      </c>
      <c r="P169" s="55">
        <f t="shared" si="47"/>
        <v>0</v>
      </c>
      <c r="Q169" s="55">
        <f t="shared" si="47"/>
        <v>0</v>
      </c>
      <c r="R169" s="55">
        <f t="shared" si="47"/>
        <v>0</v>
      </c>
      <c r="S169" s="55">
        <f t="shared" si="47"/>
        <v>0</v>
      </c>
      <c r="T169" s="55">
        <f t="shared" ref="T169:X169" si="48">T132-T131</f>
        <v>0</v>
      </c>
      <c r="U169" s="55">
        <f t="shared" si="48"/>
        <v>0</v>
      </c>
      <c r="V169" s="55">
        <f t="shared" si="48"/>
        <v>0</v>
      </c>
      <c r="W169" s="55">
        <f t="shared" si="48"/>
        <v>0</v>
      </c>
      <c r="X169" s="55">
        <f t="shared" si="48"/>
        <v>0</v>
      </c>
      <c r="Y169" s="55">
        <f t="shared" si="46"/>
        <v>0</v>
      </c>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row>
    <row r="170" spans="3:79">
      <c r="C170" s="20" t="s">
        <v>145</v>
      </c>
      <c r="E170" s="55">
        <f t="shared" ref="E170:X174" si="49">E133-E132</f>
        <v>0</v>
      </c>
      <c r="F170" s="55">
        <f t="shared" si="49"/>
        <v>0</v>
      </c>
      <c r="G170" s="55">
        <f t="shared" si="49"/>
        <v>0</v>
      </c>
      <c r="H170" s="55">
        <f t="shared" si="49"/>
        <v>0</v>
      </c>
      <c r="I170" s="55">
        <f t="shared" si="49"/>
        <v>0</v>
      </c>
      <c r="J170" s="55">
        <f t="shared" si="49"/>
        <v>0</v>
      </c>
      <c r="K170" s="55">
        <f t="shared" si="49"/>
        <v>0</v>
      </c>
      <c r="L170" s="55">
        <f t="shared" si="49"/>
        <v>0</v>
      </c>
      <c r="M170" s="55">
        <f t="shared" si="49"/>
        <v>0</v>
      </c>
      <c r="N170" s="55">
        <f t="shared" si="49"/>
        <v>0</v>
      </c>
      <c r="O170" s="55">
        <f t="shared" si="49"/>
        <v>0</v>
      </c>
      <c r="P170" s="55">
        <f t="shared" si="49"/>
        <v>0</v>
      </c>
      <c r="Q170" s="55">
        <f t="shared" si="49"/>
        <v>0</v>
      </c>
      <c r="R170" s="55">
        <f t="shared" si="49"/>
        <v>0</v>
      </c>
      <c r="S170" s="55">
        <f t="shared" si="49"/>
        <v>0</v>
      </c>
      <c r="T170" s="55">
        <f t="shared" si="49"/>
        <v>0</v>
      </c>
      <c r="U170" s="55">
        <f t="shared" si="49"/>
        <v>0</v>
      </c>
      <c r="V170" s="55">
        <f t="shared" si="49"/>
        <v>0</v>
      </c>
      <c r="W170" s="55">
        <f t="shared" si="49"/>
        <v>0</v>
      </c>
      <c r="X170" s="55">
        <f t="shared" si="49"/>
        <v>0</v>
      </c>
      <c r="Y170" s="55">
        <f t="shared" si="46"/>
        <v>0</v>
      </c>
    </row>
    <row r="171" spans="3:79">
      <c r="C171" s="20" t="s">
        <v>148</v>
      </c>
      <c r="E171" s="55">
        <f t="shared" si="49"/>
        <v>0</v>
      </c>
      <c r="F171" s="55">
        <f t="shared" si="49"/>
        <v>0</v>
      </c>
      <c r="G171" s="55">
        <f t="shared" si="49"/>
        <v>0</v>
      </c>
      <c r="H171" s="55">
        <f t="shared" si="49"/>
        <v>0</v>
      </c>
      <c r="I171" s="55">
        <f t="shared" si="49"/>
        <v>0</v>
      </c>
      <c r="J171" s="55">
        <f t="shared" si="49"/>
        <v>0</v>
      </c>
      <c r="K171" s="55">
        <f t="shared" si="49"/>
        <v>0</v>
      </c>
      <c r="L171" s="55">
        <f t="shared" si="49"/>
        <v>0</v>
      </c>
      <c r="M171" s="55">
        <f t="shared" si="49"/>
        <v>0</v>
      </c>
      <c r="N171" s="55">
        <f t="shared" si="49"/>
        <v>0</v>
      </c>
      <c r="O171" s="55">
        <f t="shared" si="49"/>
        <v>0</v>
      </c>
      <c r="P171" s="55">
        <f t="shared" si="49"/>
        <v>0</v>
      </c>
      <c r="Q171" s="55">
        <f t="shared" si="49"/>
        <v>0</v>
      </c>
      <c r="R171" s="55">
        <f t="shared" si="49"/>
        <v>0</v>
      </c>
      <c r="S171" s="55">
        <f t="shared" si="49"/>
        <v>0</v>
      </c>
      <c r="T171" s="55">
        <f t="shared" si="49"/>
        <v>0</v>
      </c>
      <c r="U171" s="55">
        <f t="shared" si="49"/>
        <v>0</v>
      </c>
      <c r="V171" s="55">
        <f t="shared" si="49"/>
        <v>0</v>
      </c>
      <c r="W171" s="55">
        <f t="shared" si="49"/>
        <v>0</v>
      </c>
      <c r="X171" s="55">
        <f t="shared" si="49"/>
        <v>0</v>
      </c>
      <c r="Y171" s="55">
        <f t="shared" si="46"/>
        <v>0</v>
      </c>
    </row>
    <row r="172" spans="3:79">
      <c r="C172" s="20" t="s">
        <v>151</v>
      </c>
      <c r="E172" s="55">
        <f t="shared" si="49"/>
        <v>0</v>
      </c>
      <c r="F172" s="55">
        <f t="shared" si="49"/>
        <v>0</v>
      </c>
      <c r="G172" s="55">
        <f t="shared" si="49"/>
        <v>0</v>
      </c>
      <c r="H172" s="55">
        <f t="shared" si="49"/>
        <v>0</v>
      </c>
      <c r="I172" s="55">
        <f t="shared" si="49"/>
        <v>0</v>
      </c>
      <c r="J172" s="55">
        <f t="shared" si="49"/>
        <v>0</v>
      </c>
      <c r="K172" s="55">
        <f t="shared" si="49"/>
        <v>0</v>
      </c>
      <c r="L172" s="55">
        <f t="shared" si="49"/>
        <v>0</v>
      </c>
      <c r="M172" s="55">
        <f t="shared" si="49"/>
        <v>0</v>
      </c>
      <c r="N172" s="55">
        <f t="shared" si="49"/>
        <v>0</v>
      </c>
      <c r="O172" s="55">
        <f t="shared" si="49"/>
        <v>0</v>
      </c>
      <c r="P172" s="55">
        <f t="shared" si="49"/>
        <v>0</v>
      </c>
      <c r="Q172" s="55">
        <f t="shared" si="49"/>
        <v>0</v>
      </c>
      <c r="R172" s="55">
        <f t="shared" si="49"/>
        <v>0</v>
      </c>
      <c r="S172" s="55">
        <f t="shared" si="49"/>
        <v>0</v>
      </c>
      <c r="T172" s="55">
        <f t="shared" si="49"/>
        <v>0</v>
      </c>
      <c r="U172" s="55">
        <f t="shared" si="49"/>
        <v>0</v>
      </c>
      <c r="V172" s="55">
        <f t="shared" si="49"/>
        <v>0</v>
      </c>
      <c r="W172" s="55">
        <f t="shared" si="49"/>
        <v>0</v>
      </c>
      <c r="X172" s="55">
        <f t="shared" si="49"/>
        <v>0</v>
      </c>
      <c r="Y172" s="55">
        <f t="shared" ref="Y172:Y174" si="50">Y135-Y134</f>
        <v>0</v>
      </c>
    </row>
    <row r="173" spans="3:79">
      <c r="C173" s="20" t="s">
        <v>154</v>
      </c>
      <c r="E173" s="55">
        <f t="shared" si="49"/>
        <v>0</v>
      </c>
      <c r="F173" s="55">
        <f t="shared" si="49"/>
        <v>0</v>
      </c>
      <c r="G173" s="55">
        <f t="shared" si="49"/>
        <v>0</v>
      </c>
      <c r="H173" s="55">
        <f t="shared" si="49"/>
        <v>0</v>
      </c>
      <c r="I173" s="55">
        <f t="shared" si="49"/>
        <v>0</v>
      </c>
      <c r="J173" s="55">
        <f t="shared" si="49"/>
        <v>0</v>
      </c>
      <c r="K173" s="55">
        <f t="shared" si="49"/>
        <v>0</v>
      </c>
      <c r="L173" s="55">
        <f t="shared" si="49"/>
        <v>0</v>
      </c>
      <c r="M173" s="55">
        <f t="shared" si="49"/>
        <v>0</v>
      </c>
      <c r="N173" s="55">
        <f t="shared" si="49"/>
        <v>0</v>
      </c>
      <c r="O173" s="55">
        <f t="shared" si="49"/>
        <v>0</v>
      </c>
      <c r="P173" s="55">
        <f t="shared" si="49"/>
        <v>0</v>
      </c>
      <c r="Q173" s="55">
        <f t="shared" si="49"/>
        <v>0</v>
      </c>
      <c r="R173" s="55">
        <f t="shared" si="49"/>
        <v>0</v>
      </c>
      <c r="S173" s="55">
        <f t="shared" si="49"/>
        <v>0</v>
      </c>
      <c r="T173" s="55">
        <f t="shared" si="49"/>
        <v>0</v>
      </c>
      <c r="U173" s="55">
        <f t="shared" si="49"/>
        <v>0</v>
      </c>
      <c r="V173" s="55">
        <f t="shared" si="49"/>
        <v>0</v>
      </c>
      <c r="W173" s="55">
        <f t="shared" si="49"/>
        <v>0</v>
      </c>
      <c r="X173" s="55">
        <f t="shared" si="49"/>
        <v>0</v>
      </c>
      <c r="Y173" s="55">
        <f t="shared" si="50"/>
        <v>0</v>
      </c>
    </row>
    <row r="174" spans="3:79">
      <c r="C174" s="20" t="s">
        <v>157</v>
      </c>
      <c r="E174" s="55">
        <f t="shared" si="49"/>
        <v>0</v>
      </c>
      <c r="F174" s="55">
        <f t="shared" si="49"/>
        <v>0</v>
      </c>
      <c r="G174" s="55">
        <f t="shared" si="49"/>
        <v>0</v>
      </c>
      <c r="H174" s="55">
        <f t="shared" si="49"/>
        <v>0</v>
      </c>
      <c r="I174" s="55">
        <f t="shared" si="49"/>
        <v>0</v>
      </c>
      <c r="J174" s="55">
        <f t="shared" si="49"/>
        <v>0</v>
      </c>
      <c r="K174" s="55">
        <f t="shared" si="49"/>
        <v>0</v>
      </c>
      <c r="L174" s="55">
        <f t="shared" si="49"/>
        <v>0</v>
      </c>
      <c r="M174" s="55">
        <f t="shared" si="49"/>
        <v>0</v>
      </c>
      <c r="N174" s="55">
        <f t="shared" si="49"/>
        <v>0</v>
      </c>
      <c r="O174" s="55">
        <f t="shared" si="49"/>
        <v>0</v>
      </c>
      <c r="P174" s="55">
        <f t="shared" si="49"/>
        <v>0</v>
      </c>
      <c r="Q174" s="55">
        <f t="shared" si="49"/>
        <v>0</v>
      </c>
      <c r="R174" s="55">
        <f t="shared" si="49"/>
        <v>0</v>
      </c>
      <c r="S174" s="55">
        <f t="shared" si="49"/>
        <v>0</v>
      </c>
      <c r="T174" s="55">
        <f t="shared" si="49"/>
        <v>0</v>
      </c>
      <c r="U174" s="55">
        <f t="shared" si="49"/>
        <v>0</v>
      </c>
      <c r="V174" s="55">
        <f t="shared" si="49"/>
        <v>0</v>
      </c>
      <c r="W174" s="55">
        <f t="shared" si="49"/>
        <v>0</v>
      </c>
      <c r="X174" s="55">
        <f t="shared" si="49"/>
        <v>0</v>
      </c>
      <c r="Y174" s="55">
        <f t="shared" si="50"/>
        <v>0</v>
      </c>
    </row>
    <row r="175" spans="3:79">
      <c r="E175" s="44"/>
    </row>
    <row r="176" spans="3:79" ht="15">
      <c r="C176" s="56" t="s">
        <v>71</v>
      </c>
      <c r="D176" s="57"/>
      <c r="E176" s="57">
        <f t="shared" ref="E176:X176" si="51">SUM(E143:E174)</f>
        <v>1.4417225157698157</v>
      </c>
      <c r="F176" s="57">
        <f t="shared" si="51"/>
        <v>1.4357237293006082</v>
      </c>
      <c r="G176" s="57">
        <f t="shared" si="51"/>
        <v>1.4297571334950019</v>
      </c>
      <c r="H176" s="57">
        <f t="shared" si="51"/>
        <v>1.4238225094375034</v>
      </c>
      <c r="I176" s="57">
        <f t="shared" si="51"/>
        <v>1.4179196399431144</v>
      </c>
      <c r="J176" s="57">
        <f t="shared" si="51"/>
        <v>1.2708434785883456</v>
      </c>
      <c r="K176" s="57">
        <f t="shared" si="51"/>
        <v>1.0124699792169036</v>
      </c>
      <c r="L176" s="57">
        <f t="shared" si="51"/>
        <v>0.8066300616793195</v>
      </c>
      <c r="M176" s="57">
        <f t="shared" si="51"/>
        <v>0.64264155201468076</v>
      </c>
      <c r="N176" s="57">
        <f t="shared" si="51"/>
        <v>0.51199455881608269</v>
      </c>
      <c r="O176" s="57">
        <f t="shared" si="51"/>
        <v>0.40790969179194403</v>
      </c>
      <c r="P176" s="57">
        <f t="shared" si="51"/>
        <v>0.32498613352726607</v>
      </c>
      <c r="Q176" s="57">
        <f t="shared" si="51"/>
        <v>0.25892128786136603</v>
      </c>
      <c r="R176" s="57">
        <f t="shared" si="51"/>
        <v>0.20628744615247557</v>
      </c>
      <c r="S176" s="57">
        <f t="shared" si="51"/>
        <v>0.16435387419807154</v>
      </c>
      <c r="T176" s="57">
        <f t="shared" si="51"/>
        <v>0.13094508160787699</v>
      </c>
      <c r="U176" s="57">
        <f t="shared" si="51"/>
        <v>8.8949546847931819E-4</v>
      </c>
      <c r="V176" s="57">
        <f t="shared" si="51"/>
        <v>3.1638008651005569E-4</v>
      </c>
      <c r="W176" s="57">
        <f t="shared" si="51"/>
        <v>1.0741705238251253E-4</v>
      </c>
      <c r="X176" s="57">
        <f t="shared" si="51"/>
        <v>3.4884639098667495E-5</v>
      </c>
      <c r="Y176" s="57"/>
    </row>
    <row r="177" spans="3:25" ht="15">
      <c r="C177" s="56" t="s">
        <v>72</v>
      </c>
      <c r="D177" s="57"/>
      <c r="E177" s="57">
        <f t="shared" ref="E177:X177" si="52">D177+E176</f>
        <v>1.4417225157698157</v>
      </c>
      <c r="F177" s="57">
        <f t="shared" si="52"/>
        <v>2.8774462450704239</v>
      </c>
      <c r="G177" s="57">
        <f t="shared" si="52"/>
        <v>4.3072033785654256</v>
      </c>
      <c r="H177" s="57">
        <f t="shared" si="52"/>
        <v>5.7310258880029288</v>
      </c>
      <c r="I177" s="57">
        <f t="shared" si="52"/>
        <v>7.1489455279460437</v>
      </c>
      <c r="J177" s="57">
        <f t="shared" si="52"/>
        <v>8.4197890065343888</v>
      </c>
      <c r="K177" s="57">
        <f t="shared" si="52"/>
        <v>9.4322589857512931</v>
      </c>
      <c r="L177" s="57">
        <f t="shared" si="52"/>
        <v>10.238889047430613</v>
      </c>
      <c r="M177" s="57">
        <f t="shared" si="52"/>
        <v>10.881530599445293</v>
      </c>
      <c r="N177" s="57">
        <f t="shared" si="52"/>
        <v>11.393525158261376</v>
      </c>
      <c r="O177" s="57">
        <f t="shared" si="52"/>
        <v>11.801434850053321</v>
      </c>
      <c r="P177" s="57">
        <f t="shared" si="52"/>
        <v>12.126420983580587</v>
      </c>
      <c r="Q177" s="57">
        <f t="shared" si="52"/>
        <v>12.385342271441953</v>
      </c>
      <c r="R177" s="57">
        <f t="shared" si="52"/>
        <v>12.591629717594429</v>
      </c>
      <c r="S177" s="57">
        <f t="shared" si="52"/>
        <v>12.755983591792502</v>
      </c>
      <c r="T177" s="57">
        <f t="shared" si="52"/>
        <v>12.886928673400378</v>
      </c>
      <c r="U177" s="57">
        <f t="shared" si="52"/>
        <v>12.887818168868858</v>
      </c>
      <c r="V177" s="57">
        <f t="shared" si="52"/>
        <v>12.888134548955367</v>
      </c>
      <c r="W177" s="57">
        <f t="shared" si="52"/>
        <v>12.888241966007749</v>
      </c>
      <c r="X177" s="57">
        <f t="shared" si="52"/>
        <v>12.888276850646848</v>
      </c>
      <c r="Y177" s="57">
        <f>SUM(Y143:Y174)</f>
        <v>12.888276850646843</v>
      </c>
    </row>
  </sheetData>
  <mergeCells count="1">
    <mergeCell ref="B1:S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sheetPr codeName="Sheet6"/>
  <dimension ref="A1:EA5"/>
  <sheetViews>
    <sheetView workbookViewId="0">
      <selection sqref="A1:EA5"/>
    </sheetView>
  </sheetViews>
  <sheetFormatPr defaultRowHeight="12.75"/>
  <sheetData>
    <row r="1" spans="1:131" ht="13.5" thickBot="1">
      <c r="A1" s="103" t="s">
        <v>267</v>
      </c>
      <c r="B1" s="104"/>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c r="BQ1" s="40"/>
      <c r="BR1" s="40"/>
      <c r="BS1" s="40"/>
      <c r="BT1" s="40"/>
      <c r="BU1" s="40"/>
      <c r="BV1" s="40"/>
      <c r="BW1" s="40"/>
      <c r="BX1" s="40"/>
      <c r="BY1" s="40"/>
      <c r="BZ1" s="40"/>
      <c r="CA1" s="40"/>
      <c r="CB1" s="40"/>
      <c r="CC1" s="40"/>
      <c r="CD1" s="40"/>
      <c r="CE1" s="40"/>
      <c r="CF1" s="40"/>
      <c r="CG1" s="40"/>
      <c r="CH1" s="40"/>
      <c r="CI1" s="40"/>
      <c r="CJ1" s="40"/>
      <c r="CK1" s="40"/>
      <c r="CL1" s="40"/>
      <c r="CM1" s="40"/>
      <c r="CN1" s="40"/>
      <c r="CO1" s="40"/>
      <c r="CP1" s="40"/>
      <c r="CQ1" s="40"/>
      <c r="CR1" s="40"/>
      <c r="CS1" s="40"/>
      <c r="CT1" s="40"/>
      <c r="CU1" s="40"/>
      <c r="CV1" s="40"/>
      <c r="CW1" s="40"/>
      <c r="CX1" s="20"/>
      <c r="CY1" s="20"/>
      <c r="CZ1" s="20"/>
      <c r="DA1" s="20"/>
      <c r="DB1" s="20"/>
      <c r="DC1" s="20"/>
      <c r="DD1" s="20"/>
      <c r="DE1" s="20"/>
      <c r="DF1" s="20"/>
      <c r="DG1" s="20"/>
      <c r="DH1" s="20"/>
      <c r="DI1" s="20"/>
      <c r="DJ1" s="20"/>
      <c r="DK1" s="20"/>
      <c r="DL1" s="20"/>
      <c r="DM1" s="20"/>
      <c r="DN1" s="20"/>
      <c r="DO1" s="20"/>
      <c r="DP1" s="20"/>
      <c r="DQ1" s="20"/>
      <c r="DR1" s="20"/>
      <c r="DS1" s="20"/>
      <c r="DT1" s="20"/>
      <c r="DU1" s="20"/>
      <c r="DV1" s="20"/>
      <c r="DW1" s="20"/>
      <c r="DX1" s="20"/>
      <c r="DY1" s="20"/>
      <c r="DZ1" s="20"/>
      <c r="EA1" s="20"/>
    </row>
    <row r="2" spans="1:131" ht="13.5" thickBot="1">
      <c r="A2" s="105"/>
      <c r="B2" s="106"/>
      <c r="C2" s="107"/>
      <c r="D2" s="107"/>
      <c r="E2" s="107"/>
      <c r="F2" s="107"/>
      <c r="G2" s="107"/>
      <c r="H2" s="107"/>
      <c r="I2" s="107"/>
      <c r="J2" s="107"/>
      <c r="K2" s="107"/>
      <c r="L2" s="107"/>
      <c r="M2" s="107"/>
      <c r="N2" s="107"/>
      <c r="O2" s="108" t="s">
        <v>268</v>
      </c>
      <c r="P2" s="109"/>
      <c r="Q2" s="109"/>
      <c r="R2" s="109"/>
      <c r="S2" s="109"/>
      <c r="T2" s="109"/>
      <c r="U2" s="109"/>
      <c r="V2" s="109"/>
      <c r="W2" s="109"/>
      <c r="X2" s="109"/>
      <c r="Y2" s="109"/>
      <c r="Z2" s="110"/>
      <c r="AA2" s="107"/>
      <c r="AB2" s="108" t="s">
        <v>269</v>
      </c>
      <c r="AC2" s="109"/>
      <c r="AD2" s="109"/>
      <c r="AE2" s="109"/>
      <c r="AF2" s="109"/>
      <c r="AG2" s="109"/>
      <c r="AH2" s="109"/>
      <c r="AI2" s="109"/>
      <c r="AJ2" s="109"/>
      <c r="AK2" s="109"/>
      <c r="AL2" s="109"/>
      <c r="AM2" s="11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c r="BQ2" s="40"/>
      <c r="BR2" s="40"/>
      <c r="BS2" s="40"/>
      <c r="BT2" s="40"/>
      <c r="BU2" s="40"/>
      <c r="BV2" s="40"/>
      <c r="BW2" s="40"/>
      <c r="BX2" s="40"/>
      <c r="BY2" s="40"/>
      <c r="BZ2" s="40"/>
      <c r="CA2" s="40"/>
      <c r="CB2" s="40"/>
      <c r="CC2" s="40"/>
      <c r="CD2" s="40"/>
      <c r="CE2" s="40"/>
      <c r="CF2" s="40"/>
      <c r="CG2" s="40"/>
      <c r="CH2" s="40"/>
      <c r="CI2" s="40"/>
      <c r="CJ2" s="40"/>
      <c r="CK2" s="40"/>
      <c r="CL2" s="40"/>
      <c r="CM2" s="40"/>
      <c r="CN2" s="40"/>
      <c r="CO2" s="40"/>
      <c r="CP2" s="40"/>
      <c r="CQ2" s="40"/>
      <c r="CR2" s="40"/>
      <c r="CS2" s="40"/>
      <c r="CT2" s="40"/>
      <c r="CU2" s="40"/>
      <c r="CV2" s="40"/>
      <c r="CW2" s="40"/>
      <c r="CX2" s="20"/>
      <c r="CY2" s="20"/>
      <c r="CZ2" s="20"/>
      <c r="DA2" s="20"/>
      <c r="DB2" s="20"/>
      <c r="DC2" s="20"/>
      <c r="DD2" s="20"/>
      <c r="DE2" s="20"/>
      <c r="DF2" s="20"/>
      <c r="DG2" s="20"/>
      <c r="DH2" s="20"/>
      <c r="DI2" s="20"/>
      <c r="DJ2" s="20"/>
      <c r="DK2" s="20"/>
      <c r="DL2" s="20"/>
      <c r="DM2" s="20"/>
      <c r="DN2" s="20"/>
      <c r="DO2" s="20"/>
      <c r="DP2" s="20"/>
      <c r="DQ2" s="20"/>
      <c r="DR2" s="20"/>
      <c r="DS2" s="20"/>
      <c r="DT2" s="20"/>
      <c r="DU2" s="20"/>
      <c r="DV2" s="20"/>
      <c r="DW2" s="20"/>
      <c r="DX2" s="20"/>
      <c r="DY2" s="20"/>
      <c r="DZ2" s="20"/>
      <c r="EA2" s="20"/>
    </row>
    <row r="3" spans="1:131" ht="204">
      <c r="A3" s="111" t="s">
        <v>270</v>
      </c>
      <c r="B3" s="112" t="s">
        <v>271</v>
      </c>
      <c r="C3" s="113" t="s">
        <v>272</v>
      </c>
      <c r="D3" s="113" t="s">
        <v>273</v>
      </c>
      <c r="E3" s="113" t="s">
        <v>274</v>
      </c>
      <c r="F3" s="113" t="s">
        <v>275</v>
      </c>
      <c r="G3" s="113" t="s">
        <v>276</v>
      </c>
      <c r="H3" s="113" t="s">
        <v>277</v>
      </c>
      <c r="I3" s="113" t="s">
        <v>278</v>
      </c>
      <c r="J3" s="113" t="s">
        <v>279</v>
      </c>
      <c r="K3" s="113" t="s">
        <v>280</v>
      </c>
      <c r="L3" s="113" t="s">
        <v>281</v>
      </c>
      <c r="M3" s="113" t="s">
        <v>282</v>
      </c>
      <c r="N3" s="113" t="s">
        <v>283</v>
      </c>
      <c r="O3" s="113" t="s">
        <v>284</v>
      </c>
      <c r="P3" s="113" t="s">
        <v>285</v>
      </c>
      <c r="Q3" s="113" t="s">
        <v>286</v>
      </c>
      <c r="R3" s="113" t="s">
        <v>287</v>
      </c>
      <c r="S3" s="113" t="s">
        <v>288</v>
      </c>
      <c r="T3" s="113" t="s">
        <v>289</v>
      </c>
      <c r="U3" s="113" t="s">
        <v>290</v>
      </c>
      <c r="V3" s="113" t="s">
        <v>291</v>
      </c>
      <c r="W3" s="113" t="s">
        <v>292</v>
      </c>
      <c r="X3" s="113" t="s">
        <v>293</v>
      </c>
      <c r="Y3" s="113" t="s">
        <v>294</v>
      </c>
      <c r="Z3" s="113" t="s">
        <v>295</v>
      </c>
      <c r="AA3" s="113"/>
      <c r="AB3" s="113" t="s">
        <v>284</v>
      </c>
      <c r="AC3" s="113" t="s">
        <v>285</v>
      </c>
      <c r="AD3" s="113" t="s">
        <v>286</v>
      </c>
      <c r="AE3" s="113" t="s">
        <v>287</v>
      </c>
      <c r="AF3" s="113" t="s">
        <v>288</v>
      </c>
      <c r="AG3" s="113" t="s">
        <v>289</v>
      </c>
      <c r="AH3" s="113" t="s">
        <v>290</v>
      </c>
      <c r="AI3" s="113" t="s">
        <v>291</v>
      </c>
      <c r="AJ3" s="113" t="s">
        <v>292</v>
      </c>
      <c r="AK3" s="113" t="s">
        <v>293</v>
      </c>
      <c r="AL3" s="113" t="s">
        <v>294</v>
      </c>
      <c r="AM3" s="113" t="s">
        <v>295</v>
      </c>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20"/>
      <c r="CY3" s="20"/>
      <c r="CZ3" s="20"/>
      <c r="DA3" s="20"/>
      <c r="DB3" s="20"/>
      <c r="DC3" s="20"/>
      <c r="DD3" s="20"/>
      <c r="DE3" s="20"/>
      <c r="DF3" s="20"/>
      <c r="DG3" s="20"/>
      <c r="DH3" s="20"/>
      <c r="DI3" s="20"/>
      <c r="DJ3" s="20"/>
      <c r="DK3" s="20"/>
      <c r="DL3" s="20"/>
      <c r="DM3" s="20"/>
      <c r="DN3" s="20"/>
      <c r="DO3" s="20"/>
      <c r="DP3" s="20"/>
      <c r="DQ3" s="20"/>
      <c r="DR3" s="20"/>
      <c r="DS3" s="20"/>
      <c r="DT3" s="20"/>
      <c r="DU3" s="20"/>
      <c r="DV3" s="20"/>
      <c r="DW3" s="20"/>
      <c r="DX3" s="20"/>
      <c r="DY3" s="20"/>
      <c r="DZ3" s="20"/>
      <c r="EA3" s="20"/>
    </row>
    <row r="4" spans="1:131">
      <c r="A4" s="20" t="s">
        <v>486</v>
      </c>
      <c r="B4" s="20"/>
      <c r="C4" s="43">
        <v>0.99418566042070844</v>
      </c>
      <c r="D4" s="43">
        <v>0.3928174174763634</v>
      </c>
      <c r="E4" s="43">
        <v>7.8563483495272687E-2</v>
      </c>
      <c r="F4" s="43">
        <v>0.4713809009716361</v>
      </c>
      <c r="G4" s="43">
        <v>0.68606790657710981</v>
      </c>
      <c r="H4" s="43">
        <v>0.66164072436229537</v>
      </c>
      <c r="I4" s="43">
        <v>4153.4462393715703</v>
      </c>
      <c r="J4" s="43">
        <v>14.336428027281485</v>
      </c>
      <c r="K4" s="43">
        <v>40.104151729317515</v>
      </c>
      <c r="L4" s="114">
        <v>0.96439538713203321</v>
      </c>
      <c r="M4" s="43">
        <v>9.4448531508756258E-3</v>
      </c>
      <c r="N4" s="43">
        <v>1.868933530238456E-4</v>
      </c>
      <c r="O4" s="43">
        <v>6.23405450729611E-2</v>
      </c>
      <c r="P4" s="43">
        <v>5.6054262538970646E-2</v>
      </c>
      <c r="Q4" s="43">
        <v>6.4504046008259125E-2</v>
      </c>
      <c r="R4" s="43">
        <v>6.0009466084479067E-2</v>
      </c>
      <c r="S4" s="43">
        <v>6.1266110755133218E-2</v>
      </c>
      <c r="T4" s="43">
        <v>6.0645156332516256E-2</v>
      </c>
      <c r="U4" s="43">
        <v>5.7613933739127703E-2</v>
      </c>
      <c r="V4" s="43">
        <v>6.0031531134712858E-2</v>
      </c>
      <c r="W4" s="43">
        <v>5.6088639226939269E-2</v>
      </c>
      <c r="X4" s="43">
        <v>6.3951706666948799E-2</v>
      </c>
      <c r="Y4" s="43">
        <v>5.6593783404234183E-2</v>
      </c>
      <c r="Z4" s="43">
        <v>6.1615835665653228E-2</v>
      </c>
      <c r="AA4" s="43"/>
      <c r="AB4" s="43">
        <v>2.6467281807666474E-2</v>
      </c>
      <c r="AC4" s="43">
        <v>2.2739911700917291E-2</v>
      </c>
      <c r="AD4" s="43">
        <v>2.1812362865974329E-2</v>
      </c>
      <c r="AE4" s="43">
        <v>2.277574335068791E-2</v>
      </c>
      <c r="AF4" s="43">
        <v>2.2346057931928964E-2</v>
      </c>
      <c r="AG4" s="43">
        <v>1.9608046150282669E-2</v>
      </c>
      <c r="AH4" s="43">
        <v>2.3022338674139879E-2</v>
      </c>
      <c r="AI4" s="43">
        <v>1.8880646420669257E-2</v>
      </c>
      <c r="AJ4" s="43">
        <v>2.3244123747125825E-2</v>
      </c>
      <c r="AK4" s="43">
        <v>2.0876849038169852E-2</v>
      </c>
      <c r="AL4" s="43">
        <v>2.5047928873774033E-2</v>
      </c>
      <c r="AM4" s="40">
        <v>2.6649353229436446E-2</v>
      </c>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c r="BQ4" s="40"/>
      <c r="BR4" s="40"/>
      <c r="BS4" s="40"/>
      <c r="BT4" s="40"/>
      <c r="BU4" s="40"/>
      <c r="BV4" s="40"/>
      <c r="BW4" s="40"/>
      <c r="BX4" s="40"/>
      <c r="BY4" s="40"/>
      <c r="BZ4" s="40"/>
      <c r="CA4" s="40"/>
      <c r="CB4" s="40"/>
      <c r="CC4" s="40"/>
      <c r="CD4" s="40"/>
      <c r="CE4" s="40"/>
      <c r="CF4" s="40"/>
      <c r="CG4" s="40"/>
      <c r="CH4" s="40"/>
      <c r="CI4" s="40"/>
      <c r="CJ4" s="40"/>
      <c r="CK4" s="40"/>
      <c r="CL4" s="40"/>
      <c r="CM4" s="40"/>
      <c r="CN4" s="40"/>
      <c r="CO4" s="40"/>
      <c r="CP4" s="40"/>
      <c r="CQ4" s="40"/>
      <c r="CR4" s="40"/>
      <c r="CS4" s="40"/>
      <c r="CT4" s="40"/>
      <c r="CU4" s="40"/>
      <c r="CV4" s="40"/>
      <c r="CW4" s="40"/>
      <c r="CX4" s="20"/>
      <c r="CY4" s="20"/>
      <c r="CZ4" s="20"/>
      <c r="DA4" s="20"/>
      <c r="DB4" s="20"/>
      <c r="DC4" s="20"/>
      <c r="DD4" s="20"/>
      <c r="DE4" s="20"/>
      <c r="DF4" s="20"/>
      <c r="DG4" s="20"/>
      <c r="DH4" s="20"/>
      <c r="DI4" s="20"/>
      <c r="DJ4" s="20"/>
      <c r="DK4" s="20"/>
      <c r="DL4" s="20"/>
      <c r="DM4" s="20"/>
      <c r="DN4" s="20"/>
      <c r="DO4" s="20"/>
      <c r="DP4" s="20"/>
      <c r="DQ4" s="20"/>
      <c r="DR4" s="20"/>
      <c r="DS4" s="20"/>
      <c r="DT4" s="20"/>
      <c r="DU4" s="20"/>
      <c r="DV4" s="20"/>
      <c r="DW4" s="20"/>
      <c r="DX4" s="20"/>
      <c r="DY4" s="20"/>
      <c r="DZ4" s="20"/>
      <c r="EA4" s="20"/>
    </row>
    <row r="5" spans="1:131">
      <c r="A5" s="20"/>
      <c r="B5" s="20"/>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c r="AL5" s="40"/>
      <c r="AM5" s="40"/>
      <c r="AN5" s="40"/>
      <c r="AO5" s="40"/>
      <c r="AP5" s="40"/>
      <c r="AQ5" s="40"/>
      <c r="AR5" s="40"/>
      <c r="AS5" s="40"/>
      <c r="AT5" s="40"/>
      <c r="AU5" s="40"/>
      <c r="AV5" s="40"/>
      <c r="AW5" s="40"/>
      <c r="AX5" s="40"/>
      <c r="AY5" s="40"/>
      <c r="AZ5" s="40"/>
      <c r="BA5" s="40"/>
      <c r="BB5" s="40"/>
      <c r="BC5" s="40"/>
      <c r="BD5" s="40"/>
      <c r="BE5" s="40"/>
      <c r="BF5" s="40"/>
      <c r="BG5" s="40"/>
      <c r="BH5" s="40"/>
      <c r="BI5" s="40"/>
      <c r="BJ5" s="40"/>
      <c r="BK5" s="40"/>
      <c r="BL5" s="40"/>
      <c r="BM5" s="40"/>
      <c r="BN5" s="40"/>
      <c r="BO5" s="40"/>
      <c r="BP5" s="40"/>
      <c r="BQ5" s="40"/>
      <c r="BR5" s="40"/>
      <c r="BS5" s="40"/>
      <c r="BT5" s="40"/>
      <c r="BU5" s="40"/>
      <c r="BV5" s="40"/>
      <c r="BW5" s="40"/>
      <c r="BX5" s="40"/>
      <c r="BY5" s="40"/>
      <c r="BZ5" s="40"/>
      <c r="CA5" s="40"/>
      <c r="CB5" s="40"/>
      <c r="CC5" s="40"/>
      <c r="CD5" s="40"/>
      <c r="CE5" s="40"/>
      <c r="CF5" s="40"/>
      <c r="CG5" s="40"/>
      <c r="CH5" s="40"/>
      <c r="CI5" s="40"/>
      <c r="CJ5" s="40"/>
      <c r="CK5" s="40"/>
      <c r="CL5" s="40"/>
      <c r="CM5" s="40"/>
      <c r="CN5" s="40"/>
      <c r="CO5" s="40"/>
      <c r="CP5" s="40"/>
      <c r="CQ5" s="40"/>
      <c r="CR5" s="40"/>
      <c r="CS5" s="40"/>
      <c r="CT5" s="40"/>
      <c r="CU5" s="40"/>
      <c r="CV5" s="40"/>
      <c r="CW5" s="4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Sheet4"/>
  <dimension ref="A1:EA120"/>
  <sheetViews>
    <sheetView zoomScaleNormal="100" workbookViewId="0">
      <selection activeCell="A11" sqref="A11:EA80"/>
    </sheetView>
  </sheetViews>
  <sheetFormatPr defaultRowHeight="12.75"/>
  <cols>
    <col min="1" max="1" width="53.85546875" customWidth="1"/>
    <col min="2" max="2" width="53.28515625" customWidth="1"/>
    <col min="3" max="3" width="17.42578125" bestFit="1" customWidth="1"/>
    <col min="4" max="4" width="12.140625" bestFit="1" customWidth="1"/>
    <col min="5" max="5" width="12.5703125" customWidth="1"/>
    <col min="6" max="6" width="13.710937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31">
      <c r="A1" s="11" t="s">
        <v>13</v>
      </c>
      <c r="B1" s="12"/>
      <c r="C1" s="12"/>
      <c r="D1" s="12"/>
      <c r="E1" s="12"/>
      <c r="F1" s="12"/>
      <c r="G1" s="12"/>
      <c r="H1" s="13"/>
      <c r="I1" s="14"/>
      <c r="J1" s="14"/>
      <c r="K1" s="14"/>
      <c r="L1" s="14"/>
      <c r="M1" s="14"/>
      <c r="N1" s="15"/>
      <c r="O1" s="16"/>
      <c r="P1" s="15"/>
      <c r="Q1" s="15"/>
      <c r="R1" s="15"/>
      <c r="S1" s="13"/>
      <c r="T1" s="13"/>
      <c r="U1" s="13"/>
      <c r="V1" s="15"/>
      <c r="W1" s="13"/>
      <c r="X1" s="13"/>
      <c r="Y1" s="13"/>
      <c r="Z1" s="13"/>
      <c r="AA1" s="13"/>
      <c r="AB1" s="13"/>
      <c r="AC1" s="13"/>
      <c r="AD1" s="13"/>
      <c r="AE1" s="13"/>
      <c r="AF1" s="13"/>
      <c r="AG1" s="13"/>
      <c r="AH1" s="13"/>
      <c r="AI1" s="13"/>
      <c r="AJ1" s="13"/>
      <c r="AK1" s="13"/>
      <c r="AL1" s="13"/>
      <c r="AM1" s="13"/>
      <c r="AN1" s="13"/>
      <c r="AO1" s="13"/>
      <c r="AP1" s="17"/>
      <c r="AQ1" s="13"/>
      <c r="AR1" s="13"/>
      <c r="AS1" s="13"/>
      <c r="AT1" s="13"/>
      <c r="AU1" s="13"/>
      <c r="AV1" s="17"/>
      <c r="AW1" s="13"/>
      <c r="AX1" s="13"/>
      <c r="AY1" s="13"/>
      <c r="AZ1" s="13"/>
      <c r="BA1" s="13"/>
      <c r="BB1" s="13"/>
      <c r="BC1" s="13"/>
      <c r="BD1" s="13"/>
      <c r="BE1" s="13"/>
      <c r="BF1" s="13"/>
      <c r="BG1" s="13"/>
      <c r="BH1" s="13"/>
      <c r="BI1" s="13"/>
      <c r="BJ1" s="13"/>
      <c r="BK1" s="13"/>
      <c r="BL1" s="13"/>
      <c r="BM1" s="18"/>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7"/>
      <c r="CQ1" s="13"/>
      <c r="CR1" s="13"/>
      <c r="CS1" s="13"/>
      <c r="CT1" s="13"/>
      <c r="CU1" s="13"/>
      <c r="CV1" s="13"/>
      <c r="CW1" s="13"/>
      <c r="CX1" s="13"/>
      <c r="CY1" s="13"/>
      <c r="CZ1" s="13"/>
      <c r="DA1" s="13"/>
    </row>
    <row r="2" spans="1:131">
      <c r="A2" s="19" t="s">
        <v>14</v>
      </c>
      <c r="B2" s="13" t="str">
        <f>'7PSourceSummary'!D2</f>
        <v>DCV Parking Garage</v>
      </c>
      <c r="C2" s="13"/>
      <c r="D2" s="13"/>
      <c r="E2" s="13"/>
      <c r="F2" s="13"/>
      <c r="G2" s="13"/>
      <c r="H2" s="13"/>
      <c r="I2" s="14"/>
      <c r="J2" s="14"/>
      <c r="K2" s="14"/>
      <c r="L2" s="14"/>
      <c r="M2" s="14"/>
      <c r="N2" s="15"/>
      <c r="O2" s="15"/>
      <c r="P2" s="15"/>
      <c r="Q2" s="15"/>
      <c r="R2" s="15"/>
      <c r="S2" s="13"/>
      <c r="T2" s="13"/>
      <c r="U2" s="13"/>
      <c r="V2" s="15"/>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7"/>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row>
    <row r="3" spans="1:131">
      <c r="A3" s="19" t="s">
        <v>15</v>
      </c>
      <c r="B3" s="20"/>
      <c r="C3" s="19">
        <v>2012</v>
      </c>
      <c r="D3" s="20"/>
      <c r="E3" s="20"/>
      <c r="F3" s="20"/>
      <c r="G3" s="20"/>
      <c r="H3" s="20"/>
      <c r="I3" s="20"/>
      <c r="J3" s="21"/>
      <c r="K3" s="22"/>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2"/>
      <c r="CP3" s="22"/>
      <c r="CQ3" s="20"/>
      <c r="CR3" s="20"/>
      <c r="CS3" s="20"/>
      <c r="CT3" s="20"/>
      <c r="CU3" s="20"/>
      <c r="CV3" s="20"/>
      <c r="CW3" s="20"/>
      <c r="CX3" s="20"/>
      <c r="CY3" s="20"/>
      <c r="CZ3" s="20"/>
      <c r="DA3" s="20"/>
    </row>
    <row r="4" spans="1:131">
      <c r="A4" s="58" t="s">
        <v>124</v>
      </c>
      <c r="B4" s="62"/>
      <c r="C4" s="63"/>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c r="CT4" s="20"/>
      <c r="CU4" s="20"/>
      <c r="CV4" s="20"/>
      <c r="CW4" s="20"/>
      <c r="CX4" s="20"/>
      <c r="CY4" s="20"/>
      <c r="CZ4" s="20"/>
      <c r="DA4" s="20"/>
    </row>
    <row r="5" spans="1:131">
      <c r="A5" s="23">
        <v>1</v>
      </c>
      <c r="B5" s="23">
        <v>2</v>
      </c>
      <c r="C5" s="23">
        <v>3</v>
      </c>
      <c r="D5" s="23">
        <v>4</v>
      </c>
      <c r="E5" s="23">
        <v>5</v>
      </c>
      <c r="F5" s="23">
        <v>6</v>
      </c>
      <c r="G5" s="23">
        <v>7</v>
      </c>
      <c r="H5" s="23">
        <v>8</v>
      </c>
      <c r="I5" s="23">
        <v>9</v>
      </c>
      <c r="J5" s="23">
        <v>10</v>
      </c>
      <c r="K5" s="23">
        <v>11</v>
      </c>
      <c r="L5" s="23">
        <v>12</v>
      </c>
      <c r="M5" s="23">
        <v>13</v>
      </c>
      <c r="N5" s="23">
        <v>14</v>
      </c>
      <c r="O5" s="23">
        <v>15</v>
      </c>
      <c r="P5" s="23">
        <v>16</v>
      </c>
      <c r="Q5" s="23">
        <v>17</v>
      </c>
      <c r="R5" s="23">
        <v>18</v>
      </c>
      <c r="S5" s="23">
        <v>19</v>
      </c>
      <c r="T5" s="23">
        <v>20</v>
      </c>
      <c r="U5" s="23">
        <v>21</v>
      </c>
      <c r="V5" s="23">
        <v>22</v>
      </c>
      <c r="W5" s="23">
        <v>23</v>
      </c>
      <c r="X5" s="23">
        <v>24</v>
      </c>
      <c r="Y5" s="23">
        <v>25</v>
      </c>
      <c r="Z5" s="23">
        <v>26</v>
      </c>
      <c r="AA5" s="23">
        <v>27</v>
      </c>
      <c r="AB5" s="23">
        <v>28</v>
      </c>
      <c r="AC5" s="23">
        <v>29</v>
      </c>
      <c r="AD5" s="23">
        <v>30</v>
      </c>
      <c r="AE5" s="23">
        <v>31</v>
      </c>
      <c r="AF5" s="23">
        <v>32</v>
      </c>
      <c r="AG5" s="23">
        <v>33</v>
      </c>
      <c r="AH5" s="23">
        <v>34</v>
      </c>
      <c r="AI5" s="23">
        <v>35</v>
      </c>
      <c r="AJ5" s="23">
        <v>36</v>
      </c>
      <c r="AK5" s="23">
        <v>37</v>
      </c>
      <c r="AL5" s="23">
        <v>38</v>
      </c>
      <c r="AM5" s="23">
        <v>39</v>
      </c>
      <c r="AN5" s="23">
        <v>40</v>
      </c>
      <c r="AO5" s="23">
        <v>41</v>
      </c>
      <c r="AP5" s="23">
        <v>42</v>
      </c>
      <c r="AQ5" s="23">
        <v>43</v>
      </c>
      <c r="AR5" s="23">
        <v>44</v>
      </c>
      <c r="AS5" s="23">
        <v>45</v>
      </c>
      <c r="AT5" s="23">
        <v>46</v>
      </c>
      <c r="AU5" s="23">
        <v>47</v>
      </c>
      <c r="AV5" s="23">
        <v>48</v>
      </c>
      <c r="AW5" s="23">
        <v>49</v>
      </c>
      <c r="AX5" s="23">
        <v>50</v>
      </c>
      <c r="AY5" s="23">
        <v>51</v>
      </c>
      <c r="AZ5" s="23">
        <v>52</v>
      </c>
      <c r="BA5" s="23">
        <v>53</v>
      </c>
      <c r="BB5" s="23">
        <v>54</v>
      </c>
      <c r="BC5" s="23">
        <v>55</v>
      </c>
      <c r="BD5" s="23">
        <v>56</v>
      </c>
      <c r="BE5" s="23">
        <v>57</v>
      </c>
      <c r="BF5" s="23">
        <v>58</v>
      </c>
      <c r="BG5" s="23">
        <v>59</v>
      </c>
      <c r="BH5" s="23">
        <v>60</v>
      </c>
      <c r="BI5" s="23">
        <v>61</v>
      </c>
      <c r="BJ5" s="23">
        <v>62</v>
      </c>
      <c r="BK5" s="23">
        <v>63</v>
      </c>
      <c r="BL5" s="23">
        <v>64</v>
      </c>
      <c r="BM5" s="23">
        <v>65</v>
      </c>
      <c r="BN5" s="23">
        <v>66</v>
      </c>
      <c r="BO5" s="23">
        <v>67</v>
      </c>
      <c r="BP5" s="23">
        <v>68</v>
      </c>
      <c r="BQ5" s="23">
        <v>69</v>
      </c>
      <c r="BR5" s="23">
        <v>70</v>
      </c>
      <c r="BS5" s="23">
        <v>71</v>
      </c>
      <c r="BT5" s="23">
        <v>72</v>
      </c>
      <c r="BU5" s="23">
        <v>73</v>
      </c>
      <c r="BV5" s="23">
        <v>74</v>
      </c>
      <c r="BW5" s="23">
        <v>75</v>
      </c>
      <c r="BX5" s="23">
        <v>76</v>
      </c>
      <c r="BY5" s="23">
        <v>77</v>
      </c>
      <c r="BZ5" s="23">
        <v>78</v>
      </c>
      <c r="CA5" s="23">
        <v>79</v>
      </c>
      <c r="CB5" s="23">
        <v>80</v>
      </c>
      <c r="CC5" s="23">
        <v>81</v>
      </c>
      <c r="CD5" s="23">
        <v>82</v>
      </c>
      <c r="CE5" s="23">
        <v>83</v>
      </c>
      <c r="CF5" s="23">
        <v>84</v>
      </c>
      <c r="CG5" s="23">
        <v>85</v>
      </c>
      <c r="CH5" s="23">
        <v>86</v>
      </c>
      <c r="CI5" s="23">
        <v>87</v>
      </c>
      <c r="CJ5" s="23">
        <v>88</v>
      </c>
      <c r="CK5" s="23">
        <v>89</v>
      </c>
      <c r="CL5" s="23">
        <v>90</v>
      </c>
      <c r="CM5" s="23">
        <v>91</v>
      </c>
      <c r="CN5" s="23">
        <v>92</v>
      </c>
      <c r="CO5" s="23">
        <v>93</v>
      </c>
      <c r="CP5" s="23">
        <v>94</v>
      </c>
      <c r="CQ5" s="23">
        <v>95</v>
      </c>
      <c r="CR5" s="23">
        <v>96</v>
      </c>
      <c r="CS5" s="23">
        <v>97</v>
      </c>
      <c r="CT5" s="23">
        <v>98</v>
      </c>
      <c r="CU5" s="23">
        <v>99</v>
      </c>
      <c r="CV5" s="23">
        <v>100</v>
      </c>
      <c r="CW5" s="23">
        <v>101</v>
      </c>
      <c r="CX5" s="23">
        <v>102</v>
      </c>
      <c r="CY5" s="23">
        <v>103</v>
      </c>
      <c r="CZ5" s="23">
        <v>104</v>
      </c>
      <c r="DA5" s="23">
        <v>105</v>
      </c>
    </row>
    <row r="6" spans="1:131">
      <c r="A6" s="24" t="s">
        <v>16</v>
      </c>
      <c r="B6" s="25"/>
      <c r="C6" s="25"/>
      <c r="D6" s="25"/>
      <c r="E6" s="25"/>
      <c r="F6" s="25"/>
      <c r="G6" s="26"/>
      <c r="H6" s="27"/>
      <c r="I6" s="185" t="s">
        <v>17</v>
      </c>
      <c r="J6" s="186"/>
      <c r="K6" s="186"/>
      <c r="L6" s="186"/>
      <c r="M6" s="186"/>
      <c r="N6" s="187"/>
      <c r="O6" s="188" t="s">
        <v>18</v>
      </c>
      <c r="P6" s="189"/>
      <c r="Q6" s="28" t="s">
        <v>19</v>
      </c>
      <c r="R6" s="190" t="s">
        <v>20</v>
      </c>
      <c r="S6" s="190"/>
      <c r="T6" s="190"/>
      <c r="U6" s="29"/>
      <c r="V6" s="29"/>
      <c r="W6" s="29"/>
      <c r="X6" s="30"/>
      <c r="Y6" s="31"/>
      <c r="Z6" s="29"/>
      <c r="AA6" s="29"/>
      <c r="AB6" s="29"/>
      <c r="AC6" s="29"/>
      <c r="AD6" s="29"/>
      <c r="AE6" s="32"/>
      <c r="AF6" s="32"/>
      <c r="AG6" s="32"/>
      <c r="AH6" s="32"/>
      <c r="AI6" s="32"/>
      <c r="AJ6" s="32"/>
      <c r="AK6" s="32"/>
      <c r="AL6" s="32"/>
      <c r="AM6" s="32"/>
      <c r="AN6" s="32"/>
      <c r="AO6" s="32"/>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row>
    <row r="7" spans="1:131" ht="39.75" customHeight="1">
      <c r="A7" s="33" t="s">
        <v>21</v>
      </c>
      <c r="B7" s="33" t="s">
        <v>22</v>
      </c>
      <c r="C7" s="33" t="s">
        <v>23</v>
      </c>
      <c r="D7" s="33" t="s">
        <v>24</v>
      </c>
      <c r="E7" s="33" t="s">
        <v>25</v>
      </c>
      <c r="F7" s="34" t="s">
        <v>26</v>
      </c>
      <c r="G7" s="33" t="s">
        <v>27</v>
      </c>
      <c r="H7" s="35" t="s">
        <v>28</v>
      </c>
      <c r="I7" s="35" t="s">
        <v>29</v>
      </c>
      <c r="J7" s="35" t="s">
        <v>30</v>
      </c>
      <c r="K7" s="35" t="s">
        <v>31</v>
      </c>
      <c r="L7" s="35" t="s">
        <v>32</v>
      </c>
      <c r="M7" s="35" t="s">
        <v>33</v>
      </c>
      <c r="N7" s="35" t="s">
        <v>34</v>
      </c>
      <c r="O7" s="36" t="s">
        <v>35</v>
      </c>
      <c r="P7" s="35" t="s">
        <v>27</v>
      </c>
      <c r="Q7" s="37" t="s">
        <v>36</v>
      </c>
      <c r="R7" s="38" t="s">
        <v>37</v>
      </c>
      <c r="S7" s="38" t="s">
        <v>38</v>
      </c>
      <c r="T7" s="38" t="s">
        <v>39</v>
      </c>
      <c r="U7" s="39"/>
      <c r="V7" s="39"/>
      <c r="W7" s="39"/>
      <c r="X7" s="39"/>
      <c r="Y7" s="39"/>
      <c r="Z7" s="39"/>
      <c r="AA7" s="39"/>
      <c r="AB7" s="39"/>
      <c r="AC7" s="39"/>
      <c r="AD7" s="39"/>
      <c r="AE7" s="32"/>
      <c r="AF7" s="32"/>
      <c r="AG7" s="32"/>
      <c r="AH7" s="32"/>
      <c r="AI7" s="32"/>
      <c r="AJ7" s="32"/>
      <c r="AK7" s="32"/>
      <c r="AL7" s="32"/>
      <c r="AM7" s="32"/>
      <c r="AN7" s="32"/>
      <c r="AO7" s="32"/>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row>
    <row r="8" spans="1:131">
      <c r="A8" s="20" t="s">
        <v>486</v>
      </c>
      <c r="B8" s="44" t="str">
        <f>A8</f>
        <v>DCV Parking Garage-Retro</v>
      </c>
      <c r="C8" s="44">
        <f>'Savings and Cost'!C29</f>
        <v>0.92500000000000004</v>
      </c>
      <c r="D8" s="44">
        <v>15</v>
      </c>
      <c r="E8" s="44">
        <f>'Savings and Cost'!E84</f>
        <v>0.3928174174763634</v>
      </c>
      <c r="F8" s="44"/>
      <c r="G8" s="160" t="s">
        <v>487</v>
      </c>
      <c r="H8" s="44"/>
      <c r="I8" s="44">
        <f>'Savings and Cost'!D114</f>
        <v>5.9250000000000011E-2</v>
      </c>
      <c r="J8" s="44">
        <v>5</v>
      </c>
      <c r="K8" s="44"/>
      <c r="L8" s="44"/>
      <c r="M8" s="44"/>
      <c r="N8" s="44"/>
      <c r="O8" s="44"/>
      <c r="P8" s="44"/>
      <c r="Q8" s="44" t="s">
        <v>75</v>
      </c>
      <c r="R8" s="44"/>
      <c r="S8" s="44"/>
      <c r="T8" s="44"/>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20"/>
      <c r="CY8" s="17"/>
      <c r="CZ8" s="17"/>
      <c r="DA8" s="17"/>
    </row>
    <row r="11" spans="1:131">
      <c r="A11" s="20"/>
      <c r="B11" s="20"/>
      <c r="C11" s="20"/>
      <c r="D11" s="20"/>
      <c r="E11" s="20"/>
      <c r="F11" s="20"/>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row>
    <row r="12" spans="1:131" s="20" customFormat="1">
      <c r="A12" s="115" t="s">
        <v>296</v>
      </c>
      <c r="B12" s="116"/>
    </row>
    <row r="13" spans="1:131" s="20" customFormat="1">
      <c r="A13" s="20" t="s">
        <v>297</v>
      </c>
      <c r="B13" s="20" t="s">
        <v>298</v>
      </c>
    </row>
    <row r="14" spans="1:131" s="20" customFormat="1">
      <c r="A14" s="20" t="s">
        <v>299</v>
      </c>
      <c r="B14" s="20" t="s">
        <v>501</v>
      </c>
    </row>
    <row r="15" spans="1:131" s="20" customFormat="1"/>
    <row r="16" spans="1:131" s="20" customFormat="1" ht="13.5" thickBot="1">
      <c r="A16" s="103" t="s">
        <v>300</v>
      </c>
      <c r="B16" s="117"/>
      <c r="C16" s="117"/>
      <c r="D16" s="117"/>
      <c r="E16" s="117"/>
      <c r="F16" s="117"/>
      <c r="G16" s="117"/>
      <c r="H16" s="117"/>
      <c r="I16" s="117"/>
      <c r="J16" s="117"/>
      <c r="K16" s="117"/>
      <c r="L16" s="117"/>
      <c r="M16" s="117"/>
      <c r="N16" s="117"/>
      <c r="O16" s="117"/>
      <c r="P16" s="117"/>
      <c r="Q16" s="117"/>
      <c r="R16" s="117"/>
      <c r="S16" s="117"/>
      <c r="T16" s="117"/>
      <c r="U16" s="117"/>
      <c r="V16" s="117"/>
      <c r="W16" s="117"/>
      <c r="X16" s="117"/>
      <c r="Y16" s="117"/>
      <c r="Z16" s="117"/>
      <c r="AA16" s="117"/>
      <c r="AB16" s="117"/>
      <c r="AC16" s="117"/>
      <c r="AD16" s="117"/>
      <c r="AE16" s="117"/>
      <c r="AF16" s="117"/>
      <c r="AG16" s="117"/>
      <c r="AH16" s="117"/>
      <c r="AI16" s="104"/>
    </row>
    <row r="17" spans="2:28" s="20" customFormat="1">
      <c r="B17" s="118" t="s">
        <v>301</v>
      </c>
      <c r="C17" s="119"/>
      <c r="D17" s="119" t="s">
        <v>301</v>
      </c>
      <c r="E17" s="120"/>
      <c r="G17" s="118" t="s">
        <v>302</v>
      </c>
      <c r="H17" s="119"/>
      <c r="I17" s="119"/>
      <c r="J17" s="119"/>
      <c r="K17" s="119"/>
      <c r="L17" s="119"/>
      <c r="M17" s="119"/>
      <c r="N17" s="119"/>
      <c r="O17" s="120"/>
      <c r="Q17" s="118" t="s">
        <v>303</v>
      </c>
      <c r="R17" s="119"/>
      <c r="S17" s="119"/>
      <c r="T17" s="119"/>
      <c r="U17" s="120"/>
      <c r="W17" s="118" t="s">
        <v>304</v>
      </c>
      <c r="X17" s="120"/>
      <c r="Z17" s="118" t="s">
        <v>305</v>
      </c>
      <c r="AA17" s="119"/>
      <c r="AB17" s="120"/>
    </row>
    <row r="18" spans="2:28" s="20" customFormat="1">
      <c r="B18" s="121" t="s">
        <v>306</v>
      </c>
      <c r="C18" s="122" t="s">
        <v>307</v>
      </c>
      <c r="D18" s="122" t="s">
        <v>306</v>
      </c>
      <c r="E18" s="123" t="s">
        <v>307</v>
      </c>
      <c r="G18" s="121" t="s">
        <v>308</v>
      </c>
      <c r="H18" s="122" t="s">
        <v>497</v>
      </c>
      <c r="I18" s="122"/>
      <c r="J18" s="122"/>
      <c r="K18" s="122" t="s">
        <v>309</v>
      </c>
      <c r="L18" s="122"/>
      <c r="M18" s="122"/>
      <c r="N18" s="122"/>
      <c r="O18" s="123"/>
      <c r="Q18" s="121"/>
      <c r="R18" s="122" t="s">
        <v>310</v>
      </c>
      <c r="S18" s="122" t="s">
        <v>311</v>
      </c>
      <c r="T18" s="122" t="s">
        <v>312</v>
      </c>
      <c r="U18" s="123" t="s">
        <v>313</v>
      </c>
      <c r="W18" s="121" t="s">
        <v>314</v>
      </c>
      <c r="X18" s="123">
        <v>20</v>
      </c>
      <c r="Z18" s="121"/>
      <c r="AA18" s="122" t="s">
        <v>307</v>
      </c>
      <c r="AB18" s="123" t="s">
        <v>315</v>
      </c>
    </row>
    <row r="19" spans="2:28" s="20" customFormat="1">
      <c r="B19" s="121" t="s">
        <v>316</v>
      </c>
      <c r="C19" s="122" t="s">
        <v>317</v>
      </c>
      <c r="D19" s="122" t="s">
        <v>316</v>
      </c>
      <c r="E19" s="123" t="s">
        <v>317</v>
      </c>
      <c r="G19" s="121" t="s">
        <v>318</v>
      </c>
      <c r="H19" s="122" t="s">
        <v>319</v>
      </c>
      <c r="I19" s="122"/>
      <c r="J19" s="122"/>
      <c r="K19" s="122" t="s">
        <v>320</v>
      </c>
      <c r="L19" s="122"/>
      <c r="M19" s="122"/>
      <c r="N19" s="122"/>
      <c r="O19" s="123"/>
      <c r="Q19" s="121" t="s">
        <v>321</v>
      </c>
      <c r="R19" s="122">
        <v>6.8012888465852586E-2</v>
      </c>
      <c r="S19" s="122">
        <v>4.387844424080023E-2</v>
      </c>
      <c r="T19" s="122">
        <v>5.3289007766645871E-2</v>
      </c>
      <c r="U19" s="123">
        <v>5.447903102274565E-2</v>
      </c>
      <c r="W19" s="121" t="s">
        <v>322</v>
      </c>
      <c r="X19" s="123">
        <v>2016</v>
      </c>
      <c r="Z19" s="121" t="s">
        <v>323</v>
      </c>
      <c r="AA19" s="122">
        <v>4.03890184699085E-3</v>
      </c>
      <c r="AB19" s="123">
        <v>0.01</v>
      </c>
    </row>
    <row r="20" spans="2:28" s="20" customFormat="1">
      <c r="B20" s="121" t="s">
        <v>324</v>
      </c>
      <c r="C20" s="122" t="s">
        <v>325</v>
      </c>
      <c r="D20" s="122" t="s">
        <v>324</v>
      </c>
      <c r="E20" s="123" t="s">
        <v>325</v>
      </c>
      <c r="G20" s="121" t="s">
        <v>326</v>
      </c>
      <c r="H20" s="122" t="s">
        <v>327</v>
      </c>
      <c r="I20" s="122"/>
      <c r="J20" s="122"/>
      <c r="K20" s="122" t="s">
        <v>328</v>
      </c>
      <c r="L20" s="122"/>
      <c r="M20" s="122"/>
      <c r="N20" s="122"/>
      <c r="O20" s="123"/>
      <c r="Q20" s="121" t="s">
        <v>329</v>
      </c>
      <c r="R20" s="122">
        <v>12</v>
      </c>
      <c r="S20" s="122">
        <v>12</v>
      </c>
      <c r="T20" s="122">
        <v>1</v>
      </c>
      <c r="U20" s="123">
        <v>1</v>
      </c>
      <c r="W20" s="121" t="s">
        <v>330</v>
      </c>
      <c r="X20" s="123">
        <v>2016</v>
      </c>
      <c r="Z20" s="121" t="s">
        <v>331</v>
      </c>
      <c r="AA20" s="122">
        <v>26</v>
      </c>
      <c r="AB20" s="123">
        <v>0</v>
      </c>
    </row>
    <row r="21" spans="2:28" s="20" customFormat="1" ht="13.5" thickBot="1">
      <c r="B21" s="124" t="s">
        <v>332</v>
      </c>
      <c r="C21" s="125" t="s">
        <v>325</v>
      </c>
      <c r="D21" s="125" t="s">
        <v>332</v>
      </c>
      <c r="E21" s="126" t="s">
        <v>325</v>
      </c>
      <c r="G21" s="121" t="s">
        <v>333</v>
      </c>
      <c r="H21" s="122" t="s">
        <v>334</v>
      </c>
      <c r="I21" s="122"/>
      <c r="J21" s="122"/>
      <c r="K21" s="122" t="s">
        <v>320</v>
      </c>
      <c r="L21" s="122"/>
      <c r="M21" s="122"/>
      <c r="N21" s="122"/>
      <c r="O21" s="123"/>
      <c r="Q21" s="121"/>
      <c r="R21" s="122" t="s">
        <v>310</v>
      </c>
      <c r="S21" s="122" t="s">
        <v>311</v>
      </c>
      <c r="T21" s="122" t="s">
        <v>312</v>
      </c>
      <c r="U21" s="123" t="s">
        <v>313</v>
      </c>
      <c r="W21" s="121" t="s">
        <v>335</v>
      </c>
      <c r="X21" s="123">
        <v>2012</v>
      </c>
      <c r="Z21" s="121" t="s">
        <v>336</v>
      </c>
      <c r="AA21" s="122">
        <v>0.9</v>
      </c>
      <c r="AB21" s="123" t="s">
        <v>337</v>
      </c>
    </row>
    <row r="22" spans="2:28" s="20" customFormat="1">
      <c r="G22" s="121" t="s">
        <v>338</v>
      </c>
      <c r="H22" s="122" t="s">
        <v>327</v>
      </c>
      <c r="I22" s="122"/>
      <c r="J22" s="122"/>
      <c r="K22" s="122"/>
      <c r="L22" s="122"/>
      <c r="M22" s="122"/>
      <c r="N22" s="122"/>
      <c r="O22" s="123"/>
      <c r="Q22" s="121" t="s">
        <v>339</v>
      </c>
      <c r="R22" s="122">
        <v>0.35</v>
      </c>
      <c r="S22" s="122">
        <v>0.19500000000000001</v>
      </c>
      <c r="T22" s="122">
        <v>0.45499999999999996</v>
      </c>
      <c r="U22" s="123">
        <v>0</v>
      </c>
      <c r="W22" s="121" t="s">
        <v>340</v>
      </c>
      <c r="X22" s="123">
        <v>0.04</v>
      </c>
      <c r="Z22" s="121" t="s">
        <v>341</v>
      </c>
      <c r="AA22" s="122">
        <v>4.7399348199455904E-2</v>
      </c>
      <c r="AB22" s="123">
        <v>0</v>
      </c>
    </row>
    <row r="23" spans="2:28" s="20" customFormat="1">
      <c r="B23" s="20" t="s">
        <v>342</v>
      </c>
      <c r="C23" s="20" t="s">
        <v>307</v>
      </c>
      <c r="G23" s="121" t="s">
        <v>343</v>
      </c>
      <c r="H23" s="122" t="s">
        <v>344</v>
      </c>
      <c r="I23" s="122"/>
      <c r="J23" s="122"/>
      <c r="K23" s="122" t="s">
        <v>345</v>
      </c>
      <c r="L23" s="122"/>
      <c r="M23" s="122"/>
      <c r="N23" s="122"/>
      <c r="O23" s="123"/>
      <c r="Q23" s="121" t="s">
        <v>346</v>
      </c>
      <c r="R23" s="122">
        <v>1</v>
      </c>
      <c r="S23" s="122">
        <v>0</v>
      </c>
      <c r="T23" s="122">
        <v>0</v>
      </c>
      <c r="U23" s="123">
        <v>0</v>
      </c>
      <c r="W23" s="121" t="s">
        <v>347</v>
      </c>
      <c r="X23" s="123">
        <v>0</v>
      </c>
      <c r="Z23" s="121" t="s">
        <v>348</v>
      </c>
      <c r="AA23" s="122">
        <v>31</v>
      </c>
      <c r="AB23" s="123">
        <v>0</v>
      </c>
    </row>
    <row r="24" spans="2:28" s="20" customFormat="1">
      <c r="B24" s="20" t="s">
        <v>349</v>
      </c>
      <c r="C24" s="20" t="s">
        <v>350</v>
      </c>
      <c r="G24" s="121" t="s">
        <v>351</v>
      </c>
      <c r="H24" s="122" t="s">
        <v>345</v>
      </c>
      <c r="I24" s="122"/>
      <c r="J24" s="122"/>
      <c r="K24" s="122" t="s">
        <v>352</v>
      </c>
      <c r="L24" s="122"/>
      <c r="M24" s="122"/>
      <c r="N24" s="122"/>
      <c r="O24" s="123"/>
      <c r="Q24" s="121" t="s">
        <v>353</v>
      </c>
      <c r="R24" s="122">
        <v>1</v>
      </c>
      <c r="S24" s="122">
        <v>0</v>
      </c>
      <c r="T24" s="122">
        <v>0</v>
      </c>
      <c r="U24" s="123">
        <v>0</v>
      </c>
      <c r="W24" s="121" t="s">
        <v>354</v>
      </c>
      <c r="X24" s="123">
        <v>0.2</v>
      </c>
      <c r="Z24" s="121" t="s">
        <v>355</v>
      </c>
      <c r="AA24" s="122">
        <v>0.7</v>
      </c>
      <c r="AB24" s="123" t="s">
        <v>337</v>
      </c>
    </row>
    <row r="25" spans="2:28" s="20" customFormat="1">
      <c r="B25" s="20" t="s">
        <v>356</v>
      </c>
      <c r="C25" s="20" t="s">
        <v>357</v>
      </c>
      <c r="G25" s="121" t="s">
        <v>358</v>
      </c>
      <c r="H25" s="122" t="s">
        <v>352</v>
      </c>
      <c r="I25" s="122"/>
      <c r="J25" s="122"/>
      <c r="K25" s="122" t="s">
        <v>359</v>
      </c>
      <c r="L25" s="122"/>
      <c r="M25" s="122"/>
      <c r="N25" s="122"/>
      <c r="O25" s="123"/>
      <c r="Q25" s="121" t="s">
        <v>360</v>
      </c>
      <c r="R25" s="122"/>
      <c r="S25" s="122">
        <v>0.3</v>
      </c>
      <c r="T25" s="122">
        <v>0.7</v>
      </c>
      <c r="U25" s="123">
        <v>0</v>
      </c>
      <c r="W25" s="121" t="s">
        <v>361</v>
      </c>
      <c r="X25" s="123">
        <v>0</v>
      </c>
      <c r="Z25" s="121" t="s">
        <v>362</v>
      </c>
      <c r="AA25" s="122">
        <v>0</v>
      </c>
      <c r="AB25" s="123">
        <v>0</v>
      </c>
    </row>
    <row r="26" spans="2:28" s="20" customFormat="1" ht="13.5" thickBot="1">
      <c r="B26" s="20" t="s">
        <v>363</v>
      </c>
      <c r="C26" s="20" t="s">
        <v>364</v>
      </c>
      <c r="G26" s="124" t="s">
        <v>365</v>
      </c>
      <c r="H26" s="125" t="s">
        <v>359</v>
      </c>
      <c r="I26" s="125"/>
      <c r="J26" s="125"/>
      <c r="K26" s="125"/>
      <c r="L26" s="125"/>
      <c r="M26" s="125"/>
      <c r="N26" s="125"/>
      <c r="O26" s="126"/>
      <c r="Q26" s="124" t="s">
        <v>366</v>
      </c>
      <c r="R26" s="125"/>
      <c r="S26" s="125">
        <v>20</v>
      </c>
      <c r="T26" s="125"/>
      <c r="U26" s="126"/>
      <c r="W26" s="124" t="s">
        <v>367</v>
      </c>
      <c r="X26" s="126">
        <v>2018</v>
      </c>
      <c r="Z26" s="124" t="s">
        <v>368</v>
      </c>
      <c r="AA26" s="125">
        <v>0</v>
      </c>
      <c r="AB26" s="126">
        <v>0</v>
      </c>
    </row>
    <row r="27" spans="2:28" s="20" customFormat="1"/>
    <row r="28" spans="2:28" s="20" customFormat="1"/>
    <row r="29" spans="2:28" s="20" customFormat="1"/>
    <row r="30" spans="2:28" s="20" customFormat="1"/>
    <row r="31" spans="2:28" s="20" customFormat="1"/>
    <row r="32" spans="2:28" s="20" customFormat="1"/>
    <row r="33" spans="1:101" s="20" customFormat="1"/>
    <row r="34" spans="1:101" s="20" customFormat="1" ht="13.5" thickBot="1">
      <c r="A34" s="103" t="s">
        <v>369</v>
      </c>
      <c r="B34" s="104"/>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row>
    <row r="35" spans="1:101" s="20" customFormat="1" ht="26.25" thickBot="1">
      <c r="A35" s="127" t="s">
        <v>370</v>
      </c>
      <c r="B35" s="128"/>
      <c r="C35" s="129" t="s">
        <v>371</v>
      </c>
      <c r="D35" s="130"/>
      <c r="E35" s="130"/>
      <c r="F35" s="130"/>
      <c r="G35" s="130"/>
      <c r="H35" s="130"/>
      <c r="I35" s="130"/>
      <c r="J35" s="130"/>
      <c r="K35" s="131"/>
      <c r="L35" s="129" t="s">
        <v>73</v>
      </c>
      <c r="M35" s="130"/>
      <c r="N35" s="130"/>
      <c r="O35" s="130"/>
      <c r="P35" s="130"/>
      <c r="Q35" s="131"/>
      <c r="R35" s="129" t="s">
        <v>372</v>
      </c>
      <c r="S35" s="130"/>
      <c r="T35" s="130"/>
      <c r="U35" s="131"/>
      <c r="V35" s="129" t="s">
        <v>373</v>
      </c>
      <c r="W35" s="130"/>
      <c r="X35" s="130"/>
      <c r="Y35" s="131"/>
      <c r="Z35" s="129" t="s">
        <v>374</v>
      </c>
      <c r="AA35" s="130"/>
      <c r="AB35" s="130"/>
      <c r="AC35" s="131"/>
      <c r="AD35" s="129" t="s">
        <v>375</v>
      </c>
      <c r="AE35" s="130"/>
      <c r="AF35" s="130"/>
      <c r="AG35" s="131"/>
      <c r="AH35" s="129" t="s">
        <v>376</v>
      </c>
      <c r="AI35" s="130"/>
      <c r="AJ35" s="130"/>
      <c r="AK35" s="130"/>
      <c r="AL35" s="131"/>
      <c r="AM35" s="129" t="s">
        <v>377</v>
      </c>
      <c r="AN35" s="130"/>
      <c r="AO35" s="130"/>
      <c r="AP35" s="130"/>
      <c r="AQ35" s="130"/>
      <c r="AR35" s="130"/>
      <c r="AS35" s="131"/>
      <c r="AT35" s="129" t="s">
        <v>378</v>
      </c>
      <c r="AU35" s="130"/>
      <c r="AV35" s="130"/>
      <c r="AW35" s="130"/>
      <c r="AX35" s="130"/>
      <c r="AY35" s="130"/>
      <c r="AZ35" s="131"/>
      <c r="BA35" s="129" t="s">
        <v>379</v>
      </c>
      <c r="BB35" s="130"/>
      <c r="BC35" s="130"/>
      <c r="BD35" s="130"/>
      <c r="BE35" s="130"/>
      <c r="BF35" s="131"/>
      <c r="BG35" s="129" t="s">
        <v>380</v>
      </c>
      <c r="BH35" s="131"/>
      <c r="BI35" s="129" t="s">
        <v>381</v>
      </c>
      <c r="BJ35" s="130"/>
      <c r="BK35" s="130"/>
      <c r="BL35" s="130"/>
      <c r="BM35" s="131"/>
      <c r="BN35" s="129" t="s">
        <v>382</v>
      </c>
      <c r="BO35" s="130"/>
      <c r="BP35" s="130"/>
      <c r="BQ35" s="130"/>
      <c r="BR35" s="130"/>
      <c r="BS35" s="130"/>
      <c r="BT35" s="130"/>
      <c r="BU35" s="130"/>
      <c r="BV35" s="130"/>
      <c r="BW35" s="130"/>
      <c r="BX35" s="130"/>
      <c r="BY35" s="130"/>
      <c r="BZ35" s="130"/>
      <c r="CA35" s="130"/>
      <c r="CB35" s="130"/>
      <c r="CC35" s="131"/>
      <c r="CD35" s="129" t="s">
        <v>383</v>
      </c>
      <c r="CE35" s="131"/>
      <c r="CF35" s="129" t="s">
        <v>384</v>
      </c>
      <c r="CG35" s="130"/>
      <c r="CH35" s="130"/>
      <c r="CI35" s="130"/>
      <c r="CJ35" s="130"/>
      <c r="CK35" s="131"/>
      <c r="CL35" s="132"/>
      <c r="CM35" s="129" t="s">
        <v>18</v>
      </c>
      <c r="CN35" s="130"/>
      <c r="CO35" s="130"/>
      <c r="CP35" s="131"/>
      <c r="CQ35" s="129" t="s">
        <v>385</v>
      </c>
      <c r="CR35" s="130"/>
      <c r="CS35" s="130"/>
      <c r="CT35" s="130"/>
      <c r="CU35" s="131"/>
      <c r="CV35" s="129" t="s">
        <v>386</v>
      </c>
      <c r="CW35" s="131"/>
    </row>
    <row r="36" spans="1:101" s="20" customFormat="1" ht="127.5">
      <c r="A36" s="111" t="s">
        <v>270</v>
      </c>
      <c r="B36" s="112" t="s">
        <v>271</v>
      </c>
      <c r="C36" s="113" t="s">
        <v>9</v>
      </c>
      <c r="D36" s="113" t="s">
        <v>387</v>
      </c>
      <c r="E36" s="113" t="s">
        <v>388</v>
      </c>
      <c r="F36" s="113" t="s">
        <v>389</v>
      </c>
      <c r="G36" s="113" t="s">
        <v>390</v>
      </c>
      <c r="H36" s="113" t="s">
        <v>391</v>
      </c>
      <c r="I36" s="113" t="s">
        <v>392</v>
      </c>
      <c r="J36" s="113" t="s">
        <v>393</v>
      </c>
      <c r="K36" s="113" t="s">
        <v>394</v>
      </c>
      <c r="L36" s="113" t="s">
        <v>395</v>
      </c>
      <c r="M36" s="113" t="s">
        <v>396</v>
      </c>
      <c r="N36" s="113" t="s">
        <v>397</v>
      </c>
      <c r="O36" s="113" t="s">
        <v>398</v>
      </c>
      <c r="P36" s="113" t="s">
        <v>399</v>
      </c>
      <c r="Q36" s="113" t="s">
        <v>400</v>
      </c>
      <c r="R36" s="113" t="s">
        <v>401</v>
      </c>
      <c r="S36" s="113" t="s">
        <v>402</v>
      </c>
      <c r="T36" s="113" t="s">
        <v>403</v>
      </c>
      <c r="U36" s="113" t="s">
        <v>310</v>
      </c>
      <c r="V36" s="113" t="s">
        <v>401</v>
      </c>
      <c r="W36" s="113" t="s">
        <v>402</v>
      </c>
      <c r="X36" s="113" t="s">
        <v>403</v>
      </c>
      <c r="Y36" s="113" t="s">
        <v>310</v>
      </c>
      <c r="Z36" s="113" t="s">
        <v>401</v>
      </c>
      <c r="AA36" s="113" t="s">
        <v>402</v>
      </c>
      <c r="AB36" s="113" t="s">
        <v>403</v>
      </c>
      <c r="AC36" s="113" t="s">
        <v>310</v>
      </c>
      <c r="AD36" s="113" t="s">
        <v>401</v>
      </c>
      <c r="AE36" s="113" t="s">
        <v>402</v>
      </c>
      <c r="AF36" s="113" t="s">
        <v>403</v>
      </c>
      <c r="AG36" s="113" t="s">
        <v>310</v>
      </c>
      <c r="AH36" s="113" t="s">
        <v>401</v>
      </c>
      <c r="AI36" s="113" t="s">
        <v>402</v>
      </c>
      <c r="AJ36" s="113" t="s">
        <v>403</v>
      </c>
      <c r="AK36" s="113" t="s">
        <v>310</v>
      </c>
      <c r="AL36" s="113" t="s">
        <v>404</v>
      </c>
      <c r="AM36" s="113" t="s">
        <v>405</v>
      </c>
      <c r="AN36" s="113" t="s">
        <v>406</v>
      </c>
      <c r="AO36" s="113" t="s">
        <v>407</v>
      </c>
      <c r="AP36" s="113" t="s">
        <v>408</v>
      </c>
      <c r="AQ36" s="113" t="s">
        <v>409</v>
      </c>
      <c r="AR36" s="113" t="s">
        <v>410</v>
      </c>
      <c r="AS36" s="113" t="s">
        <v>411</v>
      </c>
      <c r="AT36" s="113" t="s">
        <v>412</v>
      </c>
      <c r="AU36" s="113" t="s">
        <v>413</v>
      </c>
      <c r="AV36" s="113" t="s">
        <v>414</v>
      </c>
      <c r="AW36" s="113" t="s">
        <v>415</v>
      </c>
      <c r="AX36" s="113" t="s">
        <v>416</v>
      </c>
      <c r="AY36" s="113" t="s">
        <v>417</v>
      </c>
      <c r="AZ36" s="113" t="s">
        <v>418</v>
      </c>
      <c r="BA36" s="113" t="s">
        <v>419</v>
      </c>
      <c r="BB36" s="113" t="s">
        <v>420</v>
      </c>
      <c r="BC36" s="113" t="s">
        <v>421</v>
      </c>
      <c r="BD36" s="113" t="s">
        <v>422</v>
      </c>
      <c r="BE36" s="113" t="s">
        <v>423</v>
      </c>
      <c r="BF36" s="113" t="s">
        <v>424</v>
      </c>
      <c r="BG36" s="113" t="s">
        <v>425</v>
      </c>
      <c r="BH36" s="113" t="s">
        <v>426</v>
      </c>
      <c r="BI36" s="113" t="s">
        <v>427</v>
      </c>
      <c r="BJ36" s="113" t="s">
        <v>428</v>
      </c>
      <c r="BK36" s="113" t="s">
        <v>429</v>
      </c>
      <c r="BL36" s="113" t="s">
        <v>430</v>
      </c>
      <c r="BM36" s="113" t="s">
        <v>431</v>
      </c>
      <c r="BN36" s="113" t="s">
        <v>432</v>
      </c>
      <c r="BO36" s="113" t="s">
        <v>433</v>
      </c>
      <c r="BP36" s="113" t="s">
        <v>434</v>
      </c>
      <c r="BQ36" s="113" t="s">
        <v>435</v>
      </c>
      <c r="BR36" s="113" t="s">
        <v>436</v>
      </c>
      <c r="BS36" s="113" t="s">
        <v>437</v>
      </c>
      <c r="BT36" s="113" t="s">
        <v>438</v>
      </c>
      <c r="BU36" s="113" t="s">
        <v>439</v>
      </c>
      <c r="BV36" s="113" t="s">
        <v>440</v>
      </c>
      <c r="BW36" s="113" t="s">
        <v>441</v>
      </c>
      <c r="BX36" s="113" t="s">
        <v>442</v>
      </c>
      <c r="BY36" s="113" t="s">
        <v>443</v>
      </c>
      <c r="BZ36" s="113" t="s">
        <v>444</v>
      </c>
      <c r="CA36" s="113" t="s">
        <v>445</v>
      </c>
      <c r="CB36" s="113" t="s">
        <v>446</v>
      </c>
      <c r="CC36" s="113" t="s">
        <v>447</v>
      </c>
      <c r="CD36" s="113" t="s">
        <v>281</v>
      </c>
      <c r="CE36" s="113" t="s">
        <v>280</v>
      </c>
      <c r="CF36" s="113" t="s">
        <v>448</v>
      </c>
      <c r="CG36" s="113" t="s">
        <v>449</v>
      </c>
      <c r="CH36" s="113" t="s">
        <v>450</v>
      </c>
      <c r="CI36" s="113" t="s">
        <v>451</v>
      </c>
      <c r="CJ36" s="113" t="s">
        <v>452</v>
      </c>
      <c r="CK36" s="113" t="s">
        <v>453</v>
      </c>
      <c r="CL36" s="113"/>
      <c r="CM36" s="113" t="s">
        <v>454</v>
      </c>
      <c r="CN36" s="113" t="s">
        <v>455</v>
      </c>
      <c r="CO36" s="113" t="s">
        <v>456</v>
      </c>
      <c r="CP36" s="113" t="s">
        <v>457</v>
      </c>
      <c r="CQ36" s="113" t="s">
        <v>458</v>
      </c>
      <c r="CR36" s="113" t="s">
        <v>459</v>
      </c>
      <c r="CS36" s="113" t="s">
        <v>460</v>
      </c>
      <c r="CT36" s="113" t="s">
        <v>461</v>
      </c>
      <c r="CU36" s="113" t="s">
        <v>462</v>
      </c>
      <c r="CV36" s="113" t="s">
        <v>463</v>
      </c>
      <c r="CW36" s="133" t="s">
        <v>464</v>
      </c>
    </row>
    <row r="37" spans="1:101" s="20" customFormat="1">
      <c r="A37" s="20" t="s">
        <v>486</v>
      </c>
      <c r="B37" s="20" t="s">
        <v>486</v>
      </c>
      <c r="C37" s="40">
        <v>15</v>
      </c>
      <c r="D37" s="40">
        <v>0.92500000000000004</v>
      </c>
      <c r="E37" s="40">
        <v>0</v>
      </c>
      <c r="F37" s="40">
        <v>0.3928174174763634</v>
      </c>
      <c r="G37" s="40">
        <v>0</v>
      </c>
      <c r="H37" s="40">
        <v>8.5313805844634771E-2</v>
      </c>
      <c r="I37" s="40" t="s">
        <v>487</v>
      </c>
      <c r="J37" s="40"/>
      <c r="K37" s="40"/>
      <c r="L37" s="40">
        <v>0.99418566042070844</v>
      </c>
      <c r="M37" s="40">
        <v>1.868933530238456E-4</v>
      </c>
      <c r="N37" s="40">
        <v>1.8554444061284341E-4</v>
      </c>
      <c r="O37" s="40">
        <v>0</v>
      </c>
      <c r="P37" s="40">
        <v>0</v>
      </c>
      <c r="Q37" s="40">
        <v>0</v>
      </c>
      <c r="R37" s="40">
        <v>7.8333040497111511E-2</v>
      </c>
      <c r="S37" s="40">
        <v>0.18101574220062161</v>
      </c>
      <c r="T37" s="40">
        <v>0</v>
      </c>
      <c r="U37" s="40">
        <v>0.26284183453946924</v>
      </c>
      <c r="V37" s="40" t="s">
        <v>465</v>
      </c>
      <c r="W37" s="40" t="s">
        <v>465</v>
      </c>
      <c r="X37" s="40" t="s">
        <v>465</v>
      </c>
      <c r="Y37" s="40" t="s">
        <v>465</v>
      </c>
      <c r="Z37" s="40">
        <v>0</v>
      </c>
      <c r="AA37" s="40">
        <v>0</v>
      </c>
      <c r="AB37" s="40">
        <v>0</v>
      </c>
      <c r="AC37" s="40">
        <v>0</v>
      </c>
      <c r="AD37" s="40">
        <v>0</v>
      </c>
      <c r="AE37" s="40">
        <v>0</v>
      </c>
      <c r="AF37" s="40">
        <v>0</v>
      </c>
      <c r="AG37" s="40">
        <v>8.5313805844634771E-2</v>
      </c>
      <c r="AH37" s="40">
        <v>7.8333040497111511E-2</v>
      </c>
      <c r="AI37" s="40">
        <v>0.18101574220062161</v>
      </c>
      <c r="AJ37" s="40">
        <v>0</v>
      </c>
      <c r="AK37" s="40">
        <v>0.34815564038410401</v>
      </c>
      <c r="AL37" s="40">
        <v>0.60750442308183716</v>
      </c>
      <c r="AM37" s="40">
        <v>0.51743234673839966</v>
      </c>
      <c r="AN37" s="40">
        <v>6.6038483141782192E-2</v>
      </c>
      <c r="AO37" s="40">
        <v>0</v>
      </c>
      <c r="AP37" s="40">
        <v>0</v>
      </c>
      <c r="AQ37" s="40">
        <v>0.58347082988018184</v>
      </c>
      <c r="AR37" s="40">
        <v>7.8333040497111511E-2</v>
      </c>
      <c r="AS37" s="134">
        <v>7.4485916310333566</v>
      </c>
      <c r="AT37" s="40">
        <v>0.51743234673839966</v>
      </c>
      <c r="AU37" s="40">
        <v>7.8169894482113533E-2</v>
      </c>
      <c r="AV37" s="40">
        <v>0</v>
      </c>
      <c r="AW37" s="40">
        <v>0</v>
      </c>
      <c r="AX37" s="40">
        <v>0.5956022412205132</v>
      </c>
      <c r="AY37" s="40">
        <v>0.18101574220062161</v>
      </c>
      <c r="AZ37" s="134">
        <v>3.2903339454333267</v>
      </c>
      <c r="BA37" s="40">
        <v>0.51743234673839966</v>
      </c>
      <c r="BB37" s="40">
        <v>0.14420837762389571</v>
      </c>
      <c r="BC37" s="40">
        <v>0</v>
      </c>
      <c r="BD37" s="40">
        <v>0</v>
      </c>
      <c r="BE37" s="40">
        <v>0.66164072436229537</v>
      </c>
      <c r="BF37" s="40">
        <v>0.25934878269773309</v>
      </c>
      <c r="BG37" s="40">
        <v>8.5217810678290284</v>
      </c>
      <c r="BH37" s="134">
        <v>2.5511618658084361</v>
      </c>
      <c r="BI37" s="40">
        <v>5.7975913934442946</v>
      </c>
      <c r="BJ37" s="40">
        <v>13.397351901576618</v>
      </c>
      <c r="BK37" s="40">
        <v>0</v>
      </c>
      <c r="BL37" s="40">
        <v>25.767723702036029</v>
      </c>
      <c r="BM37" s="40">
        <v>44.962666997056949</v>
      </c>
      <c r="BN37" s="40">
        <v>0.51743234673839966</v>
      </c>
      <c r="BO37" s="40">
        <v>0</v>
      </c>
      <c r="BP37" s="40">
        <v>0.14420837762389571</v>
      </c>
      <c r="BQ37" s="40">
        <v>0</v>
      </c>
      <c r="BR37" s="40">
        <v>0</v>
      </c>
      <c r="BS37" s="40">
        <v>0</v>
      </c>
      <c r="BT37" s="40">
        <v>0</v>
      </c>
      <c r="BU37" s="40">
        <v>0</v>
      </c>
      <c r="BV37" s="40">
        <v>0</v>
      </c>
      <c r="BW37" s="40">
        <v>0</v>
      </c>
      <c r="BX37" s="40">
        <v>0.52219061723720239</v>
      </c>
      <c r="BY37" s="40"/>
      <c r="BZ37" s="40">
        <v>0</v>
      </c>
      <c r="CA37" s="40">
        <v>8.5313805844634771E-2</v>
      </c>
      <c r="CB37" s="40">
        <v>0.66164072436229537</v>
      </c>
      <c r="CC37" s="40">
        <v>0.60750442308183716</v>
      </c>
      <c r="CD37" s="134">
        <v>1.0891126043261177</v>
      </c>
      <c r="CE37" s="40">
        <v>34.289504769865061</v>
      </c>
      <c r="CF37" s="40">
        <v>9.4448531508756258E-3</v>
      </c>
      <c r="CG37" s="40">
        <v>0</v>
      </c>
      <c r="CH37" s="40">
        <v>9.4448531508756258E-3</v>
      </c>
      <c r="CI37" s="40">
        <v>4.7223818869983651E-4</v>
      </c>
      <c r="CJ37" s="40">
        <v>0</v>
      </c>
      <c r="CK37" s="40">
        <v>4.7223818869983651E-4</v>
      </c>
      <c r="CL37" s="40"/>
      <c r="CM37" s="40">
        <v>0</v>
      </c>
      <c r="CN37" s="40"/>
      <c r="CO37" s="40">
        <v>0</v>
      </c>
      <c r="CP37" s="40">
        <v>0</v>
      </c>
      <c r="CQ37" s="40">
        <v>0</v>
      </c>
      <c r="CR37" s="40">
        <v>0</v>
      </c>
      <c r="CS37" s="40">
        <v>0</v>
      </c>
      <c r="CT37" s="40">
        <v>0</v>
      </c>
      <c r="CU37" s="40">
        <v>0</v>
      </c>
      <c r="CV37" s="40">
        <v>9999</v>
      </c>
      <c r="CW37" s="134">
        <v>9999</v>
      </c>
    </row>
    <row r="38" spans="1:101" s="20" customFormat="1">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row>
    <row r="39" spans="1:101" s="20" customFormat="1">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row>
    <row r="40" spans="1:101" s="20" customFormat="1" ht="13.5" thickBot="1">
      <c r="A40" s="103" t="s">
        <v>466</v>
      </c>
      <c r="B40" s="104"/>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row>
    <row r="41" spans="1:101" s="20" customFormat="1" ht="26.25" thickBot="1">
      <c r="A41" s="127" t="s">
        <v>370</v>
      </c>
      <c r="B41" s="128"/>
      <c r="C41" s="129" t="s">
        <v>371</v>
      </c>
      <c r="D41" s="130"/>
      <c r="E41" s="130"/>
      <c r="F41" s="130"/>
      <c r="G41" s="130"/>
      <c r="H41" s="130"/>
      <c r="I41" s="130"/>
      <c r="J41" s="130"/>
      <c r="K41" s="131"/>
      <c r="L41" s="129" t="s">
        <v>73</v>
      </c>
      <c r="M41" s="130"/>
      <c r="N41" s="130"/>
      <c r="O41" s="130"/>
      <c r="P41" s="130"/>
      <c r="Q41" s="131"/>
      <c r="R41" s="129" t="s">
        <v>372</v>
      </c>
      <c r="S41" s="130"/>
      <c r="T41" s="130"/>
      <c r="U41" s="131"/>
      <c r="V41" s="129" t="s">
        <v>373</v>
      </c>
      <c r="W41" s="130"/>
      <c r="X41" s="130"/>
      <c r="Y41" s="131"/>
      <c r="Z41" s="129" t="s">
        <v>374</v>
      </c>
      <c r="AA41" s="130"/>
      <c r="AB41" s="130"/>
      <c r="AC41" s="131"/>
      <c r="AD41" s="129" t="s">
        <v>375</v>
      </c>
      <c r="AE41" s="130"/>
      <c r="AF41" s="130"/>
      <c r="AG41" s="131"/>
      <c r="AH41" s="129" t="s">
        <v>376</v>
      </c>
      <c r="AI41" s="130"/>
      <c r="AJ41" s="130"/>
      <c r="AK41" s="130"/>
      <c r="AL41" s="131"/>
      <c r="AM41" s="129" t="s">
        <v>377</v>
      </c>
      <c r="AN41" s="130"/>
      <c r="AO41" s="130"/>
      <c r="AP41" s="130"/>
      <c r="AQ41" s="130"/>
      <c r="AR41" s="130"/>
      <c r="AS41" s="131"/>
      <c r="AT41" s="129" t="s">
        <v>378</v>
      </c>
      <c r="AU41" s="130"/>
      <c r="AV41" s="130"/>
      <c r="AW41" s="130"/>
      <c r="AX41" s="130"/>
      <c r="AY41" s="130"/>
      <c r="AZ41" s="131"/>
      <c r="BA41" s="129" t="s">
        <v>379</v>
      </c>
      <c r="BB41" s="130"/>
      <c r="BC41" s="130"/>
      <c r="BD41" s="130"/>
      <c r="BE41" s="130"/>
      <c r="BF41" s="131"/>
      <c r="BG41" s="129" t="s">
        <v>380</v>
      </c>
      <c r="BH41" s="131"/>
      <c r="BI41" s="129" t="s">
        <v>381</v>
      </c>
      <c r="BJ41" s="130"/>
      <c r="BK41" s="130"/>
      <c r="BL41" s="130"/>
      <c r="BM41" s="131"/>
      <c r="BN41" s="129" t="s">
        <v>382</v>
      </c>
      <c r="BO41" s="130"/>
      <c r="BP41" s="130"/>
      <c r="BQ41" s="130"/>
      <c r="BR41" s="130"/>
      <c r="BS41" s="130"/>
      <c r="BT41" s="130"/>
      <c r="BU41" s="130"/>
      <c r="BV41" s="130"/>
      <c r="BW41" s="130"/>
      <c r="BX41" s="130"/>
      <c r="BY41" s="130"/>
      <c r="BZ41" s="130"/>
      <c r="CA41" s="130"/>
      <c r="CB41" s="130"/>
      <c r="CC41" s="131"/>
      <c r="CD41" s="129" t="s">
        <v>383</v>
      </c>
      <c r="CE41" s="131"/>
      <c r="CF41" s="129" t="s">
        <v>384</v>
      </c>
      <c r="CG41" s="130"/>
      <c r="CH41" s="130"/>
      <c r="CI41" s="130"/>
      <c r="CJ41" s="130"/>
      <c r="CK41" s="131"/>
      <c r="CL41" s="132"/>
      <c r="CM41" s="129" t="s">
        <v>18</v>
      </c>
      <c r="CN41" s="130"/>
      <c r="CO41" s="130"/>
      <c r="CP41" s="131"/>
      <c r="CQ41" s="129" t="s">
        <v>385</v>
      </c>
      <c r="CR41" s="130"/>
      <c r="CS41" s="130"/>
      <c r="CT41" s="130"/>
      <c r="CU41" s="131"/>
      <c r="CV41" s="129" t="s">
        <v>386</v>
      </c>
      <c r="CW41" s="131"/>
    </row>
    <row r="42" spans="1:101" s="20" customFormat="1" ht="127.5">
      <c r="A42" s="111" t="s">
        <v>270</v>
      </c>
      <c r="B42" s="112" t="s">
        <v>271</v>
      </c>
      <c r="C42" s="113" t="s">
        <v>9</v>
      </c>
      <c r="D42" s="113" t="s">
        <v>387</v>
      </c>
      <c r="E42" s="113" t="s">
        <v>388</v>
      </c>
      <c r="F42" s="113" t="s">
        <v>389</v>
      </c>
      <c r="G42" s="113" t="s">
        <v>390</v>
      </c>
      <c r="H42" s="113" t="s">
        <v>391</v>
      </c>
      <c r="I42" s="113" t="s">
        <v>392</v>
      </c>
      <c r="J42" s="113" t="s">
        <v>393</v>
      </c>
      <c r="K42" s="113" t="s">
        <v>394</v>
      </c>
      <c r="L42" s="113" t="s">
        <v>395</v>
      </c>
      <c r="M42" s="113" t="s">
        <v>396</v>
      </c>
      <c r="N42" s="113" t="s">
        <v>397</v>
      </c>
      <c r="O42" s="113" t="s">
        <v>398</v>
      </c>
      <c r="P42" s="113" t="s">
        <v>399</v>
      </c>
      <c r="Q42" s="113" t="s">
        <v>400</v>
      </c>
      <c r="R42" s="113" t="s">
        <v>401</v>
      </c>
      <c r="S42" s="113" t="s">
        <v>402</v>
      </c>
      <c r="T42" s="113" t="s">
        <v>403</v>
      </c>
      <c r="U42" s="113" t="s">
        <v>310</v>
      </c>
      <c r="V42" s="113" t="s">
        <v>401</v>
      </c>
      <c r="W42" s="113" t="s">
        <v>402</v>
      </c>
      <c r="X42" s="113" t="s">
        <v>403</v>
      </c>
      <c r="Y42" s="113" t="s">
        <v>310</v>
      </c>
      <c r="Z42" s="113" t="s">
        <v>401</v>
      </c>
      <c r="AA42" s="113" t="s">
        <v>402</v>
      </c>
      <c r="AB42" s="113" t="s">
        <v>403</v>
      </c>
      <c r="AC42" s="113" t="s">
        <v>310</v>
      </c>
      <c r="AD42" s="113" t="s">
        <v>401</v>
      </c>
      <c r="AE42" s="113" t="s">
        <v>402</v>
      </c>
      <c r="AF42" s="113" t="s">
        <v>403</v>
      </c>
      <c r="AG42" s="113" t="s">
        <v>310</v>
      </c>
      <c r="AH42" s="113" t="s">
        <v>401</v>
      </c>
      <c r="AI42" s="113" t="s">
        <v>402</v>
      </c>
      <c r="AJ42" s="113" t="s">
        <v>403</v>
      </c>
      <c r="AK42" s="113" t="s">
        <v>310</v>
      </c>
      <c r="AL42" s="113" t="s">
        <v>404</v>
      </c>
      <c r="AM42" s="113" t="s">
        <v>405</v>
      </c>
      <c r="AN42" s="113" t="s">
        <v>406</v>
      </c>
      <c r="AO42" s="113" t="s">
        <v>407</v>
      </c>
      <c r="AP42" s="113" t="s">
        <v>408</v>
      </c>
      <c r="AQ42" s="113" t="s">
        <v>409</v>
      </c>
      <c r="AR42" s="113" t="s">
        <v>410</v>
      </c>
      <c r="AS42" s="113" t="s">
        <v>411</v>
      </c>
      <c r="AT42" s="113" t="s">
        <v>412</v>
      </c>
      <c r="AU42" s="113" t="s">
        <v>413</v>
      </c>
      <c r="AV42" s="113" t="s">
        <v>414</v>
      </c>
      <c r="AW42" s="113" t="s">
        <v>415</v>
      </c>
      <c r="AX42" s="113" t="s">
        <v>416</v>
      </c>
      <c r="AY42" s="113" t="s">
        <v>417</v>
      </c>
      <c r="AZ42" s="113" t="s">
        <v>418</v>
      </c>
      <c r="BA42" s="113" t="s">
        <v>419</v>
      </c>
      <c r="BB42" s="113" t="s">
        <v>420</v>
      </c>
      <c r="BC42" s="113" t="s">
        <v>421</v>
      </c>
      <c r="BD42" s="113" t="s">
        <v>422</v>
      </c>
      <c r="BE42" s="113" t="s">
        <v>423</v>
      </c>
      <c r="BF42" s="113" t="s">
        <v>424</v>
      </c>
      <c r="BG42" s="113" t="s">
        <v>425</v>
      </c>
      <c r="BH42" s="113" t="s">
        <v>426</v>
      </c>
      <c r="BI42" s="113" t="s">
        <v>427</v>
      </c>
      <c r="BJ42" s="113" t="s">
        <v>428</v>
      </c>
      <c r="BK42" s="113" t="s">
        <v>429</v>
      </c>
      <c r="BL42" s="113" t="s">
        <v>430</v>
      </c>
      <c r="BM42" s="113" t="s">
        <v>431</v>
      </c>
      <c r="BN42" s="113" t="s">
        <v>432</v>
      </c>
      <c r="BO42" s="113" t="s">
        <v>433</v>
      </c>
      <c r="BP42" s="113" t="s">
        <v>434</v>
      </c>
      <c r="BQ42" s="113" t="s">
        <v>435</v>
      </c>
      <c r="BR42" s="113" t="s">
        <v>436</v>
      </c>
      <c r="BS42" s="113" t="s">
        <v>437</v>
      </c>
      <c r="BT42" s="113" t="s">
        <v>438</v>
      </c>
      <c r="BU42" s="113" t="s">
        <v>439</v>
      </c>
      <c r="BV42" s="113" t="s">
        <v>440</v>
      </c>
      <c r="BW42" s="113" t="s">
        <v>441</v>
      </c>
      <c r="BX42" s="113" t="s">
        <v>442</v>
      </c>
      <c r="BY42" s="113" t="s">
        <v>443</v>
      </c>
      <c r="BZ42" s="113" t="s">
        <v>444</v>
      </c>
      <c r="CA42" s="113" t="s">
        <v>445</v>
      </c>
      <c r="CB42" s="113" t="s">
        <v>446</v>
      </c>
      <c r="CC42" s="113" t="s">
        <v>447</v>
      </c>
      <c r="CD42" s="113" t="s">
        <v>281</v>
      </c>
      <c r="CE42" s="113" t="s">
        <v>280</v>
      </c>
      <c r="CF42" s="113" t="s">
        <v>448</v>
      </c>
      <c r="CG42" s="113" t="s">
        <v>449</v>
      </c>
      <c r="CH42" s="113" t="s">
        <v>450</v>
      </c>
      <c r="CI42" s="113" t="s">
        <v>451</v>
      </c>
      <c r="CJ42" s="113" t="s">
        <v>452</v>
      </c>
      <c r="CK42" s="113" t="s">
        <v>453</v>
      </c>
      <c r="CL42" s="113"/>
      <c r="CM42" s="113" t="s">
        <v>454</v>
      </c>
      <c r="CN42" s="113" t="s">
        <v>455</v>
      </c>
      <c r="CO42" s="113" t="s">
        <v>456</v>
      </c>
      <c r="CP42" s="113" t="s">
        <v>457</v>
      </c>
      <c r="CQ42" s="113" t="s">
        <v>458</v>
      </c>
      <c r="CR42" s="113" t="s">
        <v>459</v>
      </c>
      <c r="CS42" s="113" t="s">
        <v>460</v>
      </c>
      <c r="CT42" s="113" t="s">
        <v>461</v>
      </c>
      <c r="CU42" s="113" t="s">
        <v>462</v>
      </c>
      <c r="CV42" s="113" t="s">
        <v>463</v>
      </c>
      <c r="CW42" s="113" t="s">
        <v>464</v>
      </c>
    </row>
    <row r="43" spans="1:101" s="20" customFormat="1">
      <c r="A43" s="20" t="s">
        <v>486</v>
      </c>
      <c r="C43" s="40">
        <v>15</v>
      </c>
      <c r="D43" s="40">
        <v>0.92500000000000004</v>
      </c>
      <c r="E43" s="40">
        <v>0</v>
      </c>
      <c r="F43" s="40">
        <v>0.3928174174763634</v>
      </c>
      <c r="G43" s="40">
        <v>0</v>
      </c>
      <c r="H43" s="40">
        <v>8.5313805844634771E-2</v>
      </c>
      <c r="I43" s="40"/>
      <c r="J43" s="40"/>
      <c r="K43" s="40"/>
      <c r="L43" s="40">
        <v>0.99418566042070844</v>
      </c>
      <c r="M43" s="40">
        <v>1.868933530238456E-4</v>
      </c>
      <c r="N43" s="40">
        <v>1.8554444061284341E-4</v>
      </c>
      <c r="O43" s="40">
        <v>0</v>
      </c>
      <c r="P43" s="40">
        <v>0</v>
      </c>
      <c r="Q43" s="40">
        <v>0</v>
      </c>
      <c r="R43" s="40">
        <v>7.8333040497111511E-2</v>
      </c>
      <c r="S43" s="40">
        <v>0.18101574220062161</v>
      </c>
      <c r="T43" s="40">
        <v>0</v>
      </c>
      <c r="U43" s="40">
        <v>0.26284183453946924</v>
      </c>
      <c r="V43" s="40">
        <v>2.3569045048581806E-2</v>
      </c>
      <c r="W43" s="40">
        <v>5.4994438446690871E-2</v>
      </c>
      <c r="X43" s="40">
        <v>0</v>
      </c>
      <c r="Y43" s="40">
        <v>0</v>
      </c>
      <c r="Z43" s="40">
        <v>0</v>
      </c>
      <c r="AA43" s="40">
        <v>0</v>
      </c>
      <c r="AB43" s="40">
        <v>0</v>
      </c>
      <c r="AC43" s="40">
        <v>0</v>
      </c>
      <c r="AD43" s="40">
        <v>0</v>
      </c>
      <c r="AE43" s="40">
        <v>0</v>
      </c>
      <c r="AF43" s="40">
        <v>0</v>
      </c>
      <c r="AG43" s="40">
        <v>8.5313805844634771E-2</v>
      </c>
      <c r="AH43" s="40">
        <v>0.10190208554569331</v>
      </c>
      <c r="AI43" s="40">
        <v>0.2360101806473125</v>
      </c>
      <c r="AJ43" s="40">
        <v>0</v>
      </c>
      <c r="AK43" s="40">
        <v>0.34815564038410401</v>
      </c>
      <c r="AL43" s="40">
        <v>0.68606790657710981</v>
      </c>
      <c r="AM43" s="40">
        <v>0.51743234673839966</v>
      </c>
      <c r="AN43" s="40">
        <v>6.6038483141782192E-2</v>
      </c>
      <c r="AO43" s="40">
        <v>0</v>
      </c>
      <c r="AP43" s="40">
        <v>0</v>
      </c>
      <c r="AQ43" s="40">
        <v>0.58347082988018184</v>
      </c>
      <c r="AR43" s="40">
        <v>0.10190208554569331</v>
      </c>
      <c r="AS43" s="134">
        <v>5.7257987091790294</v>
      </c>
      <c r="AT43" s="40">
        <v>0.51743234673839966</v>
      </c>
      <c r="AU43" s="40">
        <v>7.8169894482113533E-2</v>
      </c>
      <c r="AV43" s="40">
        <v>0</v>
      </c>
      <c r="AW43" s="40">
        <v>0</v>
      </c>
      <c r="AX43" s="40">
        <v>0.5956022412205132</v>
      </c>
      <c r="AY43" s="40">
        <v>0.2360101806473125</v>
      </c>
      <c r="AZ43" s="134">
        <v>2.5236294450812942</v>
      </c>
      <c r="BA43" s="40">
        <v>0.51743234673839966</v>
      </c>
      <c r="BB43" s="40">
        <v>0.14420837762389571</v>
      </c>
      <c r="BC43" s="40">
        <v>0</v>
      </c>
      <c r="BD43" s="40">
        <v>0</v>
      </c>
      <c r="BE43" s="40">
        <v>0.66164072436229537</v>
      </c>
      <c r="BF43" s="40">
        <v>0.33791226619300574</v>
      </c>
      <c r="BG43" s="40">
        <v>14.336428027281485</v>
      </c>
      <c r="BH43" s="134">
        <v>1.9580251756365223</v>
      </c>
      <c r="BI43" s="40">
        <v>7.5419854812800322</v>
      </c>
      <c r="BJ43" s="40">
        <v>17.46760477319334</v>
      </c>
      <c r="BK43" s="40">
        <v>0</v>
      </c>
      <c r="BL43" s="40">
        <v>25.767723702036029</v>
      </c>
      <c r="BM43" s="40">
        <v>50.777313956509403</v>
      </c>
      <c r="BN43" s="40">
        <v>0.51743234673839966</v>
      </c>
      <c r="BO43" s="40">
        <v>0</v>
      </c>
      <c r="BP43" s="40">
        <v>0.14420837762389571</v>
      </c>
      <c r="BQ43" s="40">
        <v>0</v>
      </c>
      <c r="BR43" s="40">
        <v>0</v>
      </c>
      <c r="BS43" s="40">
        <v>0</v>
      </c>
      <c r="BT43" s="40">
        <v>0</v>
      </c>
      <c r="BU43" s="40">
        <v>0</v>
      </c>
      <c r="BV43" s="40">
        <v>0</v>
      </c>
      <c r="BW43" s="40">
        <v>0</v>
      </c>
      <c r="BX43" s="40">
        <v>0.52219061723720239</v>
      </c>
      <c r="BY43" s="40">
        <v>7.8563483495272687E-2</v>
      </c>
      <c r="BZ43" s="40">
        <v>0</v>
      </c>
      <c r="CA43" s="40">
        <v>8.5313805844634771E-2</v>
      </c>
      <c r="CB43" s="40">
        <v>0.66164072436229537</v>
      </c>
      <c r="CC43" s="40">
        <v>0.68606790657710981</v>
      </c>
      <c r="CD43" s="114">
        <v>0.96439538713203321</v>
      </c>
      <c r="CE43" s="40">
        <v>40.104151729317515</v>
      </c>
      <c r="CF43" s="40">
        <v>9.4448531508756258E-3</v>
      </c>
      <c r="CG43" s="40">
        <v>0</v>
      </c>
      <c r="CH43" s="40">
        <v>9.4448531508756258E-3</v>
      </c>
      <c r="CI43" s="40">
        <v>4.7223818869983651E-4</v>
      </c>
      <c r="CJ43" s="40">
        <v>0</v>
      </c>
      <c r="CK43" s="40">
        <v>4.7223818869983651E-4</v>
      </c>
      <c r="CL43" s="40"/>
      <c r="CM43" s="40">
        <v>0</v>
      </c>
      <c r="CN43" s="40"/>
      <c r="CO43" s="40">
        <v>0</v>
      </c>
      <c r="CP43" s="40">
        <v>0</v>
      </c>
      <c r="CQ43" s="40">
        <v>0</v>
      </c>
      <c r="CR43" s="40">
        <v>0</v>
      </c>
      <c r="CS43" s="40">
        <v>0</v>
      </c>
      <c r="CT43" s="40">
        <v>0</v>
      </c>
      <c r="CU43" s="40">
        <v>0</v>
      </c>
      <c r="CV43" s="40">
        <v>9999</v>
      </c>
      <c r="CW43" s="134">
        <v>9999</v>
      </c>
    </row>
    <row r="44" spans="1:101" s="20" customFormat="1">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row>
    <row r="45" spans="1:101" s="20" customFormat="1">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row>
    <row r="46" spans="1:101" s="20" customFormat="1" ht="13.5" thickBot="1">
      <c r="A46" s="103" t="s">
        <v>467</v>
      </c>
      <c r="B46" s="104"/>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row>
    <row r="47" spans="1:101" s="20" customFormat="1" ht="13.5" thickBot="1">
      <c r="A47" s="135" t="s">
        <v>468</v>
      </c>
      <c r="B47" s="136"/>
      <c r="C47" s="137"/>
      <c r="D47" s="137"/>
      <c r="E47" s="137"/>
      <c r="F47" s="137"/>
      <c r="G47" s="137"/>
      <c r="H47" s="137"/>
      <c r="I47" s="137"/>
      <c r="J47" s="137"/>
      <c r="K47" s="137"/>
      <c r="L47" s="110"/>
      <c r="M47" s="138"/>
      <c r="N47" s="139" t="s">
        <v>469</v>
      </c>
      <c r="O47" s="137"/>
      <c r="P47" s="137"/>
      <c r="Q47" s="137"/>
      <c r="R47" s="137"/>
      <c r="S47" s="137"/>
      <c r="T47" s="137"/>
      <c r="U47" s="137"/>
      <c r="V47" s="137"/>
      <c r="W47" s="137"/>
      <c r="X47" s="137"/>
      <c r="Y47" s="110"/>
      <c r="Z47" s="138"/>
      <c r="AA47" s="139" t="s">
        <v>470</v>
      </c>
      <c r="AB47" s="137"/>
      <c r="AC47" s="137"/>
      <c r="AD47" s="137"/>
      <c r="AE47" s="137"/>
      <c r="AF47" s="137"/>
      <c r="AG47" s="137"/>
      <c r="AH47" s="137"/>
      <c r="AI47" s="137"/>
      <c r="AJ47" s="137"/>
      <c r="AK47" s="137"/>
      <c r="AL47" s="11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row>
    <row r="48" spans="1:101" s="20" customFormat="1" ht="102">
      <c r="A48" s="111"/>
      <c r="B48" s="112" t="s">
        <v>471</v>
      </c>
      <c r="C48" s="113" t="s">
        <v>472</v>
      </c>
      <c r="D48" s="113" t="s">
        <v>273</v>
      </c>
      <c r="E48" s="113" t="s">
        <v>274</v>
      </c>
      <c r="F48" s="113" t="s">
        <v>275</v>
      </c>
      <c r="G48" s="113" t="s">
        <v>276</v>
      </c>
      <c r="H48" s="113" t="s">
        <v>277</v>
      </c>
      <c r="I48" s="113" t="s">
        <v>278</v>
      </c>
      <c r="J48" s="113" t="s">
        <v>279</v>
      </c>
      <c r="K48" s="113" t="s">
        <v>280</v>
      </c>
      <c r="L48" s="113" t="s">
        <v>281</v>
      </c>
      <c r="M48" s="113" t="s">
        <v>282</v>
      </c>
      <c r="N48" s="113" t="s">
        <v>284</v>
      </c>
      <c r="O48" s="113" t="s">
        <v>285</v>
      </c>
      <c r="P48" s="113" t="s">
        <v>286</v>
      </c>
      <c r="Q48" s="113" t="s">
        <v>287</v>
      </c>
      <c r="R48" s="113" t="s">
        <v>288</v>
      </c>
      <c r="S48" s="113" t="s">
        <v>289</v>
      </c>
      <c r="T48" s="113" t="s">
        <v>290</v>
      </c>
      <c r="U48" s="113" t="s">
        <v>291</v>
      </c>
      <c r="V48" s="113" t="s">
        <v>292</v>
      </c>
      <c r="W48" s="113" t="s">
        <v>293</v>
      </c>
      <c r="X48" s="113" t="s">
        <v>294</v>
      </c>
      <c r="Y48" s="113" t="s">
        <v>295</v>
      </c>
      <c r="Z48" s="113"/>
      <c r="AA48" s="113" t="s">
        <v>284</v>
      </c>
      <c r="AB48" s="113" t="s">
        <v>285</v>
      </c>
      <c r="AC48" s="113" t="s">
        <v>286</v>
      </c>
      <c r="AD48" s="113" t="s">
        <v>287</v>
      </c>
      <c r="AE48" s="113" t="s">
        <v>288</v>
      </c>
      <c r="AF48" s="113" t="s">
        <v>289</v>
      </c>
      <c r="AG48" s="113" t="s">
        <v>290</v>
      </c>
      <c r="AH48" s="113" t="s">
        <v>291</v>
      </c>
      <c r="AI48" s="113" t="s">
        <v>292</v>
      </c>
      <c r="AJ48" s="113" t="s">
        <v>293</v>
      </c>
      <c r="AK48" s="113" t="s">
        <v>294</v>
      </c>
      <c r="AL48" s="113" t="s">
        <v>295</v>
      </c>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row>
    <row r="49" spans="2:101" s="20" customFormat="1">
      <c r="B49" s="140" t="s">
        <v>473</v>
      </c>
      <c r="C49" s="161">
        <v>0.99418566042070844</v>
      </c>
      <c r="D49" s="161">
        <v>0.3928174174763634</v>
      </c>
      <c r="E49" s="161">
        <v>0</v>
      </c>
      <c r="F49" s="161">
        <v>0.3928174174763634</v>
      </c>
      <c r="G49" s="161">
        <v>0.60750442308183716</v>
      </c>
      <c r="H49" s="161">
        <v>0.66164072436229537</v>
      </c>
      <c r="I49" s="161">
        <v>3461.2051994763083</v>
      </c>
      <c r="J49" s="161">
        <v>8.5217810678290284</v>
      </c>
      <c r="K49" s="161">
        <v>34.289504769865061</v>
      </c>
      <c r="L49" s="134">
        <v>1.0891126043261177</v>
      </c>
      <c r="M49" s="40">
        <v>9.4448531508756258E-3</v>
      </c>
      <c r="N49" s="43">
        <v>6.23405450729611E-2</v>
      </c>
      <c r="O49" s="43">
        <v>5.6054262538970646E-2</v>
      </c>
      <c r="P49" s="43">
        <v>6.4504046008259125E-2</v>
      </c>
      <c r="Q49" s="43">
        <v>6.0009466084479067E-2</v>
      </c>
      <c r="R49" s="43">
        <v>6.1266110755133218E-2</v>
      </c>
      <c r="S49" s="43">
        <v>6.0645156332516256E-2</v>
      </c>
      <c r="T49" s="43">
        <v>5.7613933739127703E-2</v>
      </c>
      <c r="U49" s="43">
        <v>6.0031531134712858E-2</v>
      </c>
      <c r="V49" s="43">
        <v>5.6088639226939269E-2</v>
      </c>
      <c r="W49" s="43">
        <v>6.3951706666948799E-2</v>
      </c>
      <c r="X49" s="43">
        <v>5.6593783404234183E-2</v>
      </c>
      <c r="Y49" s="43">
        <v>6.1615835665653228E-2</v>
      </c>
      <c r="Z49" s="43"/>
      <c r="AA49" s="43">
        <v>2.6467281807666474E-2</v>
      </c>
      <c r="AB49" s="43">
        <v>2.2739911700917291E-2</v>
      </c>
      <c r="AC49" s="43">
        <v>2.1812362865974329E-2</v>
      </c>
      <c r="AD49" s="43">
        <v>2.277574335068791E-2</v>
      </c>
      <c r="AE49" s="43">
        <v>2.2346057931928964E-2</v>
      </c>
      <c r="AF49" s="43">
        <v>1.9608046150282669E-2</v>
      </c>
      <c r="AG49" s="43">
        <v>2.3022338674139879E-2</v>
      </c>
      <c r="AH49" s="43">
        <v>1.8880646420669257E-2</v>
      </c>
      <c r="AI49" s="43">
        <v>2.3244123747125825E-2</v>
      </c>
      <c r="AJ49" s="43">
        <v>2.0876849038169852E-2</v>
      </c>
      <c r="AK49" s="43">
        <v>2.5047928873774033E-2</v>
      </c>
      <c r="AL49" s="43">
        <v>2.6649353229436446E-2</v>
      </c>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row>
    <row r="50" spans="2:101" s="20" customFormat="1">
      <c r="B50" s="140" t="s">
        <v>474</v>
      </c>
      <c r="C50" s="141">
        <v>0</v>
      </c>
      <c r="D50" s="141">
        <v>0</v>
      </c>
      <c r="E50" s="141">
        <v>0</v>
      </c>
      <c r="F50" s="141">
        <v>0</v>
      </c>
      <c r="G50" s="141">
        <v>0</v>
      </c>
      <c r="H50" s="141">
        <v>0</v>
      </c>
      <c r="I50" s="141">
        <v>0</v>
      </c>
      <c r="J50" s="141">
        <v>0</v>
      </c>
      <c r="K50" s="141">
        <v>0</v>
      </c>
      <c r="L50" s="114">
        <v>0</v>
      </c>
      <c r="M50" s="142">
        <v>0</v>
      </c>
      <c r="N50" s="142">
        <v>0</v>
      </c>
      <c r="O50" s="142">
        <v>0</v>
      </c>
      <c r="P50" s="142">
        <v>0</v>
      </c>
      <c r="Q50" s="142">
        <v>0</v>
      </c>
      <c r="R50" s="142">
        <v>0</v>
      </c>
      <c r="S50" s="142">
        <v>0</v>
      </c>
      <c r="T50" s="142">
        <v>0</v>
      </c>
      <c r="U50" s="142">
        <v>0</v>
      </c>
      <c r="V50" s="142">
        <v>0</v>
      </c>
      <c r="W50" s="142">
        <v>0</v>
      </c>
      <c r="X50" s="142">
        <v>0</v>
      </c>
      <c r="Y50" s="142">
        <v>0</v>
      </c>
      <c r="Z50" s="142"/>
      <c r="AA50" s="142">
        <v>0</v>
      </c>
      <c r="AB50" s="142">
        <v>0</v>
      </c>
      <c r="AC50" s="142">
        <v>0</v>
      </c>
      <c r="AD50" s="142">
        <v>0</v>
      </c>
      <c r="AE50" s="142">
        <v>0</v>
      </c>
      <c r="AF50" s="142">
        <v>0</v>
      </c>
      <c r="AG50" s="142">
        <v>0</v>
      </c>
      <c r="AH50" s="142">
        <v>0</v>
      </c>
      <c r="AI50" s="142">
        <v>0</v>
      </c>
      <c r="AJ50" s="142">
        <v>0</v>
      </c>
      <c r="AK50" s="142">
        <v>0</v>
      </c>
      <c r="AL50" s="142">
        <v>0</v>
      </c>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row>
    <row r="51" spans="2:101" s="20" customFormat="1">
      <c r="B51" s="140" t="s">
        <v>475</v>
      </c>
      <c r="C51" s="141"/>
      <c r="D51" s="141"/>
      <c r="E51" s="141"/>
      <c r="F51" s="141"/>
      <c r="G51" s="141"/>
      <c r="H51" s="141"/>
      <c r="I51" s="141"/>
      <c r="J51" s="141"/>
      <c r="K51" s="141"/>
      <c r="L51" s="114"/>
      <c r="M51" s="142"/>
      <c r="N51" s="142"/>
      <c r="O51" s="142"/>
      <c r="P51" s="142"/>
      <c r="Q51" s="142"/>
      <c r="R51" s="142"/>
      <c r="S51" s="142"/>
      <c r="T51" s="142"/>
      <c r="U51" s="142"/>
      <c r="V51" s="142"/>
      <c r="W51" s="142"/>
      <c r="X51" s="142"/>
      <c r="Y51" s="142"/>
      <c r="Z51" s="142"/>
      <c r="AA51" s="142"/>
      <c r="AB51" s="142"/>
      <c r="AC51" s="142"/>
      <c r="AD51" s="142"/>
      <c r="AE51" s="142"/>
      <c r="AF51" s="142"/>
      <c r="AG51" s="142"/>
      <c r="AH51" s="142"/>
      <c r="AI51" s="142"/>
      <c r="AJ51" s="142"/>
      <c r="AK51" s="142"/>
      <c r="AL51" s="142"/>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row>
    <row r="52" spans="2:101" s="20" customFormat="1">
      <c r="B52" s="20" t="s">
        <v>49</v>
      </c>
      <c r="C52" s="142">
        <v>0</v>
      </c>
      <c r="D52" s="142">
        <v>0</v>
      </c>
      <c r="E52" s="142">
        <v>0</v>
      </c>
      <c r="F52" s="142">
        <v>0</v>
      </c>
      <c r="G52" s="142">
        <v>0</v>
      </c>
      <c r="H52" s="142">
        <v>0</v>
      </c>
      <c r="I52" s="142">
        <v>0</v>
      </c>
      <c r="J52" s="142">
        <v>0</v>
      </c>
      <c r="K52" s="142">
        <v>0</v>
      </c>
      <c r="L52" s="114">
        <v>0</v>
      </c>
      <c r="M52" s="142">
        <v>0</v>
      </c>
      <c r="N52" s="142">
        <v>0</v>
      </c>
      <c r="O52" s="142">
        <v>0</v>
      </c>
      <c r="P52" s="142">
        <v>0</v>
      </c>
      <c r="Q52" s="142">
        <v>0</v>
      </c>
      <c r="R52" s="142">
        <v>0</v>
      </c>
      <c r="S52" s="142">
        <v>0</v>
      </c>
      <c r="T52" s="142">
        <v>0</v>
      </c>
      <c r="U52" s="142">
        <v>0</v>
      </c>
      <c r="V52" s="142">
        <v>0</v>
      </c>
      <c r="W52" s="142">
        <v>0</v>
      </c>
      <c r="X52" s="142">
        <v>0</v>
      </c>
      <c r="Y52" s="142">
        <v>0</v>
      </c>
      <c r="Z52" s="142"/>
      <c r="AA52" s="142">
        <v>0</v>
      </c>
      <c r="AB52" s="142">
        <v>0</v>
      </c>
      <c r="AC52" s="142">
        <v>0</v>
      </c>
      <c r="AD52" s="142">
        <v>0</v>
      </c>
      <c r="AE52" s="142">
        <v>0</v>
      </c>
      <c r="AF52" s="142">
        <v>0</v>
      </c>
      <c r="AG52" s="142">
        <v>0</v>
      </c>
      <c r="AH52" s="142">
        <v>0</v>
      </c>
      <c r="AI52" s="142">
        <v>0</v>
      </c>
      <c r="AJ52" s="142">
        <v>0</v>
      </c>
      <c r="AK52" s="142">
        <v>0</v>
      </c>
      <c r="AL52" s="142">
        <v>0</v>
      </c>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row>
    <row r="53" spans="2:101" s="20" customFormat="1">
      <c r="B53" s="20" t="s">
        <v>50</v>
      </c>
      <c r="C53" s="142">
        <v>0</v>
      </c>
      <c r="D53" s="142">
        <v>0</v>
      </c>
      <c r="E53" s="142">
        <v>0</v>
      </c>
      <c r="F53" s="142">
        <v>0</v>
      </c>
      <c r="G53" s="142">
        <v>0</v>
      </c>
      <c r="H53" s="142">
        <v>0</v>
      </c>
      <c r="I53" s="142">
        <v>0</v>
      </c>
      <c r="J53" s="142">
        <v>0</v>
      </c>
      <c r="K53" s="142">
        <v>0</v>
      </c>
      <c r="L53" s="143">
        <v>0</v>
      </c>
      <c r="M53" s="142">
        <v>0</v>
      </c>
      <c r="N53" s="142">
        <v>0</v>
      </c>
      <c r="O53" s="142">
        <v>0</v>
      </c>
      <c r="P53" s="142">
        <v>0</v>
      </c>
      <c r="Q53" s="142">
        <v>0</v>
      </c>
      <c r="R53" s="142">
        <v>0</v>
      </c>
      <c r="S53" s="142">
        <v>0</v>
      </c>
      <c r="T53" s="142">
        <v>0</v>
      </c>
      <c r="U53" s="142">
        <v>0</v>
      </c>
      <c r="V53" s="142">
        <v>0</v>
      </c>
      <c r="W53" s="142">
        <v>0</v>
      </c>
      <c r="X53" s="142">
        <v>0</v>
      </c>
      <c r="Y53" s="142">
        <v>0</v>
      </c>
      <c r="Z53" s="142"/>
      <c r="AA53" s="142">
        <v>0</v>
      </c>
      <c r="AB53" s="142">
        <v>0</v>
      </c>
      <c r="AC53" s="142">
        <v>0</v>
      </c>
      <c r="AD53" s="142">
        <v>0</v>
      </c>
      <c r="AE53" s="142">
        <v>0</v>
      </c>
      <c r="AF53" s="142">
        <v>0</v>
      </c>
      <c r="AG53" s="142">
        <v>0</v>
      </c>
      <c r="AH53" s="142">
        <v>0</v>
      </c>
      <c r="AI53" s="142">
        <v>0</v>
      </c>
      <c r="AJ53" s="142">
        <v>0</v>
      </c>
      <c r="AK53" s="142">
        <v>0</v>
      </c>
      <c r="AL53" s="142">
        <v>0</v>
      </c>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row>
    <row r="54" spans="2:101" s="20" customFormat="1">
      <c r="B54" s="20" t="s">
        <v>51</v>
      </c>
      <c r="C54" s="142">
        <v>0</v>
      </c>
      <c r="D54" s="142">
        <v>0</v>
      </c>
      <c r="E54" s="142">
        <v>0</v>
      </c>
      <c r="F54" s="142">
        <v>0</v>
      </c>
      <c r="G54" s="142">
        <v>0</v>
      </c>
      <c r="H54" s="142">
        <v>0</v>
      </c>
      <c r="I54" s="142">
        <v>0</v>
      </c>
      <c r="J54" s="142">
        <v>0</v>
      </c>
      <c r="K54" s="142">
        <v>0</v>
      </c>
      <c r="L54" s="143">
        <v>0</v>
      </c>
      <c r="M54" s="142">
        <v>0</v>
      </c>
      <c r="N54" s="142">
        <v>0</v>
      </c>
      <c r="O54" s="142">
        <v>0</v>
      </c>
      <c r="P54" s="142">
        <v>0</v>
      </c>
      <c r="Q54" s="142">
        <v>0</v>
      </c>
      <c r="R54" s="142">
        <v>0</v>
      </c>
      <c r="S54" s="142">
        <v>0</v>
      </c>
      <c r="T54" s="142">
        <v>0</v>
      </c>
      <c r="U54" s="142">
        <v>0</v>
      </c>
      <c r="V54" s="142">
        <v>0</v>
      </c>
      <c r="W54" s="142">
        <v>0</v>
      </c>
      <c r="X54" s="142">
        <v>0</v>
      </c>
      <c r="Y54" s="142">
        <v>0</v>
      </c>
      <c r="Z54" s="142"/>
      <c r="AA54" s="142">
        <v>0</v>
      </c>
      <c r="AB54" s="142">
        <v>0</v>
      </c>
      <c r="AC54" s="142">
        <v>0</v>
      </c>
      <c r="AD54" s="142">
        <v>0</v>
      </c>
      <c r="AE54" s="142">
        <v>0</v>
      </c>
      <c r="AF54" s="142">
        <v>0</v>
      </c>
      <c r="AG54" s="142">
        <v>0</v>
      </c>
      <c r="AH54" s="142">
        <v>0</v>
      </c>
      <c r="AI54" s="142">
        <v>0</v>
      </c>
      <c r="AJ54" s="142">
        <v>0</v>
      </c>
      <c r="AK54" s="142">
        <v>0</v>
      </c>
      <c r="AL54" s="142">
        <v>0</v>
      </c>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row>
    <row r="55" spans="2:101" s="20" customFormat="1">
      <c r="B55" s="20" t="s">
        <v>52</v>
      </c>
      <c r="C55" s="142">
        <v>0</v>
      </c>
      <c r="D55" s="142">
        <v>0</v>
      </c>
      <c r="E55" s="142">
        <v>0</v>
      </c>
      <c r="F55" s="142">
        <v>0</v>
      </c>
      <c r="G55" s="142">
        <v>0</v>
      </c>
      <c r="H55" s="142">
        <v>0</v>
      </c>
      <c r="I55" s="142">
        <v>0</v>
      </c>
      <c r="J55" s="142">
        <v>0</v>
      </c>
      <c r="K55" s="142">
        <v>0</v>
      </c>
      <c r="L55" s="143">
        <v>0</v>
      </c>
      <c r="M55" s="142">
        <v>0</v>
      </c>
      <c r="N55" s="142">
        <v>0</v>
      </c>
      <c r="O55" s="142">
        <v>0</v>
      </c>
      <c r="P55" s="142">
        <v>0</v>
      </c>
      <c r="Q55" s="142">
        <v>0</v>
      </c>
      <c r="R55" s="142">
        <v>0</v>
      </c>
      <c r="S55" s="142">
        <v>0</v>
      </c>
      <c r="T55" s="142">
        <v>0</v>
      </c>
      <c r="U55" s="142">
        <v>0</v>
      </c>
      <c r="V55" s="142">
        <v>0</v>
      </c>
      <c r="W55" s="142">
        <v>0</v>
      </c>
      <c r="X55" s="142">
        <v>0</v>
      </c>
      <c r="Y55" s="142">
        <v>0</v>
      </c>
      <c r="Z55" s="142"/>
      <c r="AA55" s="142">
        <v>0</v>
      </c>
      <c r="AB55" s="142">
        <v>0</v>
      </c>
      <c r="AC55" s="142">
        <v>0</v>
      </c>
      <c r="AD55" s="142">
        <v>0</v>
      </c>
      <c r="AE55" s="142">
        <v>0</v>
      </c>
      <c r="AF55" s="142">
        <v>0</v>
      </c>
      <c r="AG55" s="142">
        <v>0</v>
      </c>
      <c r="AH55" s="142">
        <v>0</v>
      </c>
      <c r="AI55" s="142">
        <v>0</v>
      </c>
      <c r="AJ55" s="142">
        <v>0</v>
      </c>
      <c r="AK55" s="142">
        <v>0</v>
      </c>
      <c r="AL55" s="142">
        <v>0</v>
      </c>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row>
    <row r="56" spans="2:101" s="20" customFormat="1">
      <c r="B56" s="20" t="s">
        <v>53</v>
      </c>
      <c r="C56" s="142">
        <v>0</v>
      </c>
      <c r="D56" s="142">
        <v>0</v>
      </c>
      <c r="E56" s="142">
        <v>0</v>
      </c>
      <c r="F56" s="142">
        <v>0</v>
      </c>
      <c r="G56" s="142">
        <v>0</v>
      </c>
      <c r="H56" s="142">
        <v>0</v>
      </c>
      <c r="I56" s="142">
        <v>0</v>
      </c>
      <c r="J56" s="142">
        <v>0</v>
      </c>
      <c r="K56" s="142">
        <v>0</v>
      </c>
      <c r="L56" s="143">
        <v>0</v>
      </c>
      <c r="M56" s="142">
        <v>0</v>
      </c>
      <c r="N56" s="142">
        <v>0</v>
      </c>
      <c r="O56" s="142">
        <v>0</v>
      </c>
      <c r="P56" s="142">
        <v>0</v>
      </c>
      <c r="Q56" s="142">
        <v>0</v>
      </c>
      <c r="R56" s="142">
        <v>0</v>
      </c>
      <c r="S56" s="142">
        <v>0</v>
      </c>
      <c r="T56" s="142">
        <v>0</v>
      </c>
      <c r="U56" s="142">
        <v>0</v>
      </c>
      <c r="V56" s="142">
        <v>0</v>
      </c>
      <c r="W56" s="142">
        <v>0</v>
      </c>
      <c r="X56" s="142">
        <v>0</v>
      </c>
      <c r="Y56" s="142">
        <v>0</v>
      </c>
      <c r="Z56" s="142"/>
      <c r="AA56" s="142">
        <v>0</v>
      </c>
      <c r="AB56" s="142">
        <v>0</v>
      </c>
      <c r="AC56" s="142">
        <v>0</v>
      </c>
      <c r="AD56" s="142">
        <v>0</v>
      </c>
      <c r="AE56" s="142">
        <v>0</v>
      </c>
      <c r="AF56" s="142">
        <v>0</v>
      </c>
      <c r="AG56" s="142">
        <v>0</v>
      </c>
      <c r="AH56" s="142">
        <v>0</v>
      </c>
      <c r="AI56" s="142">
        <v>0</v>
      </c>
      <c r="AJ56" s="142">
        <v>0</v>
      </c>
      <c r="AK56" s="142">
        <v>0</v>
      </c>
      <c r="AL56" s="142">
        <v>0</v>
      </c>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row>
    <row r="57" spans="2:101" s="20" customFormat="1">
      <c r="B57" s="20" t="s">
        <v>54</v>
      </c>
      <c r="C57" s="40">
        <v>0.99418566042070844</v>
      </c>
      <c r="D57" s="40">
        <v>0.3928174174763634</v>
      </c>
      <c r="E57" s="40">
        <v>7.8563483495272687E-2</v>
      </c>
      <c r="F57" s="40">
        <v>0.4713809009716361</v>
      </c>
      <c r="G57" s="40">
        <v>0.68606790657710981</v>
      </c>
      <c r="H57" s="40">
        <v>0.66164072436229537</v>
      </c>
      <c r="I57" s="40">
        <v>4153.4462393715703</v>
      </c>
      <c r="J57" s="40">
        <v>14.336428027281485</v>
      </c>
      <c r="K57" s="40">
        <v>40.104151729317515</v>
      </c>
      <c r="L57" s="114">
        <v>0.96439538713203321</v>
      </c>
      <c r="M57" s="40">
        <v>9.4448531508756258E-3</v>
      </c>
      <c r="N57" s="43">
        <v>6.23405450729611E-2</v>
      </c>
      <c r="O57" s="43">
        <v>5.6054262538970646E-2</v>
      </c>
      <c r="P57" s="43">
        <v>6.4504046008259125E-2</v>
      </c>
      <c r="Q57" s="43">
        <v>6.0009466084479067E-2</v>
      </c>
      <c r="R57" s="43">
        <v>6.1266110755133218E-2</v>
      </c>
      <c r="S57" s="43">
        <v>6.0645156332516256E-2</v>
      </c>
      <c r="T57" s="43">
        <v>5.7613933739127703E-2</v>
      </c>
      <c r="U57" s="43">
        <v>6.0031531134712858E-2</v>
      </c>
      <c r="V57" s="43">
        <v>5.6088639226939269E-2</v>
      </c>
      <c r="W57" s="43">
        <v>6.3951706666948799E-2</v>
      </c>
      <c r="X57" s="43">
        <v>5.6593783404234183E-2</v>
      </c>
      <c r="Y57" s="43">
        <v>6.1615835665653228E-2</v>
      </c>
      <c r="Z57" s="43"/>
      <c r="AA57" s="43">
        <v>2.6467281807666474E-2</v>
      </c>
      <c r="AB57" s="43">
        <v>2.2739911700917291E-2</v>
      </c>
      <c r="AC57" s="43">
        <v>2.1812362865974329E-2</v>
      </c>
      <c r="AD57" s="43">
        <v>2.277574335068791E-2</v>
      </c>
      <c r="AE57" s="43">
        <v>2.2346057931928964E-2</v>
      </c>
      <c r="AF57" s="43">
        <v>1.9608046150282669E-2</v>
      </c>
      <c r="AG57" s="43">
        <v>2.3022338674139879E-2</v>
      </c>
      <c r="AH57" s="43">
        <v>1.8880646420669257E-2</v>
      </c>
      <c r="AI57" s="43">
        <v>2.3244123747125825E-2</v>
      </c>
      <c r="AJ57" s="43">
        <v>2.0876849038169852E-2</v>
      </c>
      <c r="AK57" s="43">
        <v>2.5047928873774033E-2</v>
      </c>
      <c r="AL57" s="43">
        <v>2.6649353229436446E-2</v>
      </c>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row>
    <row r="58" spans="2:101" s="20" customFormat="1">
      <c r="B58" s="20" t="s">
        <v>55</v>
      </c>
      <c r="C58" s="142">
        <v>0</v>
      </c>
      <c r="D58" s="142">
        <v>0</v>
      </c>
      <c r="E58" s="142">
        <v>0</v>
      </c>
      <c r="F58" s="142">
        <v>0</v>
      </c>
      <c r="G58" s="142">
        <v>0</v>
      </c>
      <c r="H58" s="142">
        <v>0</v>
      </c>
      <c r="I58" s="142">
        <v>0</v>
      </c>
      <c r="J58" s="142">
        <v>0</v>
      </c>
      <c r="K58" s="142">
        <v>0</v>
      </c>
      <c r="L58" s="143">
        <v>0</v>
      </c>
      <c r="M58" s="142">
        <v>0</v>
      </c>
      <c r="N58" s="142">
        <v>0</v>
      </c>
      <c r="O58" s="142">
        <v>0</v>
      </c>
      <c r="P58" s="142">
        <v>0</v>
      </c>
      <c r="Q58" s="142">
        <v>0</v>
      </c>
      <c r="R58" s="142">
        <v>0</v>
      </c>
      <c r="S58" s="142">
        <v>0</v>
      </c>
      <c r="T58" s="142">
        <v>0</v>
      </c>
      <c r="U58" s="142">
        <v>0</v>
      </c>
      <c r="V58" s="142">
        <v>0</v>
      </c>
      <c r="W58" s="142">
        <v>0</v>
      </c>
      <c r="X58" s="142">
        <v>0</v>
      </c>
      <c r="Y58" s="142">
        <v>0</v>
      </c>
      <c r="Z58" s="142"/>
      <c r="AA58" s="142">
        <v>0</v>
      </c>
      <c r="AB58" s="142">
        <v>0</v>
      </c>
      <c r="AC58" s="142">
        <v>0</v>
      </c>
      <c r="AD58" s="142">
        <v>0</v>
      </c>
      <c r="AE58" s="142">
        <v>0</v>
      </c>
      <c r="AF58" s="142">
        <v>0</v>
      </c>
      <c r="AG58" s="142">
        <v>0</v>
      </c>
      <c r="AH58" s="142">
        <v>0</v>
      </c>
      <c r="AI58" s="142">
        <v>0</v>
      </c>
      <c r="AJ58" s="142">
        <v>0</v>
      </c>
      <c r="AK58" s="142">
        <v>0</v>
      </c>
      <c r="AL58" s="142">
        <v>0</v>
      </c>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row>
    <row r="59" spans="2:101" s="20" customFormat="1">
      <c r="B59" s="20" t="s">
        <v>56</v>
      </c>
      <c r="C59" s="142">
        <v>0</v>
      </c>
      <c r="D59" s="142">
        <v>0</v>
      </c>
      <c r="E59" s="142">
        <v>0</v>
      </c>
      <c r="F59" s="142">
        <v>0</v>
      </c>
      <c r="G59" s="142">
        <v>0</v>
      </c>
      <c r="H59" s="142">
        <v>0</v>
      </c>
      <c r="I59" s="142">
        <v>0</v>
      </c>
      <c r="J59" s="142">
        <v>0</v>
      </c>
      <c r="K59" s="142">
        <v>0</v>
      </c>
      <c r="L59" s="143">
        <v>0</v>
      </c>
      <c r="M59" s="142">
        <v>0</v>
      </c>
      <c r="N59" s="142">
        <v>0</v>
      </c>
      <c r="O59" s="142">
        <v>0</v>
      </c>
      <c r="P59" s="142">
        <v>0</v>
      </c>
      <c r="Q59" s="142">
        <v>0</v>
      </c>
      <c r="R59" s="142">
        <v>0</v>
      </c>
      <c r="S59" s="142">
        <v>0</v>
      </c>
      <c r="T59" s="142">
        <v>0</v>
      </c>
      <c r="U59" s="142">
        <v>0</v>
      </c>
      <c r="V59" s="142">
        <v>0</v>
      </c>
      <c r="W59" s="142">
        <v>0</v>
      </c>
      <c r="X59" s="142">
        <v>0</v>
      </c>
      <c r="Y59" s="142">
        <v>0</v>
      </c>
      <c r="Z59" s="142"/>
      <c r="AA59" s="142">
        <v>0</v>
      </c>
      <c r="AB59" s="142">
        <v>0</v>
      </c>
      <c r="AC59" s="142">
        <v>0</v>
      </c>
      <c r="AD59" s="142">
        <v>0</v>
      </c>
      <c r="AE59" s="142">
        <v>0</v>
      </c>
      <c r="AF59" s="142">
        <v>0</v>
      </c>
      <c r="AG59" s="142">
        <v>0</v>
      </c>
      <c r="AH59" s="142">
        <v>0</v>
      </c>
      <c r="AI59" s="142">
        <v>0</v>
      </c>
      <c r="AJ59" s="142">
        <v>0</v>
      </c>
      <c r="AK59" s="142">
        <v>0</v>
      </c>
      <c r="AL59" s="142">
        <v>0</v>
      </c>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row>
    <row r="60" spans="2:101" s="20" customFormat="1">
      <c r="B60" s="20" t="s">
        <v>57</v>
      </c>
      <c r="C60" s="142">
        <v>0</v>
      </c>
      <c r="D60" s="142">
        <v>0</v>
      </c>
      <c r="E60" s="142">
        <v>0</v>
      </c>
      <c r="F60" s="142">
        <v>0</v>
      </c>
      <c r="G60" s="142">
        <v>0</v>
      </c>
      <c r="H60" s="142">
        <v>0</v>
      </c>
      <c r="I60" s="142">
        <v>0</v>
      </c>
      <c r="J60" s="142">
        <v>0</v>
      </c>
      <c r="K60" s="142">
        <v>0</v>
      </c>
      <c r="L60" s="143">
        <v>0</v>
      </c>
      <c r="M60" s="142">
        <v>0</v>
      </c>
      <c r="N60" s="142">
        <v>0</v>
      </c>
      <c r="O60" s="142">
        <v>0</v>
      </c>
      <c r="P60" s="142">
        <v>0</v>
      </c>
      <c r="Q60" s="142">
        <v>0</v>
      </c>
      <c r="R60" s="142">
        <v>0</v>
      </c>
      <c r="S60" s="142">
        <v>0</v>
      </c>
      <c r="T60" s="142">
        <v>0</v>
      </c>
      <c r="U60" s="142">
        <v>0</v>
      </c>
      <c r="V60" s="142">
        <v>0</v>
      </c>
      <c r="W60" s="142">
        <v>0</v>
      </c>
      <c r="X60" s="142">
        <v>0</v>
      </c>
      <c r="Y60" s="142">
        <v>0</v>
      </c>
      <c r="Z60" s="142"/>
      <c r="AA60" s="142">
        <v>0</v>
      </c>
      <c r="AB60" s="142">
        <v>0</v>
      </c>
      <c r="AC60" s="142">
        <v>0</v>
      </c>
      <c r="AD60" s="142">
        <v>0</v>
      </c>
      <c r="AE60" s="142">
        <v>0</v>
      </c>
      <c r="AF60" s="142">
        <v>0</v>
      </c>
      <c r="AG60" s="142">
        <v>0</v>
      </c>
      <c r="AH60" s="142">
        <v>0</v>
      </c>
      <c r="AI60" s="142">
        <v>0</v>
      </c>
      <c r="AJ60" s="142">
        <v>0</v>
      </c>
      <c r="AK60" s="142">
        <v>0</v>
      </c>
      <c r="AL60" s="142">
        <v>0</v>
      </c>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row>
    <row r="61" spans="2:101" s="20" customFormat="1">
      <c r="B61" s="20" t="s">
        <v>58</v>
      </c>
      <c r="C61" s="142">
        <v>0</v>
      </c>
      <c r="D61" s="142">
        <v>0</v>
      </c>
      <c r="E61" s="142">
        <v>0</v>
      </c>
      <c r="F61" s="142">
        <v>0</v>
      </c>
      <c r="G61" s="142">
        <v>0</v>
      </c>
      <c r="H61" s="142">
        <v>0</v>
      </c>
      <c r="I61" s="142">
        <v>0</v>
      </c>
      <c r="J61" s="142">
        <v>0</v>
      </c>
      <c r="K61" s="142">
        <v>0</v>
      </c>
      <c r="L61" s="143">
        <v>0</v>
      </c>
      <c r="M61" s="142">
        <v>0</v>
      </c>
      <c r="N61" s="142">
        <v>0</v>
      </c>
      <c r="O61" s="142">
        <v>0</v>
      </c>
      <c r="P61" s="142">
        <v>0</v>
      </c>
      <c r="Q61" s="142">
        <v>0</v>
      </c>
      <c r="R61" s="142">
        <v>0</v>
      </c>
      <c r="S61" s="142">
        <v>0</v>
      </c>
      <c r="T61" s="142">
        <v>0</v>
      </c>
      <c r="U61" s="142">
        <v>0</v>
      </c>
      <c r="V61" s="142">
        <v>0</v>
      </c>
      <c r="W61" s="142">
        <v>0</v>
      </c>
      <c r="X61" s="142">
        <v>0</v>
      </c>
      <c r="Y61" s="142">
        <v>0</v>
      </c>
      <c r="Z61" s="142"/>
      <c r="AA61" s="142">
        <v>0</v>
      </c>
      <c r="AB61" s="142">
        <v>0</v>
      </c>
      <c r="AC61" s="142">
        <v>0</v>
      </c>
      <c r="AD61" s="142">
        <v>0</v>
      </c>
      <c r="AE61" s="142">
        <v>0</v>
      </c>
      <c r="AF61" s="142">
        <v>0</v>
      </c>
      <c r="AG61" s="142">
        <v>0</v>
      </c>
      <c r="AH61" s="142">
        <v>0</v>
      </c>
      <c r="AI61" s="142">
        <v>0</v>
      </c>
      <c r="AJ61" s="142">
        <v>0</v>
      </c>
      <c r="AK61" s="142">
        <v>0</v>
      </c>
      <c r="AL61" s="142">
        <v>0</v>
      </c>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row>
    <row r="62" spans="2:101" s="20" customFormat="1">
      <c r="B62" s="20" t="s">
        <v>59</v>
      </c>
      <c r="C62" s="142">
        <v>0</v>
      </c>
      <c r="D62" s="142">
        <v>0</v>
      </c>
      <c r="E62" s="142">
        <v>0</v>
      </c>
      <c r="F62" s="142">
        <v>0</v>
      </c>
      <c r="G62" s="142">
        <v>0</v>
      </c>
      <c r="H62" s="142">
        <v>0</v>
      </c>
      <c r="I62" s="142">
        <v>0</v>
      </c>
      <c r="J62" s="142">
        <v>0</v>
      </c>
      <c r="K62" s="142">
        <v>0</v>
      </c>
      <c r="L62" s="143">
        <v>0</v>
      </c>
      <c r="M62" s="142">
        <v>0</v>
      </c>
      <c r="N62" s="142">
        <v>0</v>
      </c>
      <c r="O62" s="142">
        <v>0</v>
      </c>
      <c r="P62" s="142">
        <v>0</v>
      </c>
      <c r="Q62" s="142">
        <v>0</v>
      </c>
      <c r="R62" s="142">
        <v>0</v>
      </c>
      <c r="S62" s="142">
        <v>0</v>
      </c>
      <c r="T62" s="142">
        <v>0</v>
      </c>
      <c r="U62" s="142">
        <v>0</v>
      </c>
      <c r="V62" s="142">
        <v>0</v>
      </c>
      <c r="W62" s="142">
        <v>0</v>
      </c>
      <c r="X62" s="142">
        <v>0</v>
      </c>
      <c r="Y62" s="142">
        <v>0</v>
      </c>
      <c r="Z62" s="142"/>
      <c r="AA62" s="142">
        <v>0</v>
      </c>
      <c r="AB62" s="142">
        <v>0</v>
      </c>
      <c r="AC62" s="142">
        <v>0</v>
      </c>
      <c r="AD62" s="142">
        <v>0</v>
      </c>
      <c r="AE62" s="142">
        <v>0</v>
      </c>
      <c r="AF62" s="142">
        <v>0</v>
      </c>
      <c r="AG62" s="142">
        <v>0</v>
      </c>
      <c r="AH62" s="142">
        <v>0</v>
      </c>
      <c r="AI62" s="142">
        <v>0</v>
      </c>
      <c r="AJ62" s="142">
        <v>0</v>
      </c>
      <c r="AK62" s="142">
        <v>0</v>
      </c>
      <c r="AL62" s="142">
        <v>0</v>
      </c>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row>
    <row r="63" spans="2:101" s="20" customFormat="1">
      <c r="B63" s="20" t="s">
        <v>60</v>
      </c>
      <c r="C63" s="142">
        <v>0</v>
      </c>
      <c r="D63" s="142">
        <v>0</v>
      </c>
      <c r="E63" s="142">
        <v>0</v>
      </c>
      <c r="F63" s="142">
        <v>0</v>
      </c>
      <c r="G63" s="142">
        <v>0</v>
      </c>
      <c r="H63" s="142">
        <v>0</v>
      </c>
      <c r="I63" s="142">
        <v>0</v>
      </c>
      <c r="J63" s="142">
        <v>0</v>
      </c>
      <c r="K63" s="142">
        <v>0</v>
      </c>
      <c r="L63" s="143">
        <v>0</v>
      </c>
      <c r="M63" s="142">
        <v>0</v>
      </c>
      <c r="N63" s="142">
        <v>0</v>
      </c>
      <c r="O63" s="142">
        <v>0</v>
      </c>
      <c r="P63" s="142">
        <v>0</v>
      </c>
      <c r="Q63" s="142">
        <v>0</v>
      </c>
      <c r="R63" s="142">
        <v>0</v>
      </c>
      <c r="S63" s="142">
        <v>0</v>
      </c>
      <c r="T63" s="142">
        <v>0</v>
      </c>
      <c r="U63" s="142">
        <v>0</v>
      </c>
      <c r="V63" s="142">
        <v>0</v>
      </c>
      <c r="W63" s="142">
        <v>0</v>
      </c>
      <c r="X63" s="142">
        <v>0</v>
      </c>
      <c r="Y63" s="142">
        <v>0</v>
      </c>
      <c r="Z63" s="142"/>
      <c r="AA63" s="142">
        <v>0</v>
      </c>
      <c r="AB63" s="142">
        <v>0</v>
      </c>
      <c r="AC63" s="142">
        <v>0</v>
      </c>
      <c r="AD63" s="142">
        <v>0</v>
      </c>
      <c r="AE63" s="142">
        <v>0</v>
      </c>
      <c r="AF63" s="142">
        <v>0</v>
      </c>
      <c r="AG63" s="142">
        <v>0</v>
      </c>
      <c r="AH63" s="142">
        <v>0</v>
      </c>
      <c r="AI63" s="142">
        <v>0</v>
      </c>
      <c r="AJ63" s="142">
        <v>0</v>
      </c>
      <c r="AK63" s="142">
        <v>0</v>
      </c>
      <c r="AL63" s="142">
        <v>0</v>
      </c>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row>
    <row r="64" spans="2:101" s="20" customFormat="1">
      <c r="B64" s="20" t="s">
        <v>61</v>
      </c>
      <c r="C64" s="142">
        <v>0</v>
      </c>
      <c r="D64" s="142">
        <v>0</v>
      </c>
      <c r="E64" s="142">
        <v>0</v>
      </c>
      <c r="F64" s="142">
        <v>0</v>
      </c>
      <c r="G64" s="142">
        <v>0</v>
      </c>
      <c r="H64" s="142">
        <v>0</v>
      </c>
      <c r="I64" s="142">
        <v>0</v>
      </c>
      <c r="J64" s="142">
        <v>0</v>
      </c>
      <c r="K64" s="142">
        <v>0</v>
      </c>
      <c r="L64" s="143">
        <v>0</v>
      </c>
      <c r="M64" s="142">
        <v>0</v>
      </c>
      <c r="N64" s="142">
        <v>0</v>
      </c>
      <c r="O64" s="142">
        <v>0</v>
      </c>
      <c r="P64" s="142">
        <v>0</v>
      </c>
      <c r="Q64" s="142">
        <v>0</v>
      </c>
      <c r="R64" s="142">
        <v>0</v>
      </c>
      <c r="S64" s="142">
        <v>0</v>
      </c>
      <c r="T64" s="142">
        <v>0</v>
      </c>
      <c r="U64" s="142">
        <v>0</v>
      </c>
      <c r="V64" s="142">
        <v>0</v>
      </c>
      <c r="W64" s="142">
        <v>0</v>
      </c>
      <c r="X64" s="142">
        <v>0</v>
      </c>
      <c r="Y64" s="142">
        <v>0</v>
      </c>
      <c r="Z64" s="142"/>
      <c r="AA64" s="142">
        <v>0</v>
      </c>
      <c r="AB64" s="142">
        <v>0</v>
      </c>
      <c r="AC64" s="142">
        <v>0</v>
      </c>
      <c r="AD64" s="142">
        <v>0</v>
      </c>
      <c r="AE64" s="142">
        <v>0</v>
      </c>
      <c r="AF64" s="142">
        <v>0</v>
      </c>
      <c r="AG64" s="142">
        <v>0</v>
      </c>
      <c r="AH64" s="142">
        <v>0</v>
      </c>
      <c r="AI64" s="142">
        <v>0</v>
      </c>
      <c r="AJ64" s="142">
        <v>0</v>
      </c>
      <c r="AK64" s="142">
        <v>0</v>
      </c>
      <c r="AL64" s="142">
        <v>0</v>
      </c>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row>
    <row r="65" spans="1:101" s="20" customFormat="1">
      <c r="B65" s="20" t="s">
        <v>62</v>
      </c>
      <c r="C65" s="142">
        <v>0</v>
      </c>
      <c r="D65" s="142">
        <v>0</v>
      </c>
      <c r="E65" s="142">
        <v>0</v>
      </c>
      <c r="F65" s="142">
        <v>0</v>
      </c>
      <c r="G65" s="142">
        <v>0</v>
      </c>
      <c r="H65" s="142">
        <v>0</v>
      </c>
      <c r="I65" s="142">
        <v>0</v>
      </c>
      <c r="J65" s="142">
        <v>0</v>
      </c>
      <c r="K65" s="142">
        <v>0</v>
      </c>
      <c r="L65" s="143">
        <v>0</v>
      </c>
      <c r="M65" s="142">
        <v>0</v>
      </c>
      <c r="N65" s="142">
        <v>0</v>
      </c>
      <c r="O65" s="142">
        <v>0</v>
      </c>
      <c r="P65" s="142">
        <v>0</v>
      </c>
      <c r="Q65" s="142">
        <v>0</v>
      </c>
      <c r="R65" s="142">
        <v>0</v>
      </c>
      <c r="S65" s="142">
        <v>0</v>
      </c>
      <c r="T65" s="142">
        <v>0</v>
      </c>
      <c r="U65" s="142">
        <v>0</v>
      </c>
      <c r="V65" s="142">
        <v>0</v>
      </c>
      <c r="W65" s="142">
        <v>0</v>
      </c>
      <c r="X65" s="142">
        <v>0</v>
      </c>
      <c r="Y65" s="142">
        <v>0</v>
      </c>
      <c r="Z65" s="142"/>
      <c r="AA65" s="142">
        <v>0</v>
      </c>
      <c r="AB65" s="142">
        <v>0</v>
      </c>
      <c r="AC65" s="142">
        <v>0</v>
      </c>
      <c r="AD65" s="142">
        <v>0</v>
      </c>
      <c r="AE65" s="142">
        <v>0</v>
      </c>
      <c r="AF65" s="142">
        <v>0</v>
      </c>
      <c r="AG65" s="142">
        <v>0</v>
      </c>
      <c r="AH65" s="142">
        <v>0</v>
      </c>
      <c r="AI65" s="142">
        <v>0</v>
      </c>
      <c r="AJ65" s="142">
        <v>0</v>
      </c>
      <c r="AK65" s="142">
        <v>0</v>
      </c>
      <c r="AL65" s="142">
        <v>0</v>
      </c>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row>
    <row r="66" spans="1:101" s="20" customFormat="1">
      <c r="B66" s="20" t="s">
        <v>63</v>
      </c>
      <c r="C66" s="142">
        <v>0</v>
      </c>
      <c r="D66" s="142">
        <v>0</v>
      </c>
      <c r="E66" s="142">
        <v>0</v>
      </c>
      <c r="F66" s="142">
        <v>0</v>
      </c>
      <c r="G66" s="142">
        <v>0</v>
      </c>
      <c r="H66" s="142">
        <v>0</v>
      </c>
      <c r="I66" s="142">
        <v>0</v>
      </c>
      <c r="J66" s="142">
        <v>0</v>
      </c>
      <c r="K66" s="142">
        <v>0</v>
      </c>
      <c r="L66" s="143">
        <v>0</v>
      </c>
      <c r="M66" s="142">
        <v>0</v>
      </c>
      <c r="N66" s="142">
        <v>0</v>
      </c>
      <c r="O66" s="142">
        <v>0</v>
      </c>
      <c r="P66" s="142">
        <v>0</v>
      </c>
      <c r="Q66" s="142">
        <v>0</v>
      </c>
      <c r="R66" s="142">
        <v>0</v>
      </c>
      <c r="S66" s="142">
        <v>0</v>
      </c>
      <c r="T66" s="142">
        <v>0</v>
      </c>
      <c r="U66" s="142">
        <v>0</v>
      </c>
      <c r="V66" s="142">
        <v>0</v>
      </c>
      <c r="W66" s="142">
        <v>0</v>
      </c>
      <c r="X66" s="142">
        <v>0</v>
      </c>
      <c r="Y66" s="142">
        <v>0</v>
      </c>
      <c r="Z66" s="142"/>
      <c r="AA66" s="142">
        <v>0</v>
      </c>
      <c r="AB66" s="142">
        <v>0</v>
      </c>
      <c r="AC66" s="142">
        <v>0</v>
      </c>
      <c r="AD66" s="142">
        <v>0</v>
      </c>
      <c r="AE66" s="142">
        <v>0</v>
      </c>
      <c r="AF66" s="142">
        <v>0</v>
      </c>
      <c r="AG66" s="142">
        <v>0</v>
      </c>
      <c r="AH66" s="142">
        <v>0</v>
      </c>
      <c r="AI66" s="142">
        <v>0</v>
      </c>
      <c r="AJ66" s="142">
        <v>0</v>
      </c>
      <c r="AK66" s="142">
        <v>0</v>
      </c>
      <c r="AL66" s="142">
        <v>0</v>
      </c>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row>
    <row r="67" spans="1:101" s="20" customFormat="1">
      <c r="B67" s="20" t="s">
        <v>64</v>
      </c>
      <c r="C67" s="142">
        <v>0</v>
      </c>
      <c r="D67" s="142">
        <v>0</v>
      </c>
      <c r="E67" s="142">
        <v>0</v>
      </c>
      <c r="F67" s="142">
        <v>0</v>
      </c>
      <c r="G67" s="142">
        <v>0</v>
      </c>
      <c r="H67" s="142">
        <v>0</v>
      </c>
      <c r="I67" s="142">
        <v>0</v>
      </c>
      <c r="J67" s="142">
        <v>0</v>
      </c>
      <c r="K67" s="142">
        <v>0</v>
      </c>
      <c r="L67" s="143">
        <v>0</v>
      </c>
      <c r="M67" s="142">
        <v>0</v>
      </c>
      <c r="N67" s="142">
        <v>0</v>
      </c>
      <c r="O67" s="142">
        <v>0</v>
      </c>
      <c r="P67" s="142">
        <v>0</v>
      </c>
      <c r="Q67" s="142">
        <v>0</v>
      </c>
      <c r="R67" s="142">
        <v>0</v>
      </c>
      <c r="S67" s="142">
        <v>0</v>
      </c>
      <c r="T67" s="142">
        <v>0</v>
      </c>
      <c r="U67" s="142">
        <v>0</v>
      </c>
      <c r="V67" s="142">
        <v>0</v>
      </c>
      <c r="W67" s="142">
        <v>0</v>
      </c>
      <c r="X67" s="142">
        <v>0</v>
      </c>
      <c r="Y67" s="142">
        <v>0</v>
      </c>
      <c r="Z67" s="142"/>
      <c r="AA67" s="142">
        <v>0</v>
      </c>
      <c r="AB67" s="142">
        <v>0</v>
      </c>
      <c r="AC67" s="142">
        <v>0</v>
      </c>
      <c r="AD67" s="142">
        <v>0</v>
      </c>
      <c r="AE67" s="142">
        <v>0</v>
      </c>
      <c r="AF67" s="142">
        <v>0</v>
      </c>
      <c r="AG67" s="142">
        <v>0</v>
      </c>
      <c r="AH67" s="142">
        <v>0</v>
      </c>
      <c r="AI67" s="142">
        <v>0</v>
      </c>
      <c r="AJ67" s="142">
        <v>0</v>
      </c>
      <c r="AK67" s="142">
        <v>0</v>
      </c>
      <c r="AL67" s="142">
        <v>0</v>
      </c>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row>
    <row r="68" spans="1:101" s="20" customFormat="1">
      <c r="B68" s="20" t="s">
        <v>65</v>
      </c>
      <c r="C68" s="142">
        <v>0</v>
      </c>
      <c r="D68" s="142">
        <v>0</v>
      </c>
      <c r="E68" s="142">
        <v>0</v>
      </c>
      <c r="F68" s="142">
        <v>0</v>
      </c>
      <c r="G68" s="142">
        <v>0</v>
      </c>
      <c r="H68" s="142">
        <v>0</v>
      </c>
      <c r="I68" s="142">
        <v>0</v>
      </c>
      <c r="J68" s="142">
        <v>0</v>
      </c>
      <c r="K68" s="142">
        <v>0</v>
      </c>
      <c r="L68" s="143">
        <v>0</v>
      </c>
      <c r="M68" s="142">
        <v>0</v>
      </c>
      <c r="N68" s="142">
        <v>0</v>
      </c>
      <c r="O68" s="142">
        <v>0</v>
      </c>
      <c r="P68" s="142">
        <v>0</v>
      </c>
      <c r="Q68" s="142">
        <v>0</v>
      </c>
      <c r="R68" s="142">
        <v>0</v>
      </c>
      <c r="S68" s="142">
        <v>0</v>
      </c>
      <c r="T68" s="142">
        <v>0</v>
      </c>
      <c r="U68" s="142">
        <v>0</v>
      </c>
      <c r="V68" s="142">
        <v>0</v>
      </c>
      <c r="W68" s="142">
        <v>0</v>
      </c>
      <c r="X68" s="142">
        <v>0</v>
      </c>
      <c r="Y68" s="142">
        <v>0</v>
      </c>
      <c r="Z68" s="142"/>
      <c r="AA68" s="142">
        <v>0</v>
      </c>
      <c r="AB68" s="142">
        <v>0</v>
      </c>
      <c r="AC68" s="142">
        <v>0</v>
      </c>
      <c r="AD68" s="142">
        <v>0</v>
      </c>
      <c r="AE68" s="142">
        <v>0</v>
      </c>
      <c r="AF68" s="142">
        <v>0</v>
      </c>
      <c r="AG68" s="142">
        <v>0</v>
      </c>
      <c r="AH68" s="142">
        <v>0</v>
      </c>
      <c r="AI68" s="142">
        <v>0</v>
      </c>
      <c r="AJ68" s="142">
        <v>0</v>
      </c>
      <c r="AK68" s="142">
        <v>0</v>
      </c>
      <c r="AL68" s="142">
        <v>0</v>
      </c>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row>
    <row r="69" spans="1:101" s="20" customFormat="1">
      <c r="B69" s="20" t="s">
        <v>66</v>
      </c>
      <c r="C69" s="142">
        <v>0</v>
      </c>
      <c r="D69" s="142">
        <v>0</v>
      </c>
      <c r="E69" s="142">
        <v>0</v>
      </c>
      <c r="F69" s="142">
        <v>0</v>
      </c>
      <c r="G69" s="142">
        <v>0</v>
      </c>
      <c r="H69" s="142">
        <v>0</v>
      </c>
      <c r="I69" s="142">
        <v>0</v>
      </c>
      <c r="J69" s="142">
        <v>0</v>
      </c>
      <c r="K69" s="142">
        <v>0</v>
      </c>
      <c r="L69" s="143">
        <v>0</v>
      </c>
      <c r="M69" s="142">
        <v>0</v>
      </c>
      <c r="N69" s="142">
        <v>0</v>
      </c>
      <c r="O69" s="142">
        <v>0</v>
      </c>
      <c r="P69" s="142">
        <v>0</v>
      </c>
      <c r="Q69" s="142">
        <v>0</v>
      </c>
      <c r="R69" s="142">
        <v>0</v>
      </c>
      <c r="S69" s="142">
        <v>0</v>
      </c>
      <c r="T69" s="142">
        <v>0</v>
      </c>
      <c r="U69" s="142">
        <v>0</v>
      </c>
      <c r="V69" s="142">
        <v>0</v>
      </c>
      <c r="W69" s="142">
        <v>0</v>
      </c>
      <c r="X69" s="142">
        <v>0</v>
      </c>
      <c r="Y69" s="142">
        <v>0</v>
      </c>
      <c r="Z69" s="142"/>
      <c r="AA69" s="142">
        <v>0</v>
      </c>
      <c r="AB69" s="142">
        <v>0</v>
      </c>
      <c r="AC69" s="142">
        <v>0</v>
      </c>
      <c r="AD69" s="142">
        <v>0</v>
      </c>
      <c r="AE69" s="142">
        <v>0</v>
      </c>
      <c r="AF69" s="142">
        <v>0</v>
      </c>
      <c r="AG69" s="142">
        <v>0</v>
      </c>
      <c r="AH69" s="142">
        <v>0</v>
      </c>
      <c r="AI69" s="142">
        <v>0</v>
      </c>
      <c r="AJ69" s="142">
        <v>0</v>
      </c>
      <c r="AK69" s="142">
        <v>0</v>
      </c>
      <c r="AL69" s="142">
        <v>0</v>
      </c>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row>
    <row r="70" spans="1:101" s="20" customFormat="1">
      <c r="B70" s="20" t="s">
        <v>67</v>
      </c>
      <c r="C70" s="142">
        <v>0</v>
      </c>
      <c r="D70" s="142">
        <v>0</v>
      </c>
      <c r="E70" s="142">
        <v>0</v>
      </c>
      <c r="F70" s="142">
        <v>0</v>
      </c>
      <c r="G70" s="142">
        <v>0</v>
      </c>
      <c r="H70" s="142">
        <v>0</v>
      </c>
      <c r="I70" s="142">
        <v>0</v>
      </c>
      <c r="J70" s="142">
        <v>0</v>
      </c>
      <c r="K70" s="142">
        <v>0</v>
      </c>
      <c r="L70" s="143">
        <v>0</v>
      </c>
      <c r="M70" s="142">
        <v>0</v>
      </c>
      <c r="N70" s="142">
        <v>0</v>
      </c>
      <c r="O70" s="142">
        <v>0</v>
      </c>
      <c r="P70" s="142">
        <v>0</v>
      </c>
      <c r="Q70" s="142">
        <v>0</v>
      </c>
      <c r="R70" s="142">
        <v>0</v>
      </c>
      <c r="S70" s="142">
        <v>0</v>
      </c>
      <c r="T70" s="142">
        <v>0</v>
      </c>
      <c r="U70" s="142">
        <v>0</v>
      </c>
      <c r="V70" s="142">
        <v>0</v>
      </c>
      <c r="W70" s="142">
        <v>0</v>
      </c>
      <c r="X70" s="142">
        <v>0</v>
      </c>
      <c r="Y70" s="142">
        <v>0</v>
      </c>
      <c r="Z70" s="142"/>
      <c r="AA70" s="142">
        <v>0</v>
      </c>
      <c r="AB70" s="142">
        <v>0</v>
      </c>
      <c r="AC70" s="142">
        <v>0</v>
      </c>
      <c r="AD70" s="142">
        <v>0</v>
      </c>
      <c r="AE70" s="142">
        <v>0</v>
      </c>
      <c r="AF70" s="142">
        <v>0</v>
      </c>
      <c r="AG70" s="142">
        <v>0</v>
      </c>
      <c r="AH70" s="142">
        <v>0</v>
      </c>
      <c r="AI70" s="142">
        <v>0</v>
      </c>
      <c r="AJ70" s="142">
        <v>0</v>
      </c>
      <c r="AK70" s="142">
        <v>0</v>
      </c>
      <c r="AL70" s="142">
        <v>0</v>
      </c>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row>
    <row r="71" spans="1:101" s="20" customFormat="1">
      <c r="B71" s="20" t="s">
        <v>68</v>
      </c>
      <c r="C71" s="142">
        <v>0</v>
      </c>
      <c r="D71" s="142">
        <v>0</v>
      </c>
      <c r="E71" s="142">
        <v>0</v>
      </c>
      <c r="F71" s="142">
        <v>0</v>
      </c>
      <c r="G71" s="142">
        <v>0</v>
      </c>
      <c r="H71" s="142">
        <v>0</v>
      </c>
      <c r="I71" s="142">
        <v>0</v>
      </c>
      <c r="J71" s="142">
        <v>0</v>
      </c>
      <c r="K71" s="142">
        <v>0</v>
      </c>
      <c r="L71" s="143">
        <v>0</v>
      </c>
      <c r="M71" s="142">
        <v>0</v>
      </c>
      <c r="N71" s="142">
        <v>0</v>
      </c>
      <c r="O71" s="142">
        <v>0</v>
      </c>
      <c r="P71" s="142">
        <v>0</v>
      </c>
      <c r="Q71" s="142">
        <v>0</v>
      </c>
      <c r="R71" s="142">
        <v>0</v>
      </c>
      <c r="S71" s="142">
        <v>0</v>
      </c>
      <c r="T71" s="142">
        <v>0</v>
      </c>
      <c r="U71" s="142">
        <v>0</v>
      </c>
      <c r="V71" s="142">
        <v>0</v>
      </c>
      <c r="W71" s="142">
        <v>0</v>
      </c>
      <c r="X71" s="142">
        <v>0</v>
      </c>
      <c r="Y71" s="142">
        <v>0</v>
      </c>
      <c r="Z71" s="142"/>
      <c r="AA71" s="142">
        <v>0</v>
      </c>
      <c r="AB71" s="142">
        <v>0</v>
      </c>
      <c r="AC71" s="142">
        <v>0</v>
      </c>
      <c r="AD71" s="142">
        <v>0</v>
      </c>
      <c r="AE71" s="142">
        <v>0</v>
      </c>
      <c r="AF71" s="142">
        <v>0</v>
      </c>
      <c r="AG71" s="142">
        <v>0</v>
      </c>
      <c r="AH71" s="142">
        <v>0</v>
      </c>
      <c r="AI71" s="142">
        <v>0</v>
      </c>
      <c r="AJ71" s="142">
        <v>0</v>
      </c>
      <c r="AK71" s="142">
        <v>0</v>
      </c>
      <c r="AL71" s="142">
        <v>0</v>
      </c>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row>
    <row r="72" spans="1:101" s="20" customFormat="1">
      <c r="B72" s="20" t="s">
        <v>69</v>
      </c>
      <c r="C72" s="142">
        <v>0</v>
      </c>
      <c r="D72" s="142">
        <v>0</v>
      </c>
      <c r="E72" s="142">
        <v>0</v>
      </c>
      <c r="F72" s="142">
        <v>0</v>
      </c>
      <c r="G72" s="142">
        <v>0</v>
      </c>
      <c r="H72" s="142">
        <v>0</v>
      </c>
      <c r="I72" s="142">
        <v>0</v>
      </c>
      <c r="J72" s="142">
        <v>0</v>
      </c>
      <c r="K72" s="142">
        <v>0</v>
      </c>
      <c r="L72" s="143">
        <v>0</v>
      </c>
      <c r="M72" s="142">
        <v>0</v>
      </c>
      <c r="N72" s="142">
        <v>0</v>
      </c>
      <c r="O72" s="142">
        <v>0</v>
      </c>
      <c r="P72" s="142">
        <v>0</v>
      </c>
      <c r="Q72" s="142">
        <v>0</v>
      </c>
      <c r="R72" s="142">
        <v>0</v>
      </c>
      <c r="S72" s="142">
        <v>0</v>
      </c>
      <c r="T72" s="142">
        <v>0</v>
      </c>
      <c r="U72" s="142">
        <v>0</v>
      </c>
      <c r="V72" s="142">
        <v>0</v>
      </c>
      <c r="W72" s="142">
        <v>0</v>
      </c>
      <c r="X72" s="142">
        <v>0</v>
      </c>
      <c r="Y72" s="142">
        <v>0</v>
      </c>
      <c r="Z72" s="142"/>
      <c r="AA72" s="142">
        <v>0</v>
      </c>
      <c r="AB72" s="142">
        <v>0</v>
      </c>
      <c r="AC72" s="142">
        <v>0</v>
      </c>
      <c r="AD72" s="142">
        <v>0</v>
      </c>
      <c r="AE72" s="142">
        <v>0</v>
      </c>
      <c r="AF72" s="142">
        <v>0</v>
      </c>
      <c r="AG72" s="142">
        <v>0</v>
      </c>
      <c r="AH72" s="142">
        <v>0</v>
      </c>
      <c r="AI72" s="142">
        <v>0</v>
      </c>
      <c r="AJ72" s="142">
        <v>0</v>
      </c>
      <c r="AK72" s="142">
        <v>0</v>
      </c>
      <c r="AL72" s="142">
        <v>0</v>
      </c>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row>
    <row r="73" spans="1:101" s="20" customFormat="1">
      <c r="B73" s="20" t="s">
        <v>70</v>
      </c>
      <c r="C73" s="142">
        <v>0</v>
      </c>
      <c r="D73" s="142">
        <v>0</v>
      </c>
      <c r="E73" s="142">
        <v>0</v>
      </c>
      <c r="F73" s="142">
        <v>0</v>
      </c>
      <c r="G73" s="142">
        <v>0</v>
      </c>
      <c r="H73" s="142">
        <v>0</v>
      </c>
      <c r="I73" s="142">
        <v>0</v>
      </c>
      <c r="J73" s="142">
        <v>0</v>
      </c>
      <c r="K73" s="142">
        <v>0</v>
      </c>
      <c r="L73" s="143">
        <v>0</v>
      </c>
      <c r="M73" s="142">
        <v>0</v>
      </c>
      <c r="N73" s="142">
        <v>0</v>
      </c>
      <c r="O73" s="142">
        <v>0</v>
      </c>
      <c r="P73" s="142">
        <v>0</v>
      </c>
      <c r="Q73" s="142">
        <v>0</v>
      </c>
      <c r="R73" s="142">
        <v>0</v>
      </c>
      <c r="S73" s="142">
        <v>0</v>
      </c>
      <c r="T73" s="142">
        <v>0</v>
      </c>
      <c r="U73" s="142">
        <v>0</v>
      </c>
      <c r="V73" s="142">
        <v>0</v>
      </c>
      <c r="W73" s="142">
        <v>0</v>
      </c>
      <c r="X73" s="142">
        <v>0</v>
      </c>
      <c r="Y73" s="142">
        <v>0</v>
      </c>
      <c r="Z73" s="142"/>
      <c r="AA73" s="142">
        <v>0</v>
      </c>
      <c r="AB73" s="142">
        <v>0</v>
      </c>
      <c r="AC73" s="142">
        <v>0</v>
      </c>
      <c r="AD73" s="142">
        <v>0</v>
      </c>
      <c r="AE73" s="142">
        <v>0</v>
      </c>
      <c r="AF73" s="142">
        <v>0</v>
      </c>
      <c r="AG73" s="142">
        <v>0</v>
      </c>
      <c r="AH73" s="142">
        <v>0</v>
      </c>
      <c r="AI73" s="142">
        <v>0</v>
      </c>
      <c r="AJ73" s="142">
        <v>0</v>
      </c>
      <c r="AK73" s="142">
        <v>0</v>
      </c>
      <c r="AL73" s="142">
        <v>0</v>
      </c>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row>
    <row r="74" spans="1:101" s="20" customFormat="1">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row>
    <row r="75" spans="1:101" s="20" customFormat="1">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row>
    <row r="76" spans="1:101" s="20" customFormat="1" ht="13.5" thickBot="1">
      <c r="A76" s="103" t="s">
        <v>267</v>
      </c>
      <c r="B76" s="104"/>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row>
    <row r="77" spans="1:101" s="20" customFormat="1" ht="13.5" thickBot="1">
      <c r="A77" s="105"/>
      <c r="B77" s="106"/>
      <c r="C77" s="107"/>
      <c r="D77" s="107"/>
      <c r="E77" s="107"/>
      <c r="F77" s="107"/>
      <c r="G77" s="107"/>
      <c r="H77" s="107"/>
      <c r="I77" s="107"/>
      <c r="J77" s="107"/>
      <c r="K77" s="107"/>
      <c r="L77" s="107"/>
      <c r="M77" s="107"/>
      <c r="N77" s="107"/>
      <c r="O77" s="108" t="s">
        <v>268</v>
      </c>
      <c r="P77" s="109"/>
      <c r="Q77" s="109"/>
      <c r="R77" s="109"/>
      <c r="S77" s="109"/>
      <c r="T77" s="109"/>
      <c r="U77" s="109"/>
      <c r="V77" s="109"/>
      <c r="W77" s="109"/>
      <c r="X77" s="109"/>
      <c r="Y77" s="109"/>
      <c r="Z77" s="110"/>
      <c r="AA77" s="107"/>
      <c r="AB77" s="108" t="s">
        <v>269</v>
      </c>
      <c r="AC77" s="109"/>
      <c r="AD77" s="109"/>
      <c r="AE77" s="109"/>
      <c r="AF77" s="109"/>
      <c r="AG77" s="109"/>
      <c r="AH77" s="109"/>
      <c r="AI77" s="109"/>
      <c r="AJ77" s="109"/>
      <c r="AK77" s="109"/>
      <c r="AL77" s="109"/>
      <c r="AM77" s="11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row>
    <row r="78" spans="1:101" s="20" customFormat="1" ht="102">
      <c r="A78" s="111" t="s">
        <v>270</v>
      </c>
      <c r="B78" s="112" t="s">
        <v>271</v>
      </c>
      <c r="C78" s="113" t="s">
        <v>272</v>
      </c>
      <c r="D78" s="113" t="s">
        <v>273</v>
      </c>
      <c r="E78" s="113" t="s">
        <v>274</v>
      </c>
      <c r="F78" s="113" t="s">
        <v>275</v>
      </c>
      <c r="G78" s="113" t="s">
        <v>276</v>
      </c>
      <c r="H78" s="113" t="s">
        <v>277</v>
      </c>
      <c r="I78" s="113" t="s">
        <v>278</v>
      </c>
      <c r="J78" s="113" t="s">
        <v>279</v>
      </c>
      <c r="K78" s="113" t="s">
        <v>280</v>
      </c>
      <c r="L78" s="113" t="s">
        <v>281</v>
      </c>
      <c r="M78" s="113" t="s">
        <v>282</v>
      </c>
      <c r="N78" s="113" t="s">
        <v>283</v>
      </c>
      <c r="O78" s="113" t="s">
        <v>284</v>
      </c>
      <c r="P78" s="113" t="s">
        <v>285</v>
      </c>
      <c r="Q78" s="113" t="s">
        <v>286</v>
      </c>
      <c r="R78" s="113" t="s">
        <v>287</v>
      </c>
      <c r="S78" s="113" t="s">
        <v>288</v>
      </c>
      <c r="T78" s="113" t="s">
        <v>289</v>
      </c>
      <c r="U78" s="113" t="s">
        <v>290</v>
      </c>
      <c r="V78" s="113" t="s">
        <v>291</v>
      </c>
      <c r="W78" s="113" t="s">
        <v>292</v>
      </c>
      <c r="X78" s="113" t="s">
        <v>293</v>
      </c>
      <c r="Y78" s="113" t="s">
        <v>294</v>
      </c>
      <c r="Z78" s="113" t="s">
        <v>295</v>
      </c>
      <c r="AA78" s="113"/>
      <c r="AB78" s="113" t="s">
        <v>284</v>
      </c>
      <c r="AC78" s="113" t="s">
        <v>285</v>
      </c>
      <c r="AD78" s="113" t="s">
        <v>286</v>
      </c>
      <c r="AE78" s="113" t="s">
        <v>287</v>
      </c>
      <c r="AF78" s="113" t="s">
        <v>288</v>
      </c>
      <c r="AG78" s="113" t="s">
        <v>289</v>
      </c>
      <c r="AH78" s="113" t="s">
        <v>290</v>
      </c>
      <c r="AI78" s="113" t="s">
        <v>291</v>
      </c>
      <c r="AJ78" s="113" t="s">
        <v>292</v>
      </c>
      <c r="AK78" s="113" t="s">
        <v>293</v>
      </c>
      <c r="AL78" s="113" t="s">
        <v>294</v>
      </c>
      <c r="AM78" s="113" t="s">
        <v>295</v>
      </c>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row>
    <row r="79" spans="1:101" s="20" customFormat="1">
      <c r="A79" s="20" t="s">
        <v>486</v>
      </c>
      <c r="C79" s="43">
        <v>0.99418566042070844</v>
      </c>
      <c r="D79" s="43">
        <v>0.3928174174763634</v>
      </c>
      <c r="E79" s="43">
        <v>7.8563483495272687E-2</v>
      </c>
      <c r="F79" s="43">
        <v>0.4713809009716361</v>
      </c>
      <c r="G79" s="43">
        <v>0.68606790657710981</v>
      </c>
      <c r="H79" s="43">
        <v>0.66164072436229537</v>
      </c>
      <c r="I79" s="43">
        <v>4153.4462393715703</v>
      </c>
      <c r="J79" s="43">
        <v>14.336428027281485</v>
      </c>
      <c r="K79" s="43">
        <v>40.104151729317515</v>
      </c>
      <c r="L79" s="114">
        <v>0.96439538713203321</v>
      </c>
      <c r="M79" s="43">
        <v>9.4448531508756258E-3</v>
      </c>
      <c r="N79" s="43">
        <v>1.868933530238456E-4</v>
      </c>
      <c r="O79" s="43">
        <v>6.23405450729611E-2</v>
      </c>
      <c r="P79" s="43">
        <v>5.6054262538970646E-2</v>
      </c>
      <c r="Q79" s="43">
        <v>6.4504046008259125E-2</v>
      </c>
      <c r="R79" s="43">
        <v>6.0009466084479067E-2</v>
      </c>
      <c r="S79" s="43">
        <v>6.1266110755133218E-2</v>
      </c>
      <c r="T79" s="43">
        <v>6.0645156332516256E-2</v>
      </c>
      <c r="U79" s="43">
        <v>5.7613933739127703E-2</v>
      </c>
      <c r="V79" s="43">
        <v>6.0031531134712858E-2</v>
      </c>
      <c r="W79" s="43">
        <v>5.6088639226939269E-2</v>
      </c>
      <c r="X79" s="43">
        <v>6.3951706666948799E-2</v>
      </c>
      <c r="Y79" s="43">
        <v>5.6593783404234183E-2</v>
      </c>
      <c r="Z79" s="43">
        <v>6.1615835665653228E-2</v>
      </c>
      <c r="AA79" s="43"/>
      <c r="AB79" s="43">
        <v>2.6467281807666474E-2</v>
      </c>
      <c r="AC79" s="43">
        <v>2.2739911700917291E-2</v>
      </c>
      <c r="AD79" s="43">
        <v>2.1812362865974329E-2</v>
      </c>
      <c r="AE79" s="43">
        <v>2.277574335068791E-2</v>
      </c>
      <c r="AF79" s="43">
        <v>2.2346057931928964E-2</v>
      </c>
      <c r="AG79" s="43">
        <v>1.9608046150282669E-2</v>
      </c>
      <c r="AH79" s="43">
        <v>2.3022338674139879E-2</v>
      </c>
      <c r="AI79" s="43">
        <v>1.8880646420669257E-2</v>
      </c>
      <c r="AJ79" s="43">
        <v>2.3244123747125825E-2</v>
      </c>
      <c r="AK79" s="43">
        <v>2.0876849038169852E-2</v>
      </c>
      <c r="AL79" s="43">
        <v>2.5047928873774033E-2</v>
      </c>
      <c r="AM79" s="40">
        <v>2.6649353229436446E-2</v>
      </c>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row>
    <row r="80" spans="1:101" s="20" customFormat="1">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row>
    <row r="81" spans="1:131" s="20" customFormat="1">
      <c r="A81"/>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row>
    <row r="82" spans="1:131" s="20" customFormat="1">
      <c r="A82"/>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row>
    <row r="83" spans="1:131" s="20" customFormat="1">
      <c r="A8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row>
    <row r="84" spans="1:131" s="20" customFormat="1">
      <c r="A84"/>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row>
    <row r="85" spans="1:131" s="20" customFormat="1">
      <c r="A8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row>
    <row r="86" spans="1:131" s="20" customFormat="1">
      <c r="A86"/>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row>
    <row r="87" spans="1:131" s="20" customFormat="1">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row>
    <row r="88" spans="1:131" s="20" customFormat="1">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row>
    <row r="89" spans="1:131" s="20" customFormat="1">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row>
    <row r="90" spans="1:131" s="20" customFormat="1">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row>
    <row r="91" spans="1:131" s="20" customFormat="1">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row>
    <row r="92" spans="1:131" s="20" customFormat="1">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row>
    <row r="93" spans="1:131" s="20" customFormat="1">
      <c r="A93"/>
      <c r="B93"/>
      <c r="C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row>
    <row r="94" spans="1:131" s="20" customFormat="1">
      <c r="A94"/>
      <c r="B94"/>
      <c r="C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row>
    <row r="95" spans="1:131" s="20" customFormat="1">
      <c r="A95"/>
      <c r="B95"/>
      <c r="C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row>
    <row r="96" spans="1:131" s="20" customFormat="1">
      <c r="A96"/>
      <c r="B96"/>
      <c r="C96"/>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row>
    <row r="97" spans="1:131" s="20" customFormat="1">
      <c r="A97"/>
      <c r="B97"/>
      <c r="C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row>
    <row r="98" spans="1:131" s="20" customFormat="1">
      <c r="A98"/>
      <c r="B98"/>
      <c r="C98"/>
      <c r="D98"/>
      <c r="E98"/>
      <c r="F98"/>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row>
    <row r="99" spans="1:131" s="20" customFormat="1">
      <c r="A99"/>
      <c r="B99"/>
      <c r="C99"/>
      <c r="D99"/>
      <c r="E99"/>
      <c r="F99"/>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row>
    <row r="100" spans="1:131" s="20" customFormat="1">
      <c r="A100"/>
      <c r="B100"/>
      <c r="C100"/>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row>
    <row r="101" spans="1:131" s="20" customFormat="1">
      <c r="A101"/>
      <c r="B101"/>
      <c r="C10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row>
    <row r="102" spans="1:131" s="20" customFormat="1">
      <c r="A102"/>
      <c r="B102"/>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row>
    <row r="103" spans="1:131" s="20" customFormat="1">
      <c r="A103"/>
      <c r="B103"/>
      <c r="C103"/>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row>
    <row r="104" spans="1:131" s="20" customFormat="1">
      <c r="A104"/>
      <c r="B104"/>
      <c r="C104"/>
      <c r="D104"/>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row>
    <row r="105" spans="1:131" s="20" customFormat="1">
      <c r="A105"/>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row>
    <row r="106" spans="1:131" s="20" customFormat="1">
      <c r="A106"/>
      <c r="B106"/>
      <c r="C106"/>
      <c r="D106"/>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row>
    <row r="107" spans="1:131" s="20" customFormat="1">
      <c r="A107"/>
      <c r="B107"/>
      <c r="C107"/>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row>
    <row r="108" spans="1:131" s="20" customFormat="1">
      <c r="A108"/>
      <c r="B108"/>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row>
    <row r="109" spans="1:131" s="20" customFormat="1">
      <c r="A109"/>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row>
    <row r="110" spans="1:131" s="20" customFormat="1">
      <c r="A110"/>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row>
    <row r="111" spans="1:131" s="20" customFormat="1">
      <c r="A111"/>
      <c r="B111"/>
      <c r="C111"/>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row>
    <row r="112" spans="1:131" s="20" customFormat="1">
      <c r="A112"/>
      <c r="B112"/>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row>
    <row r="113" spans="1:131" s="20" customFormat="1">
      <c r="A113"/>
      <c r="B11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row>
    <row r="114" spans="1:131" s="20" customFormat="1">
      <c r="A114"/>
      <c r="B114"/>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row>
    <row r="115" spans="1:131" s="20" customFormat="1">
      <c r="A115"/>
      <c r="B115"/>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row>
    <row r="116" spans="1:131" s="20" customFormat="1">
      <c r="A116"/>
      <c r="B116"/>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row>
    <row r="117" spans="1:131" s="20" customFormat="1">
      <c r="A117"/>
      <c r="B117"/>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row>
    <row r="118" spans="1:131" s="20" customFormat="1">
      <c r="A118"/>
      <c r="B118"/>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row>
    <row r="119" spans="1:131" s="20" customFormat="1">
      <c r="A119"/>
      <c r="B119"/>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row>
    <row r="120" spans="1:131" s="20" customFormat="1">
      <c r="A120"/>
      <c r="B120"/>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row>
  </sheetData>
  <mergeCells count="3">
    <mergeCell ref="I6:N6"/>
    <mergeCell ref="O6:P6"/>
    <mergeCell ref="R6:T6"/>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sheetPr codeName="Sheet7"/>
  <dimension ref="A1:U114"/>
  <sheetViews>
    <sheetView workbookViewId="0">
      <selection activeCell="D77" sqref="D77"/>
    </sheetView>
  </sheetViews>
  <sheetFormatPr defaultRowHeight="12.75"/>
  <cols>
    <col min="2" max="2" width="28.140625" customWidth="1"/>
    <col min="3" max="3" width="19.42578125" customWidth="1"/>
    <col min="4" max="4" width="29.5703125" customWidth="1"/>
    <col min="5" max="5" width="23.5703125" customWidth="1"/>
    <col min="6" max="6" width="12.85546875" bestFit="1" customWidth="1"/>
    <col min="9" max="9" width="14.5703125" customWidth="1"/>
    <col min="10" max="10" width="9.28515625" bestFit="1" customWidth="1"/>
    <col min="11" max="11" width="12.85546875" bestFit="1" customWidth="1"/>
    <col min="12" max="12" width="22.28515625" customWidth="1"/>
  </cols>
  <sheetData>
    <row r="1" spans="1:13">
      <c r="A1" t="s">
        <v>182</v>
      </c>
      <c r="B1" t="s">
        <v>180</v>
      </c>
    </row>
    <row r="2" spans="1:13">
      <c r="B2" t="s">
        <v>181</v>
      </c>
    </row>
    <row r="3" spans="1:13" ht="38.25">
      <c r="I3" s="99"/>
      <c r="J3" s="99" t="s">
        <v>261</v>
      </c>
      <c r="K3" s="99" t="s">
        <v>262</v>
      </c>
      <c r="L3" s="99" t="s">
        <v>255</v>
      </c>
    </row>
    <row r="4" spans="1:13">
      <c r="I4" t="s">
        <v>229</v>
      </c>
      <c r="J4" s="96">
        <v>296.73594375409488</v>
      </c>
      <c r="K4" s="80">
        <f>D38</f>
        <v>73250419.635021284</v>
      </c>
      <c r="L4" s="97">
        <f>K4/J4/1000000</f>
        <v>0.24685388196761199</v>
      </c>
      <c r="M4" s="97">
        <f>IF(L4&gt;0,L4,"")</f>
        <v>0.24685388196761199</v>
      </c>
    </row>
    <row r="5" spans="1:13">
      <c r="I5" t="s">
        <v>230</v>
      </c>
      <c r="J5" s="96">
        <v>140.01230806130897</v>
      </c>
      <c r="K5">
        <v>0</v>
      </c>
      <c r="L5" s="97">
        <f t="shared" ref="L5:L21" si="0">K5/J5/1000000</f>
        <v>0</v>
      </c>
      <c r="M5" s="97" t="str">
        <f t="shared" ref="M5:M21" si="1">IF(L5&gt;0,L5,"")</f>
        <v/>
      </c>
    </row>
    <row r="6" spans="1:13">
      <c r="I6" t="s">
        <v>231</v>
      </c>
      <c r="J6" s="96">
        <v>150.40452500021146</v>
      </c>
      <c r="K6">
        <v>0</v>
      </c>
      <c r="L6" s="97">
        <f t="shared" si="0"/>
        <v>0</v>
      </c>
      <c r="M6" s="97" t="str">
        <f t="shared" si="1"/>
        <v/>
      </c>
    </row>
    <row r="7" spans="1:13">
      <c r="I7" t="s">
        <v>233</v>
      </c>
      <c r="J7" s="96">
        <v>139.7345691604333</v>
      </c>
      <c r="K7" s="80">
        <f>D42</f>
        <v>6020373.2366880355</v>
      </c>
      <c r="L7" s="97">
        <f t="shared" si="0"/>
        <v>4.3084351086923031E-2</v>
      </c>
      <c r="M7" s="97">
        <f t="shared" si="1"/>
        <v>4.3084351086923031E-2</v>
      </c>
    </row>
    <row r="8" spans="1:13">
      <c r="I8" t="s">
        <v>234</v>
      </c>
      <c r="J8" s="96">
        <v>252.87728125914327</v>
      </c>
      <c r="K8">
        <v>0</v>
      </c>
      <c r="L8" s="97">
        <f t="shared" si="0"/>
        <v>0</v>
      </c>
      <c r="M8" s="97" t="str">
        <f t="shared" si="1"/>
        <v/>
      </c>
    </row>
    <row r="9" spans="1:13">
      <c r="I9" t="s">
        <v>235</v>
      </c>
      <c r="J9" s="96">
        <v>68.04410911178924</v>
      </c>
      <c r="K9">
        <v>0</v>
      </c>
      <c r="L9" s="97">
        <f t="shared" si="0"/>
        <v>0</v>
      </c>
      <c r="M9" s="97" t="str">
        <f t="shared" si="1"/>
        <v/>
      </c>
    </row>
    <row r="10" spans="1:13">
      <c r="I10" t="s">
        <v>236</v>
      </c>
      <c r="J10" s="96">
        <v>122.98444269918578</v>
      </c>
      <c r="K10">
        <v>0</v>
      </c>
      <c r="L10" s="97">
        <f t="shared" si="0"/>
        <v>0</v>
      </c>
      <c r="M10" s="97" t="str">
        <f t="shared" si="1"/>
        <v/>
      </c>
    </row>
    <row r="11" spans="1:13">
      <c r="I11" t="s">
        <v>170</v>
      </c>
      <c r="J11" s="96">
        <v>248.91987347943248</v>
      </c>
      <c r="K11" s="80">
        <f>D43</f>
        <v>3152378.9260917157</v>
      </c>
      <c r="L11" s="97">
        <f t="shared" si="0"/>
        <v>1.2664231593996E-2</v>
      </c>
      <c r="M11" s="97">
        <f t="shared" si="1"/>
        <v>1.2664231593996E-2</v>
      </c>
    </row>
    <row r="12" spans="1:13">
      <c r="I12" t="s">
        <v>239</v>
      </c>
      <c r="J12" s="96">
        <v>119.82131430634482</v>
      </c>
      <c r="K12" s="80"/>
      <c r="L12" s="97">
        <f>M22</f>
        <v>6.9726859328571297E-2</v>
      </c>
      <c r="M12" s="97"/>
    </row>
    <row r="13" spans="1:13">
      <c r="I13" t="s">
        <v>171</v>
      </c>
      <c r="J13" s="96">
        <v>388.53904086795518</v>
      </c>
      <c r="K13" s="80">
        <f>D44</f>
        <v>0</v>
      </c>
      <c r="L13" s="97">
        <f t="shared" si="0"/>
        <v>0</v>
      </c>
      <c r="M13" s="97" t="str">
        <f t="shared" si="1"/>
        <v/>
      </c>
    </row>
    <row r="14" spans="1:13">
      <c r="I14" t="s">
        <v>242</v>
      </c>
      <c r="J14" s="96">
        <v>57.623931550906079</v>
      </c>
      <c r="K14">
        <f>0</f>
        <v>0</v>
      </c>
      <c r="L14" s="97">
        <f t="shared" si="0"/>
        <v>0</v>
      </c>
      <c r="M14" s="97" t="str">
        <f t="shared" si="1"/>
        <v/>
      </c>
    </row>
    <row r="15" spans="1:13">
      <c r="I15" t="s">
        <v>244</v>
      </c>
      <c r="J15" s="96">
        <v>23.167730314293056</v>
      </c>
      <c r="K15">
        <v>0</v>
      </c>
      <c r="L15" s="97">
        <f t="shared" si="0"/>
        <v>0</v>
      </c>
      <c r="M15" s="97" t="str">
        <f t="shared" si="1"/>
        <v/>
      </c>
    </row>
    <row r="16" spans="1:13">
      <c r="I16" t="s">
        <v>168</v>
      </c>
      <c r="J16" s="96">
        <v>66.528379324263838</v>
      </c>
      <c r="K16">
        <v>0</v>
      </c>
      <c r="L16" s="97">
        <f t="shared" si="0"/>
        <v>0</v>
      </c>
      <c r="M16" s="97" t="str">
        <f t="shared" si="1"/>
        <v/>
      </c>
    </row>
    <row r="17" spans="2:14">
      <c r="I17" t="s">
        <v>164</v>
      </c>
      <c r="J17" s="96">
        <v>173.75626356504489</v>
      </c>
      <c r="K17" s="80">
        <f>D37</f>
        <v>8585515.6889841314</v>
      </c>
      <c r="L17" s="97">
        <f t="shared" si="0"/>
        <v>4.9411258695547293E-2</v>
      </c>
      <c r="M17" s="97">
        <f t="shared" si="1"/>
        <v>4.9411258695547293E-2</v>
      </c>
    </row>
    <row r="18" spans="2:14">
      <c r="I18" t="s">
        <v>248</v>
      </c>
      <c r="J18" s="96">
        <v>78.916183691870401</v>
      </c>
      <c r="K18" s="80"/>
      <c r="L18" s="97">
        <f>M22</f>
        <v>6.9726859328571297E-2</v>
      </c>
      <c r="M18" s="97"/>
    </row>
    <row r="19" spans="2:14">
      <c r="I19" t="s">
        <v>167</v>
      </c>
      <c r="J19" s="96">
        <v>160.04596816550026</v>
      </c>
      <c r="K19" s="80">
        <f>D40</f>
        <v>3037479.1775121992</v>
      </c>
      <c r="L19" s="97">
        <f t="shared" si="0"/>
        <v>1.8978792232811539E-2</v>
      </c>
      <c r="M19" s="97">
        <f t="shared" si="1"/>
        <v>1.8978792232811539E-2</v>
      </c>
    </row>
    <row r="20" spans="2:14">
      <c r="I20" t="s">
        <v>162</v>
      </c>
      <c r="J20" s="96">
        <v>226.72995324759779</v>
      </c>
      <c r="K20" s="80">
        <f>D35</f>
        <v>7818735.4927399363</v>
      </c>
      <c r="L20" s="97">
        <f t="shared" si="0"/>
        <v>3.4484792947500752E-2</v>
      </c>
      <c r="M20" s="97">
        <f t="shared" si="1"/>
        <v>3.4484792947500752E-2</v>
      </c>
    </row>
    <row r="21" spans="2:14">
      <c r="I21" t="s">
        <v>166</v>
      </c>
      <c r="J21" s="96">
        <v>417.1805925667154</v>
      </c>
      <c r="K21" s="80">
        <f>D39</f>
        <v>34463583.605003528</v>
      </c>
      <c r="L21" s="97">
        <f t="shared" si="0"/>
        <v>8.26107067756085E-2</v>
      </c>
      <c r="M21" s="97">
        <f t="shared" si="1"/>
        <v>8.26107067756085E-2</v>
      </c>
    </row>
    <row r="22" spans="2:14">
      <c r="J22" s="96">
        <v>3132.022410126091</v>
      </c>
      <c r="M22" s="165">
        <f>AVERAGE(M4:M21)</f>
        <v>6.9726859328571297E-2</v>
      </c>
      <c r="N22" t="s">
        <v>496</v>
      </c>
    </row>
    <row r="25" spans="2:14">
      <c r="C25" t="s">
        <v>73</v>
      </c>
    </row>
    <row r="26" spans="2:14">
      <c r="C26" t="s">
        <v>177</v>
      </c>
    </row>
    <row r="27" spans="2:14">
      <c r="B27" t="s">
        <v>174</v>
      </c>
      <c r="C27">
        <v>1.23</v>
      </c>
    </row>
    <row r="28" spans="2:14">
      <c r="B28" t="s">
        <v>175</v>
      </c>
      <c r="C28">
        <v>46.25</v>
      </c>
    </row>
    <row r="29" spans="2:14">
      <c r="B29" s="100" t="s">
        <v>176</v>
      </c>
      <c r="C29" s="100">
        <v>0.92500000000000004</v>
      </c>
    </row>
    <row r="34" spans="2:6">
      <c r="B34" t="s">
        <v>160</v>
      </c>
      <c r="C34" t="s">
        <v>161</v>
      </c>
      <c r="D34" t="s">
        <v>178</v>
      </c>
      <c r="E34" t="s">
        <v>179</v>
      </c>
    </row>
    <row r="35" spans="2:6">
      <c r="B35" t="s">
        <v>162</v>
      </c>
      <c r="C35" s="84">
        <v>21261.890321718613</v>
      </c>
      <c r="D35" s="84">
        <v>7818735.4927399363</v>
      </c>
      <c r="E35" s="80">
        <f t="shared" ref="E35:E45" si="2">D35*$C$29</f>
        <v>7232330.3307844419</v>
      </c>
    </row>
    <row r="36" spans="2:6">
      <c r="B36" t="s">
        <v>163</v>
      </c>
      <c r="C36" s="84">
        <v>6846.5638243699595</v>
      </c>
      <c r="D36" s="84">
        <v>0</v>
      </c>
      <c r="E36" s="80">
        <f t="shared" si="2"/>
        <v>0</v>
      </c>
    </row>
    <row r="37" spans="2:6">
      <c r="B37" t="s">
        <v>164</v>
      </c>
      <c r="C37" s="84">
        <v>3557.2085496545365</v>
      </c>
      <c r="D37" s="84">
        <v>8585515.6889841314</v>
      </c>
      <c r="E37" s="80">
        <f t="shared" si="2"/>
        <v>7941602.0123103224</v>
      </c>
    </row>
    <row r="38" spans="2:6">
      <c r="B38" t="s">
        <v>165</v>
      </c>
      <c r="C38" s="84">
        <v>61592.887731516486</v>
      </c>
      <c r="D38" s="84">
        <v>73250419.635021284</v>
      </c>
      <c r="E38" s="80">
        <f t="shared" si="2"/>
        <v>67756638.162394688</v>
      </c>
    </row>
    <row r="39" spans="2:6">
      <c r="B39" t="s">
        <v>166</v>
      </c>
      <c r="C39" s="84">
        <v>16636.014205819505</v>
      </c>
      <c r="D39" s="84">
        <v>34463583.605003528</v>
      </c>
      <c r="E39" s="80">
        <f t="shared" si="2"/>
        <v>31878814.834628265</v>
      </c>
    </row>
    <row r="40" spans="2:6">
      <c r="B40" t="s">
        <v>167</v>
      </c>
      <c r="C40" s="84">
        <v>4242.1114292761285</v>
      </c>
      <c r="D40" s="84">
        <v>3037479.1775121992</v>
      </c>
      <c r="E40" s="80">
        <f t="shared" si="2"/>
        <v>2809668.2391987843</v>
      </c>
    </row>
    <row r="41" spans="2:6">
      <c r="B41" t="s">
        <v>168</v>
      </c>
      <c r="C41" s="84">
        <v>12537.995644585459</v>
      </c>
      <c r="D41" s="84">
        <v>0</v>
      </c>
      <c r="E41" s="80">
        <f t="shared" si="2"/>
        <v>0</v>
      </c>
    </row>
    <row r="42" spans="2:6">
      <c r="B42" t="s">
        <v>169</v>
      </c>
      <c r="C42" s="84">
        <v>48814.493307123834</v>
      </c>
      <c r="D42" s="84">
        <v>6020373.2366880355</v>
      </c>
      <c r="E42" s="80">
        <f t="shared" si="2"/>
        <v>5568845.2439364335</v>
      </c>
    </row>
    <row r="43" spans="2:6">
      <c r="B43" t="s">
        <v>170</v>
      </c>
      <c r="C43" s="84">
        <v>5777.1979254897406</v>
      </c>
      <c r="D43" s="84">
        <v>3152378.9260917157</v>
      </c>
      <c r="E43" s="80">
        <f t="shared" si="2"/>
        <v>2915950.506634837</v>
      </c>
    </row>
    <row r="44" spans="2:6">
      <c r="B44" t="s">
        <v>171</v>
      </c>
      <c r="C44" s="84">
        <v>21938.961988768642</v>
      </c>
      <c r="D44" s="84">
        <v>0</v>
      </c>
      <c r="E44" s="80">
        <f t="shared" si="2"/>
        <v>0</v>
      </c>
    </row>
    <row r="45" spans="2:6">
      <c r="B45" t="s">
        <v>172</v>
      </c>
      <c r="C45" s="84">
        <v>203205.32492832292</v>
      </c>
      <c r="D45" s="84">
        <v>136328485.76204082</v>
      </c>
      <c r="E45" s="80">
        <f t="shared" si="2"/>
        <v>126103849.32988776</v>
      </c>
    </row>
    <row r="46" spans="2:6">
      <c r="E46" s="82">
        <f>E45/8760000</f>
        <v>14.395416590169836</v>
      </c>
      <c r="F46" t="s">
        <v>74</v>
      </c>
    </row>
    <row r="70" spans="2:21">
      <c r="C70" t="s">
        <v>183</v>
      </c>
      <c r="D70">
        <v>15</v>
      </c>
      <c r="E70" t="s">
        <v>185</v>
      </c>
    </row>
    <row r="71" spans="2:21">
      <c r="C71" t="s">
        <v>184</v>
      </c>
      <c r="D71" s="85">
        <v>0.97</v>
      </c>
      <c r="E71" t="s">
        <v>186</v>
      </c>
      <c r="K71">
        <v>50000</v>
      </c>
    </row>
    <row r="72" spans="2:21">
      <c r="K72" t="s">
        <v>226</v>
      </c>
      <c r="L72">
        <v>15</v>
      </c>
      <c r="M72" s="85">
        <v>0.97</v>
      </c>
      <c r="N72" s="87">
        <v>36275</v>
      </c>
      <c r="O72" s="85">
        <v>0.94</v>
      </c>
      <c r="P72" s="87">
        <v>35300</v>
      </c>
      <c r="Q72" s="85">
        <v>0.24</v>
      </c>
      <c r="R72" s="87">
        <v>9061</v>
      </c>
      <c r="S72" s="87">
        <v>80688</v>
      </c>
      <c r="T72" s="87">
        <v>-35352</v>
      </c>
      <c r="U72" s="87">
        <v>-36327</v>
      </c>
    </row>
    <row r="73" spans="2:21">
      <c r="N73" s="85">
        <f>N72/K71</f>
        <v>0.72550000000000003</v>
      </c>
      <c r="P73" s="85">
        <f>P72/K71</f>
        <v>0.70599999999999996</v>
      </c>
      <c r="R73" s="85">
        <f>R72/K71</f>
        <v>0.18121999999999999</v>
      </c>
      <c r="S73" s="85">
        <f>S72/K71</f>
        <v>1.6137600000000001</v>
      </c>
    </row>
    <row r="76" spans="2:21">
      <c r="C76" t="s">
        <v>187</v>
      </c>
      <c r="D76" t="s">
        <v>188</v>
      </c>
      <c r="E76" t="s">
        <v>225</v>
      </c>
    </row>
    <row r="77" spans="2:21">
      <c r="B77" t="s">
        <v>189</v>
      </c>
      <c r="C77" s="86">
        <v>159500</v>
      </c>
      <c r="D77" s="87">
        <v>64965</v>
      </c>
      <c r="E77" s="85">
        <f t="shared" ref="E77:E84" si="3">D77/C77</f>
        <v>0.4073040752351097</v>
      </c>
    </row>
    <row r="78" spans="2:21">
      <c r="B78" t="s">
        <v>190</v>
      </c>
      <c r="C78" s="86">
        <v>284160</v>
      </c>
      <c r="D78" s="86">
        <v>79933</v>
      </c>
      <c r="E78" s="85">
        <f t="shared" si="3"/>
        <v>0.28129574887387387</v>
      </c>
    </row>
    <row r="79" spans="2:21">
      <c r="B79" t="s">
        <v>191</v>
      </c>
      <c r="C79" s="86">
        <v>192000</v>
      </c>
      <c r="D79">
        <v>82924</v>
      </c>
      <c r="E79" s="85">
        <f t="shared" si="3"/>
        <v>0.43189583333333331</v>
      </c>
    </row>
    <row r="80" spans="2:21">
      <c r="B80" t="s">
        <v>192</v>
      </c>
      <c r="C80" s="86">
        <v>77520</v>
      </c>
      <c r="D80">
        <v>28605</v>
      </c>
      <c r="E80" s="85">
        <f t="shared" si="3"/>
        <v>0.36900154798761609</v>
      </c>
    </row>
    <row r="81" spans="2:5">
      <c r="B81" t="s">
        <v>193</v>
      </c>
      <c r="C81" s="86">
        <v>88500</v>
      </c>
      <c r="D81">
        <v>36945</v>
      </c>
      <c r="E81" s="85">
        <f t="shared" si="3"/>
        <v>0.41745762711864409</v>
      </c>
    </row>
    <row r="82" spans="2:5">
      <c r="B82" t="s">
        <v>194</v>
      </c>
      <c r="C82" s="86">
        <v>218500</v>
      </c>
      <c r="D82">
        <v>100498</v>
      </c>
      <c r="E82" s="85">
        <f t="shared" si="3"/>
        <v>0.45994508009153318</v>
      </c>
    </row>
    <row r="83" spans="2:5">
      <c r="C83" s="86">
        <v>202500</v>
      </c>
      <c r="D83">
        <v>86420</v>
      </c>
      <c r="E83" s="85">
        <f t="shared" si="3"/>
        <v>0.42676543209876544</v>
      </c>
    </row>
    <row r="84" spans="2:5">
      <c r="C84" s="86">
        <f>SUM(C77:C83)</f>
        <v>1222680</v>
      </c>
      <c r="D84" s="86">
        <f>SUM(D77:D83)</f>
        <v>480290</v>
      </c>
      <c r="E84" s="166">
        <f t="shared" si="3"/>
        <v>0.3928174174763634</v>
      </c>
    </row>
    <row r="89" spans="2:5">
      <c r="B89" t="s">
        <v>195</v>
      </c>
    </row>
    <row r="90" spans="2:5">
      <c r="B90" t="s">
        <v>196</v>
      </c>
    </row>
    <row r="91" spans="2:5">
      <c r="B91" t="s">
        <v>197</v>
      </c>
    </row>
    <row r="92" spans="2:5">
      <c r="B92" t="s">
        <v>198</v>
      </c>
    </row>
    <row r="93" spans="2:5">
      <c r="B93" t="s">
        <v>199</v>
      </c>
    </row>
    <row r="94" spans="2:5">
      <c r="B94" t="s">
        <v>200</v>
      </c>
    </row>
    <row r="95" spans="2:5">
      <c r="B95" t="s">
        <v>201</v>
      </c>
    </row>
    <row r="96" spans="2:5">
      <c r="B96" t="s">
        <v>202</v>
      </c>
    </row>
    <row r="97" spans="2:12">
      <c r="B97" t="s">
        <v>203</v>
      </c>
    </row>
    <row r="98" spans="2:12">
      <c r="B98" t="s">
        <v>204</v>
      </c>
    </row>
    <row r="99" spans="2:12">
      <c r="B99" t="s">
        <v>205</v>
      </c>
    </row>
    <row r="100" spans="2:12">
      <c r="B100" t="s">
        <v>206</v>
      </c>
    </row>
    <row r="101" spans="2:12">
      <c r="B101" t="s">
        <v>207</v>
      </c>
    </row>
    <row r="102" spans="2:12">
      <c r="B102" t="s">
        <v>208</v>
      </c>
    </row>
    <row r="103" spans="2:12">
      <c r="B103" t="s">
        <v>209</v>
      </c>
    </row>
    <row r="104" spans="2:12">
      <c r="B104" t="s">
        <v>210</v>
      </c>
    </row>
    <row r="105" spans="2:12">
      <c r="B105" t="s">
        <v>211</v>
      </c>
    </row>
    <row r="106" spans="2:12">
      <c r="G106" s="86">
        <v>50000</v>
      </c>
    </row>
    <row r="107" spans="2:12">
      <c r="B107" s="90" t="s">
        <v>213</v>
      </c>
      <c r="C107" s="90" t="s">
        <v>184</v>
      </c>
      <c r="D107" s="90" t="s">
        <v>220</v>
      </c>
      <c r="E107" s="90" t="s">
        <v>214</v>
      </c>
    </row>
    <row r="108" spans="2:12">
      <c r="B108" s="88" t="s">
        <v>217</v>
      </c>
      <c r="C108" s="89" t="s">
        <v>218</v>
      </c>
      <c r="D108" s="88" t="s">
        <v>219</v>
      </c>
      <c r="E108" s="89" t="s">
        <v>221</v>
      </c>
      <c r="F108" s="87"/>
      <c r="G108">
        <f>AVERAGE(250,400)</f>
        <v>325</v>
      </c>
      <c r="H108" s="87">
        <f>AVERAGE(800,2500)</f>
        <v>1650</v>
      </c>
      <c r="I108">
        <f>(H108+G108)*10</f>
        <v>19750</v>
      </c>
      <c r="L108" s="86"/>
    </row>
    <row r="109" spans="2:12">
      <c r="B109" s="88" t="s">
        <v>215</v>
      </c>
      <c r="C109" s="89" t="s">
        <v>222</v>
      </c>
      <c r="D109" s="88" t="s">
        <v>223</v>
      </c>
      <c r="E109" s="89" t="s">
        <v>212</v>
      </c>
      <c r="I109">
        <f>3500</f>
        <v>3500</v>
      </c>
    </row>
    <row r="110" spans="2:12">
      <c r="B110" s="88" t="s">
        <v>216</v>
      </c>
      <c r="C110" s="89">
        <v>2600</v>
      </c>
      <c r="D110" s="89">
        <v>500</v>
      </c>
      <c r="E110" s="88" t="s">
        <v>224</v>
      </c>
      <c r="G110" s="86"/>
      <c r="I110" s="91">
        <f>C110+D110</f>
        <v>3100</v>
      </c>
    </row>
    <row r="111" spans="2:12">
      <c r="I111">
        <f>SUM(I108:I110)</f>
        <v>26350</v>
      </c>
    </row>
    <row r="113" spans="2:9">
      <c r="I113">
        <f>I111/G106</f>
        <v>0.52700000000000002</v>
      </c>
    </row>
    <row r="114" spans="2:9">
      <c r="B114" t="s">
        <v>227</v>
      </c>
      <c r="C114">
        <f>I108*(1-0.85)</f>
        <v>2962.5000000000005</v>
      </c>
      <c r="D114">
        <f>C114/50000</f>
        <v>5.9250000000000011E-2</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7PSourceSummary</vt:lpstr>
      <vt:lpstr>forRPM</vt:lpstr>
      <vt:lpstr>SC-Retro</vt:lpstr>
      <vt:lpstr>Measure InputOutput_Out</vt:lpstr>
      <vt:lpstr>Measure InputOutput</vt:lpstr>
      <vt:lpstr>Savings and Cost</vt:lpstr>
      <vt:lpstr>MeasureOutputR</vt:lpstr>
    </vt:vector>
  </TitlesOfParts>
  <Company>Northwest Power and Conservation Council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Smit</dc:creator>
  <cp:lastModifiedBy>Kevin Smit</cp:lastModifiedBy>
  <dcterms:created xsi:type="dcterms:W3CDTF">2014-10-09T18:33:40Z</dcterms:created>
  <dcterms:modified xsi:type="dcterms:W3CDTF">2015-03-19T16:34:22Z</dcterms:modified>
</cp:coreProperties>
</file>