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4.xml" ContentType="application/vnd.openxmlformats-officedocument.spreadsheetml.externalLink+xml"/>
  <Override PartName="/xl/comments4.xml" ContentType="application/vnd.openxmlformats-officedocument.spreadsheetml.comments+xml"/>
  <Override PartName="/xl/comments5.xml" ContentType="application/vnd.openxmlformats-officedocument.spreadsheetml.comments+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comments2.xml" ContentType="application/vnd.openxmlformats-officedocument.spreadsheetml.comments+xml"/>
  <Override PartName="/xl/comments3.xml" ContentType="application/vnd.openxmlformats-officedocument.spreadsheetml.comments+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codeName="ThisWorkbook" defaultThemeVersion="124226"/>
  <bookViews>
    <workbookView xWindow="240" yWindow="60" windowWidth="19815" windowHeight="6810" activeTab="4"/>
  </bookViews>
  <sheets>
    <sheet name="7PSourceSummary" sheetId="1" r:id="rId1"/>
    <sheet name="forRPM" sheetId="11" r:id="rId2"/>
    <sheet name="SC-Retro" sheetId="6" r:id="rId3"/>
    <sheet name="Measure InputOutput_Out" sheetId="10" r:id="rId4"/>
    <sheet name="Measure InputOutput" sheetId="3" r:id="rId5"/>
    <sheet name="Savings and Cost" sheetId="7" r:id="rId6"/>
    <sheet name="Market Data" sheetId="12" r:id="rId7"/>
    <sheet name="6P Data" sheetId="13" r:id="rId8"/>
  </sheets>
  <externalReferences>
    <externalReference r:id="rId9"/>
    <externalReference r:id="rId10"/>
    <externalReference r:id="rId11"/>
    <externalReference r:id="rId12"/>
  </externalReferences>
  <definedNames>
    <definedName name="BLDGTYP" localSheetId="2">[1]APPLIC!$C$11:$U$11</definedName>
    <definedName name="MeasureOutput">'Measure InputOutput'!$A$91:$AL$98</definedName>
    <definedName name="MeasureOutputN">[2]M_Input_Out!$A$4:$AM$21</definedName>
    <definedName name="MeasureOutputR">'Measure InputOutput_Out'!$A$4:$AM$5</definedName>
    <definedName name="OutputRange">'[3]ProCost 6th Plan Inputs'!$G$58</definedName>
    <definedName name="OutSCurve">'Measure InputOutput'!$A$58:$AL$85</definedName>
    <definedName name="Population">'[4]Pop Forecast (Base Case)'!$B$5:$BC$10</definedName>
  </definedNames>
  <calcPr calcId="125725"/>
</workbook>
</file>

<file path=xl/calcChain.xml><?xml version="1.0" encoding="utf-8"?>
<calcChain xmlns="http://schemas.openxmlformats.org/spreadsheetml/2006/main">
  <c r="K6" i="12"/>
  <c r="A22" i="6" s="1"/>
  <c r="A16" i="13"/>
  <c r="A15"/>
  <c r="A14"/>
  <c r="A13"/>
  <c r="I12"/>
  <c r="A12"/>
  <c r="A11"/>
  <c r="H10"/>
  <c r="G10"/>
  <c r="G16" s="1"/>
  <c r="C10"/>
  <c r="A10"/>
  <c r="H9"/>
  <c r="G15" s="1"/>
  <c r="G9"/>
  <c r="C9"/>
  <c r="A9"/>
  <c r="H8"/>
  <c r="G8"/>
  <c r="G14" s="1"/>
  <c r="C8"/>
  <c r="A8"/>
  <c r="H7"/>
  <c r="G13" s="1"/>
  <c r="G7"/>
  <c r="C7"/>
  <c r="A7"/>
  <c r="P6"/>
  <c r="O6"/>
  <c r="G6"/>
  <c r="H6" s="1"/>
  <c r="C6"/>
  <c r="A6"/>
  <c r="O5"/>
  <c r="P5" s="1"/>
  <c r="H5"/>
  <c r="G5"/>
  <c r="G11" s="1"/>
  <c r="H11" s="1"/>
  <c r="C5"/>
  <c r="A5"/>
  <c r="G12" l="1"/>
  <c r="E9" i="3"/>
  <c r="E10"/>
  <c r="E11"/>
  <c r="E12"/>
  <c r="E13"/>
  <c r="E14"/>
  <c r="E15"/>
  <c r="E16"/>
  <c r="E17"/>
  <c r="E18"/>
  <c r="E19"/>
  <c r="E8"/>
  <c r="B8"/>
  <c r="C8"/>
  <c r="D8"/>
  <c r="F8"/>
  <c r="B9"/>
  <c r="C9"/>
  <c r="D9"/>
  <c r="F9"/>
  <c r="B10"/>
  <c r="C10"/>
  <c r="D10"/>
  <c r="F10"/>
  <c r="B11"/>
  <c r="C11"/>
  <c r="D11"/>
  <c r="F11"/>
  <c r="B12"/>
  <c r="C12"/>
  <c r="D12"/>
  <c r="F12"/>
  <c r="B13"/>
  <c r="C13"/>
  <c r="D13"/>
  <c r="F13"/>
  <c r="B14"/>
  <c r="C14"/>
  <c r="D14"/>
  <c r="F14"/>
  <c r="B15"/>
  <c r="C15"/>
  <c r="D15"/>
  <c r="F15"/>
  <c r="B16"/>
  <c r="C16"/>
  <c r="D16"/>
  <c r="F16"/>
  <c r="B17"/>
  <c r="C17"/>
  <c r="D17"/>
  <c r="F17"/>
  <c r="B18"/>
  <c r="C18"/>
  <c r="D18"/>
  <c r="F18"/>
  <c r="B19"/>
  <c r="C19"/>
  <c r="D19"/>
  <c r="F19"/>
  <c r="A9"/>
  <c r="A10"/>
  <c r="A11"/>
  <c r="A12"/>
  <c r="A13"/>
  <c r="A14"/>
  <c r="A15"/>
  <c r="A16"/>
  <c r="A17"/>
  <c r="A18"/>
  <c r="A19"/>
  <c r="A8"/>
  <c r="B16" i="6"/>
  <c r="C8"/>
  <c r="D9" l="1"/>
  <c r="D8"/>
  <c r="B4" i="11"/>
  <c r="B3"/>
  <c r="C4"/>
  <c r="C3"/>
  <c r="AD2"/>
  <c r="AC2"/>
  <c r="AB2"/>
  <c r="AA2"/>
  <c r="Z2"/>
  <c r="Y2"/>
  <c r="X2"/>
  <c r="W2"/>
  <c r="V2"/>
  <c r="U2"/>
  <c r="T2"/>
  <c r="S2"/>
  <c r="R2"/>
  <c r="Q2"/>
  <c r="P2"/>
  <c r="O2"/>
  <c r="N2"/>
  <c r="M2"/>
  <c r="L2"/>
  <c r="K2"/>
  <c r="A39" i="6"/>
  <c r="G4" i="11" s="1"/>
  <c r="A38" i="6"/>
  <c r="G3" i="11" s="1"/>
  <c r="B39" i="6"/>
  <c r="H4" i="11" s="1"/>
  <c r="B38" i="6"/>
  <c r="H3" i="11" s="1"/>
  <c r="D39" i="6"/>
  <c r="J4" i="11" s="1"/>
  <c r="BA4" s="1"/>
  <c r="D38" i="6"/>
  <c r="J3" i="11" s="1"/>
  <c r="AW3" s="1"/>
  <c r="D120" i="6"/>
  <c r="D121" s="1"/>
  <c r="Y86"/>
  <c r="C86"/>
  <c r="Y85"/>
  <c r="A9"/>
  <c r="A3" i="11" l="1"/>
  <c r="E3"/>
  <c r="E4"/>
  <c r="AU4"/>
  <c r="A4"/>
  <c r="AJ4"/>
  <c r="AR4"/>
  <c r="AZ4"/>
  <c r="AG3"/>
  <c r="AF4"/>
  <c r="AN4"/>
  <c r="AV4"/>
  <c r="BD4"/>
  <c r="AM4"/>
  <c r="BC4"/>
  <c r="F4"/>
  <c r="AI4"/>
  <c r="AQ4"/>
  <c r="AY4"/>
  <c r="BC3"/>
  <c r="AY3"/>
  <c r="AU3"/>
  <c r="AQ3"/>
  <c r="AM3"/>
  <c r="AI3"/>
  <c r="F3"/>
  <c r="BD3"/>
  <c r="AZ3"/>
  <c r="AV3"/>
  <c r="AR3"/>
  <c r="AN3"/>
  <c r="AJ3"/>
  <c r="AF3"/>
  <c r="BB3"/>
  <c r="AT3"/>
  <c r="AL3"/>
  <c r="BA3"/>
  <c r="AS3"/>
  <c r="AK3"/>
  <c r="AP3"/>
  <c r="AO3"/>
  <c r="AH3"/>
  <c r="AX3"/>
  <c r="AH4"/>
  <c r="AL4"/>
  <c r="AP4"/>
  <c r="AT4"/>
  <c r="AX4"/>
  <c r="BB4"/>
  <c r="AG4"/>
  <c r="AK4"/>
  <c r="AO4"/>
  <c r="AS4"/>
  <c r="AW4"/>
  <c r="O9" i="3"/>
  <c r="O10"/>
  <c r="O11"/>
  <c r="O8"/>
  <c r="G10" i="6" l="1"/>
  <c r="F10"/>
  <c r="H10" l="1"/>
  <c r="E16"/>
  <c r="I10" l="1"/>
  <c r="J10" l="1"/>
  <c r="K10" l="1"/>
  <c r="L10" l="1"/>
  <c r="M10" l="1"/>
  <c r="N10" l="1"/>
  <c r="O10" l="1"/>
  <c r="P10" l="1"/>
  <c r="Q10" l="1"/>
  <c r="C9"/>
  <c r="E11" s="1"/>
  <c r="E20" s="1"/>
  <c r="E37" l="1"/>
  <c r="E49" s="1"/>
  <c r="R10"/>
  <c r="C35"/>
  <c r="E36"/>
  <c r="E48" s="1"/>
  <c r="F11"/>
  <c r="F20" s="1"/>
  <c r="E12"/>
  <c r="F37" l="1"/>
  <c r="F49" s="1"/>
  <c r="S10"/>
  <c r="F36"/>
  <c r="F48" s="1"/>
  <c r="G11"/>
  <c r="G20" s="1"/>
  <c r="F12"/>
  <c r="C29"/>
  <c r="C25"/>
  <c r="D25" s="1"/>
  <c r="C21"/>
  <c r="B2" i="3"/>
  <c r="G37" i="6" l="1"/>
  <c r="G49" s="1"/>
  <c r="T10"/>
  <c r="G36"/>
  <c r="G48" s="1"/>
  <c r="H11"/>
  <c r="H20" s="1"/>
  <c r="G12"/>
  <c r="G25"/>
  <c r="E25"/>
  <c r="F25"/>
  <c r="H37" l="1"/>
  <c r="H49" s="1"/>
  <c r="U10"/>
  <c r="H36"/>
  <c r="H48" s="1"/>
  <c r="H25"/>
  <c r="I11"/>
  <c r="I20" s="1"/>
  <c r="H12"/>
  <c r="I37" l="1"/>
  <c r="I49" s="1"/>
  <c r="V10"/>
  <c r="I36"/>
  <c r="I48" s="1"/>
  <c r="J11"/>
  <c r="J20" s="1"/>
  <c r="I12"/>
  <c r="I25"/>
  <c r="J37" l="1"/>
  <c r="J49" s="1"/>
  <c r="W10"/>
  <c r="J36"/>
  <c r="J48" s="1"/>
  <c r="K11"/>
  <c r="K20" s="1"/>
  <c r="J12"/>
  <c r="J25"/>
  <c r="K37" l="1"/>
  <c r="K49" s="1"/>
  <c r="X10"/>
  <c r="K36"/>
  <c r="K48" s="1"/>
  <c r="L11"/>
  <c r="L20" s="1"/>
  <c r="K12"/>
  <c r="K25"/>
  <c r="L37" l="1"/>
  <c r="L49" s="1"/>
  <c r="L36"/>
  <c r="L48" s="1"/>
  <c r="M11"/>
  <c r="M20" s="1"/>
  <c r="L12"/>
  <c r="L25"/>
  <c r="M37" l="1"/>
  <c r="M49" s="1"/>
  <c r="M36"/>
  <c r="M48" s="1"/>
  <c r="N11"/>
  <c r="N20" s="1"/>
  <c r="M12"/>
  <c r="M25"/>
  <c r="N37" l="1"/>
  <c r="N49" s="1"/>
  <c r="N36"/>
  <c r="N48" s="1"/>
  <c r="O11"/>
  <c r="O20" s="1"/>
  <c r="N12"/>
  <c r="N25"/>
  <c r="O37" l="1"/>
  <c r="O49" s="1"/>
  <c r="O36"/>
  <c r="O48" s="1"/>
  <c r="P11"/>
  <c r="P20" s="1"/>
  <c r="O12"/>
  <c r="O25"/>
  <c r="P37" l="1"/>
  <c r="P49" s="1"/>
  <c r="P36"/>
  <c r="P48" s="1"/>
  <c r="Q11"/>
  <c r="Q20" s="1"/>
  <c r="P12"/>
  <c r="P25"/>
  <c r="Q37" l="1"/>
  <c r="Q49" s="1"/>
  <c r="Q36"/>
  <c r="Q48" s="1"/>
  <c r="R11"/>
  <c r="R20" s="1"/>
  <c r="Q12"/>
  <c r="Q25"/>
  <c r="R37" l="1"/>
  <c r="R49" s="1"/>
  <c r="R36"/>
  <c r="R48" s="1"/>
  <c r="S11"/>
  <c r="S20" s="1"/>
  <c r="R12"/>
  <c r="R25"/>
  <c r="S37" l="1"/>
  <c r="S49" s="1"/>
  <c r="S36"/>
  <c r="S48" s="1"/>
  <c r="T11"/>
  <c r="T20" s="1"/>
  <c r="S12"/>
  <c r="S25"/>
  <c r="T37" l="1"/>
  <c r="T49" s="1"/>
  <c r="T36"/>
  <c r="T48" s="1"/>
  <c r="U11"/>
  <c r="U20" s="1"/>
  <c r="T12"/>
  <c r="T25"/>
  <c r="U37" l="1"/>
  <c r="U49" s="1"/>
  <c r="U36"/>
  <c r="U48" s="1"/>
  <c r="V11"/>
  <c r="V20" s="1"/>
  <c r="U12"/>
  <c r="U25"/>
  <c r="V37" l="1"/>
  <c r="V49" s="1"/>
  <c r="V36"/>
  <c r="V48" s="1"/>
  <c r="W11"/>
  <c r="W20" s="1"/>
  <c r="V12"/>
  <c r="V25"/>
  <c r="W37" l="1"/>
  <c r="W49" s="1"/>
  <c r="W36"/>
  <c r="W48" s="1"/>
  <c r="X11"/>
  <c r="X20" s="1"/>
  <c r="W12"/>
  <c r="W25"/>
  <c r="X37" l="1"/>
  <c r="X49" s="1"/>
  <c r="X36"/>
  <c r="X48" s="1"/>
  <c r="X12"/>
  <c r="X25"/>
  <c r="E85" l="1"/>
  <c r="E86" s="1"/>
  <c r="F85" l="1"/>
  <c r="F86" s="1"/>
  <c r="G85" l="1"/>
  <c r="G86" s="1"/>
  <c r="H85" l="1"/>
  <c r="H86" s="1"/>
  <c r="I85" l="1"/>
  <c r="I86" s="1"/>
  <c r="J85" l="1"/>
  <c r="J86" s="1"/>
  <c r="K85" l="1"/>
  <c r="K86" s="1"/>
  <c r="L85" l="1"/>
  <c r="L86" s="1"/>
  <c r="M85" l="1"/>
  <c r="M86" s="1"/>
  <c r="N85" l="1"/>
  <c r="N86" s="1"/>
  <c r="O85" l="1"/>
  <c r="O86" s="1"/>
  <c r="P85" l="1"/>
  <c r="P86" s="1"/>
  <c r="Q85" l="1"/>
  <c r="Q86" s="1"/>
  <c r="R85" l="1"/>
  <c r="R86" s="1"/>
  <c r="S85" l="1"/>
  <c r="S86" s="1"/>
  <c r="T85" l="1"/>
  <c r="T86" s="1"/>
  <c r="U85" l="1"/>
  <c r="U86" s="1"/>
  <c r="V85" l="1"/>
  <c r="V86" s="1"/>
  <c r="W85" l="1"/>
  <c r="W86" s="1"/>
  <c r="X85" l="1"/>
  <c r="X86" s="1"/>
  <c r="E22" l="1"/>
  <c r="E26" l="1"/>
  <c r="E30" s="1"/>
  <c r="E39" l="1"/>
  <c r="E38"/>
  <c r="K3" i="11" l="1"/>
  <c r="E62" i="6"/>
  <c r="E73"/>
  <c r="E69"/>
  <c r="E60"/>
  <c r="E68"/>
  <c r="E67"/>
  <c r="E50"/>
  <c r="E87" s="1"/>
  <c r="E80"/>
  <c r="E71"/>
  <c r="E66"/>
  <c r="E65"/>
  <c r="E54"/>
  <c r="E81"/>
  <c r="E77"/>
  <c r="E74"/>
  <c r="E55"/>
  <c r="E92" s="1"/>
  <c r="E64"/>
  <c r="E51"/>
  <c r="E72"/>
  <c r="E78"/>
  <c r="E79"/>
  <c r="E44"/>
  <c r="E57"/>
  <c r="E76"/>
  <c r="E56"/>
  <c r="E53"/>
  <c r="E70"/>
  <c r="E107" s="1"/>
  <c r="E42"/>
  <c r="E63"/>
  <c r="E100" s="1"/>
  <c r="E59"/>
  <c r="E61"/>
  <c r="E52"/>
  <c r="E58"/>
  <c r="E75"/>
  <c r="K4" i="11"/>
  <c r="E95" i="6" l="1"/>
  <c r="E93"/>
  <c r="E116"/>
  <c r="E118"/>
  <c r="E105"/>
  <c r="E98"/>
  <c r="E111"/>
  <c r="E89"/>
  <c r="E113"/>
  <c r="E115"/>
  <c r="E91"/>
  <c r="E97"/>
  <c r="E108"/>
  <c r="E99"/>
  <c r="E101"/>
  <c r="E112"/>
  <c r="E96"/>
  <c r="E90"/>
  <c r="E88"/>
  <c r="E114"/>
  <c r="E103"/>
  <c r="E104"/>
  <c r="E110"/>
  <c r="E94"/>
  <c r="E109"/>
  <c r="E102"/>
  <c r="E106"/>
  <c r="E117"/>
  <c r="E120" l="1"/>
  <c r="E121" s="1"/>
  <c r="W13" l="1"/>
  <c r="U13" l="1"/>
  <c r="E13"/>
  <c r="G13"/>
  <c r="K13"/>
  <c r="S13"/>
  <c r="X13"/>
  <c r="X14" s="1"/>
  <c r="L13"/>
  <c r="L14" s="1"/>
  <c r="O13"/>
  <c r="P13"/>
  <c r="M13"/>
  <c r="I13"/>
  <c r="R13"/>
  <c r="T13"/>
  <c r="H13"/>
  <c r="F13"/>
  <c r="J13"/>
  <c r="V13"/>
  <c r="V14" s="1"/>
  <c r="N13"/>
  <c r="N14" s="1"/>
  <c r="Q13"/>
  <c r="P14" l="1"/>
  <c r="T14"/>
  <c r="H14"/>
  <c r="M14"/>
  <c r="Q14"/>
  <c r="S14"/>
  <c r="U14"/>
  <c r="I14"/>
  <c r="G14"/>
  <c r="F14"/>
  <c r="F16" s="1"/>
  <c r="W14"/>
  <c r="J14"/>
  <c r="R14"/>
  <c r="O14"/>
  <c r="K14"/>
  <c r="F22" l="1"/>
  <c r="G16"/>
  <c r="F23" l="1"/>
  <c r="F26"/>
  <c r="F30" s="1"/>
  <c r="G22"/>
  <c r="H16"/>
  <c r="F38" l="1"/>
  <c r="F39"/>
  <c r="G23"/>
  <c r="G26"/>
  <c r="G30" s="1"/>
  <c r="H22"/>
  <c r="I16"/>
  <c r="F53" l="1"/>
  <c r="F90" s="1"/>
  <c r="F52"/>
  <c r="F89" s="1"/>
  <c r="F50"/>
  <c r="F87" s="1"/>
  <c r="F51"/>
  <c r="F88" s="1"/>
  <c r="F68"/>
  <c r="F67"/>
  <c r="L3" i="11"/>
  <c r="F73" i="6"/>
  <c r="F55"/>
  <c r="F44"/>
  <c r="F77"/>
  <c r="F54"/>
  <c r="F58"/>
  <c r="F66"/>
  <c r="F42"/>
  <c r="F61"/>
  <c r="F60"/>
  <c r="F80"/>
  <c r="F79"/>
  <c r="F70"/>
  <c r="F69"/>
  <c r="F106" s="1"/>
  <c r="F62"/>
  <c r="F78"/>
  <c r="F115" s="1"/>
  <c r="F64"/>
  <c r="F71"/>
  <c r="F57"/>
  <c r="F65"/>
  <c r="F59"/>
  <c r="F63"/>
  <c r="F81"/>
  <c r="F72"/>
  <c r="F74"/>
  <c r="F111" s="1"/>
  <c r="F75"/>
  <c r="F76"/>
  <c r="F56"/>
  <c r="I22"/>
  <c r="I26" s="1"/>
  <c r="I30" s="1"/>
  <c r="J16"/>
  <c r="L4" i="11"/>
  <c r="H23" i="6"/>
  <c r="H26"/>
  <c r="H30" s="1"/>
  <c r="G38"/>
  <c r="G39"/>
  <c r="M4" i="11" s="1"/>
  <c r="F108" i="6" l="1"/>
  <c r="F112"/>
  <c r="F118"/>
  <c r="F100"/>
  <c r="G50"/>
  <c r="G87" s="1"/>
  <c r="G53"/>
  <c r="G51"/>
  <c r="G52"/>
  <c r="F91"/>
  <c r="F93"/>
  <c r="F105"/>
  <c r="F102"/>
  <c r="F97"/>
  <c r="F95"/>
  <c r="F92"/>
  <c r="H39"/>
  <c r="N4" i="11" s="1"/>
  <c r="H38" i="6"/>
  <c r="J22"/>
  <c r="K16"/>
  <c r="F113"/>
  <c r="F94"/>
  <c r="F99"/>
  <c r="F117"/>
  <c r="F103"/>
  <c r="F104"/>
  <c r="I39"/>
  <c r="O4" i="11" s="1"/>
  <c r="I38" i="6"/>
  <c r="F109"/>
  <c r="F116"/>
  <c r="F114"/>
  <c r="G56"/>
  <c r="G76"/>
  <c r="G65"/>
  <c r="G64"/>
  <c r="G77"/>
  <c r="G58"/>
  <c r="G63"/>
  <c r="G60"/>
  <c r="G73"/>
  <c r="G57"/>
  <c r="G74"/>
  <c r="G69"/>
  <c r="G66"/>
  <c r="G70"/>
  <c r="G75"/>
  <c r="G112" s="1"/>
  <c r="G79"/>
  <c r="G61"/>
  <c r="G71"/>
  <c r="G108" s="1"/>
  <c r="G67"/>
  <c r="G42"/>
  <c r="G59"/>
  <c r="G68"/>
  <c r="G72"/>
  <c r="G62"/>
  <c r="G78"/>
  <c r="G115" s="1"/>
  <c r="G44"/>
  <c r="M3" i="11"/>
  <c r="G55" i="6"/>
  <c r="G81"/>
  <c r="G54"/>
  <c r="G80"/>
  <c r="I23"/>
  <c r="F96"/>
  <c r="F101"/>
  <c r="F107"/>
  <c r="F98"/>
  <c r="F110"/>
  <c r="G89" l="1"/>
  <c r="G91"/>
  <c r="H52"/>
  <c r="H50"/>
  <c r="H87" s="1"/>
  <c r="H51"/>
  <c r="H88" s="1"/>
  <c r="H53"/>
  <c r="G90"/>
  <c r="I52"/>
  <c r="I50"/>
  <c r="I87" s="1"/>
  <c r="I51"/>
  <c r="I53"/>
  <c r="G103"/>
  <c r="G88"/>
  <c r="G96"/>
  <c r="G118"/>
  <c r="G98"/>
  <c r="G114"/>
  <c r="G117"/>
  <c r="G102"/>
  <c r="G109"/>
  <c r="F120"/>
  <c r="F121" s="1"/>
  <c r="G92"/>
  <c r="G110"/>
  <c r="G93"/>
  <c r="H63"/>
  <c r="H75"/>
  <c r="H78"/>
  <c r="H42"/>
  <c r="N3" i="11"/>
  <c r="H44" i="6"/>
  <c r="H68"/>
  <c r="H80"/>
  <c r="H72"/>
  <c r="H73"/>
  <c r="H59"/>
  <c r="H76"/>
  <c r="H60"/>
  <c r="H77"/>
  <c r="H65"/>
  <c r="H56"/>
  <c r="H62"/>
  <c r="H67"/>
  <c r="H71"/>
  <c r="H58"/>
  <c r="H61"/>
  <c r="H98" s="1"/>
  <c r="H69"/>
  <c r="H79"/>
  <c r="H116" s="1"/>
  <c r="H74"/>
  <c r="H70"/>
  <c r="H81"/>
  <c r="H54"/>
  <c r="H66"/>
  <c r="H64"/>
  <c r="H101" s="1"/>
  <c r="H57"/>
  <c r="H55"/>
  <c r="G105"/>
  <c r="G107"/>
  <c r="G94"/>
  <c r="G95"/>
  <c r="G113"/>
  <c r="J23"/>
  <c r="J26"/>
  <c r="J30" s="1"/>
  <c r="G104"/>
  <c r="G111"/>
  <c r="G100"/>
  <c r="I81"/>
  <c r="I80"/>
  <c r="I59"/>
  <c r="I56"/>
  <c r="I69"/>
  <c r="I63"/>
  <c r="I68"/>
  <c r="I73"/>
  <c r="I77"/>
  <c r="I57"/>
  <c r="I64"/>
  <c r="I58"/>
  <c r="I42"/>
  <c r="I44"/>
  <c r="I55"/>
  <c r="I78"/>
  <c r="I66"/>
  <c r="I61"/>
  <c r="I71"/>
  <c r="I65"/>
  <c r="I54"/>
  <c r="I91" s="1"/>
  <c r="I76"/>
  <c r="I60"/>
  <c r="I97" s="1"/>
  <c r="I75"/>
  <c r="O3" i="11"/>
  <c r="I67" i="6"/>
  <c r="I72"/>
  <c r="I74"/>
  <c r="I111" s="1"/>
  <c r="I70"/>
  <c r="I107" s="1"/>
  <c r="I79"/>
  <c r="I62"/>
  <c r="L16"/>
  <c r="K22"/>
  <c r="K26" s="1"/>
  <c r="K30" s="1"/>
  <c r="G99"/>
  <c r="G116"/>
  <c r="G106"/>
  <c r="G97"/>
  <c r="G101"/>
  <c r="I88" l="1"/>
  <c r="H91"/>
  <c r="I90"/>
  <c r="H89"/>
  <c r="I109"/>
  <c r="H92"/>
  <c r="H111"/>
  <c r="H113"/>
  <c r="I89"/>
  <c r="H90"/>
  <c r="I99"/>
  <c r="H103"/>
  <c r="I118"/>
  <c r="H106"/>
  <c r="I103"/>
  <c r="I106"/>
  <c r="H110"/>
  <c r="I102"/>
  <c r="I95"/>
  <c r="I114"/>
  <c r="G120"/>
  <c r="G121" s="1"/>
  <c r="H108"/>
  <c r="H102"/>
  <c r="I101"/>
  <c r="I105"/>
  <c r="H95"/>
  <c r="H93"/>
  <c r="H117"/>
  <c r="K39"/>
  <c r="Q4" i="11" s="1"/>
  <c r="K38" i="6"/>
  <c r="K23"/>
  <c r="I116"/>
  <c r="I104"/>
  <c r="I113"/>
  <c r="I98"/>
  <c r="I94"/>
  <c r="I100"/>
  <c r="I117"/>
  <c r="H107"/>
  <c r="H99"/>
  <c r="H97"/>
  <c r="H109"/>
  <c r="H100"/>
  <c r="I108"/>
  <c r="I92"/>
  <c r="I96"/>
  <c r="H94"/>
  <c r="H118"/>
  <c r="H104"/>
  <c r="H114"/>
  <c r="H112"/>
  <c r="L22"/>
  <c r="M16"/>
  <c r="J39"/>
  <c r="J38"/>
  <c r="I112"/>
  <c r="I115"/>
  <c r="I110"/>
  <c r="I93"/>
  <c r="H96"/>
  <c r="H105"/>
  <c r="H115"/>
  <c r="J50" l="1"/>
  <c r="J87" s="1"/>
  <c r="J52"/>
  <c r="J53"/>
  <c r="J51"/>
  <c r="K50"/>
  <c r="K87" s="1"/>
  <c r="K51"/>
  <c r="K53"/>
  <c r="K52"/>
  <c r="H120"/>
  <c r="H121" s="1"/>
  <c r="I120"/>
  <c r="J75"/>
  <c r="J67"/>
  <c r="J71"/>
  <c r="J61"/>
  <c r="J56"/>
  <c r="J72"/>
  <c r="J74"/>
  <c r="J69"/>
  <c r="J79"/>
  <c r="J78"/>
  <c r="J60"/>
  <c r="J59"/>
  <c r="J44"/>
  <c r="J64"/>
  <c r="J70"/>
  <c r="P3" i="11"/>
  <c r="J55" i="6"/>
  <c r="J57"/>
  <c r="J65"/>
  <c r="J63"/>
  <c r="J66"/>
  <c r="J54"/>
  <c r="J91" s="1"/>
  <c r="J81"/>
  <c r="J76"/>
  <c r="J62"/>
  <c r="J73"/>
  <c r="J110" s="1"/>
  <c r="J42"/>
  <c r="J80"/>
  <c r="J68"/>
  <c r="J105" s="1"/>
  <c r="J58"/>
  <c r="J95" s="1"/>
  <c r="J77"/>
  <c r="M22"/>
  <c r="M26" s="1"/>
  <c r="M30" s="1"/>
  <c r="N16"/>
  <c r="Q3" i="11"/>
  <c r="K55" i="6"/>
  <c r="K63"/>
  <c r="K61"/>
  <c r="K71"/>
  <c r="K74"/>
  <c r="K81"/>
  <c r="K66"/>
  <c r="K42"/>
  <c r="K59"/>
  <c r="K79"/>
  <c r="K60"/>
  <c r="K54"/>
  <c r="K91" s="1"/>
  <c r="K72"/>
  <c r="K80"/>
  <c r="K78"/>
  <c r="K56"/>
  <c r="K62"/>
  <c r="K76"/>
  <c r="K68"/>
  <c r="K58"/>
  <c r="K44"/>
  <c r="K65"/>
  <c r="K57"/>
  <c r="K73"/>
  <c r="K70"/>
  <c r="K69"/>
  <c r="K64"/>
  <c r="K75"/>
  <c r="K67"/>
  <c r="K77"/>
  <c r="K114" s="1"/>
  <c r="L23"/>
  <c r="L26"/>
  <c r="L30" s="1"/>
  <c r="P4" i="11"/>
  <c r="J90" i="6" l="1"/>
  <c r="K90"/>
  <c r="K99"/>
  <c r="K104"/>
  <c r="K109"/>
  <c r="K96"/>
  <c r="J102"/>
  <c r="K113"/>
  <c r="J89"/>
  <c r="K88"/>
  <c r="K117"/>
  <c r="K89"/>
  <c r="J88"/>
  <c r="K106"/>
  <c r="K102"/>
  <c r="J117"/>
  <c r="J113"/>
  <c r="I121"/>
  <c r="J99"/>
  <c r="M23"/>
  <c r="K112"/>
  <c r="J109"/>
  <c r="K116"/>
  <c r="J96"/>
  <c r="J98"/>
  <c r="J103"/>
  <c r="J92"/>
  <c r="J116"/>
  <c r="J112"/>
  <c r="K95"/>
  <c r="K107"/>
  <c r="K111"/>
  <c r="K92"/>
  <c r="M39"/>
  <c r="S4" i="11" s="1"/>
  <c r="M38" i="6"/>
  <c r="O16"/>
  <c r="N22"/>
  <c r="K118"/>
  <c r="K100"/>
  <c r="J93"/>
  <c r="K101"/>
  <c r="K94"/>
  <c r="K105"/>
  <c r="K115"/>
  <c r="K97"/>
  <c r="K103"/>
  <c r="K98"/>
  <c r="J94"/>
  <c r="J101"/>
  <c r="J115"/>
  <c r="J104"/>
  <c r="L38"/>
  <c r="L39"/>
  <c r="K110"/>
  <c r="K93"/>
  <c r="K108"/>
  <c r="J114"/>
  <c r="J118"/>
  <c r="J107"/>
  <c r="J97"/>
  <c r="J111"/>
  <c r="J108"/>
  <c r="J100"/>
  <c r="J106"/>
  <c r="L51" l="1"/>
  <c r="L52"/>
  <c r="L53"/>
  <c r="L50"/>
  <c r="L87" s="1"/>
  <c r="M50"/>
  <c r="M87" s="1"/>
  <c r="M53"/>
  <c r="M52"/>
  <c r="M51"/>
  <c r="J120"/>
  <c r="J121" s="1"/>
  <c r="K120"/>
  <c r="P16"/>
  <c r="O22"/>
  <c r="O26" s="1"/>
  <c r="O30" s="1"/>
  <c r="R4" i="11"/>
  <c r="S3"/>
  <c r="M42" i="6"/>
  <c r="M54"/>
  <c r="M91" s="1"/>
  <c r="M69"/>
  <c r="M74"/>
  <c r="M80"/>
  <c r="M81"/>
  <c r="M55"/>
  <c r="M78"/>
  <c r="M76"/>
  <c r="M60"/>
  <c r="M64"/>
  <c r="M58"/>
  <c r="M62"/>
  <c r="M44"/>
  <c r="M79"/>
  <c r="M67"/>
  <c r="M56"/>
  <c r="M61"/>
  <c r="M98" s="1"/>
  <c r="M68"/>
  <c r="M57"/>
  <c r="M70"/>
  <c r="M63"/>
  <c r="M65"/>
  <c r="M102" s="1"/>
  <c r="M59"/>
  <c r="M96" s="1"/>
  <c r="M75"/>
  <c r="M66"/>
  <c r="M73"/>
  <c r="M77"/>
  <c r="M71"/>
  <c r="M108" s="1"/>
  <c r="M72"/>
  <c r="L67"/>
  <c r="L77"/>
  <c r="L76"/>
  <c r="L75"/>
  <c r="L63"/>
  <c r="L69"/>
  <c r="L70"/>
  <c r="L78"/>
  <c r="L65"/>
  <c r="L74"/>
  <c r="L58"/>
  <c r="L66"/>
  <c r="L73"/>
  <c r="L64"/>
  <c r="L81"/>
  <c r="L57"/>
  <c r="L72"/>
  <c r="L80"/>
  <c r="L60"/>
  <c r="L44"/>
  <c r="L55"/>
  <c r="L62"/>
  <c r="L56"/>
  <c r="L54"/>
  <c r="L91" s="1"/>
  <c r="R3" i="11"/>
  <c r="L61" i="6"/>
  <c r="L79"/>
  <c r="L42"/>
  <c r="L71"/>
  <c r="L59"/>
  <c r="L68"/>
  <c r="N23"/>
  <c r="N26"/>
  <c r="N30" s="1"/>
  <c r="M92" l="1"/>
  <c r="O23"/>
  <c r="M89"/>
  <c r="L90"/>
  <c r="L116"/>
  <c r="L113"/>
  <c r="K121"/>
  <c r="L88"/>
  <c r="M90"/>
  <c r="L89"/>
  <c r="M88"/>
  <c r="L96"/>
  <c r="L98"/>
  <c r="L101"/>
  <c r="L95"/>
  <c r="L107"/>
  <c r="M112"/>
  <c r="M107"/>
  <c r="M93"/>
  <c r="L105"/>
  <c r="L103"/>
  <c r="M99"/>
  <c r="L93"/>
  <c r="M117"/>
  <c r="M103"/>
  <c r="L111"/>
  <c r="Q16"/>
  <c r="P22"/>
  <c r="L99"/>
  <c r="L117"/>
  <c r="L106"/>
  <c r="L114"/>
  <c r="M114"/>
  <c r="M94"/>
  <c r="M104"/>
  <c r="M95"/>
  <c r="M115"/>
  <c r="M111"/>
  <c r="N39"/>
  <c r="N38"/>
  <c r="L97"/>
  <c r="M113"/>
  <c r="L94"/>
  <c r="L112"/>
  <c r="M109"/>
  <c r="M100"/>
  <c r="M97"/>
  <c r="M118"/>
  <c r="O39"/>
  <c r="U4" i="11" s="1"/>
  <c r="O38" i="6"/>
  <c r="L118"/>
  <c r="L115"/>
  <c r="L108"/>
  <c r="L92"/>
  <c r="L109"/>
  <c r="L110"/>
  <c r="L102"/>
  <c r="L100"/>
  <c r="L104"/>
  <c r="M110"/>
  <c r="M105"/>
  <c r="M116"/>
  <c r="M101"/>
  <c r="M106"/>
  <c r="O51" l="1"/>
  <c r="O88" s="1"/>
  <c r="O52"/>
  <c r="O53"/>
  <c r="O50"/>
  <c r="O87" s="1"/>
  <c r="N53"/>
  <c r="N90" s="1"/>
  <c r="N51"/>
  <c r="N52"/>
  <c r="N50"/>
  <c r="N87" s="1"/>
  <c r="M120"/>
  <c r="L120"/>
  <c r="L121" s="1"/>
  <c r="O70"/>
  <c r="O59"/>
  <c r="O66"/>
  <c r="O67"/>
  <c r="O76"/>
  <c r="O74"/>
  <c r="O63"/>
  <c r="O62"/>
  <c r="O61"/>
  <c r="O57"/>
  <c r="O73"/>
  <c r="O69"/>
  <c r="O75"/>
  <c r="O112" s="1"/>
  <c r="O55"/>
  <c r="O58"/>
  <c r="O56"/>
  <c r="O44"/>
  <c r="U3" i="11"/>
  <c r="O78" i="6"/>
  <c r="O71"/>
  <c r="O64"/>
  <c r="O80"/>
  <c r="O42"/>
  <c r="O81"/>
  <c r="O72"/>
  <c r="O60"/>
  <c r="O97" s="1"/>
  <c r="O68"/>
  <c r="O65"/>
  <c r="O54"/>
  <c r="O91" s="1"/>
  <c r="O79"/>
  <c r="O77"/>
  <c r="T4" i="11"/>
  <c r="R16" i="6"/>
  <c r="Q22"/>
  <c r="Q26" s="1"/>
  <c r="Q30" s="1"/>
  <c r="N72"/>
  <c r="N57"/>
  <c r="N79"/>
  <c r="N77"/>
  <c r="N68"/>
  <c r="N73"/>
  <c r="N62"/>
  <c r="N67"/>
  <c r="N42"/>
  <c r="N66"/>
  <c r="N61"/>
  <c r="N64"/>
  <c r="N69"/>
  <c r="N63"/>
  <c r="N59"/>
  <c r="N44"/>
  <c r="N60"/>
  <c r="N75"/>
  <c r="N56"/>
  <c r="N58"/>
  <c r="T3" i="11"/>
  <c r="N74" i="6"/>
  <c r="N111" s="1"/>
  <c r="N70"/>
  <c r="N76"/>
  <c r="N80"/>
  <c r="N81"/>
  <c r="N54"/>
  <c r="N55"/>
  <c r="N65"/>
  <c r="N102" s="1"/>
  <c r="N71"/>
  <c r="N78"/>
  <c r="N115" s="1"/>
  <c r="P23"/>
  <c r="P26"/>
  <c r="P30" s="1"/>
  <c r="N91" l="1"/>
  <c r="N89"/>
  <c r="O90"/>
  <c r="N106"/>
  <c r="N117"/>
  <c r="O114"/>
  <c r="N97"/>
  <c r="Q23"/>
  <c r="N105"/>
  <c r="N88"/>
  <c r="O89"/>
  <c r="O118"/>
  <c r="O101"/>
  <c r="N108"/>
  <c r="N100"/>
  <c r="O102"/>
  <c r="O108"/>
  <c r="O93"/>
  <c r="O104"/>
  <c r="M121"/>
  <c r="O116"/>
  <c r="O111"/>
  <c r="N109"/>
  <c r="O106"/>
  <c r="O99"/>
  <c r="N93"/>
  <c r="N96"/>
  <c r="N118"/>
  <c r="N110"/>
  <c r="N94"/>
  <c r="O109"/>
  <c r="O98"/>
  <c r="O113"/>
  <c r="O107"/>
  <c r="N103"/>
  <c r="N99"/>
  <c r="O117"/>
  <c r="O92"/>
  <c r="O94"/>
  <c r="O96"/>
  <c r="P38"/>
  <c r="P39"/>
  <c r="V4" i="11" s="1"/>
  <c r="R22" i="6"/>
  <c r="S16"/>
  <c r="Q38"/>
  <c r="Q39"/>
  <c r="W4" i="11" s="1"/>
  <c r="N112" i="6"/>
  <c r="N107"/>
  <c r="N98"/>
  <c r="N116"/>
  <c r="N92"/>
  <c r="N113"/>
  <c r="N95"/>
  <c r="N101"/>
  <c r="N104"/>
  <c r="N114"/>
  <c r="O105"/>
  <c r="O115"/>
  <c r="O95"/>
  <c r="O110"/>
  <c r="O100"/>
  <c r="O103"/>
  <c r="Q52" l="1"/>
  <c r="Q89" s="1"/>
  <c r="Q53"/>
  <c r="Q51"/>
  <c r="Q88" s="1"/>
  <c r="Q50"/>
  <c r="Q87" s="1"/>
  <c r="P53"/>
  <c r="P90" s="1"/>
  <c r="P51"/>
  <c r="P52"/>
  <c r="P50"/>
  <c r="P87" s="1"/>
  <c r="O120"/>
  <c r="N120"/>
  <c r="N121" s="1"/>
  <c r="R23"/>
  <c r="R26"/>
  <c r="R30" s="1"/>
  <c r="T16"/>
  <c r="S22"/>
  <c r="Q76"/>
  <c r="Q56"/>
  <c r="Q44"/>
  <c r="Q65"/>
  <c r="Q58"/>
  <c r="Q60"/>
  <c r="Q57"/>
  <c r="Q71"/>
  <c r="W3" i="11"/>
  <c r="Q67" i="6"/>
  <c r="Q63"/>
  <c r="Q64"/>
  <c r="Q59"/>
  <c r="Q96" s="1"/>
  <c r="Q69"/>
  <c r="Q68"/>
  <c r="Q62"/>
  <c r="Q80"/>
  <c r="Q55"/>
  <c r="Q73"/>
  <c r="Q81"/>
  <c r="Q78"/>
  <c r="Q42"/>
  <c r="Q79"/>
  <c r="Q72"/>
  <c r="Q109" s="1"/>
  <c r="Q70"/>
  <c r="Q75"/>
  <c r="Q74"/>
  <c r="Q111" s="1"/>
  <c r="Q77"/>
  <c r="Q54"/>
  <c r="Q61"/>
  <c r="Q98" s="1"/>
  <c r="Q66"/>
  <c r="P55"/>
  <c r="P77"/>
  <c r="P54"/>
  <c r="P75"/>
  <c r="P57"/>
  <c r="P76"/>
  <c r="P65"/>
  <c r="P63"/>
  <c r="P61"/>
  <c r="P58"/>
  <c r="P72"/>
  <c r="P60"/>
  <c r="P59"/>
  <c r="P79"/>
  <c r="V3" i="11"/>
  <c r="P70" i="6"/>
  <c r="P73"/>
  <c r="P56"/>
  <c r="P81"/>
  <c r="P78"/>
  <c r="P44"/>
  <c r="P69"/>
  <c r="P80"/>
  <c r="P74"/>
  <c r="P62"/>
  <c r="P99" s="1"/>
  <c r="P42"/>
  <c r="P66"/>
  <c r="P103" s="1"/>
  <c r="P64"/>
  <c r="P101" s="1"/>
  <c r="P68"/>
  <c r="P71"/>
  <c r="P67"/>
  <c r="P104" s="1"/>
  <c r="Q91" l="1"/>
  <c r="P89"/>
  <c r="P91"/>
  <c r="P88"/>
  <c r="Q90"/>
  <c r="P115"/>
  <c r="Q114"/>
  <c r="O121"/>
  <c r="P108"/>
  <c r="Q95"/>
  <c r="P117"/>
  <c r="P102"/>
  <c r="Q112"/>
  <c r="Q92"/>
  <c r="Q106"/>
  <c r="Q104"/>
  <c r="Q97"/>
  <c r="P111"/>
  <c r="Q103"/>
  <c r="P93"/>
  <c r="P95"/>
  <c r="P97"/>
  <c r="P100"/>
  <c r="Q110"/>
  <c r="P106"/>
  <c r="P116"/>
  <c r="P113"/>
  <c r="Q115"/>
  <c r="P114"/>
  <c r="Q107"/>
  <c r="Q117"/>
  <c r="Q113"/>
  <c r="U16"/>
  <c r="T22"/>
  <c r="P109"/>
  <c r="Q116"/>
  <c r="Q105"/>
  <c r="Q100"/>
  <c r="Q94"/>
  <c r="R38"/>
  <c r="R39"/>
  <c r="X4" i="11" s="1"/>
  <c r="S23" i="6"/>
  <c r="S26"/>
  <c r="S30" s="1"/>
  <c r="P118"/>
  <c r="Q93"/>
  <c r="P107"/>
  <c r="P112"/>
  <c r="P105"/>
  <c r="P110"/>
  <c r="P96"/>
  <c r="P98"/>
  <c r="P94"/>
  <c r="P92"/>
  <c r="Q118"/>
  <c r="Q99"/>
  <c r="Q101"/>
  <c r="Q108"/>
  <c r="Q102"/>
  <c r="R53" l="1"/>
  <c r="R90" s="1"/>
  <c r="R50"/>
  <c r="R87" s="1"/>
  <c r="R52"/>
  <c r="R51"/>
  <c r="P120"/>
  <c r="P121" s="1"/>
  <c r="Q120"/>
  <c r="V16"/>
  <c r="U22"/>
  <c r="U26" s="1"/>
  <c r="U30" s="1"/>
  <c r="T23"/>
  <c r="T26"/>
  <c r="T30" s="1"/>
  <c r="R70"/>
  <c r="R66"/>
  <c r="R56"/>
  <c r="R71"/>
  <c r="R74"/>
  <c r="R64"/>
  <c r="R72"/>
  <c r="R62"/>
  <c r="R44"/>
  <c r="R81"/>
  <c r="R68"/>
  <c r="R58"/>
  <c r="R61"/>
  <c r="R80"/>
  <c r="X3" i="11"/>
  <c r="R57" i="6"/>
  <c r="R65"/>
  <c r="R73"/>
  <c r="R42"/>
  <c r="R78"/>
  <c r="R69"/>
  <c r="R59"/>
  <c r="R77"/>
  <c r="R76"/>
  <c r="R60"/>
  <c r="R79"/>
  <c r="R55"/>
  <c r="R63"/>
  <c r="R100" s="1"/>
  <c r="R67"/>
  <c r="R54"/>
  <c r="R75"/>
  <c r="S39"/>
  <c r="Y4" i="11" s="1"/>
  <c r="S38" i="6"/>
  <c r="R89" l="1"/>
  <c r="S53"/>
  <c r="S51"/>
  <c r="S50"/>
  <c r="S87" s="1"/>
  <c r="S52"/>
  <c r="R91"/>
  <c r="R88"/>
  <c r="R112"/>
  <c r="R110"/>
  <c r="R116"/>
  <c r="R109"/>
  <c r="Q121"/>
  <c r="R96"/>
  <c r="R117"/>
  <c r="R114"/>
  <c r="R105"/>
  <c r="R93"/>
  <c r="R104"/>
  <c r="R102"/>
  <c r="T39"/>
  <c r="Z4" i="11" s="1"/>
  <c r="T38" i="6"/>
  <c r="V22"/>
  <c r="W16"/>
  <c r="R113"/>
  <c r="R115"/>
  <c r="R94"/>
  <c r="R95"/>
  <c r="R99"/>
  <c r="R108"/>
  <c r="U23"/>
  <c r="S66"/>
  <c r="S78"/>
  <c r="S54"/>
  <c r="S77"/>
  <c r="S59"/>
  <c r="S55"/>
  <c r="S73"/>
  <c r="S71"/>
  <c r="S76"/>
  <c r="S58"/>
  <c r="S80"/>
  <c r="S63"/>
  <c r="S74"/>
  <c r="Y3" i="11"/>
  <c r="S70" i="6"/>
  <c r="S79"/>
  <c r="S65"/>
  <c r="S81"/>
  <c r="S57"/>
  <c r="S62"/>
  <c r="S67"/>
  <c r="S104" s="1"/>
  <c r="S60"/>
  <c r="S44"/>
  <c r="S64"/>
  <c r="S101" s="1"/>
  <c r="S69"/>
  <c r="S72"/>
  <c r="S68"/>
  <c r="S61"/>
  <c r="S75"/>
  <c r="S112" s="1"/>
  <c r="S42"/>
  <c r="S56"/>
  <c r="U39"/>
  <c r="AA4" i="11" s="1"/>
  <c r="U38" i="6"/>
  <c r="R92"/>
  <c r="R97"/>
  <c r="R106"/>
  <c r="R98"/>
  <c r="R111"/>
  <c r="R107"/>
  <c r="R118"/>
  <c r="R101"/>
  <c r="R103"/>
  <c r="S90" l="1"/>
  <c r="S89"/>
  <c r="U51"/>
  <c r="U50"/>
  <c r="U87" s="1"/>
  <c r="U52"/>
  <c r="U53"/>
  <c r="S88"/>
  <c r="T53"/>
  <c r="T50"/>
  <c r="T87" s="1"/>
  <c r="T51"/>
  <c r="T52"/>
  <c r="S91"/>
  <c r="S116"/>
  <c r="S106"/>
  <c r="S98"/>
  <c r="S111"/>
  <c r="S118"/>
  <c r="S92"/>
  <c r="S108"/>
  <c r="S114"/>
  <c r="S96"/>
  <c r="S95"/>
  <c r="R120"/>
  <c r="R121" s="1"/>
  <c r="W22"/>
  <c r="W23" s="1"/>
  <c r="X16"/>
  <c r="U80"/>
  <c r="U74"/>
  <c r="U81"/>
  <c r="U57"/>
  <c r="U66"/>
  <c r="AA3" i="11"/>
  <c r="U71" i="6"/>
  <c r="U68"/>
  <c r="U67"/>
  <c r="U104" s="1"/>
  <c r="U76"/>
  <c r="U60"/>
  <c r="U70"/>
  <c r="U79"/>
  <c r="U59"/>
  <c r="U44"/>
  <c r="U62"/>
  <c r="U77"/>
  <c r="U69"/>
  <c r="U65"/>
  <c r="U58"/>
  <c r="U95" s="1"/>
  <c r="U73"/>
  <c r="U72"/>
  <c r="U42"/>
  <c r="U78"/>
  <c r="U63"/>
  <c r="U61"/>
  <c r="U64"/>
  <c r="U56"/>
  <c r="U54"/>
  <c r="U91" s="1"/>
  <c r="U75"/>
  <c r="U112" s="1"/>
  <c r="U55"/>
  <c r="S100"/>
  <c r="T72"/>
  <c r="T78"/>
  <c r="T63"/>
  <c r="T80"/>
  <c r="T58"/>
  <c r="T56"/>
  <c r="T75"/>
  <c r="T81"/>
  <c r="T118" s="1"/>
  <c r="T60"/>
  <c r="T55"/>
  <c r="T67"/>
  <c r="T68"/>
  <c r="T62"/>
  <c r="T76"/>
  <c r="T71"/>
  <c r="T79"/>
  <c r="T64"/>
  <c r="T54"/>
  <c r="T91" s="1"/>
  <c r="T59"/>
  <c r="T42"/>
  <c r="T70"/>
  <c r="T77"/>
  <c r="T114" s="1"/>
  <c r="Z3" i="11"/>
  <c r="T44" i="6"/>
  <c r="T73"/>
  <c r="T110" s="1"/>
  <c r="T69"/>
  <c r="T74"/>
  <c r="T66"/>
  <c r="T65"/>
  <c r="T102" s="1"/>
  <c r="T57"/>
  <c r="T94" s="1"/>
  <c r="T61"/>
  <c r="V23"/>
  <c r="V26"/>
  <c r="V30" s="1"/>
  <c r="S99"/>
  <c r="S102"/>
  <c r="S113"/>
  <c r="S103"/>
  <c r="S109"/>
  <c r="S97"/>
  <c r="S115"/>
  <c r="S93"/>
  <c r="S105"/>
  <c r="S94"/>
  <c r="S107"/>
  <c r="S117"/>
  <c r="S110"/>
  <c r="T89" l="1"/>
  <c r="T88"/>
  <c r="T101"/>
  <c r="T113"/>
  <c r="U98"/>
  <c r="U109"/>
  <c r="U90"/>
  <c r="U88"/>
  <c r="T90"/>
  <c r="U89"/>
  <c r="U100"/>
  <c r="U106"/>
  <c r="T106"/>
  <c r="U116"/>
  <c r="U96"/>
  <c r="U111"/>
  <c r="S120"/>
  <c r="S121" s="1"/>
  <c r="T98"/>
  <c r="T96"/>
  <c r="T104"/>
  <c r="U92"/>
  <c r="U101"/>
  <c r="U108"/>
  <c r="U118"/>
  <c r="W26"/>
  <c r="W30" s="1"/>
  <c r="Y16"/>
  <c r="X22"/>
  <c r="X26" s="1"/>
  <c r="X30" s="1"/>
  <c r="T92"/>
  <c r="T93"/>
  <c r="U113"/>
  <c r="T111"/>
  <c r="T108"/>
  <c r="T112"/>
  <c r="T100"/>
  <c r="U102"/>
  <c r="U97"/>
  <c r="T103"/>
  <c r="T116"/>
  <c r="T105"/>
  <c r="T117"/>
  <c r="U93"/>
  <c r="U115"/>
  <c r="U99"/>
  <c r="U107"/>
  <c r="U105"/>
  <c r="U94"/>
  <c r="V39"/>
  <c r="AB4" i="11" s="1"/>
  <c r="V38" i="6"/>
  <c r="T115"/>
  <c r="T107"/>
  <c r="T99"/>
  <c r="T97"/>
  <c r="T95"/>
  <c r="T109"/>
  <c r="U110"/>
  <c r="U114"/>
  <c r="U103"/>
  <c r="U117"/>
  <c r="V52" l="1"/>
  <c r="V51"/>
  <c r="V88" s="1"/>
  <c r="V53"/>
  <c r="V50"/>
  <c r="V87" s="1"/>
  <c r="T120"/>
  <c r="T121" s="1"/>
  <c r="U120"/>
  <c r="V81"/>
  <c r="V74"/>
  <c r="V61"/>
  <c r="AB3" i="11"/>
  <c r="V75" i="6"/>
  <c r="V69"/>
  <c r="V58"/>
  <c r="V76"/>
  <c r="V77"/>
  <c r="V57"/>
  <c r="V60"/>
  <c r="V59"/>
  <c r="V65"/>
  <c r="V72"/>
  <c r="V67"/>
  <c r="V55"/>
  <c r="V71"/>
  <c r="V44"/>
  <c r="V80"/>
  <c r="V42"/>
  <c r="V63"/>
  <c r="V56"/>
  <c r="V79"/>
  <c r="V78"/>
  <c r="V66"/>
  <c r="V103" s="1"/>
  <c r="V62"/>
  <c r="V73"/>
  <c r="V64"/>
  <c r="V68"/>
  <c r="V54"/>
  <c r="V91" s="1"/>
  <c r="V70"/>
  <c r="W38"/>
  <c r="W39"/>
  <c r="AC4" i="11" s="1"/>
  <c r="AA17" i="6"/>
  <c r="Y39" s="1"/>
  <c r="AA16"/>
  <c r="X38"/>
  <c r="X39"/>
  <c r="AD4" i="11" s="1"/>
  <c r="X23" i="6"/>
  <c r="V89" l="1"/>
  <c r="U121"/>
  <c r="X53"/>
  <c r="X90" s="1"/>
  <c r="X52"/>
  <c r="X50"/>
  <c r="X87" s="1"/>
  <c r="X51"/>
  <c r="W51"/>
  <c r="W52"/>
  <c r="W50"/>
  <c r="W87" s="1"/>
  <c r="W53"/>
  <c r="V90"/>
  <c r="V93"/>
  <c r="V115"/>
  <c r="V101"/>
  <c r="V96"/>
  <c r="V113"/>
  <c r="V105"/>
  <c r="V99"/>
  <c r="V109"/>
  <c r="V106"/>
  <c r="V111"/>
  <c r="X78"/>
  <c r="X44"/>
  <c r="X79"/>
  <c r="X80"/>
  <c r="X58"/>
  <c r="X72"/>
  <c r="X61"/>
  <c r="X75"/>
  <c r="X65"/>
  <c r="X71"/>
  <c r="X42"/>
  <c r="X64"/>
  <c r="X77"/>
  <c r="X70"/>
  <c r="X54"/>
  <c r="X69"/>
  <c r="AD3" i="11"/>
  <c r="X59" i="6"/>
  <c r="X66"/>
  <c r="X62"/>
  <c r="X55"/>
  <c r="X81"/>
  <c r="X67"/>
  <c r="X104" s="1"/>
  <c r="X60"/>
  <c r="X76"/>
  <c r="X68"/>
  <c r="X63"/>
  <c r="X73"/>
  <c r="X74"/>
  <c r="X56"/>
  <c r="X57"/>
  <c r="AC3" i="11"/>
  <c r="W79" i="6"/>
  <c r="W76"/>
  <c r="W72"/>
  <c r="W78"/>
  <c r="W59"/>
  <c r="W58"/>
  <c r="W55"/>
  <c r="W61"/>
  <c r="W60"/>
  <c r="W62"/>
  <c r="W44"/>
  <c r="W57"/>
  <c r="W63"/>
  <c r="W68"/>
  <c r="W65"/>
  <c r="W75"/>
  <c r="W70"/>
  <c r="W69"/>
  <c r="W64"/>
  <c r="W80"/>
  <c r="W81"/>
  <c r="W56"/>
  <c r="W66"/>
  <c r="W103" s="1"/>
  <c r="W67"/>
  <c r="W73"/>
  <c r="W71"/>
  <c r="W42"/>
  <c r="W77"/>
  <c r="W54"/>
  <c r="W91" s="1"/>
  <c r="W74"/>
  <c r="V94"/>
  <c r="V92"/>
  <c r="V100"/>
  <c r="V108"/>
  <c r="V102"/>
  <c r="V114"/>
  <c r="V112"/>
  <c r="V118"/>
  <c r="AE4" i="11"/>
  <c r="AA39" i="6"/>
  <c r="AA18"/>
  <c r="Y38"/>
  <c r="V107"/>
  <c r="V110"/>
  <c r="V116"/>
  <c r="V117"/>
  <c r="V104"/>
  <c r="V97"/>
  <c r="V95"/>
  <c r="V98"/>
  <c r="X89" l="1"/>
  <c r="W88"/>
  <c r="W97"/>
  <c r="X91"/>
  <c r="W89"/>
  <c r="X110"/>
  <c r="Y53"/>
  <c r="Y50"/>
  <c r="Y87" s="1"/>
  <c r="Y51"/>
  <c r="Y52"/>
  <c r="W114"/>
  <c r="W90"/>
  <c r="X88"/>
  <c r="X97"/>
  <c r="X118"/>
  <c r="W106"/>
  <c r="W118"/>
  <c r="W107"/>
  <c r="W100"/>
  <c r="W96"/>
  <c r="W116"/>
  <c r="X111"/>
  <c r="X113"/>
  <c r="X102"/>
  <c r="X100"/>
  <c r="W101"/>
  <c r="W102"/>
  <c r="W92"/>
  <c r="W109"/>
  <c r="X94"/>
  <c r="X103"/>
  <c r="X98"/>
  <c r="X116"/>
  <c r="V120"/>
  <c r="V121" s="1"/>
  <c r="W112"/>
  <c r="W94"/>
  <c r="X106"/>
  <c r="W110"/>
  <c r="X92"/>
  <c r="X114"/>
  <c r="X95"/>
  <c r="X115"/>
  <c r="W111"/>
  <c r="W108"/>
  <c r="W93"/>
  <c r="W105"/>
  <c r="W99"/>
  <c r="W95"/>
  <c r="W113"/>
  <c r="X93"/>
  <c r="X105"/>
  <c r="X96"/>
  <c r="X107"/>
  <c r="X108"/>
  <c r="X109"/>
  <c r="Y76"/>
  <c r="Y75"/>
  <c r="Y65"/>
  <c r="Y63"/>
  <c r="Y42"/>
  <c r="AA42" s="1"/>
  <c r="Y58"/>
  <c r="Y68"/>
  <c r="Y66"/>
  <c r="AE3" i="11"/>
  <c r="Y70" i="6"/>
  <c r="Y69"/>
  <c r="Y78"/>
  <c r="Y62"/>
  <c r="Y73"/>
  <c r="Y61"/>
  <c r="Y64"/>
  <c r="Y101" s="1"/>
  <c r="Y71"/>
  <c r="Y54"/>
  <c r="Y91" s="1"/>
  <c r="Y81"/>
  <c r="Y55"/>
  <c r="Y59"/>
  <c r="Y57"/>
  <c r="Y60"/>
  <c r="Y77"/>
  <c r="Y72"/>
  <c r="Y109" s="1"/>
  <c r="Y44"/>
  <c r="Y79"/>
  <c r="Y56"/>
  <c r="Y93" s="1"/>
  <c r="Y80"/>
  <c r="Y74"/>
  <c r="Y67"/>
  <c r="AA38"/>
  <c r="C10"/>
  <c r="W104"/>
  <c r="W117"/>
  <c r="W98"/>
  <c r="W115"/>
  <c r="X99"/>
  <c r="X101"/>
  <c r="X112"/>
  <c r="X117"/>
  <c r="Y89" l="1"/>
  <c r="Y90"/>
  <c r="Y106"/>
  <c r="Y111"/>
  <c r="Y104"/>
  <c r="Y88"/>
  <c r="Y97"/>
  <c r="Y114"/>
  <c r="Y103"/>
  <c r="Y96"/>
  <c r="Y108"/>
  <c r="Y92"/>
  <c r="Y100"/>
  <c r="X120"/>
  <c r="Y99"/>
  <c r="Y113"/>
  <c r="W120"/>
  <c r="W121" s="1"/>
  <c r="AA44"/>
  <c r="B42"/>
  <c r="Y115"/>
  <c r="Y117"/>
  <c r="Y94"/>
  <c r="Y110"/>
  <c r="Y107"/>
  <c r="Y95"/>
  <c r="Y112"/>
  <c r="Y116"/>
  <c r="Y118"/>
  <c r="Y98"/>
  <c r="Y105"/>
  <c r="Y102"/>
  <c r="X121" l="1"/>
  <c r="Y121"/>
</calcChain>
</file>

<file path=xl/comments1.xml><?xml version="1.0" encoding="utf-8"?>
<comments xmlns="http://schemas.openxmlformats.org/spreadsheetml/2006/main">
  <authors>
    <author>Charlie Grist</author>
  </authors>
  <commentList>
    <comment ref="A1" authorId="0">
      <text>
        <r>
          <rPr>
            <b/>
            <sz val="9"/>
            <color indexed="81"/>
            <rFont val="Tahoma"/>
            <family val="2"/>
          </rPr>
          <t>Charlie Grist:</t>
        </r>
        <r>
          <rPr>
            <sz val="9"/>
            <color indexed="81"/>
            <rFont val="Tahoma"/>
            <family val="2"/>
          </rPr>
          <t xml:space="preserve">
Lookup in ComMaster</t>
        </r>
      </text>
    </comment>
    <comment ref="B1" authorId="0">
      <text>
        <r>
          <rPr>
            <b/>
            <sz val="9"/>
            <color indexed="81"/>
            <rFont val="Tahoma"/>
            <family val="2"/>
          </rPr>
          <t>Charlie Grist:</t>
        </r>
        <r>
          <rPr>
            <sz val="9"/>
            <color indexed="81"/>
            <rFont val="Tahoma"/>
            <family val="2"/>
          </rPr>
          <t xml:space="preserve">
New, NR, Retro</t>
        </r>
      </text>
    </comment>
    <comment ref="C1" authorId="0">
      <text>
        <r>
          <rPr>
            <b/>
            <sz val="9"/>
            <color indexed="81"/>
            <rFont val="Tahoma"/>
            <family val="2"/>
          </rPr>
          <t>Charlie Grist:</t>
        </r>
        <r>
          <rPr>
            <sz val="9"/>
            <color indexed="81"/>
            <rFont val="Tahoma"/>
            <family val="2"/>
          </rPr>
          <t xml:space="preserve">
Measure Index Name</t>
        </r>
      </text>
    </comment>
    <comment ref="E1" authorId="0">
      <text>
        <r>
          <rPr>
            <b/>
            <sz val="9"/>
            <color indexed="81"/>
            <rFont val="Tahoma"/>
            <family val="2"/>
          </rPr>
          <t>Charlie Grist:</t>
        </r>
        <r>
          <rPr>
            <sz val="9"/>
            <color indexed="81"/>
            <rFont val="Tahoma"/>
            <family val="2"/>
          </rPr>
          <t xml:space="preserve">
Use Massoud's Names</t>
        </r>
      </text>
    </comment>
    <comment ref="F1" authorId="0">
      <text>
        <r>
          <rPr>
            <b/>
            <sz val="9"/>
            <color indexed="81"/>
            <rFont val="Tahoma"/>
            <family val="2"/>
          </rPr>
          <t>Charlie Grist:</t>
        </r>
        <r>
          <rPr>
            <sz val="9"/>
            <color indexed="81"/>
            <rFont val="Tahoma"/>
            <family val="2"/>
          </rPr>
          <t xml:space="preserve">
From Shaped Savings column 14</t>
        </r>
      </text>
    </comment>
    <comment ref="G1" authorId="0">
      <text>
        <r>
          <rPr>
            <b/>
            <sz val="9"/>
            <color indexed="81"/>
            <rFont val="Tahoma"/>
            <family val="2"/>
          </rPr>
          <t>Charlie Grist:</t>
        </r>
        <r>
          <rPr>
            <sz val="9"/>
            <color indexed="81"/>
            <rFont val="Tahoma"/>
            <family val="2"/>
          </rPr>
          <t xml:space="preserve">
From SC or from Shaped Savings column 3.
</t>
        </r>
      </text>
    </comment>
    <comment ref="H1" authorId="0">
      <text>
        <r>
          <rPr>
            <b/>
            <sz val="9"/>
            <color indexed="81"/>
            <rFont val="Tahoma"/>
            <family val="2"/>
          </rPr>
          <t>Charlie Grist:</t>
        </r>
        <r>
          <rPr>
            <sz val="9"/>
            <color indexed="81"/>
            <rFont val="Tahoma"/>
            <family val="2"/>
          </rPr>
          <t xml:space="preserve">
From SC or from Shaped Savings column K (column 11)</t>
        </r>
      </text>
    </comment>
    <comment ref="I1" authorId="0">
      <text>
        <r>
          <rPr>
            <b/>
            <sz val="9"/>
            <color indexed="81"/>
            <rFont val="Tahoma"/>
            <family val="2"/>
          </rPr>
          <t>Charlie Grist:</t>
        </r>
        <r>
          <rPr>
            <sz val="9"/>
            <color indexed="81"/>
            <rFont val="Tahoma"/>
            <family val="2"/>
          </rPr>
          <t xml:space="preserve">
From SC</t>
        </r>
      </text>
    </comment>
    <comment ref="J1" authorId="0">
      <text>
        <r>
          <rPr>
            <b/>
            <sz val="9"/>
            <color indexed="81"/>
            <rFont val="Tahoma"/>
            <family val="2"/>
          </rPr>
          <t>Charlie Grist:</t>
        </r>
        <r>
          <rPr>
            <sz val="9"/>
            <color indexed="81"/>
            <rFont val="Tahoma"/>
            <family val="2"/>
          </rPr>
          <t xml:space="preserve">
From SC</t>
        </r>
      </text>
    </comment>
    <comment ref="K1" authorId="0">
      <text>
        <r>
          <rPr>
            <b/>
            <sz val="9"/>
            <color indexed="81"/>
            <rFont val="Tahoma"/>
            <family val="2"/>
          </rPr>
          <t>Charlie Grist:</t>
        </r>
        <r>
          <rPr>
            <sz val="9"/>
            <color indexed="81"/>
            <rFont val="Tahoma"/>
            <family val="2"/>
          </rPr>
          <t xml:space="preserve">
From SC</t>
        </r>
      </text>
    </comment>
    <comment ref="AF1" authorId="0">
      <text>
        <r>
          <rPr>
            <b/>
            <sz val="9"/>
            <color indexed="81"/>
            <rFont val="Tahoma"/>
            <family val="2"/>
          </rPr>
          <t>Charlie Grist:</t>
        </r>
        <r>
          <rPr>
            <sz val="9"/>
            <color indexed="81"/>
            <rFont val="Tahoma"/>
            <family val="2"/>
          </rPr>
          <t xml:space="preserve">
From Shaped Savings.  Copy whole row down since column increment is hardwired into formula.</t>
        </r>
      </text>
    </comment>
  </commentList>
</comments>
</file>

<file path=xl/comments2.xml><?xml version="1.0" encoding="utf-8"?>
<comments xmlns="http://schemas.openxmlformats.org/spreadsheetml/2006/main">
  <authors>
    <author>Kevin Smit</author>
  </authors>
  <commentList>
    <comment ref="B16" authorId="0">
      <text>
        <r>
          <rPr>
            <b/>
            <sz val="9"/>
            <color indexed="81"/>
            <rFont val="Tahoma"/>
            <family val="2"/>
          </rPr>
          <t>Kevin Smit:</t>
        </r>
        <r>
          <rPr>
            <sz val="9"/>
            <color indexed="81"/>
            <rFont val="Tahoma"/>
            <family val="2"/>
          </rPr>
          <t xml:space="preserve">
From CBSA. </t>
        </r>
      </text>
    </comment>
  </commentList>
</comments>
</file>

<file path=xl/comments3.xml><?xml version="1.0" encoding="utf-8"?>
<comments xmlns="http://schemas.openxmlformats.org/spreadsheetml/2006/main">
  <authors>
    <author xml:space="preserve"> </author>
    <author>Kevin Smit</author>
  </authors>
  <commentList>
    <comment ref="I6" authorId="0">
      <text>
        <r>
          <rPr>
            <b/>
            <sz val="8"/>
            <color indexed="81"/>
            <rFont val="Tahoma"/>
            <family val="2"/>
          </rPr>
          <t xml:space="preserve"> :ProCost</t>
        </r>
        <r>
          <rPr>
            <sz val="8"/>
            <color indexed="81"/>
            <rFont val="Tahoma"/>
            <family val="2"/>
          </rPr>
          <t xml:space="preserve">
Perioodic replacement costs and savinsg of the measure.
These are costs and savings that occur periodicially, but at different periods than annually.  
Can be positive or negative.  Periodic replacement costs for both the measure and the baseline measure should be included if applicable. 
ProCost can analysze these costs in two ways dependent on the 'Repeat Periodic Replacemetn' switch in the ProData page.  When set to 'On',  ProCost repeats  replacement costs for multiple times over the life of a measure depending on the  input period and measure life.  For example fluorescent lamps may have a 4-year replacement cycle that repeats 3 times in a 15-year measure life.  When set to 'Off', ProCost reads the period as the year after installation that the replacement cost occurs and does not subsequently  reinstall or repeat the replacement costs.  For example a compressor may be replaced only once in the life of a heat-pump system.
Example:  A new fluorescent lighting systems may have a measure life of 15 years, and a  lamp life of five years. Two lamps lamps per fixture must be replaced at years 6 and 11.  Lamp and labor costs, expressed as positive costs, are entered as a cost and the period would be enetered as 5.   The baseline measure may have a four year lamp life and would have required a three-lamp replacement at years 5, 9 and 13.  Lamp and labor replacement costs would be entered as annual savings in dollars with a 4-year period.  ProCost determines the net present value of the two cost streams.   </t>
        </r>
      </text>
    </comment>
    <comment ref="O6" authorId="0">
      <text>
        <r>
          <rPr>
            <b/>
            <sz val="8"/>
            <color indexed="81"/>
            <rFont val="Tahoma"/>
            <family val="2"/>
          </rPr>
          <t xml:space="preserve"> :ProCost</t>
        </r>
        <r>
          <rPr>
            <sz val="8"/>
            <color indexed="81"/>
            <rFont val="Tahoma"/>
            <family val="2"/>
          </rPr>
          <t xml:space="preserve">
If the measure has gas savings for incfreases, enter the annual savings and shape of the savings here.
Example:  Clothes washer saves electric motor and dryer energy and gas water heat.  </t>
        </r>
      </text>
    </comment>
    <comment ref="A7" authorId="0">
      <text>
        <r>
          <rPr>
            <b/>
            <sz val="8"/>
            <color indexed="81"/>
            <rFont val="Tahoma"/>
            <family val="2"/>
          </rPr>
          <t xml:space="preserve"> :Procost</t>
        </r>
        <r>
          <rPr>
            <sz val="8"/>
            <color indexed="81"/>
            <rFont val="Tahoma"/>
            <family val="2"/>
          </rPr>
          <t xml:space="preserve">
Category for the measure.  
Individual measures can be grouped into categories.  Procost output is reported by measure and by category.  
All measures must belong to at least one category.  Category name can be the same as measure name.  
Example:  Measures can be combined into one category if they have components with different load shapes or measure lives.  On wash machines there may be one load shape for the electric motor savings component, a second load shape for the electric water heat savings component and a third shape for electric dryer savings component.</t>
        </r>
      </text>
    </comment>
    <comment ref="B7" authorId="0">
      <text>
        <r>
          <rPr>
            <b/>
            <sz val="8"/>
            <color indexed="81"/>
            <rFont val="Tahoma"/>
            <family val="2"/>
          </rPr>
          <t xml:space="preserve"> :ProCost
</t>
        </r>
        <r>
          <rPr>
            <sz val="8"/>
            <color indexed="81"/>
            <rFont val="Tahoma"/>
            <family val="2"/>
          </rPr>
          <t>Name of Measure.  User-defined.  
For PTR measures, defined naming conventions apply.</t>
        </r>
        <r>
          <rPr>
            <sz val="8"/>
            <color indexed="81"/>
            <rFont val="Tahoma"/>
            <family val="2"/>
          </rPr>
          <t xml:space="preserve">
</t>
        </r>
      </text>
    </comment>
    <comment ref="C7" authorId="0">
      <text>
        <r>
          <rPr>
            <b/>
            <sz val="8"/>
            <color indexed="81"/>
            <rFont val="Tahoma"/>
            <family val="2"/>
          </rPr>
          <t xml:space="preserve"> :ProCost</t>
        </r>
        <r>
          <rPr>
            <sz val="8"/>
            <color indexed="81"/>
            <rFont val="Tahoma"/>
            <family val="2"/>
          </rPr>
          <t xml:space="preserve">
Annual electric savings for the measure in kWh at the site.  May be positive, negative or zero.
Savings are incremental to the baseline alternative.</t>
        </r>
      </text>
    </comment>
    <comment ref="D7" authorId="0">
      <text>
        <r>
          <rPr>
            <b/>
            <sz val="8"/>
            <color indexed="81"/>
            <rFont val="Tahoma"/>
            <family val="2"/>
          </rPr>
          <t xml:space="preserve"> :ProCost</t>
        </r>
        <r>
          <rPr>
            <sz val="8"/>
            <color indexed="81"/>
            <rFont val="Tahoma"/>
            <family val="2"/>
          </rPr>
          <t xml:space="preserve">
Physical life of the measure in years.  Must be &gt;=1.</t>
        </r>
      </text>
    </comment>
    <comment ref="E7" authorId="0">
      <text>
        <r>
          <rPr>
            <b/>
            <sz val="8"/>
            <color indexed="81"/>
            <rFont val="Tahoma"/>
            <family val="2"/>
          </rPr>
          <t xml:space="preserve"> :ProCost</t>
        </r>
        <r>
          <rPr>
            <sz val="8"/>
            <color indexed="81"/>
            <rFont val="Tahoma"/>
            <family val="2"/>
          </rPr>
          <t xml:space="preserve">
Initial cost to install the measure in dollars.  Costs are incremental to the baseline alternative.
Dollars must be denominated in the same year as 'Input Cost Reference Year' input on the ProData page.</t>
        </r>
      </text>
    </comment>
    <comment ref="F7" authorId="0">
      <text>
        <r>
          <rPr>
            <b/>
            <sz val="8"/>
            <color indexed="81"/>
            <rFont val="Tahoma"/>
            <family val="2"/>
          </rPr>
          <t xml:space="preserve"> :ProCost</t>
        </r>
        <r>
          <rPr>
            <sz val="8"/>
            <color indexed="81"/>
            <rFont val="Tahoma"/>
            <family val="2"/>
          </rPr>
          <t xml:space="preserve">
Annaul opperations and maintenace cost for the measure in dollars.  Must be incremental cost over the baseline alternative.  May be positive, negative or zero.  
Dollars must be denominated in the same year as 'Input Cost Reference Year' input on the ProData page. 
O&amp;M costs are enetered as positive values.    Negative values represent O&amp;M savings compared to the baseline alternative. 
Example:  Annualized maintenace cost for a heat pump heating system compared to a baseline electric resistance  heating system.
</t>
        </r>
      </text>
    </comment>
    <comment ref="G7" authorId="0">
      <text>
        <r>
          <rPr>
            <b/>
            <sz val="8"/>
            <color indexed="81"/>
            <rFont val="Tahoma"/>
            <family val="2"/>
          </rPr>
          <t xml:space="preserve"> :ProCost</t>
        </r>
        <r>
          <rPr>
            <sz val="8"/>
            <color indexed="81"/>
            <rFont val="Tahoma"/>
            <family val="2"/>
          </rPr>
          <t xml:space="preserve">
Name of the pointer to the shape of the savings.  
The shapes represent the daily and monthly shape of the savings in four time segments for each month of the year.  Shape of the savings is relative to the baseline alternative.
These shaps are in the MC_AND_Loadshape file.   
</t>
        </r>
      </text>
    </comment>
    <comment ref="H7" authorId="0">
      <text>
        <r>
          <rPr>
            <b/>
            <sz val="8"/>
            <color indexed="81"/>
            <rFont val="Tahoma"/>
            <family val="2"/>
          </rPr>
          <t xml:space="preserve"> :ProCost</t>
        </r>
        <r>
          <rPr>
            <sz val="8"/>
            <color indexed="81"/>
            <rFont val="Tahoma"/>
            <family val="2"/>
          </rPr>
          <t xml:space="preserve">
Annual value of any non-energy benefits of the measure, relative to the baseline alternative.  
Expressed in dollars per year and denominated in dollars of the 'Cost Reference Year'.
Positive value represents dollar savings.  Negative value represents dollar cost.
Example:  Water, detergent and sewer savings from efficient clothes washer.</t>
        </r>
      </text>
    </comment>
    <comment ref="I7" authorId="0">
      <text>
        <r>
          <rPr>
            <b/>
            <sz val="8"/>
            <color indexed="81"/>
            <rFont val="Tahoma"/>
            <family val="2"/>
          </rPr>
          <t xml:space="preserve"> :</t>
        </r>
        <r>
          <rPr>
            <sz val="8"/>
            <color indexed="81"/>
            <rFont val="Tahoma"/>
            <family val="2"/>
          </rPr>
          <t xml:space="preserve">
Cost in dollars that is incurred  for Period 1.  Positive value if cost.  Negative value if savings.
Dollars must be denominated in the same year as 'Input Cost Reference Year' input on the ProData page.</t>
        </r>
      </text>
    </comment>
    <comment ref="J7" authorId="0">
      <text>
        <r>
          <rPr>
            <b/>
            <sz val="8"/>
            <color indexed="81"/>
            <rFont val="Tahoma"/>
            <family val="2"/>
          </rPr>
          <t xml:space="preserve"> :ProCost</t>
        </r>
        <r>
          <rPr>
            <sz val="8"/>
            <color indexed="81"/>
            <rFont val="Tahoma"/>
            <family val="2"/>
          </rPr>
          <t xml:space="preserve">
Duration of Period1.  The time at which  Period 1 costs, or savings, occur.  
In years.</t>
        </r>
      </text>
    </comment>
    <comment ref="K7" authorId="0">
      <text>
        <r>
          <rPr>
            <b/>
            <sz val="8"/>
            <color indexed="81"/>
            <rFont val="Tahoma"/>
            <family val="2"/>
          </rPr>
          <t xml:space="preserve"> :</t>
        </r>
        <r>
          <rPr>
            <sz val="8"/>
            <color indexed="81"/>
            <rFont val="Tahoma"/>
            <family val="2"/>
          </rPr>
          <t xml:space="preserve">
Cost in dollars that is incurred  for Period 2  Positive value if cost.  Negative value if savings.
Dollars must be denominated in the same year as 'Input Cost Reference Year' input on the ProData page.</t>
        </r>
      </text>
    </comment>
    <comment ref="L7" authorId="0">
      <text>
        <r>
          <rPr>
            <b/>
            <sz val="8"/>
            <color indexed="81"/>
            <rFont val="Tahoma"/>
            <family val="2"/>
          </rPr>
          <t xml:space="preserve"> :ProCost</t>
        </r>
        <r>
          <rPr>
            <sz val="8"/>
            <color indexed="81"/>
            <rFont val="Tahoma"/>
            <family val="2"/>
          </rPr>
          <t xml:space="preserve">
Duration of Period 2.  The time at which  Period 2 costs, or savings, occur.  
In years.</t>
        </r>
      </text>
    </comment>
    <comment ref="M7" authorId="0">
      <text>
        <r>
          <rPr>
            <b/>
            <sz val="8"/>
            <color indexed="81"/>
            <rFont val="Tahoma"/>
            <family val="2"/>
          </rPr>
          <t xml:space="preserve"> :</t>
        </r>
        <r>
          <rPr>
            <sz val="8"/>
            <color indexed="81"/>
            <rFont val="Tahoma"/>
            <family val="2"/>
          </rPr>
          <t xml:space="preserve">
Cost in dollars that is incurred  for Period 3.  Positive value if cost.  Negative value if savings.
Dollars must be denominated in the same year as 'Input Cost Reference Year' input on the ProData page.</t>
        </r>
      </text>
    </comment>
    <comment ref="N7" authorId="0">
      <text>
        <r>
          <rPr>
            <b/>
            <sz val="8"/>
            <color indexed="81"/>
            <rFont val="Tahoma"/>
            <family val="2"/>
          </rPr>
          <t xml:space="preserve"> :ProCost</t>
        </r>
        <r>
          <rPr>
            <sz val="8"/>
            <color indexed="81"/>
            <rFont val="Tahoma"/>
            <family val="2"/>
          </rPr>
          <t xml:space="preserve">
Duration of Period 3.  The time at which  Period 3 costs, or savings, occur.  
In years.</t>
        </r>
      </text>
    </comment>
    <comment ref="O7" authorId="0">
      <text>
        <r>
          <rPr>
            <b/>
            <sz val="8"/>
            <color indexed="81"/>
            <rFont val="Tahoma"/>
            <family val="2"/>
          </rPr>
          <t xml:space="preserve"> :</t>
        </r>
        <r>
          <rPr>
            <sz val="8"/>
            <color indexed="81"/>
            <rFont val="Tahoma"/>
            <family val="2"/>
          </rPr>
          <t xml:space="preserve">
Annual gas savings, or increases, in therms.</t>
        </r>
      </text>
    </comment>
    <comment ref="P7" authorId="0">
      <text>
        <r>
          <rPr>
            <b/>
            <sz val="8"/>
            <color indexed="81"/>
            <rFont val="Tahoma"/>
            <family val="2"/>
          </rPr>
          <t xml:space="preserve"> :ProCost</t>
        </r>
        <r>
          <rPr>
            <sz val="8"/>
            <color indexed="81"/>
            <rFont val="Tahoma"/>
            <family val="2"/>
          </rPr>
          <t xml:space="preserve">
Name of the pointer to the shape of the savings.  
The shapes represent the daily and monthly shape of the savings in four time segments for each month of the year.  Shape of the savings is relative to the baseline alternative.
These shaps are in the MC_AND_Loadshape file.   
</t>
        </r>
      </text>
    </comment>
    <comment ref="BH46" authorId="1">
      <text>
        <r>
          <rPr>
            <sz val="9"/>
            <color indexed="81"/>
            <rFont val="Tahoma"/>
            <family val="2"/>
          </rPr>
          <t>Direct and program administrative costs incurred by the utility system minus benefits that accrue to the utility system.There are separate Utility System Net Levelized Costs for the electric and the gas system.  
Utility system benefits include deferred transmission and distribution system capacity, risk-mitigation and Regional Act credit all of which are user-determined inputs.Utility System benefits do not include any  non-energy benefits  such as, other-fuel benefits, O&amp;M benefits or periodic replacement benefits which generally accrue to the customer or to non-utility sponsors.
Utility System Net Levelized Costs correspond to Utility System B/C ratio with regard to the costs and benefits included.  Benefits are subtracted from costs, then levelized over the life of the measure
The Risk-Mitigation credit is used to determine program cost-effectiveness and impacts both the Utility System B/C ratio and the Utility System Net Levelized Cost.  If the Risk-Mitigation credit is non-zero, the Utility System Net Levelized Cost will be reduced by the Risk-Mitigation benefit.
When using ProCost to build conservation supply curves, the user should set the Risk-Mitigation Credit to zero so the credit is not reflected in the supply curves.</t>
        </r>
      </text>
    </comment>
    <comment ref="BM46" authorId="1">
      <text>
        <r>
          <rPr>
            <sz val="9"/>
            <color indexed="81"/>
            <rFont val="Tahoma"/>
            <family val="2"/>
          </rPr>
          <t>Direct and program administrative costs of the measure to sponsor.  Separate costs for each sponsor.
Depends on share of costs incurred by sponsor, sponsor cost of capital, and financing term which are user-defined inputs.  Includes applicable Capital, O&amp;M, Periodic Replacement and Program Administrative costs.  Sponsor costs are levelized over program life.
Does not include any adjustments for benefit.
NOTE:  Units are per kWh for 'Electric' runs and per therm for 'Gas' runs for all sponsors.</t>
        </r>
      </text>
    </comment>
    <comment ref="CE46" authorId="1">
      <text>
        <r>
          <rPr>
            <sz val="9"/>
            <color indexed="81"/>
            <rFont val="Tahoma"/>
            <family val="2"/>
          </rPr>
          <t xml:space="preserve">All costs minus all benefits regardless of which sponsor incurs the cost or accrues the benefits.
TRC Net Levelized Cost includes all applicable costs and all benefits.  In addition to energy system costs and benefits, TRC Net Levelized Cost includes non-energy, other-fuel, O&amp;M, periodic-replacement and risk-mitigation benefits and costs.
TRC Net Levelized Cost corresponds to TRC B/C ratios with regard to the costs and benefits included.  Benefits are subtracted from costs, then levelized over the life of the measure.
The Risk-Mitigation credit is used to determine program cost-effectiveness and impacts both the TRC B/C ratio and the TRC Net Levelized Cost.  If Risk-Mitigation credit is non-zero, TRC Levelized Cost will be reduced by the risk-mitigation benefit.
When using ProCost to build conservation supply curves, the user should set the Risk-Mitigation Credit to zero so the credit is not reflected in the supply curves. </t>
        </r>
      </text>
    </comment>
    <comment ref="CW46" authorId="1">
      <text>
        <r>
          <rPr>
            <sz val="9"/>
            <color indexed="81"/>
            <rFont val="Tahoma"/>
            <family val="2"/>
          </rPr>
          <t>Direct and program administrative costs incurred by the utility system minus benefits that accrue to the utility system.There are separate Utility System Net Levelized Costs for the electric and the gas system.  
Utility system benefits include deferred transmission and distribution system capacity, risk-mitigation and Regional Act credit all of which are user-determined inputs.Utility System benefits do not include any  non-energy benefits  such as, other-fuel benefits, O&amp;M benefits or periodic replacement benefits which generally accrue to the customer or to non-utility sponsors.
Utility System Net Levelized Costs correspond to Utility System B/C ratio with regard to the costs and benefits included.  Benefits are subtracted from costs, then levelized over the life of the measure
The Risk-Mitigation credit is used to determine program cost-effectiveness and impacts both the Utility System B/C ratio and the Utility System Net Levelized Cost.  If the Risk-Mitigation credit is non-zero, the Utility System Net Levelized Cost will be reduced by the Risk-Mitigation benefit.
When using ProCost to build conservation supply curves, the user should set the Risk-Mitigation Credit to zero so the credit is not reflected in the supply curves.</t>
        </r>
      </text>
    </comment>
    <comment ref="BH63" authorId="1">
      <text>
        <r>
          <rPr>
            <sz val="9"/>
            <color indexed="81"/>
            <rFont val="Tahoma"/>
            <family val="2"/>
          </rPr>
          <t>Direct and program administrative costs incurred by the utility system minus benefits that accrue to the utility system.There are separate Utility System Net Levelized Costs for the electric and the gas system.  
Utility system benefits include deferred transmission and distribution system capacity, risk-mitigation and Regional Act credit all of which are user-determined inputs.Utility System benefits do not include any  non-energy benefits  such as, other-fuel benefits, O&amp;M benefits or periodic replacement benefits which generally accrue to the customer or to non-utility sponsors.
Utility System Net Levelized Costs correspond to Utility System B/C ratio with regard to the costs and benefits included.  Benefits are subtracted from costs, then levelized over the life of the measure
The Risk-Mitigation credit is used to determine program cost-effectiveness and impacts both the Utility System B/C ratio and the Utility System Net Levelized Cost.  If the Risk-Mitigation credit is non-zero, the Utility System Net Levelized Cost will be reduced by the Risk-Mitigation benefit.
When using ProCost to build conservation supply curves, the user should set the Risk-Mitigation Credit to zero so the credit is not reflected in the supply curves.</t>
        </r>
      </text>
    </comment>
    <comment ref="BM63" authorId="1">
      <text>
        <r>
          <rPr>
            <sz val="9"/>
            <color indexed="81"/>
            <rFont val="Tahoma"/>
            <family val="2"/>
          </rPr>
          <t>Direct and program administrative costs of the measure to sponsor.  Separate costs for each sponsor.
Depends on share of costs incurred by sponsor, sponsor cost of capital, and financing term which are user-defined inputs.  Includes applicable Capital, O&amp;M, Periodic Replacement and Program Administrative costs.  Sponsor costs are levelized over program life.
Does not include any adjustments for benefit.
NOTE:  Units are per kWh for 'Electric' runs and per therm for 'Gas' runs for all sponsors.</t>
        </r>
      </text>
    </comment>
    <comment ref="CE63" authorId="1">
      <text>
        <r>
          <rPr>
            <sz val="9"/>
            <color indexed="81"/>
            <rFont val="Tahoma"/>
            <family val="2"/>
          </rPr>
          <t xml:space="preserve">All costs minus all benefits regardless of which sponsor incurs the cost or accrues the benefits.
TRC Net Levelized Cost includes all applicable costs and all benefits.  In addition to energy system costs and benefits, TRC Net Levelized Cost includes non-energy, other-fuel, O&amp;M, periodic-replacement and risk-mitigation benefits and costs.
TRC Net Levelized Cost corresponds to TRC B/C ratios with regard to the costs and benefits included.  Benefits are subtracted from costs, then levelized over the life of the measure.
The Risk-Mitigation credit is used to determine program cost-effectiveness and impacts both the TRC B/C ratio and the TRC Net Levelized Cost.  If Risk-Mitigation credit is non-zero, TRC Levelized Cost will be reduced by the risk-mitigation benefit.
When using ProCost to build conservation supply curves, the user should set the Risk-Mitigation Credit to zero so the credit is not reflected in the supply curves. </t>
        </r>
      </text>
    </comment>
    <comment ref="CW63" authorId="1">
      <text>
        <r>
          <rPr>
            <sz val="9"/>
            <color indexed="81"/>
            <rFont val="Tahoma"/>
            <family val="2"/>
          </rPr>
          <t>Direct and program administrative costs incurred by the utility system minus benefits that accrue to the utility system.There are separate Utility System Net Levelized Costs for the electric and the gas system.  
Utility system benefits include deferred transmission and distribution system capacity, risk-mitigation and Regional Act credit all of which are user-determined inputs.Utility System benefits do not include any  non-energy benefits  such as, other-fuel benefits, O&amp;M benefits or periodic replacement benefits which generally accrue to the customer or to non-utility sponsors.
Utility System Net Levelized Costs correspond to Utility System B/C ratio with regard to the costs and benefits included.  Benefits are subtracted from costs, then levelized over the life of the measure
The Risk-Mitigation credit is used to determine program cost-effectiveness and impacts both the Utility System B/C ratio and the Utility System Net Levelized Cost.  If the Risk-Mitigation credit is non-zero, the Utility System Net Levelized Cost will be reduced by the Risk-Mitigation benefit.
When using ProCost to build conservation supply curves, the user should set the Risk-Mitigation Credit to zero so the credit is not reflected in the supply curves.</t>
        </r>
      </text>
    </comment>
  </commentList>
</comments>
</file>

<file path=xl/comments4.xml><?xml version="1.0" encoding="utf-8"?>
<comments xmlns="http://schemas.openxmlformats.org/spreadsheetml/2006/main">
  <authors>
    <author xml:space="preserve"> </author>
  </authors>
  <commentList>
    <comment ref="I6" authorId="0">
      <text>
        <r>
          <rPr>
            <b/>
            <sz val="8"/>
            <color indexed="81"/>
            <rFont val="Tahoma"/>
            <family val="2"/>
          </rPr>
          <t xml:space="preserve"> :ProCost</t>
        </r>
        <r>
          <rPr>
            <sz val="8"/>
            <color indexed="81"/>
            <rFont val="Tahoma"/>
            <family val="2"/>
          </rPr>
          <t xml:space="preserve">
Periodic replacement costs and savings of the measure.
These are costs and savings that occur periodically, but at different periods than annually.  
Can be positive or negative.  Periodic replacement costs for both the measure and the baseline measure should be included if applicable. 
ProCost can analyze these costs in two ways dependent on the 'Repeat Periodic Replacement' switch in the ProData page.  When set to 'On',  ProCost repeats  replacement costs for multiple times over the life of a measure depending on the  input period and measure life.  For example fluorescent lamps may have a 4-year replacement cycle that repeats 3 times in a 15-year measure life.  When set to 'Off', ProCost reads the period as the year after installation that the replacement cost occurs and does not subsequently  reinstall or repeat the replacement costs.  For example a compressor may be replaced only once in the life of a heat-pump system.
Example:  A new fluorescent lighting systems may have a measure life of 15 years, and a  lamp life of five years. Two lamps per fixture must be replaced at years 6 and 11.  Lamp and labor costs, expressed as positive costs, are entered as a cost and the period would be entered as 5.   The baseline measure may have a four year lamp life and would have required a three-lamp replacement at years 5, 9 and 13.  Lamp and labor replacement costs would be entered as annual savings in dollars with a 4-year period.  ProCost determines the net present value of the two cost streams.   </t>
        </r>
      </text>
    </comment>
    <comment ref="O6" authorId="0">
      <text>
        <r>
          <rPr>
            <b/>
            <sz val="8"/>
            <color indexed="81"/>
            <rFont val="Tahoma"/>
            <family val="2"/>
          </rPr>
          <t xml:space="preserve"> :ProCost</t>
        </r>
        <r>
          <rPr>
            <sz val="8"/>
            <color indexed="81"/>
            <rFont val="Tahoma"/>
            <family val="2"/>
          </rPr>
          <t xml:space="preserve">
If the measure has gas savings for increases, enter the annual savings and shape of the savings here.
Example:  Clothes washer saves electric motor and dryer energy and gas water heat.  </t>
        </r>
      </text>
    </comment>
    <comment ref="A7" authorId="0">
      <text>
        <r>
          <rPr>
            <b/>
            <sz val="8"/>
            <color indexed="81"/>
            <rFont val="Tahoma"/>
            <family val="2"/>
          </rPr>
          <t xml:space="preserve"> :ProCost</t>
        </r>
        <r>
          <rPr>
            <sz val="8"/>
            <color indexed="81"/>
            <rFont val="Tahoma"/>
            <family val="2"/>
          </rPr>
          <t xml:space="preserve">
Category for the measure.  
Individual measures can be grouped into categories.  ProCost output is reported by measure and by category.  
All measures must belong to at least one category.  Category name can be the same as measure name.  
Example:  Measures can be combined into one category if they have components with different load shapes or measure lives.  On wash machines there may be one load shape for the electric motor savings component, a second load shape for the electric water heat savings component and a third shape for electric dryer savings component.</t>
        </r>
      </text>
    </comment>
    <comment ref="B7" authorId="0">
      <text>
        <r>
          <rPr>
            <b/>
            <sz val="8"/>
            <color indexed="81"/>
            <rFont val="Tahoma"/>
            <family val="2"/>
          </rPr>
          <t xml:space="preserve"> :ProCost
</t>
        </r>
        <r>
          <rPr>
            <sz val="8"/>
            <color indexed="81"/>
            <rFont val="Tahoma"/>
            <family val="2"/>
          </rPr>
          <t>Name of Measure.  User-defined.  
For PTR measures, defined naming conventions apply.</t>
        </r>
        <r>
          <rPr>
            <sz val="8"/>
            <color indexed="81"/>
            <rFont val="Tahoma"/>
            <family val="2"/>
          </rPr>
          <t xml:space="preserve">
</t>
        </r>
      </text>
    </comment>
    <comment ref="C7" authorId="0">
      <text>
        <r>
          <rPr>
            <b/>
            <sz val="8"/>
            <color indexed="81"/>
            <rFont val="Tahoma"/>
            <family val="2"/>
          </rPr>
          <t xml:space="preserve"> :ProCost</t>
        </r>
        <r>
          <rPr>
            <sz val="8"/>
            <color indexed="81"/>
            <rFont val="Tahoma"/>
            <family val="2"/>
          </rPr>
          <t xml:space="preserve">
Annual electric savings for the measure in kWh at the site.  May be positive, negative or zero.
Savings are incremental to the baseline alternative.</t>
        </r>
      </text>
    </comment>
    <comment ref="D7" authorId="0">
      <text>
        <r>
          <rPr>
            <b/>
            <sz val="8"/>
            <color indexed="81"/>
            <rFont val="Tahoma"/>
            <family val="2"/>
          </rPr>
          <t xml:space="preserve"> :ProCost</t>
        </r>
        <r>
          <rPr>
            <sz val="8"/>
            <color indexed="81"/>
            <rFont val="Tahoma"/>
            <family val="2"/>
          </rPr>
          <t xml:space="preserve">
Physical life of the measure in years.  Must be &gt;=1.</t>
        </r>
      </text>
    </comment>
    <comment ref="E7" authorId="0">
      <text>
        <r>
          <rPr>
            <b/>
            <sz val="8"/>
            <color indexed="81"/>
            <rFont val="Tahoma"/>
            <family val="2"/>
          </rPr>
          <t xml:space="preserve"> :ProCost</t>
        </r>
        <r>
          <rPr>
            <sz val="8"/>
            <color indexed="81"/>
            <rFont val="Tahoma"/>
            <family val="2"/>
          </rPr>
          <t xml:space="preserve">
Initial cost to install the measure in dollars.  Costs are incremental to the baseline alternative.
Dollars must be denominated in the same year as 'Input Cost Reference Year' input on the ProData page.</t>
        </r>
      </text>
    </comment>
    <comment ref="F7" authorId="0">
      <text>
        <r>
          <rPr>
            <b/>
            <sz val="8"/>
            <color indexed="81"/>
            <rFont val="Tahoma"/>
            <family val="2"/>
          </rPr>
          <t xml:space="preserve"> :ProCost</t>
        </r>
        <r>
          <rPr>
            <sz val="8"/>
            <color indexed="81"/>
            <rFont val="Tahoma"/>
            <family val="2"/>
          </rPr>
          <t xml:space="preserve">
Annual operations and maintenance cost for the measure in dollars.  Must be incremental cost over the baseline alternative.  May be positive, negative or zero.  
Dollars must be denominated in the same year as 'Input Cost Reference Year' input on the ProData page. 
O&amp;M costs are entered as positive values.    Negative values represent O&amp;M savings compared to the baseline alternative. 
Example:  Annualized maintenance cost for a heat pump heating system compared to a baseline electric resistance  heating system.
</t>
        </r>
      </text>
    </comment>
    <comment ref="G7" authorId="0">
      <text>
        <r>
          <rPr>
            <b/>
            <sz val="8"/>
            <color indexed="81"/>
            <rFont val="Tahoma"/>
            <family val="2"/>
          </rPr>
          <t xml:space="preserve"> :ProCost</t>
        </r>
        <r>
          <rPr>
            <sz val="8"/>
            <color indexed="81"/>
            <rFont val="Tahoma"/>
            <family val="2"/>
          </rPr>
          <t xml:space="preserve">
Name of the pointer to the shape of the savings.  
The shapes represent the daily and monthly shape of the savings in four time segments for each month of the year.  Shape of the savings is relative to the baseline alternative.
These shapes are in the MC_AND_Loadshape file.   
</t>
        </r>
      </text>
    </comment>
    <comment ref="H7" authorId="0">
      <text>
        <r>
          <rPr>
            <b/>
            <sz val="8"/>
            <color indexed="81"/>
            <rFont val="Tahoma"/>
            <family val="2"/>
          </rPr>
          <t xml:space="preserve"> :ProCost</t>
        </r>
        <r>
          <rPr>
            <sz val="8"/>
            <color indexed="81"/>
            <rFont val="Tahoma"/>
            <family val="2"/>
          </rPr>
          <t xml:space="preserve">
Annual value of any non-energy benefits of the measure, relative to the baseline alternative.  
Expressed in dollars per year and denominated in dollars of the 'Cost Reference Year'.
Positive value represents dollar savings.  Negative value represents dollar cost.
Example:  Water, detergent and sewer savings from efficient clothes washer.</t>
        </r>
      </text>
    </comment>
    <comment ref="I7" authorId="0">
      <text>
        <r>
          <rPr>
            <b/>
            <sz val="8"/>
            <color indexed="81"/>
            <rFont val="Tahoma"/>
            <family val="2"/>
          </rPr>
          <t xml:space="preserve"> :</t>
        </r>
        <r>
          <rPr>
            <sz val="8"/>
            <color indexed="81"/>
            <rFont val="Tahoma"/>
            <family val="2"/>
          </rPr>
          <t xml:space="preserve">
Cost in dollars that is incurred  for Period 1.  Positive value if cost.  Negative value if savings.
Dollars must be denominated in the same year as 'Input Cost Reference Year' input on the ProData page.</t>
        </r>
      </text>
    </comment>
    <comment ref="J7" authorId="0">
      <text>
        <r>
          <rPr>
            <b/>
            <sz val="8"/>
            <color indexed="81"/>
            <rFont val="Tahoma"/>
            <family val="2"/>
          </rPr>
          <t xml:space="preserve"> :ProCost</t>
        </r>
        <r>
          <rPr>
            <sz val="8"/>
            <color indexed="81"/>
            <rFont val="Tahoma"/>
            <family val="2"/>
          </rPr>
          <t xml:space="preserve">
Duration of Period1.  The time at which  Period 1 costs, or savings, occur.  
In years.</t>
        </r>
      </text>
    </comment>
    <comment ref="K7" authorId="0">
      <text>
        <r>
          <rPr>
            <b/>
            <sz val="8"/>
            <color indexed="81"/>
            <rFont val="Tahoma"/>
            <family val="2"/>
          </rPr>
          <t xml:space="preserve"> :</t>
        </r>
        <r>
          <rPr>
            <sz val="8"/>
            <color indexed="81"/>
            <rFont val="Tahoma"/>
            <family val="2"/>
          </rPr>
          <t xml:space="preserve">
Cost in dollars that is incurred  for Period 2  Positive value if cost.  Negative value if savings.
Dollars must be denominated in the same year as 'Input Cost Reference Year' input on the ProData page.</t>
        </r>
      </text>
    </comment>
    <comment ref="L7" authorId="0">
      <text>
        <r>
          <rPr>
            <b/>
            <sz val="8"/>
            <color indexed="81"/>
            <rFont val="Tahoma"/>
            <family val="2"/>
          </rPr>
          <t xml:space="preserve"> :ProCost</t>
        </r>
        <r>
          <rPr>
            <sz val="8"/>
            <color indexed="81"/>
            <rFont val="Tahoma"/>
            <family val="2"/>
          </rPr>
          <t xml:space="preserve">
Duration of Period 2.  The time at which  Period 2 costs, or savings, occur.  
In years.</t>
        </r>
      </text>
    </comment>
    <comment ref="M7" authorId="0">
      <text>
        <r>
          <rPr>
            <b/>
            <sz val="8"/>
            <color indexed="81"/>
            <rFont val="Tahoma"/>
            <family val="2"/>
          </rPr>
          <t xml:space="preserve"> :</t>
        </r>
        <r>
          <rPr>
            <sz val="8"/>
            <color indexed="81"/>
            <rFont val="Tahoma"/>
            <family val="2"/>
          </rPr>
          <t xml:space="preserve">
Cost in dollars that is incurred  for Period 3.  Positive value if cost.  Negative value if savings.
Dollars must be denominated in the same year as 'Input Cost Reference Year' input on the ProData page.</t>
        </r>
      </text>
    </comment>
    <comment ref="N7" authorId="0">
      <text>
        <r>
          <rPr>
            <b/>
            <sz val="8"/>
            <color indexed="81"/>
            <rFont val="Tahoma"/>
            <family val="2"/>
          </rPr>
          <t xml:space="preserve"> :ProCost</t>
        </r>
        <r>
          <rPr>
            <sz val="8"/>
            <color indexed="81"/>
            <rFont val="Tahoma"/>
            <family val="2"/>
          </rPr>
          <t xml:space="preserve">
Duration of Period 3.  The time at which  Period 3 costs, or savings, occur.  
In years.</t>
        </r>
      </text>
    </comment>
    <comment ref="O7" authorId="0">
      <text>
        <r>
          <rPr>
            <b/>
            <sz val="8"/>
            <color indexed="81"/>
            <rFont val="Tahoma"/>
            <family val="2"/>
          </rPr>
          <t xml:space="preserve"> :</t>
        </r>
        <r>
          <rPr>
            <sz val="8"/>
            <color indexed="81"/>
            <rFont val="Tahoma"/>
            <family val="2"/>
          </rPr>
          <t xml:space="preserve">
Annual gas savings, or increases, in therms.</t>
        </r>
      </text>
    </comment>
    <comment ref="P7" authorId="0">
      <text>
        <r>
          <rPr>
            <b/>
            <sz val="8"/>
            <color indexed="81"/>
            <rFont val="Tahoma"/>
            <family val="2"/>
          </rPr>
          <t xml:space="preserve"> :ProCost</t>
        </r>
        <r>
          <rPr>
            <sz val="8"/>
            <color indexed="81"/>
            <rFont val="Tahoma"/>
            <family val="2"/>
          </rPr>
          <t xml:space="preserve">
Name of the pointer to the shape of the savings.  
The shapes represent the daily and monthly shape of the savings in four time segments for each month of the year.  Shape of the savings is relative to the baseline alternative.
These shapes are in the MC_AND_Loadshape file.   
</t>
        </r>
      </text>
    </comment>
  </commentList>
</comments>
</file>

<file path=xl/comments5.xml><?xml version="1.0" encoding="utf-8"?>
<comments xmlns="http://schemas.openxmlformats.org/spreadsheetml/2006/main">
  <authors>
    <author>Mike Kennedy</author>
  </authors>
  <commentList>
    <comment ref="H4" authorId="0">
      <text>
        <r>
          <rPr>
            <sz val="8"/>
            <color indexed="81"/>
            <rFont val="Tahoma"/>
            <family val="2"/>
          </rPr>
          <t xml:space="preserve">
Only saved if air is above and beyond that needed for ASH 62 minimum vent.</t>
        </r>
      </text>
    </comment>
    <comment ref="I4" authorId="0">
      <text>
        <r>
          <rPr>
            <sz val="8"/>
            <color indexed="81"/>
            <rFont val="Tahoma"/>
            <family val="2"/>
          </rPr>
          <t>From Baseline. Not sure why there are so many hoods with such small motors but this is definitely a limit for this measure.</t>
        </r>
      </text>
    </comment>
  </commentList>
</comments>
</file>

<file path=xl/sharedStrings.xml><?xml version="1.0" encoding="utf-8"?>
<sst xmlns="http://schemas.openxmlformats.org/spreadsheetml/2006/main" count="1066" uniqueCount="505">
  <si>
    <t>Item</t>
  </si>
  <si>
    <t>Methods &amp; Sources</t>
  </si>
  <si>
    <t>7P Updates</t>
  </si>
  <si>
    <t>Measures Described</t>
  </si>
  <si>
    <t>Energy Savings Calculation Basis</t>
  </si>
  <si>
    <t>Applicable Stock</t>
  </si>
  <si>
    <t>Baseline Saturation</t>
  </si>
  <si>
    <t>Permutations</t>
  </si>
  <si>
    <t>Costs</t>
  </si>
  <si>
    <t>Measure Life</t>
  </si>
  <si>
    <t>Savings Shape</t>
  </si>
  <si>
    <t>Achievability Ramp Rate</t>
  </si>
  <si>
    <t>Measure:</t>
  </si>
  <si>
    <t>Data Set Name</t>
  </si>
  <si>
    <t>Measure Index Name</t>
  </si>
  <si>
    <t>Costs must be denominated in the same year as 'Input Cost Reference Year' =</t>
  </si>
  <si>
    <t>Input Data</t>
  </si>
  <si>
    <t>Periodic Replacement Costs and Savings and Replacement Period</t>
  </si>
  <si>
    <t>Gas Inputs</t>
  </si>
  <si>
    <t>Retro or LO</t>
  </si>
  <si>
    <t>Early Retrofit Parameters</t>
  </si>
  <si>
    <t>Category Name</t>
  </si>
  <si>
    <t>Measure Name</t>
  </si>
  <si>
    <t>Savings (kwh/yr)</t>
  </si>
  <si>
    <t>Life (yrs)</t>
  </si>
  <si>
    <t>Capital Cost</t>
  </si>
  <si>
    <t>Annual O&amp;M</t>
  </si>
  <si>
    <t>Shape Pointer</t>
  </si>
  <si>
    <t>Non-E Val ($/yr)</t>
  </si>
  <si>
    <t>Cost 1 ($)</t>
  </si>
  <si>
    <t xml:space="preserve">Period 1 </t>
  </si>
  <si>
    <t>Cost 2 ($)</t>
  </si>
  <si>
    <t>Period 2</t>
  </si>
  <si>
    <t>Cost 3 ($)</t>
  </si>
  <si>
    <t>Period 3</t>
  </si>
  <si>
    <t>Savings (therms/yr)</t>
  </si>
  <si>
    <t>R or L</t>
  </si>
  <si>
    <t>Savings 2
(kWh)</t>
  </si>
  <si>
    <t>Remaining
Life (yrs)</t>
  </si>
  <si>
    <t>Salvage Value ($)</t>
  </si>
  <si>
    <t>Baseline</t>
  </si>
  <si>
    <t>Units Methodology</t>
  </si>
  <si>
    <t>Measure Bundle</t>
  </si>
  <si>
    <t>Report Year</t>
  </si>
  <si>
    <t>UNITS FOR EXISTING STOCK</t>
  </si>
  <si>
    <t>MAX</t>
  </si>
  <si>
    <t>Growth Rate</t>
  </si>
  <si>
    <t>APPLY MEASURE APPLICABILITY, TURNOVER RATE AND ACHIEVABLE PENETRATION RATE FOR MAX ANNUAL RATE</t>
  </si>
  <si>
    <t>Measure Applicability Factor</t>
  </si>
  <si>
    <t>Turnover Rate</t>
  </si>
  <si>
    <t>Non-Building Stock</t>
  </si>
  <si>
    <t>Achievability</t>
  </si>
  <si>
    <t xml:space="preserve">CUMULATIVE MAX BASED ON APPL, TURN &amp; ACHIEV  </t>
  </si>
  <si>
    <t>ANNUAL UNITS IN SUPPLY CURVE</t>
  </si>
  <si>
    <t>SUPPLY CURVE SAVINGS BY BUNDLE</t>
  </si>
  <si>
    <t>Block 1: &lt;= 0 mills/kWh</t>
  </si>
  <si>
    <t>Block 2: &lt;= 10 mills/kWh</t>
  </si>
  <si>
    <t>Block 3: 10-20 mills/kWh</t>
  </si>
  <si>
    <t>Block 4: 20-30 mills/kWh</t>
  </si>
  <si>
    <t>Block 5: 30-40 mills/kWh</t>
  </si>
  <si>
    <t>Block 6: 40-50 mills/kWh</t>
  </si>
  <si>
    <t>Block 7: 50-60 mills/kWh</t>
  </si>
  <si>
    <t>Block 8: 60-70 mills/kWh</t>
  </si>
  <si>
    <t>Block 9: 70-80 mills/kWh</t>
  </si>
  <si>
    <t>Block 10: 80-90 mills/kWh</t>
  </si>
  <si>
    <t>Block 11: 90-100 mills/kWh</t>
  </si>
  <si>
    <t>Block 12: 100-110 mills/kWh</t>
  </si>
  <si>
    <t>Block 13: 110-120 mills/kWh</t>
  </si>
  <si>
    <t>Block 14: 120-130 mills/kWh</t>
  </si>
  <si>
    <t>Block 15: 130-140 mills/kWh</t>
  </si>
  <si>
    <t>Block 16: 140-150 mills/kWh</t>
  </si>
  <si>
    <t>Block 17: 150-160 mills/kWh</t>
  </si>
  <si>
    <t>Block 18: 160-170 mills/kWh</t>
  </si>
  <si>
    <t>Block 19: 170-180 mills/kWh</t>
  </si>
  <si>
    <t>Block 20: 180-190 mills/kWh</t>
  </si>
  <si>
    <t>Block 21: 190-200 mills/kWh</t>
  </si>
  <si>
    <t>Total per Year</t>
  </si>
  <si>
    <t>Total Cumulative</t>
  </si>
  <si>
    <t>Electric</t>
  </si>
  <si>
    <t>Gas</t>
  </si>
  <si>
    <t>Savings</t>
  </si>
  <si>
    <t>Total</t>
  </si>
  <si>
    <t>aMW</t>
  </si>
  <si>
    <t>R</t>
  </si>
  <si>
    <t>lvlcost</t>
  </si>
  <si>
    <t>segment</t>
  </si>
  <si>
    <t>measure</t>
  </si>
  <si>
    <t>&gt;=-9999</t>
  </si>
  <si>
    <t>&lt;=0</t>
  </si>
  <si>
    <t>&gt;0</t>
  </si>
  <si>
    <t>&lt;=10</t>
  </si>
  <si>
    <t>&gt;10</t>
  </si>
  <si>
    <t>&lt;=20</t>
  </si>
  <si>
    <t>&gt;20</t>
  </si>
  <si>
    <t>&lt;=30</t>
  </si>
  <si>
    <t>&gt;30</t>
  </si>
  <si>
    <t>&lt;=40</t>
  </si>
  <si>
    <t>&gt;40</t>
  </si>
  <si>
    <t>&lt;=50</t>
  </si>
  <si>
    <t>&gt;50</t>
  </si>
  <si>
    <t>&lt;=60</t>
  </si>
  <si>
    <t>&gt;60</t>
  </si>
  <si>
    <t>&lt;=70</t>
  </si>
  <si>
    <t>&gt;70</t>
  </si>
  <si>
    <t>&lt;=80</t>
  </si>
  <si>
    <t>&gt;80</t>
  </si>
  <si>
    <t>&lt;=90</t>
  </si>
  <si>
    <t>&gt;90</t>
  </si>
  <si>
    <t>&lt;=100</t>
  </si>
  <si>
    <t>&gt;100</t>
  </si>
  <si>
    <t>&lt;=110</t>
  </si>
  <si>
    <t>&gt;110</t>
  </si>
  <si>
    <t>&lt;=120</t>
  </si>
  <si>
    <t>&gt;120</t>
  </si>
  <si>
    <t>&lt;=130</t>
  </si>
  <si>
    <t>&gt;130</t>
  </si>
  <si>
    <t>&lt;=140</t>
  </si>
  <si>
    <t>&gt;140</t>
  </si>
  <si>
    <t>&lt;=150</t>
  </si>
  <si>
    <t>&gt;150</t>
  </si>
  <si>
    <t>&lt;=160</t>
  </si>
  <si>
    <t>&gt;160</t>
  </si>
  <si>
    <t>&lt;=170</t>
  </si>
  <si>
    <t>&gt;170</t>
  </si>
  <si>
    <t>&lt;=180</t>
  </si>
  <si>
    <t>&gt;180</t>
  </si>
  <si>
    <t>&lt;=190</t>
  </si>
  <si>
    <t>&gt;190</t>
  </si>
  <si>
    <t>&lt;=200</t>
  </si>
  <si>
    <t>&gt;200</t>
  </si>
  <si>
    <t>RECOMBINE MEASURE BUNDLES INTO SUPPLY CURVE INCREMENTAL</t>
  </si>
  <si>
    <t>All</t>
  </si>
  <si>
    <t>Busbar Savings (kWh)</t>
  </si>
  <si>
    <t>Cost inflator 2006 to 2012</t>
  </si>
  <si>
    <t>Other</t>
  </si>
  <si>
    <t>Vintage</t>
  </si>
  <si>
    <t>Retro</t>
  </si>
  <si>
    <t>Total Potential (aMW)</t>
  </si>
  <si>
    <t>C-All-WH-Dwash-All-All-C</t>
  </si>
  <si>
    <t>Block 22: 200-210 mills/kWh</t>
  </si>
  <si>
    <t>&lt;=210</t>
  </si>
  <si>
    <t>Block 23: 210-220 mills/kWh</t>
  </si>
  <si>
    <t>&gt;210</t>
  </si>
  <si>
    <t>&lt;=220</t>
  </si>
  <si>
    <t>Block 24: 220-230 mills/kWh</t>
  </si>
  <si>
    <t>&gt;220</t>
  </si>
  <si>
    <t>&lt;=230</t>
  </si>
  <si>
    <t>Block 25: 230-240 mills/kWh</t>
  </si>
  <si>
    <t>&gt;230</t>
  </si>
  <si>
    <t>&lt;=240</t>
  </si>
  <si>
    <t>Block 26: 240-250 mills/kWh</t>
  </si>
  <si>
    <t>&gt;240</t>
  </si>
  <si>
    <t>&lt;=250</t>
  </si>
  <si>
    <t>Block 27: 250-260 mills/kWh</t>
  </si>
  <si>
    <t>&gt;250</t>
  </si>
  <si>
    <t>&lt;=260</t>
  </si>
  <si>
    <t>Block 28: 260-270 mills/kWh</t>
  </si>
  <si>
    <t>&gt;260</t>
  </si>
  <si>
    <t>&lt;=270</t>
  </si>
  <si>
    <t>Block 29: 270-280 mills/kWh</t>
  </si>
  <si>
    <t>&gt;270</t>
  </si>
  <si>
    <t>&lt;=280</t>
  </si>
  <si>
    <t>Block 30: 280-290 mills/kWh</t>
  </si>
  <si>
    <t>&gt;280</t>
  </si>
  <si>
    <t>&lt;=290</t>
  </si>
  <si>
    <t>Block 31: 290-300 mills/kWh</t>
  </si>
  <si>
    <t>&gt;290</t>
  </si>
  <si>
    <t>&lt;=300</t>
  </si>
  <si>
    <t>Block 32: &gt;300 mills/kWh</t>
  </si>
  <si>
    <t>&gt;300</t>
  </si>
  <si>
    <t>&lt;=999</t>
  </si>
  <si>
    <t>Units</t>
  </si>
  <si>
    <t xml:space="preserve">Annual Achievable </t>
  </si>
  <si>
    <t xml:space="preserve">RECOMBINE MEASURE BUNDLES INTO SUPPLY CURVE </t>
  </si>
  <si>
    <t>Max</t>
  </si>
  <si>
    <t>SC_Retro</t>
  </si>
  <si>
    <t>Shaped Savings Results; By Category and sorted by TRC BC ratio</t>
  </si>
  <si>
    <t>Savings Allocation by Category and Month for Segments 1</t>
  </si>
  <si>
    <t>Savings Allocation by Category and Month for Segments 2</t>
  </si>
  <si>
    <t>Category</t>
  </si>
  <si>
    <t>Measure</t>
  </si>
  <si>
    <t>Busbar Savings</t>
  </si>
  <si>
    <t>First Cost</t>
  </si>
  <si>
    <t>Admin Cost</t>
  </si>
  <si>
    <t>First Year Program Cost</t>
  </si>
  <si>
    <t>PV Cost</t>
  </si>
  <si>
    <t>PV Benefits</t>
  </si>
  <si>
    <t>Unit Program Cost: First Year Program Cost in $/average annual kW saved</t>
  </si>
  <si>
    <t>Utility System Net Levelized Cost (Net of T&amp;D Capacity Benefits, Act Credit &amp; Risk-Mitigation) in mills/kWh</t>
  </si>
  <si>
    <t>TRC Net Levelized Cost (Net of All Benefits) in mills/kWh</t>
  </si>
  <si>
    <t>TRC B/C Ratio</t>
  </si>
  <si>
    <t>Net Electric &amp; Gas System CO2 Avoided (Lifetime Tons)</t>
  </si>
  <si>
    <t>Wholesale KW</t>
  </si>
  <si>
    <t>Jan</t>
  </si>
  <si>
    <t>Feb</t>
  </si>
  <si>
    <t>Mar</t>
  </si>
  <si>
    <t>Apr</t>
  </si>
  <si>
    <t>May</t>
  </si>
  <si>
    <t>Jun</t>
  </si>
  <si>
    <t>Jul</t>
  </si>
  <si>
    <t>Aug</t>
  </si>
  <si>
    <t>Sep</t>
  </si>
  <si>
    <t>Oct</t>
  </si>
  <si>
    <t>Nov</t>
  </si>
  <si>
    <t>Dec</t>
  </si>
  <si>
    <t>ProCost Results</t>
  </si>
  <si>
    <t xml:space="preserve">Version:    </t>
  </si>
  <si>
    <t>ProCost 3.0 - Beta04</t>
  </si>
  <si>
    <t>Run Time:</t>
  </si>
  <si>
    <t>Regurgitation of ProData input parameters which were used for this run</t>
  </si>
  <si>
    <t>Run Parameters</t>
  </si>
  <si>
    <t>Marginal Cost &amp; Conservation Load Shape Parameters</t>
  </si>
  <si>
    <t>Sponsor Parameters</t>
  </si>
  <si>
    <t>Program Parameters</t>
  </si>
  <si>
    <t>Utility System Parameters</t>
  </si>
  <si>
    <t>Run Type</t>
  </si>
  <si>
    <t>Marginal Costs and Savings Shape File</t>
  </si>
  <si>
    <t>6P MidC Final (with carbon)</t>
  </si>
  <si>
    <t>Customer</t>
  </si>
  <si>
    <t>Wholesale Elec</t>
  </si>
  <si>
    <t>Retail Elec</t>
  </si>
  <si>
    <t>Nat Gas</t>
  </si>
  <si>
    <t>Program Life (yrs)</t>
  </si>
  <si>
    <t>Negative B/C Ratios</t>
  </si>
  <si>
    <t>Off</t>
  </si>
  <si>
    <t>Marginal Elec Avoided Cost Input Worksheet</t>
  </si>
  <si>
    <t>7P Mid</t>
  </si>
  <si>
    <t>Conservation Load Shapes</t>
  </si>
  <si>
    <t>Real After-Tax Cost of Capital</t>
  </si>
  <si>
    <t>Program Start Date</t>
  </si>
  <si>
    <t>Bulk System T&amp;D Loss Factor</t>
  </si>
  <si>
    <t>Admin Cost @ Category Level</t>
  </si>
  <si>
    <t>On</t>
  </si>
  <si>
    <t>Elec Savings Shape Input Worksheet</t>
  </si>
  <si>
    <t>GLSShapes</t>
  </si>
  <si>
    <t>6P_Gas_Final</t>
  </si>
  <si>
    <t>Financial Life (years)</t>
  </si>
  <si>
    <t>Present Value Time Zero</t>
  </si>
  <si>
    <t>Bulk System T&amp;D Credit ($/kw-yr)($/dailytherm-yr)</t>
  </si>
  <si>
    <t xml:space="preserve">Repeat Periodic Replacement </t>
  </si>
  <si>
    <t>Marginal Gas Avoided Cost Input Worksheet</t>
  </si>
  <si>
    <t>7P Gas</t>
  </si>
  <si>
    <t>Input Cost Reference Year</t>
  </si>
  <si>
    <t>Bulk System T&amp;D I2R Loss Component (%)</t>
  </si>
  <si>
    <t>N/A</t>
  </si>
  <si>
    <t>Gas Savings Shape Input Worksheet</t>
  </si>
  <si>
    <t xml:space="preserve">Sponsor Share of Initial Capital Cost </t>
  </si>
  <si>
    <t>Real Discount Rate</t>
  </si>
  <si>
    <t>Local System Dist Loss Factor</t>
  </si>
  <si>
    <t>Run Type:</t>
  </si>
  <si>
    <t>Marginal Elec CO2 per kWh Input Worksheet</t>
  </si>
  <si>
    <t>CO2 lbs per kWh .95</t>
  </si>
  <si>
    <t>CO2 lbs per therm</t>
  </si>
  <si>
    <t>Sponsor Share of Annual O&amp;M</t>
  </si>
  <si>
    <t>Capital Real Escalation Rate</t>
  </si>
  <si>
    <t>Local System Dist Credit ($/kw-yr)($/dailytherm-yr)</t>
  </si>
  <si>
    <t>Negative B/C Ratios:</t>
  </si>
  <si>
    <t>False:  (Converts Negative B/C Ratios)</t>
  </si>
  <si>
    <t>Marginal Gas CO2 per therm Input Worksheet</t>
  </si>
  <si>
    <t>Zero Dollars per ton CO2</t>
  </si>
  <si>
    <t>Sponsor Share of Periodic Replacement Cost</t>
  </si>
  <si>
    <t>Admin Cost (as % of Initial Capital Cost)</t>
  </si>
  <si>
    <t>Local System Dist I2R Loss Component (%)</t>
  </si>
  <si>
    <t>Admin Cost / Category Level:</t>
  </si>
  <si>
    <t>True:  Admin Costs added at Category Results</t>
  </si>
  <si>
    <t>Marginal Avoided Cost CO2 Input Worksheet</t>
  </si>
  <si>
    <t>LineLossShapes</t>
  </si>
  <si>
    <t>Sponsor Share of Admin Cost</t>
  </si>
  <si>
    <t>Regional Act Conservation Credit (%)</t>
  </si>
  <si>
    <t>Risk-Mitigation Credit (mills/kWh)(mills/therm) - Retro.</t>
  </si>
  <si>
    <t>Periodic O&amp;M Treatment:</t>
  </si>
  <si>
    <t>True:  (Periodic O&amp;M Repeats over measure life)</t>
  </si>
  <si>
    <t>Line Loss Shape Input Worksheet</t>
  </si>
  <si>
    <t>Last Year of Non-Customer O&amp;M &amp; Period Replacement</t>
  </si>
  <si>
    <t>Report Annual Carbon Saved for Year</t>
  </si>
  <si>
    <t>Risk-Mitigation Credit (mills/kWh)(mills/therm) - Lost Op.</t>
  </si>
  <si>
    <t>Measure Results; Sorted in same order as input</t>
  </si>
  <si>
    <t>Total Results</t>
  </si>
  <si>
    <t>Measure Input Data</t>
  </si>
  <si>
    <t>PV Capital</t>
  </si>
  <si>
    <t>PV Admin</t>
  </si>
  <si>
    <t>PV O&amp;M</t>
  </si>
  <si>
    <t>PV Periodic Repl.</t>
  </si>
  <si>
    <t>Total PV Capital, O&amp;M and Periodic Repl Costs</t>
  </si>
  <si>
    <t>PV Wholesale Electric Utility Costs &amp; Benefits</t>
  </si>
  <si>
    <t>PV Retail Electric Utility Costs &amp; Benefits</t>
  </si>
  <si>
    <t>PV Electric Utility System Costs &amp; Benefits</t>
  </si>
  <si>
    <t>Electric Utility System Economics</t>
  </si>
  <si>
    <t>Sponsor Levelized Cost (mills/kwh)</t>
  </si>
  <si>
    <t>PV Regional Costs &amp; Benefits</t>
  </si>
  <si>
    <t>TRC Economics</t>
  </si>
  <si>
    <t>Physical CO2</t>
  </si>
  <si>
    <t>PV Gas Utility System Costs &amp; Benefits</t>
  </si>
  <si>
    <t>Gas Utility System Economics</t>
  </si>
  <si>
    <t>Site Savings (kWh)</t>
  </si>
  <si>
    <t>Site Savings (therms)</t>
  </si>
  <si>
    <t>Capital Cost ($/unit)</t>
  </si>
  <si>
    <t>Annual O&amp;M Cost ($/unit)</t>
  </si>
  <si>
    <t>PV Per. Repl. Cost ($/unit)</t>
  </si>
  <si>
    <t>Load Shape (electric)</t>
  </si>
  <si>
    <t>Diversified Load Factor (electric)</t>
  </si>
  <si>
    <t>Wholesale Power Coincidence Factor (electric)</t>
  </si>
  <si>
    <t>Wholesale Electric Energy (kWh)</t>
  </si>
  <si>
    <t>Wholesale Electric Demand (kw)</t>
  </si>
  <si>
    <t>Retail Electric Demand (kW)</t>
  </si>
  <si>
    <t>Wholesale Gas Energy (therms/yr)</t>
  </si>
  <si>
    <t>Wholesale Gas Demand (therms/day)</t>
  </si>
  <si>
    <t>Retail Gas Demand (therms/day)</t>
  </si>
  <si>
    <t>Wholesale Electric</t>
  </si>
  <si>
    <t>Retail Electric</t>
  </si>
  <si>
    <t>Natural Gas</t>
  </si>
  <si>
    <t>Wholesale Utility System Energy</t>
  </si>
  <si>
    <t>Wholesale Utility System T&amp;D Def. Cap.</t>
  </si>
  <si>
    <t>Wholesale Utility System Act C-E Credit</t>
  </si>
  <si>
    <t>Wholesale Utility System Risk Mitigation Benefit</t>
  </si>
  <si>
    <t>Wholesale Utility System Total System Benefit</t>
  </si>
  <si>
    <t>Wholesale Utility System Total Non-Consumer Cost</t>
  </si>
  <si>
    <t>Wholesale Utility System B/C Ratio</t>
  </si>
  <si>
    <t>Retail Utility System Energy</t>
  </si>
  <si>
    <t>Retail Utility System T&amp;D Def. Cap.</t>
  </si>
  <si>
    <t>Retail Utility System Act C-E Credit</t>
  </si>
  <si>
    <t>Retail Utility System Risk Mitigation Benefit</t>
  </si>
  <si>
    <t>Retail Utility System Total System Benefit</t>
  </si>
  <si>
    <t>Retail Utility System Total Non-Consumer Cost</t>
  </si>
  <si>
    <t>Retail Utility System System B/C Ratio</t>
  </si>
  <si>
    <t>Utility System Energy</t>
  </si>
  <si>
    <t>Utility System T&amp;D Def. Cap.</t>
  </si>
  <si>
    <t>Utility System Act C-E Credit</t>
  </si>
  <si>
    <t>Utility System Total Risk Mitigation Benefit</t>
  </si>
  <si>
    <t>Utility System Total System Benefit</t>
  </si>
  <si>
    <t>Utility System Total Non-Consumer Cost</t>
  </si>
  <si>
    <t>Utility System Net Levelized Cost (Net of Elec T&amp;D Capacity Benefits, Act Credit &amp; Risk-Mitigation Benefit) in mills/kwh</t>
  </si>
  <si>
    <t>Utility System System B/C Ratio</t>
  </si>
  <si>
    <t>Wholesale Electric Levelized Cost</t>
  </si>
  <si>
    <t>Retail Electric Levelized Cost</t>
  </si>
  <si>
    <t>Natural Gas Levelized Cost</t>
  </si>
  <si>
    <t>Customer Levelized Cost</t>
  </si>
  <si>
    <t>Total Levelized Cost</t>
  </si>
  <si>
    <t>PV Regional Electric Energy</t>
  </si>
  <si>
    <t>PV Regional Gas Energy</t>
  </si>
  <si>
    <t>PV Regional Electric T&amp;D Def. Cap.</t>
  </si>
  <si>
    <t>PV Regional Gas T&amp;D Def. Cap.</t>
  </si>
  <si>
    <t>PV Regional Electric System CO2</t>
  </si>
  <si>
    <t>PV Regional Gas System CO2</t>
  </si>
  <si>
    <t>PV Regional Electric System Risk-Mitigation Benefit</t>
  </si>
  <si>
    <t>PV Regional Gas System Risk-Mitigation Benefit</t>
  </si>
  <si>
    <t>PV Regional Non-E Value</t>
  </si>
  <si>
    <t>PV Regional Act Credit</t>
  </si>
  <si>
    <t>PV Regional Capital Cost</t>
  </si>
  <si>
    <t>PV Regional Admin Cost</t>
  </si>
  <si>
    <t>PV Regional Annual O&amp;M Cost</t>
  </si>
  <si>
    <t>PV Regional Periodic Replacement Cost</t>
  </si>
  <si>
    <t>PV Total Regional Benefit</t>
  </si>
  <si>
    <t>PV Total Regional Cost</t>
  </si>
  <si>
    <t>Electric System CO2 Avoided (Lifetime Tons)</t>
  </si>
  <si>
    <t>Gas System CO2 Avoided (Lifetime Tons)</t>
  </si>
  <si>
    <t>Total System CO2 Avoided (Lifetime Tons)</t>
  </si>
  <si>
    <t>Electric System CO2 Avoided (Annual Tons in 2018)</t>
  </si>
  <si>
    <t>Gas System CO2 Avoided (Annual Tons in 2018)</t>
  </si>
  <si>
    <t>Total System CO2 Avoided (Annual Tons in 2018)</t>
  </si>
  <si>
    <t>Gas Site Savings (therms)</t>
  </si>
  <si>
    <t>Load Shape (gas)</t>
  </si>
  <si>
    <t>Diversitfied Load Factor (gas)</t>
  </si>
  <si>
    <t>Wholesale Coincidence Factor (gas)</t>
  </si>
  <si>
    <t>Total Gas Utility System Energy</t>
  </si>
  <si>
    <t>Gas Utility System T&amp;D Def. Cap.</t>
  </si>
  <si>
    <t>Gas Utility System Risk Mitigation Benefit</t>
  </si>
  <si>
    <t>Gas Utility System Total System Benefit</t>
  </si>
  <si>
    <t>Gas Utility System Total Non-Consumer Cost</t>
  </si>
  <si>
    <t>Gas Utility System Net Levelized Cost (Net of Gas T&amp;D Capacity Benefits &amp; Risk-Mitigation Benefits) in cents/therm</t>
  </si>
  <si>
    <t>Gas Utility System System B/C Ratio</t>
  </si>
  <si>
    <t>(na)</t>
  </si>
  <si>
    <t>Category Results; Sorted by TRC Levelized Cost</t>
  </si>
  <si>
    <t>Supply Curve Results; Categories sorted by TRC Net Levelized Cost</t>
  </si>
  <si>
    <t>Totals for Categories with Benefits Exceeding Costs.    Levelized cost is TRC Net Levelized Cost (Net of Benefits)</t>
  </si>
  <si>
    <t>Savings Allocation by Cost Bin and Month for Segments 1</t>
  </si>
  <si>
    <t>Savings Allocation by Cost Bin and Month for Segments 2</t>
  </si>
  <si>
    <t>Totals Basis</t>
  </si>
  <si>
    <t>Busbar Electric Savings in kWh</t>
  </si>
  <si>
    <t>Measures with B/C &gt; 1.00</t>
  </si>
  <si>
    <t>Categories with B/C &gt; 1.00</t>
  </si>
  <si>
    <t>Supply Curve Results:  By TRC Net Levelized Cost - Net of Benefits</t>
  </si>
  <si>
    <t>Block 22: &gt; 200 mills/kWh</t>
  </si>
  <si>
    <t>Ramp Rate</t>
  </si>
  <si>
    <t>Resource Type</t>
  </si>
  <si>
    <t>Measure Category</t>
  </si>
  <si>
    <t>Sector</t>
  </si>
  <si>
    <t>End Use</t>
  </si>
  <si>
    <t>kW per unit</t>
  </si>
  <si>
    <t>kWh per unit</t>
  </si>
  <si>
    <t>TRC Net Levelized Cost (Net of All Benefits)</t>
  </si>
  <si>
    <t>Commercial</t>
  </si>
  <si>
    <t>End-Use:</t>
  </si>
  <si>
    <t>File Versions:</t>
  </si>
  <si>
    <t>Q:\SeventhPlan\Conservation Analysis\Global EE Inputs\MC Files\MC_AND_LOADSHAPE_v3.0_24segment-7P-D9 - NewSegValues.xlsx</t>
  </si>
  <si>
    <t>Retro12Med</t>
  </si>
  <si>
    <t>Pop</t>
  </si>
  <si>
    <t>Population:</t>
  </si>
  <si>
    <t>Stock</t>
  </si>
  <si>
    <t>DCV Hood 0.5 hp</t>
  </si>
  <si>
    <t>ExComm</t>
  </si>
  <si>
    <t>DCV Hood 0.75 hp</t>
  </si>
  <si>
    <t>DCV Hood 1 hp</t>
  </si>
  <si>
    <t>DCV Hood 1.5 hp</t>
  </si>
  <si>
    <t>DCV Hood 2 hp</t>
  </si>
  <si>
    <t>DCV Hood 5 hp</t>
  </si>
  <si>
    <t>DCV Hood w/ MUA 0.5 hp</t>
  </si>
  <si>
    <t>DCV Hood w/ MUA 0.75 hp</t>
  </si>
  <si>
    <t>DCV Hood w/ MUA 1 hp</t>
  </si>
  <si>
    <t>DCV Hood w/ MUA 1.5 hp</t>
  </si>
  <si>
    <t>DCV Hood w/ MUA 2 hp</t>
  </si>
  <si>
    <t>DCV Hood w/ MUA 5 hp</t>
  </si>
  <si>
    <t>6P Measure data.  Use one as a proxy measure</t>
  </si>
  <si>
    <t>DCV Restaurant Hood</t>
  </si>
  <si>
    <t>(All)</t>
  </si>
  <si>
    <t>Has_Kitchen_Cafe_Rest</t>
  </si>
  <si>
    <t>Has_Kitchen_Large_Comm</t>
  </si>
  <si>
    <t>TRUE</t>
  </si>
  <si>
    <t>Values</t>
  </si>
  <si>
    <t>Row Labels</t>
  </si>
  <si>
    <t>Sum of Sf_PNW_Cooled</t>
  </si>
  <si>
    <t>Sum of Sf_PNW_Heated</t>
  </si>
  <si>
    <t>Sum of Sf_PNW</t>
  </si>
  <si>
    <t>Sum of _Wt_PNW</t>
  </si>
  <si>
    <t>Assembly</t>
  </si>
  <si>
    <t>&lt;5,001</t>
  </si>
  <si>
    <t>5,001-20,000</t>
  </si>
  <si>
    <t>20,001-50,000</t>
  </si>
  <si>
    <t>50,001-100,000</t>
  </si>
  <si>
    <t>100,001+</t>
  </si>
  <si>
    <t>Grocery</t>
  </si>
  <si>
    <t>Lodging</t>
  </si>
  <si>
    <t>Office</t>
  </si>
  <si>
    <t>Residential Care</t>
  </si>
  <si>
    <t>Restaurant</t>
  </si>
  <si>
    <t>Retail/Service</t>
  </si>
  <si>
    <t>School K-12</t>
  </si>
  <si>
    <t>Grand Total</t>
  </si>
  <si>
    <t>Number of Large Kitchens</t>
  </si>
  <si>
    <t>Commercial-Resturant-Vent</t>
  </si>
  <si>
    <t>Screening Estimate 3 December 2008</t>
  </si>
  <si>
    <t>hood size</t>
  </si>
  <si>
    <t>hp</t>
  </si>
  <si>
    <t>cfm</t>
  </si>
  <si>
    <t>Saving Pct</t>
  </si>
  <si>
    <t>Motor Load/Motor Eff</t>
  </si>
  <si>
    <t>Hours</t>
  </si>
  <si>
    <t>Hood Savings (kWh)</t>
  </si>
  <si>
    <t>MUA savings</t>
  </si>
  <si>
    <t>wgt</t>
  </si>
  <si>
    <t>Cost</t>
  </si>
  <si>
    <t>Hoods in PNW</t>
  </si>
  <si>
    <t>Fraction over 2hp</t>
  </si>
  <si>
    <t>Savings per Big Hood</t>
  </si>
  <si>
    <t>Total Savings kWh</t>
  </si>
  <si>
    <t>Total Savings MWa</t>
  </si>
  <si>
    <t>.  * SF of building area per hood CFM</t>
  </si>
  <si>
    <t>bldgtype</t>
  </si>
  <si>
    <t>Mean</t>
  </si>
  <si>
    <t>Kitchen Hood Flag</t>
  </si>
  <si>
    <t>College</t>
  </si>
  <si>
    <t>Education</t>
  </si>
  <si>
    <t>Health Services</t>
  </si>
  <si>
    <t>Hospital</t>
  </si>
  <si>
    <t>Institution</t>
  </si>
  <si>
    <t>Residential/Lodgin</t>
  </si>
  <si>
    <t>Restaurant / Bar</t>
  </si>
  <si>
    <t>Retail</t>
  </si>
  <si>
    <t>Warehouse</t>
  </si>
  <si>
    <t xml:space="preserve">White Papers and Support Data in:  </t>
  </si>
  <si>
    <t>Q:\CG\Main\Plan 6\Commercial\Measure Data\DCV Hood</t>
  </si>
  <si>
    <t xml:space="preserve">CEC Tech Brief </t>
  </si>
  <si>
    <t>fan savings 40%-70%</t>
  </si>
  <si>
    <t>Demand Ventilation in Commercial Kitchens An emerging technology case study FSTC Report 5011.06.13 by Fisher-Nickel (grocery)</t>
  </si>
  <si>
    <t>fan savings 74% for four large deli hoods in one facility- airflow reduction 40%</t>
  </si>
  <si>
    <t>FCSI White Paper Commercial Kitchen Ventilation Best Practices Sept 2006</t>
  </si>
  <si>
    <t>The economic return on a demand-ventilation control (DVC) package generally increases with the size of</t>
  </si>
  <si>
    <t>the project (i.e., larger hoods). FCSI consultants are often involved with institutional kitchen designs</t>
  </si>
  <si>
    <t>where the design exhaust rate is significant and the use of cooking equipment is very meal-period specific</t>
  </si>
  <si>
    <t>(e.g., hotels, hospitals, schools). This provides an attractive opportunity for demand ventilation control.</t>
  </si>
  <si>
    <t>The subject of demand ventilation could become a dedicated best-practice module within the scope of</t>
  </si>
  <si>
    <t>expanding educational resources for FCSI members.</t>
  </si>
  <si>
    <t>Demand Ventilation in Commercial Kitchens An emerging technology case study FSTC Report 5011.04.17 by Fisher-Nickel (Hotel)</t>
  </si>
  <si>
    <t>fan savings 62% for four large deli hoods in one facility- airflow reduction 30%</t>
  </si>
  <si>
    <t>Conversation with Melink 513-965-7300 (gen( Jeff Burpee 513-965-7328 (dir) jburpee@melinkcorp.com</t>
  </si>
  <si>
    <t>package includes vfds, processor that can manage up to 4 hoods, and sensors</t>
  </si>
  <si>
    <t>package on restaurant with one hood $5000-$7500</t>
  </si>
  <si>
    <t>package on hotel will large hoods/multiple hoods $7500-$10000 /per hood</t>
  </si>
  <si>
    <t>package on grocery with 4 small hoods - can gang hoods on one processor so cost can be $12000-$18000 for 3 or 4 hoods</t>
  </si>
  <si>
    <t>minimum air flow is usually preset to 50%</t>
  </si>
  <si>
    <t>Applicability</t>
  </si>
  <si>
    <t>6P Used 12% for sized over 2HP for all kitchens</t>
  </si>
  <si>
    <t>Use average of these two (professional judgement)</t>
  </si>
  <si>
    <t>Demand Controlled Ventilation for Commercial Kitchens</t>
  </si>
  <si>
    <t>Savings data are the same as 6P.  Used CBSA for updated number of large commercial kitchens</t>
  </si>
  <si>
    <t>7P data screened for large restaurants, but we don't know the motor sizes.  Assume 2/3 of the large commercial kitchens have large fans</t>
  </si>
  <si>
    <t>CEC Tech brief</t>
  </si>
  <si>
    <t>CBSA data for large commercial kitchens.  Applicability for large fan systems (40%)</t>
  </si>
  <si>
    <t>18 years</t>
  </si>
  <si>
    <t>From FSTC report</t>
  </si>
  <si>
    <t xml:space="preserve">Only large systems.  </t>
  </si>
  <si>
    <t>v2</t>
  </si>
  <si>
    <t>Initial version</t>
  </si>
  <si>
    <t>Total Large Commercial Kitchens</t>
  </si>
  <si>
    <t>Wednesday, 25 March , 2015 at 3:33 PM</t>
  </si>
</sst>
</file>

<file path=xl/styles.xml><?xml version="1.0" encoding="utf-8"?>
<styleSheet xmlns="http://schemas.openxmlformats.org/spreadsheetml/2006/main">
  <numFmts count="16">
    <numFmt numFmtId="5" formatCode="&quot;$&quot;#,##0_);\(&quot;$&quot;#,##0\)"/>
    <numFmt numFmtId="44" formatCode="_(&quot;$&quot;* #,##0.00_);_(&quot;$&quot;* \(#,##0.00\);_(&quot;$&quot;* &quot;-&quot;??_);_(@_)"/>
    <numFmt numFmtId="43" formatCode="_(* #,##0.00_);_(* \(#,##0.00\);_(* &quot;-&quot;??_);_(@_)"/>
    <numFmt numFmtId="164" formatCode="0.0"/>
    <numFmt numFmtId="165" formatCode="0.00000000000000"/>
    <numFmt numFmtId="166" formatCode="0.000000"/>
    <numFmt numFmtId="167" formatCode="0.0000"/>
    <numFmt numFmtId="168" formatCode="_(* #,##0_);_(* \(#,##0\);_(* &quot;-&quot;??_);_(@_)"/>
    <numFmt numFmtId="169" formatCode="&quot;$&quot;#,##0.00"/>
    <numFmt numFmtId="170" formatCode="0.000"/>
    <numFmt numFmtId="171" formatCode="_(* #,##0.000_);_(* \(#,##0.000\);_(* &quot;-&quot;??_);_(@_)"/>
    <numFmt numFmtId="172" formatCode="_(* #,##0.0_);_(* \(#,##0.0\);_(* &quot;-&quot;??_);_(@_)"/>
    <numFmt numFmtId="173" formatCode="_(* #,##0.000_);_(* \(#,##0.000\);_(* &quot;-&quot;?_);_(@_)"/>
    <numFmt numFmtId="174" formatCode="0.0;[Red]\-0.0"/>
    <numFmt numFmtId="175" formatCode="\ "/>
    <numFmt numFmtId="176" formatCode="[$-F800]dddd\,\ mmmm\ dd\,\ yyyy"/>
  </numFmts>
  <fonts count="26">
    <font>
      <sz val="10"/>
      <color theme="1"/>
      <name val="Arial"/>
      <family val="2"/>
    </font>
    <font>
      <sz val="10"/>
      <color theme="1"/>
      <name val="Arial"/>
      <family val="2"/>
    </font>
    <font>
      <sz val="10"/>
      <name val="Arial"/>
      <family val="2"/>
    </font>
    <font>
      <b/>
      <sz val="10"/>
      <name val="Arial"/>
      <family val="2"/>
    </font>
    <font>
      <b/>
      <sz val="11"/>
      <name val="Calibri"/>
      <family val="2"/>
      <scheme val="minor"/>
    </font>
    <font>
      <sz val="11"/>
      <color theme="1"/>
      <name val="Calibri"/>
      <family val="2"/>
      <scheme val="minor"/>
    </font>
    <font>
      <sz val="11"/>
      <name val="Calibri"/>
      <family val="2"/>
      <scheme val="minor"/>
    </font>
    <font>
      <b/>
      <sz val="14"/>
      <color theme="1"/>
      <name val="Calibri"/>
      <family val="2"/>
      <scheme val="minor"/>
    </font>
    <font>
      <sz val="12"/>
      <name val="Arial"/>
      <family val="2"/>
    </font>
    <font>
      <b/>
      <i/>
      <sz val="10"/>
      <name val="Arial"/>
      <family val="2"/>
    </font>
    <font>
      <b/>
      <sz val="10"/>
      <color rgb="FFFF0000"/>
      <name val="Arial"/>
      <family val="2"/>
    </font>
    <font>
      <b/>
      <sz val="10"/>
      <color indexed="9"/>
      <name val="Arial"/>
      <family val="2"/>
    </font>
    <font>
      <sz val="10"/>
      <color indexed="22"/>
      <name val="Arial"/>
      <family val="2"/>
    </font>
    <font>
      <sz val="10"/>
      <color indexed="12"/>
      <name val="Arial"/>
      <family val="2"/>
    </font>
    <font>
      <sz val="10"/>
      <color indexed="8"/>
      <name val="Arial"/>
      <family val="2"/>
    </font>
    <font>
      <b/>
      <sz val="8"/>
      <color indexed="81"/>
      <name val="Tahoma"/>
      <family val="2"/>
    </font>
    <font>
      <sz val="8"/>
      <color indexed="81"/>
      <name val="Tahoma"/>
      <family val="2"/>
    </font>
    <font>
      <sz val="10"/>
      <color theme="0"/>
      <name val="Arial"/>
      <family val="2"/>
    </font>
    <font>
      <sz val="9"/>
      <color indexed="81"/>
      <name val="Tahoma"/>
      <family val="2"/>
    </font>
    <font>
      <b/>
      <sz val="9"/>
      <color indexed="81"/>
      <name val="Tahoma"/>
      <family val="2"/>
    </font>
    <font>
      <sz val="10"/>
      <color rgb="FFFF0000"/>
      <name val="Arial"/>
      <family val="2"/>
    </font>
    <font>
      <b/>
      <sz val="11"/>
      <color theme="1"/>
      <name val="Calibri"/>
      <family val="2"/>
      <scheme val="minor"/>
    </font>
    <font>
      <sz val="11"/>
      <color rgb="FF000000"/>
      <name val="Calibri"/>
      <family val="2"/>
    </font>
    <font>
      <b/>
      <sz val="10"/>
      <color theme="1"/>
      <name val="Arial"/>
      <family val="2"/>
    </font>
    <font>
      <sz val="10"/>
      <color indexed="9"/>
      <name val="Arial"/>
      <family val="2"/>
    </font>
    <font>
      <sz val="10"/>
      <color indexed="10"/>
      <name val="Arial"/>
      <family val="2"/>
    </font>
  </fonts>
  <fills count="23">
    <fill>
      <patternFill patternType="none"/>
    </fill>
    <fill>
      <patternFill patternType="gray125"/>
    </fill>
    <fill>
      <patternFill patternType="solid">
        <fgColor theme="2" tint="-9.9978637043366805E-2"/>
        <bgColor indexed="64"/>
      </patternFill>
    </fill>
    <fill>
      <patternFill patternType="solid">
        <fgColor theme="3"/>
        <bgColor indexed="64"/>
      </patternFill>
    </fill>
    <fill>
      <patternFill patternType="solid">
        <fgColor theme="3" tint="0.79998168889431442"/>
        <bgColor indexed="64"/>
      </patternFill>
    </fill>
    <fill>
      <patternFill patternType="solid">
        <fgColor indexed="18"/>
        <bgColor indexed="64"/>
      </patternFill>
    </fill>
    <fill>
      <patternFill patternType="solid">
        <fgColor indexed="26"/>
        <bgColor indexed="64"/>
      </patternFill>
    </fill>
    <fill>
      <patternFill patternType="solid">
        <fgColor indexed="12"/>
        <bgColor indexed="64"/>
      </patternFill>
    </fill>
    <fill>
      <patternFill patternType="solid">
        <fgColor theme="6" tint="0.59999389629810485"/>
        <bgColor indexed="64"/>
      </patternFill>
    </fill>
    <fill>
      <patternFill patternType="solid">
        <fgColor indexed="22"/>
        <bgColor indexed="64"/>
      </patternFill>
    </fill>
    <fill>
      <patternFill patternType="solid">
        <fgColor theme="0" tint="-0.249977111117893"/>
        <bgColor indexed="64"/>
      </patternFill>
    </fill>
    <fill>
      <patternFill patternType="solid">
        <fgColor indexed="43"/>
        <bgColor indexed="64"/>
      </patternFill>
    </fill>
    <fill>
      <patternFill patternType="solid">
        <fgColor theme="2" tint="-0.249977111117893"/>
        <bgColor indexed="64"/>
      </patternFill>
    </fill>
    <fill>
      <patternFill patternType="solid">
        <fgColor theme="4" tint="-0.249977111117893"/>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indexed="57"/>
        <bgColor indexed="64"/>
      </patternFill>
    </fill>
    <fill>
      <patternFill patternType="solid">
        <fgColor indexed="44"/>
        <bgColor indexed="64"/>
      </patternFill>
    </fill>
    <fill>
      <patternFill patternType="solid">
        <fgColor indexed="47"/>
        <bgColor indexed="64"/>
      </patternFill>
    </fill>
    <fill>
      <patternFill patternType="solid">
        <fgColor indexed="60"/>
        <bgColor indexed="64"/>
      </patternFill>
    </fill>
    <fill>
      <patternFill patternType="solid">
        <fgColor indexed="31"/>
        <bgColor indexed="64"/>
      </patternFill>
    </fill>
    <fill>
      <patternFill patternType="solid">
        <fgColor theme="0" tint="-4.9989318521683403E-2"/>
        <bgColor indexed="64"/>
      </patternFill>
    </fill>
    <fill>
      <patternFill patternType="solid">
        <fgColor indexed="41"/>
        <bgColor indexed="64"/>
      </patternFill>
    </fill>
  </fills>
  <borders count="3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right style="medium">
        <color indexed="64"/>
      </right>
      <top/>
      <bottom style="medium">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4">
    <xf numFmtId="0" fontId="0" fillId="0" borderId="0"/>
    <xf numFmtId="43" fontId="1" fillId="0" borderId="0" applyFont="0" applyFill="0" applyBorder="0" applyAlignment="0" applyProtection="0"/>
    <xf numFmtId="0" fontId="2" fillId="0" borderId="0">
      <alignment readingOrder="1"/>
    </xf>
    <xf numFmtId="0" fontId="8" fillId="0" borderId="0"/>
    <xf numFmtId="0" fontId="2" fillId="0" borderId="0"/>
    <xf numFmtId="0" fontId="2" fillId="0" borderId="0">
      <alignment readingOrder="1"/>
    </xf>
    <xf numFmtId="0" fontId="2" fillId="0" borderId="0"/>
    <xf numFmtId="9" fontId="1" fillId="0" borderId="0" applyFont="0" applyFill="0" applyBorder="0" applyAlignment="0" applyProtection="0"/>
    <xf numFmtId="0" fontId="5" fillId="0" borderId="0"/>
    <xf numFmtId="43" fontId="5" fillId="0" borderId="0" applyFont="0" applyFill="0" applyBorder="0" applyAlignment="0" applyProtection="0"/>
    <xf numFmtId="44" fontId="5" fillId="0" borderId="0" applyFont="0" applyFill="0" applyBorder="0" applyAlignment="0" applyProtection="0"/>
    <xf numFmtId="0" fontId="5" fillId="0" borderId="0"/>
    <xf numFmtId="43" fontId="2" fillId="0" borderId="0" applyFont="0" applyFill="0" applyBorder="0" applyAlignment="0" applyProtection="0"/>
    <xf numFmtId="0" fontId="2" fillId="0" borderId="0"/>
  </cellStyleXfs>
  <cellXfs count="212">
    <xf numFmtId="0" fontId="0" fillId="0" borderId="0" xfId="0"/>
    <xf numFmtId="0" fontId="4" fillId="2" borderId="1" xfId="2" applyFont="1" applyFill="1" applyBorder="1" applyAlignment="1">
      <alignment horizontal="left" vertical="center" wrapText="1"/>
    </xf>
    <xf numFmtId="0" fontId="5" fillId="0" borderId="0" xfId="0" applyFont="1"/>
    <xf numFmtId="0" fontId="5" fillId="0" borderId="1" xfId="2" applyFont="1" applyFill="1" applyBorder="1" applyAlignment="1">
      <alignment horizontal="left" vertical="center" wrapText="1"/>
    </xf>
    <xf numFmtId="0" fontId="6" fillId="0" borderId="1" xfId="2" applyFont="1" applyBorder="1" applyAlignment="1">
      <alignment horizontal="left" vertical="center" wrapText="1" readingOrder="1"/>
    </xf>
    <xf numFmtId="0" fontId="6" fillId="0" borderId="1" xfId="2" applyNumberFormat="1" applyFont="1" applyBorder="1" applyAlignment="1">
      <alignment horizontal="left" vertical="center" wrapText="1" readingOrder="1"/>
    </xf>
    <xf numFmtId="0" fontId="6" fillId="0" borderId="1" xfId="2" applyFont="1" applyBorder="1" applyAlignment="1">
      <alignment wrapText="1" readingOrder="1"/>
    </xf>
    <xf numFmtId="0" fontId="4" fillId="2" borderId="2" xfId="2" applyFont="1" applyFill="1" applyBorder="1" applyAlignment="1">
      <alignment horizontal="left" vertical="center" wrapText="1"/>
    </xf>
    <xf numFmtId="0" fontId="7" fillId="4" borderId="3" xfId="0" applyFont="1" applyFill="1" applyBorder="1"/>
    <xf numFmtId="0" fontId="7" fillId="4" borderId="4" xfId="0" applyFont="1" applyFill="1" applyBorder="1"/>
    <xf numFmtId="0" fontId="7" fillId="4" borderId="5" xfId="0" applyFont="1" applyFill="1" applyBorder="1"/>
    <xf numFmtId="0" fontId="9" fillId="0" borderId="0" xfId="3" applyFont="1"/>
    <xf numFmtId="0" fontId="10" fillId="0" borderId="0" xfId="4" applyFont="1"/>
    <xf numFmtId="0" fontId="2" fillId="0" borderId="0" xfId="3" applyFont="1"/>
    <xf numFmtId="5" fontId="2" fillId="0" borderId="0" xfId="3" applyNumberFormat="1" applyFont="1"/>
    <xf numFmtId="164" fontId="2" fillId="0" borderId="0" xfId="3" applyNumberFormat="1" applyFont="1"/>
    <xf numFmtId="164" fontId="10" fillId="0" borderId="0" xfId="3" applyNumberFormat="1" applyFont="1"/>
    <xf numFmtId="0" fontId="2" fillId="0" borderId="0" xfId="3" applyFont="1" applyFill="1"/>
    <xf numFmtId="165" fontId="2" fillId="0" borderId="0" xfId="3" applyNumberFormat="1" applyFont="1"/>
    <xf numFmtId="0" fontId="9" fillId="0" borderId="0" xfId="3" applyFont="1" applyAlignment="1">
      <alignment horizontal="left"/>
    </xf>
    <xf numFmtId="0" fontId="0" fillId="0" borderId="0" xfId="0">
      <alignment readingOrder="1"/>
    </xf>
    <xf numFmtId="166" fontId="0" fillId="0" borderId="0" xfId="0" applyNumberFormat="1" applyAlignment="1">
      <alignment horizontal="center" readingOrder="1"/>
    </xf>
    <xf numFmtId="167" fontId="0" fillId="0" borderId="0" xfId="0" applyNumberFormat="1" applyAlignment="1">
      <alignment horizontal="center" readingOrder="1"/>
    </xf>
    <xf numFmtId="0" fontId="2" fillId="0" borderId="0" xfId="3" applyFont="1" applyAlignment="1">
      <alignment horizontal="center"/>
    </xf>
    <xf numFmtId="0" fontId="11" fillId="5" borderId="6" xfId="3" applyFont="1" applyFill="1" applyBorder="1" applyAlignment="1">
      <alignment horizontal="centerContinuous"/>
    </xf>
    <xf numFmtId="0" fontId="12" fillId="5" borderId="6" xfId="3" applyFont="1" applyFill="1" applyBorder="1" applyAlignment="1">
      <alignment horizontal="centerContinuous"/>
    </xf>
    <xf numFmtId="0" fontId="12" fillId="5" borderId="7" xfId="3" applyFont="1" applyFill="1" applyBorder="1" applyAlignment="1">
      <alignment horizontal="centerContinuous"/>
    </xf>
    <xf numFmtId="0" fontId="13" fillId="5" borderId="8" xfId="3" applyFont="1" applyFill="1" applyBorder="1" applyAlignment="1">
      <alignment horizontal="centerContinuous"/>
    </xf>
    <xf numFmtId="0" fontId="12" fillId="3" borderId="8" xfId="3" applyFont="1" applyFill="1" applyBorder="1" applyAlignment="1">
      <alignment horizontal="center"/>
    </xf>
    <xf numFmtId="0" fontId="12" fillId="0" borderId="0" xfId="3" applyFont="1" applyFill="1" applyBorder="1" applyAlignment="1">
      <alignment horizontal="centerContinuous"/>
    </xf>
    <xf numFmtId="0" fontId="13" fillId="0" borderId="0" xfId="3" applyFont="1" applyFill="1" applyBorder="1" applyAlignment="1">
      <alignment horizontal="centerContinuous"/>
    </xf>
    <xf numFmtId="0" fontId="14" fillId="0" borderId="0" xfId="3" applyFont="1" applyFill="1" applyBorder="1" applyAlignment="1">
      <alignment horizontal="centerContinuous"/>
    </xf>
    <xf numFmtId="0" fontId="2" fillId="0" borderId="0" xfId="3" applyFont="1" applyFill="1" applyBorder="1"/>
    <xf numFmtId="0" fontId="14" fillId="9" borderId="1" xfId="3" applyFont="1" applyFill="1" applyBorder="1" applyAlignment="1">
      <alignment horizontal="center" wrapText="1"/>
    </xf>
    <xf numFmtId="0" fontId="14" fillId="9" borderId="11" xfId="3" applyFont="1" applyFill="1" applyBorder="1" applyAlignment="1">
      <alignment horizontal="center" wrapText="1"/>
    </xf>
    <xf numFmtId="0" fontId="14" fillId="9" borderId="2" xfId="3" applyFont="1" applyFill="1" applyBorder="1" applyAlignment="1">
      <alignment horizontal="center" wrapText="1"/>
    </xf>
    <xf numFmtId="0" fontId="14" fillId="9" borderId="2" xfId="0" applyFont="1" applyFill="1" applyBorder="1" applyAlignment="1">
      <alignment horizontal="center" wrapText="1"/>
    </xf>
    <xf numFmtId="0" fontId="14" fillId="10" borderId="8" xfId="3" applyFont="1" applyFill="1" applyBorder="1" applyAlignment="1">
      <alignment horizontal="center" wrapText="1"/>
    </xf>
    <xf numFmtId="0" fontId="14" fillId="10" borderId="1" xfId="3" applyFont="1" applyFill="1" applyBorder="1" applyAlignment="1">
      <alignment horizontal="center" wrapText="1"/>
    </xf>
    <xf numFmtId="0" fontId="14" fillId="0" borderId="0" xfId="3" applyFont="1" applyFill="1" applyBorder="1" applyAlignment="1">
      <alignment horizontal="center" wrapText="1"/>
    </xf>
    <xf numFmtId="164" fontId="0" fillId="0" borderId="0" xfId="0" applyNumberFormat="1">
      <alignment readingOrder="1"/>
    </xf>
    <xf numFmtId="0" fontId="0" fillId="0" borderId="0" xfId="0" applyFill="1">
      <alignment readingOrder="1"/>
    </xf>
    <xf numFmtId="0" fontId="0" fillId="0" borderId="0" xfId="0" applyFill="1" applyAlignment="1">
      <alignment vertical="center" wrapText="1" readingOrder="1"/>
    </xf>
    <xf numFmtId="9" fontId="0" fillId="0" borderId="0" xfId="0" applyNumberFormat="1">
      <alignment readingOrder="1"/>
    </xf>
    <xf numFmtId="1" fontId="0" fillId="0" borderId="0" xfId="0" applyNumberFormat="1">
      <alignment readingOrder="1"/>
    </xf>
    <xf numFmtId="170" fontId="0" fillId="0" borderId="0" xfId="0" applyNumberFormat="1">
      <alignment readingOrder="1"/>
    </xf>
    <xf numFmtId="2" fontId="0" fillId="0" borderId="0" xfId="0" applyNumberFormat="1">
      <alignment readingOrder="1"/>
    </xf>
    <xf numFmtId="0" fontId="0" fillId="2" borderId="0" xfId="0" applyFill="1">
      <alignment readingOrder="1"/>
    </xf>
    <xf numFmtId="1" fontId="0" fillId="2" borderId="0" xfId="0" applyNumberFormat="1" applyFill="1">
      <alignment readingOrder="1"/>
    </xf>
    <xf numFmtId="9" fontId="2" fillId="2" borderId="0" xfId="7" applyFont="1" applyFill="1">
      <alignment readingOrder="1"/>
    </xf>
    <xf numFmtId="9" fontId="2" fillId="0" borderId="0" xfId="7" applyFont="1" applyFill="1" applyAlignment="1">
      <alignment horizontal="center" readingOrder="1"/>
    </xf>
    <xf numFmtId="9" fontId="2" fillId="0" borderId="0" xfId="7" applyNumberFormat="1" applyFont="1" applyFill="1" applyAlignment="1">
      <alignment horizontal="center" readingOrder="1"/>
    </xf>
    <xf numFmtId="2" fontId="0" fillId="0" borderId="0" xfId="0" applyNumberFormat="1"/>
    <xf numFmtId="168" fontId="17" fillId="13" borderId="0" xfId="1" applyNumberFormat="1" applyFont="1" applyFill="1">
      <alignment readingOrder="1"/>
    </xf>
    <xf numFmtId="0" fontId="2" fillId="0" borderId="0" xfId="0" applyFont="1"/>
    <xf numFmtId="0" fontId="5" fillId="0" borderId="0" xfId="0" applyFont="1" applyAlignment="1">
      <alignment wrapText="1"/>
    </xf>
    <xf numFmtId="167" fontId="0" fillId="0" borderId="0" xfId="0" applyNumberFormat="1" applyFill="1">
      <alignment readingOrder="1"/>
    </xf>
    <xf numFmtId="0" fontId="21" fillId="14" borderId="1" xfId="0" applyFont="1" applyFill="1" applyBorder="1"/>
    <xf numFmtId="0" fontId="21" fillId="2" borderId="1" xfId="0" applyFont="1" applyFill="1" applyBorder="1"/>
    <xf numFmtId="0" fontId="21" fillId="2" borderId="6" xfId="0" applyFont="1" applyFill="1" applyBorder="1"/>
    <xf numFmtId="0" fontId="21" fillId="2" borderId="11" xfId="0" applyFont="1" applyFill="1" applyBorder="1"/>
    <xf numFmtId="1" fontId="0" fillId="15" borderId="0" xfId="0" applyNumberFormat="1" applyFill="1" applyAlignment="1">
      <alignment horizontal="center" readingOrder="1"/>
    </xf>
    <xf numFmtId="164" fontId="0" fillId="12" borderId="0" xfId="0" applyNumberFormat="1" applyFill="1" applyAlignment="1">
      <alignment horizontal="center" readingOrder="1"/>
    </xf>
    <xf numFmtId="164" fontId="0" fillId="0" borderId="0" xfId="0" applyNumberFormat="1" applyAlignment="1">
      <alignment horizontal="center" readingOrder="1"/>
    </xf>
    <xf numFmtId="0" fontId="21" fillId="15" borderId="1" xfId="0" applyFont="1" applyFill="1" applyBorder="1"/>
    <xf numFmtId="0" fontId="20" fillId="0" borderId="0" xfId="0" applyFont="1">
      <alignment readingOrder="1"/>
    </xf>
    <xf numFmtId="0" fontId="2" fillId="0" borderId="0" xfId="0" applyFont="1" applyAlignment="1">
      <alignment horizontal="right" readingOrder="1"/>
    </xf>
    <xf numFmtId="171" fontId="0" fillId="0" borderId="0" xfId="1" applyNumberFormat="1" applyFont="1" applyAlignment="1">
      <alignment readingOrder="1"/>
    </xf>
    <xf numFmtId="0" fontId="3" fillId="4" borderId="7" xfId="0" applyFont="1" applyFill="1" applyBorder="1">
      <alignment readingOrder="1"/>
    </xf>
    <xf numFmtId="0" fontId="0" fillId="4" borderId="17" xfId="0" applyFill="1" applyBorder="1">
      <alignment readingOrder="1"/>
    </xf>
    <xf numFmtId="0" fontId="3" fillId="4" borderId="17" xfId="0" applyFont="1" applyFill="1" applyBorder="1">
      <alignment readingOrder="1"/>
    </xf>
    <xf numFmtId="0" fontId="0" fillId="4" borderId="15" xfId="0" applyNumberFormat="1" applyFill="1" applyBorder="1" applyAlignment="1">
      <alignment vertical="center" wrapText="1" readingOrder="1"/>
    </xf>
    <xf numFmtId="0" fontId="0" fillId="4" borderId="16" xfId="0" applyNumberFormat="1" applyFill="1" applyBorder="1" applyAlignment="1">
      <alignment vertical="center" wrapText="1" readingOrder="1"/>
    </xf>
    <xf numFmtId="0" fontId="0" fillId="4" borderId="8" xfId="0" applyNumberFormat="1" applyFill="1" applyBorder="1" applyAlignment="1">
      <alignment vertical="center" wrapText="1" readingOrder="1"/>
    </xf>
    <xf numFmtId="0" fontId="0" fillId="4" borderId="10" xfId="0" applyNumberFormat="1" applyFill="1" applyBorder="1" applyAlignment="1">
      <alignment vertical="center" wrapText="1" readingOrder="1"/>
    </xf>
    <xf numFmtId="49" fontId="0" fillId="4" borderId="11" xfId="0" quotePrefix="1" applyNumberFormat="1" applyFill="1" applyBorder="1">
      <alignment readingOrder="1"/>
    </xf>
    <xf numFmtId="1" fontId="0" fillId="0" borderId="0" xfId="0" quotePrefix="1" applyNumberFormat="1">
      <alignment readingOrder="1"/>
    </xf>
    <xf numFmtId="0" fontId="0" fillId="0" borderId="0" xfId="0" quotePrefix="1">
      <alignment readingOrder="1"/>
    </xf>
    <xf numFmtId="1" fontId="0" fillId="0" borderId="0" xfId="0" applyNumberFormat="1" applyFill="1">
      <alignment readingOrder="1"/>
    </xf>
    <xf numFmtId="0" fontId="0" fillId="2" borderId="0" xfId="0" applyFill="1" applyAlignment="1">
      <alignment horizontal="center" readingOrder="1"/>
    </xf>
    <xf numFmtId="0" fontId="22" fillId="0" borderId="0" xfId="0" applyFont="1">
      <alignment readingOrder="1"/>
    </xf>
    <xf numFmtId="168" fontId="0" fillId="0" borderId="0" xfId="1" applyNumberFormat="1" applyFont="1" applyFill="1">
      <alignment readingOrder="1"/>
    </xf>
    <xf numFmtId="168" fontId="0" fillId="0" borderId="0" xfId="1" applyNumberFormat="1" applyFont="1">
      <alignment readingOrder="1"/>
    </xf>
    <xf numFmtId="168" fontId="0" fillId="11" borderId="0" xfId="1" applyNumberFormat="1" applyFont="1" applyFill="1">
      <alignment readingOrder="1"/>
    </xf>
    <xf numFmtId="168" fontId="0" fillId="0" borderId="0" xfId="0" applyNumberFormat="1"/>
    <xf numFmtId="0" fontId="2" fillId="0" borderId="0" xfId="0" applyFont="1">
      <alignment readingOrder="1"/>
    </xf>
    <xf numFmtId="0" fontId="2" fillId="0" borderId="0" xfId="5">
      <alignment readingOrder="1"/>
    </xf>
    <xf numFmtId="0" fontId="2" fillId="2" borderId="0" xfId="0" applyFont="1" applyFill="1" applyAlignment="1">
      <alignment horizontal="center" readingOrder="1"/>
    </xf>
    <xf numFmtId="0" fontId="0" fillId="0" borderId="0" xfId="0" applyAlignment="1">
      <alignment horizontal="center" readingOrder="1"/>
    </xf>
    <xf numFmtId="0" fontId="0" fillId="2" borderId="0" xfId="0" applyFill="1" applyAlignment="1">
      <alignment horizontal="right" readingOrder="1"/>
    </xf>
    <xf numFmtId="0" fontId="2" fillId="2" borderId="0" xfId="0" applyFont="1" applyFill="1">
      <alignment readingOrder="1"/>
    </xf>
    <xf numFmtId="0" fontId="0" fillId="0" borderId="0" xfId="0" applyFill="1" applyBorder="1">
      <alignment readingOrder="1"/>
    </xf>
    <xf numFmtId="164" fontId="0" fillId="0" borderId="0" xfId="0" applyNumberFormat="1" applyFill="1" applyBorder="1">
      <alignment readingOrder="1"/>
    </xf>
    <xf numFmtId="0" fontId="2" fillId="0" borderId="0" xfId="5" applyFill="1" applyBorder="1">
      <alignment readingOrder="1"/>
    </xf>
    <xf numFmtId="0" fontId="21" fillId="0" borderId="0" xfId="0" applyFont="1" applyFill="1" applyBorder="1"/>
    <xf numFmtId="164" fontId="21" fillId="0" borderId="0" xfId="0" applyNumberFormat="1" applyFont="1" applyFill="1" applyBorder="1"/>
    <xf numFmtId="43" fontId="0" fillId="0" borderId="0" xfId="0" applyNumberFormat="1">
      <alignment readingOrder="1"/>
    </xf>
    <xf numFmtId="170" fontId="21" fillId="15" borderId="1" xfId="0" applyNumberFormat="1" applyFont="1" applyFill="1" applyBorder="1"/>
    <xf numFmtId="173" fontId="0" fillId="0" borderId="0" xfId="0" applyNumberFormat="1">
      <alignment readingOrder="1"/>
    </xf>
    <xf numFmtId="0" fontId="24" fillId="16" borderId="9" xfId="0" applyFont="1" applyFill="1" applyBorder="1" applyAlignment="1">
      <alignment horizontal="left" readingOrder="1"/>
    </xf>
    <xf numFmtId="0" fontId="24" fillId="16" borderId="8" xfId="0" applyFont="1" applyFill="1" applyBorder="1" applyAlignment="1">
      <alignment horizontal="center" wrapText="1" readingOrder="1"/>
    </xf>
    <xf numFmtId="0" fontId="14" fillId="17" borderId="1" xfId="0" applyFont="1" applyFill="1" applyBorder="1" applyAlignment="1">
      <alignment horizontal="center" wrapText="1" readingOrder="1"/>
    </xf>
    <xf numFmtId="0" fontId="14" fillId="17" borderId="8" xfId="0" applyFont="1" applyFill="1" applyBorder="1" applyAlignment="1">
      <alignment horizontal="center" wrapText="1" readingOrder="1"/>
    </xf>
    <xf numFmtId="164" fontId="14" fillId="17" borderId="8" xfId="0" applyNumberFormat="1" applyFont="1" applyFill="1" applyBorder="1" applyAlignment="1">
      <alignment horizontal="center" wrapText="1" readingOrder="1"/>
    </xf>
    <xf numFmtId="164" fontId="14" fillId="17" borderId="20" xfId="0" applyNumberFormat="1" applyFont="1" applyFill="1" applyBorder="1" applyAlignment="1">
      <alignment horizontal="centerContinuous" wrapText="1" readingOrder="1"/>
    </xf>
    <xf numFmtId="164" fontId="14" fillId="17" borderId="21" xfId="0" applyNumberFormat="1" applyFont="1" applyFill="1" applyBorder="1" applyAlignment="1">
      <alignment horizontal="centerContinuous" wrapText="1" readingOrder="1"/>
    </xf>
    <xf numFmtId="164" fontId="14" fillId="17" borderId="5" xfId="0" applyNumberFormat="1" applyFont="1" applyFill="1" applyBorder="1" applyAlignment="1">
      <alignment horizontal="centerContinuous" wrapText="1" readingOrder="1"/>
    </xf>
    <xf numFmtId="0" fontId="14" fillId="18" borderId="1" xfId="0" applyFont="1" applyFill="1" applyBorder="1" applyAlignment="1">
      <alignment horizontal="center" wrapText="1" readingOrder="1"/>
    </xf>
    <xf numFmtId="0" fontId="14" fillId="18" borderId="8" xfId="0" applyFont="1" applyFill="1" applyBorder="1" applyAlignment="1">
      <alignment horizontal="center" wrapText="1" readingOrder="1"/>
    </xf>
    <xf numFmtId="164" fontId="14" fillId="18" borderId="8" xfId="0" applyNumberFormat="1" applyFont="1" applyFill="1" applyBorder="1" applyAlignment="1">
      <alignment horizontal="center" wrapText="1" readingOrder="1"/>
    </xf>
    <xf numFmtId="164" fontId="13" fillId="0" borderId="0" xfId="0" applyNumberFormat="1" applyFont="1">
      <alignment readingOrder="1"/>
    </xf>
    <xf numFmtId="0" fontId="24" fillId="19" borderId="9" xfId="0" applyFont="1" applyFill="1" applyBorder="1" applyAlignment="1">
      <alignment horizontal="left" wrapText="1" readingOrder="1"/>
    </xf>
    <xf numFmtId="0" fontId="24" fillId="19" borderId="8" xfId="0" applyFont="1" applyFill="1" applyBorder="1" applyAlignment="1">
      <alignment horizontal="center" wrapText="1" readingOrder="1"/>
    </xf>
    <xf numFmtId="0" fontId="24" fillId="16" borderId="10" xfId="0" applyFont="1" applyFill="1" applyBorder="1" applyAlignment="1">
      <alignment horizontal="center" wrapText="1" readingOrder="1"/>
    </xf>
    <xf numFmtId="0" fontId="0" fillId="0" borderId="22" xfId="0" applyBorder="1">
      <alignment readingOrder="1"/>
    </xf>
    <xf numFmtId="0" fontId="0" fillId="0" borderId="23" xfId="0" applyBorder="1">
      <alignment readingOrder="1"/>
    </xf>
    <xf numFmtId="0" fontId="0" fillId="0" borderId="24" xfId="0" applyBorder="1">
      <alignment readingOrder="1"/>
    </xf>
    <xf numFmtId="0" fontId="0" fillId="0" borderId="25" xfId="0" applyBorder="1">
      <alignment readingOrder="1"/>
    </xf>
    <xf numFmtId="0" fontId="0" fillId="0" borderId="0" xfId="0" applyBorder="1">
      <alignment readingOrder="1"/>
    </xf>
    <xf numFmtId="0" fontId="0" fillId="0" borderId="26" xfId="0" applyBorder="1">
      <alignment readingOrder="1"/>
    </xf>
    <xf numFmtId="0" fontId="0" fillId="0" borderId="27" xfId="0" applyBorder="1">
      <alignment readingOrder="1"/>
    </xf>
    <xf numFmtId="0" fontId="0" fillId="0" borderId="28" xfId="0" applyBorder="1">
      <alignment readingOrder="1"/>
    </xf>
    <xf numFmtId="0" fontId="0" fillId="0" borderId="12" xfId="0" applyBorder="1">
      <alignment readingOrder="1"/>
    </xf>
    <xf numFmtId="0" fontId="14" fillId="20" borderId="3" xfId="0" applyFont="1" applyFill="1" applyBorder="1" applyAlignment="1">
      <alignment horizontal="centerContinuous" wrapText="1" readingOrder="1"/>
    </xf>
    <xf numFmtId="0" fontId="14" fillId="20" borderId="5" xfId="0" applyFont="1" applyFill="1" applyBorder="1" applyAlignment="1">
      <alignment horizontal="centerContinuous" wrapText="1" readingOrder="1"/>
    </xf>
    <xf numFmtId="164" fontId="14" fillId="20" borderId="3" xfId="0" applyNumberFormat="1" applyFont="1" applyFill="1" applyBorder="1" applyAlignment="1">
      <alignment horizontal="centerContinuous" wrapText="1" readingOrder="1"/>
    </xf>
    <xf numFmtId="164" fontId="14" fillId="20" borderId="4" xfId="0" applyNumberFormat="1" applyFont="1" applyFill="1" applyBorder="1" applyAlignment="1">
      <alignment horizontal="centerContinuous" wrapText="1" readingOrder="1"/>
    </xf>
    <xf numFmtId="164" fontId="14" fillId="20" borderId="5" xfId="0" applyNumberFormat="1" applyFont="1" applyFill="1" applyBorder="1" applyAlignment="1">
      <alignment horizontal="centerContinuous" wrapText="1" readingOrder="1"/>
    </xf>
    <xf numFmtId="164" fontId="14" fillId="20" borderId="10" xfId="0" applyNumberFormat="1" applyFont="1" applyFill="1" applyBorder="1" applyAlignment="1">
      <alignment horizontal="center" wrapText="1" readingOrder="1"/>
    </xf>
    <xf numFmtId="174" fontId="14" fillId="18" borderId="8" xfId="0" applyNumberFormat="1" applyFont="1" applyFill="1" applyBorder="1" applyAlignment="1">
      <alignment horizontal="center" wrapText="1" readingOrder="1"/>
    </xf>
    <xf numFmtId="164" fontId="25" fillId="0" borderId="0" xfId="0" applyNumberFormat="1" applyFont="1">
      <alignment readingOrder="1"/>
    </xf>
    <xf numFmtId="0" fontId="14" fillId="17" borderId="3" xfId="0" applyFont="1" applyFill="1" applyBorder="1" applyAlignment="1">
      <alignment horizontal="centerContinuous" wrapText="1" readingOrder="1"/>
    </xf>
    <xf numFmtId="0" fontId="14" fillId="17" borderId="4" xfId="0" applyFont="1" applyFill="1" applyBorder="1" applyAlignment="1">
      <alignment horizontal="centerContinuous" wrapText="1" readingOrder="1"/>
    </xf>
    <xf numFmtId="164" fontId="14" fillId="17" borderId="4" xfId="0" applyNumberFormat="1" applyFont="1" applyFill="1" applyBorder="1" applyAlignment="1">
      <alignment horizontal="centerContinuous" wrapText="1" readingOrder="1"/>
    </xf>
    <xf numFmtId="164" fontId="14" fillId="17" borderId="10" xfId="0" applyNumberFormat="1" applyFont="1" applyFill="1" applyBorder="1" applyAlignment="1">
      <alignment horizontal="center" wrapText="1" readingOrder="1"/>
    </xf>
    <xf numFmtId="164" fontId="14" fillId="17" borderId="3" xfId="0" applyNumberFormat="1" applyFont="1" applyFill="1" applyBorder="1" applyAlignment="1">
      <alignment horizontal="centerContinuous" wrapText="1" readingOrder="1"/>
    </xf>
    <xf numFmtId="0" fontId="3" fillId="0" borderId="0" xfId="0" applyFont="1">
      <alignment readingOrder="1"/>
    </xf>
    <xf numFmtId="164" fontId="3" fillId="0" borderId="0" xfId="0" applyNumberFormat="1" applyFont="1">
      <alignment readingOrder="1"/>
    </xf>
    <xf numFmtId="175" fontId="3" fillId="0" borderId="0" xfId="0" applyNumberFormat="1" applyFont="1">
      <alignment readingOrder="1"/>
    </xf>
    <xf numFmtId="175" fontId="0" fillId="0" borderId="0" xfId="0" applyNumberFormat="1">
      <alignment readingOrder="1"/>
    </xf>
    <xf numFmtId="175" fontId="25" fillId="0" borderId="0" xfId="0" applyNumberFormat="1" applyFont="1">
      <alignment readingOrder="1"/>
    </xf>
    <xf numFmtId="176" fontId="14" fillId="18" borderId="8" xfId="0" applyNumberFormat="1" applyFont="1" applyFill="1" applyBorder="1" applyAlignment="1">
      <alignment horizontal="center" wrapText="1" readingOrder="1"/>
    </xf>
    <xf numFmtId="14" fontId="14" fillId="18" borderId="8" xfId="0" applyNumberFormat="1" applyFont="1" applyFill="1" applyBorder="1" applyAlignment="1">
      <alignment horizontal="center" wrapText="1" readingOrder="1"/>
    </xf>
    <xf numFmtId="0" fontId="21" fillId="21" borderId="1" xfId="0" applyFont="1" applyFill="1" applyBorder="1"/>
    <xf numFmtId="0" fontId="21" fillId="21" borderId="1" xfId="0" applyFont="1" applyFill="1" applyBorder="1" applyAlignment="1">
      <alignment horizontal="center"/>
    </xf>
    <xf numFmtId="168" fontId="0" fillId="21" borderId="0" xfId="12" applyNumberFormat="1" applyFont="1" applyFill="1" applyAlignment="1">
      <alignment horizontal="center" readingOrder="1"/>
    </xf>
    <xf numFmtId="164" fontId="0" fillId="21" borderId="1" xfId="0" applyNumberFormat="1" applyFill="1" applyBorder="1" applyAlignment="1">
      <alignment horizontal="center" readingOrder="1"/>
    </xf>
    <xf numFmtId="0" fontId="0" fillId="21" borderId="1" xfId="0" applyFill="1" applyBorder="1">
      <alignment readingOrder="1"/>
    </xf>
    <xf numFmtId="172" fontId="0" fillId="21" borderId="1" xfId="1" applyNumberFormat="1" applyFont="1" applyFill="1" applyBorder="1">
      <alignment readingOrder="1"/>
    </xf>
    <xf numFmtId="0" fontId="0" fillId="2" borderId="6" xfId="0" applyFill="1" applyBorder="1">
      <alignment readingOrder="1"/>
    </xf>
    <xf numFmtId="0" fontId="0" fillId="2" borderId="18" xfId="0" applyFill="1" applyBorder="1">
      <alignment readingOrder="1"/>
    </xf>
    <xf numFmtId="0" fontId="0" fillId="2" borderId="11" xfId="0" applyFill="1" applyBorder="1">
      <alignment readingOrder="1"/>
    </xf>
    <xf numFmtId="0" fontId="0" fillId="2" borderId="13" xfId="0" applyFill="1" applyBorder="1">
      <alignment readingOrder="1"/>
    </xf>
    <xf numFmtId="0" fontId="17" fillId="13" borderId="13" xfId="0" applyFont="1" applyFill="1" applyBorder="1">
      <alignment readingOrder="1"/>
    </xf>
    <xf numFmtId="0" fontId="17" fillId="13" borderId="14" xfId="0" applyFont="1" applyFill="1" applyBorder="1">
      <alignment readingOrder="1"/>
    </xf>
    <xf numFmtId="0" fontId="0" fillId="2" borderId="0" xfId="0" applyFill="1" applyBorder="1">
      <alignment readingOrder="1"/>
    </xf>
    <xf numFmtId="0" fontId="17" fillId="13" borderId="0" xfId="0" applyFont="1" applyFill="1" applyBorder="1">
      <alignment readingOrder="1"/>
    </xf>
    <xf numFmtId="0" fontId="0" fillId="2" borderId="0" xfId="0" applyFill="1" applyBorder="1" applyAlignment="1">
      <alignment vertical="center" wrapText="1" readingOrder="1"/>
    </xf>
    <xf numFmtId="0" fontId="0" fillId="2" borderId="15" xfId="0" applyFill="1" applyBorder="1">
      <alignment readingOrder="1"/>
    </xf>
    <xf numFmtId="164" fontId="23" fillId="15" borderId="15" xfId="0" applyNumberFormat="1" applyFont="1" applyFill="1" applyBorder="1" applyAlignment="1">
      <alignment horizontal="center" readingOrder="1"/>
    </xf>
    <xf numFmtId="0" fontId="5" fillId="0" borderId="0" xfId="0" applyFont="1" applyAlignment="1">
      <alignment horizontal="right"/>
    </xf>
    <xf numFmtId="0" fontId="17" fillId="13" borderId="0" xfId="0" applyFont="1" applyFill="1">
      <alignment readingOrder="1"/>
    </xf>
    <xf numFmtId="0" fontId="0" fillId="15" borderId="16" xfId="0" applyFill="1" applyBorder="1">
      <alignment readingOrder="1"/>
    </xf>
    <xf numFmtId="2" fontId="0" fillId="0" borderId="0" xfId="0" applyNumberFormat="1" applyFill="1" applyBorder="1"/>
    <xf numFmtId="0" fontId="0" fillId="0" borderId="0" xfId="0" applyFill="1" applyBorder="1"/>
    <xf numFmtId="0" fontId="22" fillId="0" borderId="0" xfId="0" applyFont="1" applyFill="1" applyBorder="1">
      <alignment readingOrder="1"/>
    </xf>
    <xf numFmtId="2" fontId="14" fillId="2" borderId="0" xfId="3" applyNumberFormat="1" applyFont="1" applyFill="1" applyBorder="1" applyAlignment="1">
      <alignment wrapText="1"/>
    </xf>
    <xf numFmtId="0" fontId="14" fillId="2" borderId="0" xfId="3" applyFont="1" applyFill="1" applyBorder="1" applyAlignment="1">
      <alignment wrapText="1"/>
    </xf>
    <xf numFmtId="169" fontId="14" fillId="2" borderId="0" xfId="3" applyNumberFormat="1" applyFont="1" applyFill="1" applyBorder="1" applyAlignment="1">
      <alignment wrapText="1"/>
    </xf>
    <xf numFmtId="2" fontId="0" fillId="2" borderId="0" xfId="0" applyNumberFormat="1" applyFill="1" applyAlignment="1"/>
    <xf numFmtId="2" fontId="0" fillId="2" borderId="0" xfId="0" applyNumberFormat="1" applyFill="1" applyBorder="1" applyAlignment="1"/>
    <xf numFmtId="0" fontId="0" fillId="2" borderId="0" xfId="0" applyFill="1" applyBorder="1" applyAlignment="1"/>
    <xf numFmtId="0" fontId="22" fillId="2" borderId="0" xfId="0" applyFont="1" applyFill="1" applyBorder="1" applyAlignment="1"/>
    <xf numFmtId="2" fontId="0" fillId="0" borderId="0" xfId="0" applyNumberFormat="1" applyFill="1"/>
    <xf numFmtId="2" fontId="17" fillId="0" borderId="0" xfId="0" applyNumberFormat="1" applyFont="1" applyFill="1"/>
    <xf numFmtId="169" fontId="14" fillId="0" borderId="0" xfId="3" applyNumberFormat="1" applyFont="1" applyFill="1" applyBorder="1" applyAlignment="1">
      <alignment horizontal="center" wrapText="1"/>
    </xf>
    <xf numFmtId="164" fontId="14" fillId="0" borderId="0" xfId="0" applyNumberFormat="1" applyFont="1" applyFill="1" applyBorder="1" applyAlignment="1">
      <alignment horizontal="center" wrapText="1"/>
    </xf>
    <xf numFmtId="0" fontId="14" fillId="9" borderId="1" xfId="0" applyFont="1" applyFill="1" applyBorder="1" applyAlignment="1">
      <alignment horizontal="center" wrapText="1"/>
    </xf>
    <xf numFmtId="0" fontId="0" fillId="0" borderId="0" xfId="0" applyAlignment="1">
      <alignment horizontal="left"/>
    </xf>
    <xf numFmtId="0" fontId="0" fillId="0" borderId="0" xfId="0" applyAlignment="1">
      <alignment horizontal="left" indent="1"/>
    </xf>
    <xf numFmtId="0" fontId="2" fillId="0" borderId="0" xfId="13"/>
    <xf numFmtId="0" fontId="2" fillId="0" borderId="0" xfId="13" applyFont="1"/>
    <xf numFmtId="0" fontId="2" fillId="11" borderId="1" xfId="13" applyFont="1" applyFill="1" applyBorder="1" applyAlignment="1">
      <alignment wrapText="1"/>
    </xf>
    <xf numFmtId="1" fontId="2" fillId="0" borderId="0" xfId="13" applyNumberFormat="1"/>
    <xf numFmtId="168" fontId="2" fillId="0" borderId="1" xfId="12" applyNumberFormat="1" applyBorder="1"/>
    <xf numFmtId="9" fontId="2" fillId="0" borderId="1" xfId="13" applyNumberFormat="1" applyBorder="1"/>
    <xf numFmtId="172" fontId="2" fillId="0" borderId="1" xfId="13" applyNumberFormat="1" applyBorder="1"/>
    <xf numFmtId="1" fontId="2" fillId="22" borderId="0" xfId="13" applyNumberFormat="1" applyFill="1"/>
    <xf numFmtId="0" fontId="2" fillId="22" borderId="0" xfId="13" applyFont="1" applyFill="1"/>
    <xf numFmtId="0" fontId="2" fillId="22" borderId="0" xfId="13" applyFill="1"/>
    <xf numFmtId="0" fontId="3" fillId="0" borderId="0" xfId="0" applyFont="1"/>
    <xf numFmtId="9" fontId="0" fillId="0" borderId="0" xfId="0" applyNumberFormat="1"/>
    <xf numFmtId="0" fontId="6" fillId="0" borderId="2" xfId="2" applyNumberFormat="1" applyFont="1" applyFill="1" applyBorder="1" applyAlignment="1">
      <alignment horizontal="left" vertical="center" wrapText="1"/>
    </xf>
    <xf numFmtId="0" fontId="5" fillId="0" borderId="2" xfId="2" applyFont="1" applyFill="1" applyBorder="1" applyAlignment="1">
      <alignment horizontal="left" vertical="center" wrapText="1"/>
    </xf>
    <xf numFmtId="0" fontId="4" fillId="2" borderId="29" xfId="2" applyFont="1" applyFill="1" applyBorder="1" applyAlignment="1">
      <alignment horizontal="left" vertical="center" wrapText="1"/>
    </xf>
    <xf numFmtId="0" fontId="4" fillId="2" borderId="30" xfId="2" applyFont="1" applyFill="1" applyBorder="1" applyAlignment="1">
      <alignment horizontal="left" vertical="center" wrapText="1"/>
    </xf>
    <xf numFmtId="0" fontId="4" fillId="2" borderId="31" xfId="2" applyFont="1" applyFill="1" applyBorder="1" applyAlignment="1">
      <alignment horizontal="left" vertical="center" wrapText="1"/>
    </xf>
    <xf numFmtId="2" fontId="0" fillId="0" borderId="0" xfId="0" applyNumberFormat="1" applyAlignment="1">
      <alignment wrapText="1"/>
    </xf>
    <xf numFmtId="0" fontId="0" fillId="4" borderId="6" xfId="0" applyNumberFormat="1" applyFill="1" applyBorder="1" applyAlignment="1">
      <alignment horizontal="left" vertical="center" wrapText="1" readingOrder="1"/>
    </xf>
    <xf numFmtId="0" fontId="0" fillId="4" borderId="13" xfId="0" applyNumberFormat="1" applyFill="1" applyBorder="1" applyAlignment="1">
      <alignment horizontal="left" vertical="center" wrapText="1" readingOrder="1"/>
    </xf>
    <xf numFmtId="0" fontId="0" fillId="4" borderId="14" xfId="0" applyNumberFormat="1" applyFill="1" applyBorder="1" applyAlignment="1">
      <alignment horizontal="left" vertical="center" wrapText="1" readingOrder="1"/>
    </xf>
    <xf numFmtId="0" fontId="0" fillId="4" borderId="18" xfId="0" applyNumberFormat="1" applyFill="1" applyBorder="1" applyAlignment="1">
      <alignment horizontal="left" vertical="center" wrapText="1" readingOrder="1"/>
    </xf>
    <xf numFmtId="0" fontId="0" fillId="4" borderId="0" xfId="0" applyNumberFormat="1" applyFill="1" applyBorder="1" applyAlignment="1">
      <alignment horizontal="left" vertical="center" wrapText="1" readingOrder="1"/>
    </xf>
    <xf numFmtId="0" fontId="0" fillId="4" borderId="19" xfId="0" applyNumberFormat="1" applyFill="1" applyBorder="1" applyAlignment="1">
      <alignment horizontal="left" vertical="center" wrapText="1" readingOrder="1"/>
    </xf>
    <xf numFmtId="0" fontId="0" fillId="4" borderId="15" xfId="0" applyNumberFormat="1" applyFill="1" applyBorder="1" applyAlignment="1">
      <alignment horizontal="left" vertical="center" wrapText="1" readingOrder="1"/>
    </xf>
    <xf numFmtId="0" fontId="0" fillId="4" borderId="16" xfId="0" applyNumberFormat="1" applyFill="1" applyBorder="1" applyAlignment="1">
      <alignment horizontal="left" vertical="center" wrapText="1" readingOrder="1"/>
    </xf>
    <xf numFmtId="0" fontId="14" fillId="6" borderId="9" xfId="3" applyFont="1" applyFill="1" applyBorder="1" applyAlignment="1">
      <alignment horizontal="center"/>
    </xf>
    <xf numFmtId="0" fontId="14" fillId="6" borderId="10" xfId="3" applyFont="1" applyFill="1" applyBorder="1" applyAlignment="1">
      <alignment horizontal="center"/>
    </xf>
    <xf numFmtId="0" fontId="14" fillId="6" borderId="8" xfId="3" applyFont="1" applyFill="1" applyBorder="1" applyAlignment="1">
      <alignment horizontal="center"/>
    </xf>
    <xf numFmtId="0" fontId="11" fillId="7" borderId="1" xfId="0" applyFont="1" applyFill="1" applyBorder="1" applyAlignment="1">
      <alignment horizontal="center"/>
    </xf>
    <xf numFmtId="0" fontId="3" fillId="0" borderId="1" xfId="0" applyFont="1" applyBorder="1" applyAlignment="1">
      <alignment horizontal="center"/>
    </xf>
    <xf numFmtId="0" fontId="3" fillId="8" borderId="1" xfId="3" applyFont="1" applyFill="1" applyBorder="1" applyAlignment="1">
      <alignment horizontal="center"/>
    </xf>
  </cellXfs>
  <cellStyles count="14">
    <cellStyle name="Comma" xfId="1" builtinId="3"/>
    <cellStyle name="Comma 2" xfId="12"/>
    <cellStyle name="Comma 3 4" xfId="9"/>
    <cellStyle name="Currency 3 4" xfId="10"/>
    <cellStyle name="Normal" xfId="0" builtinId="0"/>
    <cellStyle name="Normal 13" xfId="5"/>
    <cellStyle name="Normal 14" xfId="11"/>
    <cellStyle name="Normal 3" xfId="6"/>
    <cellStyle name="Normal 4 4" xfId="8"/>
    <cellStyle name="Normal_hoods" xfId="13"/>
    <cellStyle name="Normal_MTDUCT" xfId="3"/>
    <cellStyle name="Normal_PC-LPDPackage-6P-D14" xfId="2"/>
    <cellStyle name="Normal_ProCostFinAssumptions_Sector" xfId="4"/>
    <cellStyle name="Percent" xfId="7" builtinId="5"/>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4.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3.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Com_Master_7P.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COM-VRF-7P_V2.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Spray%20Valve/ComCookingPreRinseSprayValve_v2_0_7thPlan_01.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SeventhPlan/Conservation%20Analysis/Global%20EE%20Inputs/Units%20Forecasts/7P%20Forecasts%20D2.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Overview"/>
      <sheetName val="MLIST"/>
      <sheetName val="FILES"/>
      <sheetName val="APPLIC"/>
      <sheetName val="BASE"/>
      <sheetName val="STOCK"/>
      <sheetName val="TURN"/>
      <sheetName val="ACHIEV"/>
      <sheetName val="FEAS"/>
      <sheetName val="RAMP"/>
      <sheetName val="CODE"/>
      <sheetName val="CHAR"/>
      <sheetName val="Floor"/>
      <sheetName val="Vars"/>
      <sheetName val="Labels"/>
      <sheetName val="Lookup"/>
      <sheetName val="EUI"/>
      <sheetName val="Measure Name List"/>
      <sheetName val="CBSA Data"/>
      <sheetName val="CBSA Data New"/>
      <sheetName val="BPA Taxonomy"/>
    </sheetNames>
    <definedNames>
      <definedName name="ACHIEV" refersTo="='ACHIEV'!$B$19:$Y$122"/>
    </definedNames>
    <sheetDataSet>
      <sheetData sheetId="0" refreshError="1"/>
      <sheetData sheetId="1">
        <row r="42">
          <cell r="D42" t="str">
            <v>DCV Restaurant Hood-Retro</v>
          </cell>
        </row>
      </sheetData>
      <sheetData sheetId="2">
        <row r="4">
          <cell r="H4">
            <v>2035</v>
          </cell>
        </row>
      </sheetData>
      <sheetData sheetId="3">
        <row r="11">
          <cell r="B11" t="str">
            <v>Measure Index Name</v>
          </cell>
          <cell r="C11" t="str">
            <v>Large Off</v>
          </cell>
          <cell r="D11" t="str">
            <v>Medium Off</v>
          </cell>
          <cell r="E11" t="str">
            <v>Small Off</v>
          </cell>
          <cell r="F11" t="str">
            <v>Xlarge Ret</v>
          </cell>
          <cell r="G11" t="str">
            <v>Large Ret</v>
          </cell>
          <cell r="H11" t="str">
            <v>Medium Ret</v>
          </cell>
          <cell r="I11" t="str">
            <v>Small Ret</v>
          </cell>
          <cell r="J11" t="str">
            <v>School K-12</v>
          </cell>
          <cell r="K11" t="str">
            <v>University</v>
          </cell>
          <cell r="L11" t="str">
            <v>Warehouse</v>
          </cell>
          <cell r="M11" t="str">
            <v>Supermarket</v>
          </cell>
          <cell r="N11" t="str">
            <v>MiniMart</v>
          </cell>
          <cell r="O11" t="str">
            <v>Restaurant</v>
          </cell>
          <cell r="P11" t="str">
            <v>Lodging</v>
          </cell>
          <cell r="Q11" t="str">
            <v>Hospital</v>
          </cell>
          <cell r="R11" t="str">
            <v>Residential Care</v>
          </cell>
          <cell r="S11" t="str">
            <v>Assembly</v>
          </cell>
          <cell r="T11" t="str">
            <v>Other</v>
          </cell>
          <cell r="U11" t="str">
            <v>Non-Building Stock</v>
          </cell>
        </row>
        <row r="19">
          <cell r="B19" t="str">
            <v>Desktop-NR</v>
          </cell>
          <cell r="C19">
            <v>0.01</v>
          </cell>
          <cell r="D19">
            <v>0.01</v>
          </cell>
          <cell r="E19">
            <v>0.01</v>
          </cell>
          <cell r="F19">
            <v>0.01</v>
          </cell>
          <cell r="G19">
            <v>0.01</v>
          </cell>
          <cell r="H19">
            <v>0.01</v>
          </cell>
          <cell r="I19">
            <v>0.01</v>
          </cell>
          <cell r="J19">
            <v>0.01</v>
          </cell>
          <cell r="K19">
            <v>0.01</v>
          </cell>
          <cell r="L19">
            <v>0.01</v>
          </cell>
          <cell r="M19">
            <v>0.01</v>
          </cell>
          <cell r="N19">
            <v>0.01</v>
          </cell>
          <cell r="O19">
            <v>0.01</v>
          </cell>
          <cell r="P19">
            <v>0.01</v>
          </cell>
          <cell r="Q19">
            <v>0.01</v>
          </cell>
          <cell r="R19">
            <v>0.01</v>
          </cell>
          <cell r="S19">
            <v>0.01</v>
          </cell>
          <cell r="T19">
            <v>0.01</v>
          </cell>
          <cell r="U19">
            <v>0.25</v>
          </cell>
          <cell r="X19">
            <v>0.01</v>
          </cell>
          <cell r="Y19">
            <v>0.01</v>
          </cell>
        </row>
        <row r="20">
          <cell r="B20" t="str">
            <v>Pre-Rinse Spray Valve-Retro</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0.74</v>
          </cell>
          <cell r="X20">
            <v>0</v>
          </cell>
          <cell r="Y20">
            <v>0</v>
          </cell>
        </row>
        <row r="21">
          <cell r="B21" t="str">
            <v>Cooking Equipment-NR</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0.54900000000000004</v>
          </cell>
          <cell r="X21">
            <v>0</v>
          </cell>
          <cell r="Y21">
            <v>0</v>
          </cell>
        </row>
        <row r="22">
          <cell r="B22" t="str">
            <v>DHP-New</v>
          </cell>
          <cell r="C22">
            <v>0</v>
          </cell>
          <cell r="D22">
            <v>9.3666492863930473E-2</v>
          </cell>
          <cell r="E22">
            <v>0.18093220414775901</v>
          </cell>
          <cell r="F22">
            <v>0</v>
          </cell>
          <cell r="G22">
            <v>0</v>
          </cell>
          <cell r="H22">
            <v>0.1845720316176401</v>
          </cell>
          <cell r="I22">
            <v>0.23278079179476083</v>
          </cell>
          <cell r="J22">
            <v>3.7519732135274744E-4</v>
          </cell>
          <cell r="K22">
            <v>0</v>
          </cell>
          <cell r="L22">
            <v>4.0847109948506629E-3</v>
          </cell>
          <cell r="M22">
            <v>0</v>
          </cell>
          <cell r="N22">
            <v>5.4746597404996745E-2</v>
          </cell>
          <cell r="O22">
            <v>2.9347519170761286E-2</v>
          </cell>
          <cell r="P22">
            <v>4.3510047797893039E-2</v>
          </cell>
          <cell r="Q22">
            <v>0</v>
          </cell>
          <cell r="R22">
            <v>6.9159304953855333E-2</v>
          </cell>
          <cell r="S22">
            <v>6.6382185345618808E-2</v>
          </cell>
          <cell r="T22">
            <v>3.7441828223745317E-2</v>
          </cell>
          <cell r="X22">
            <v>1</v>
          </cell>
          <cell r="Y22">
            <v>1</v>
          </cell>
        </row>
        <row r="23">
          <cell r="B23" t="str">
            <v>DHP-Retro</v>
          </cell>
          <cell r="C23">
            <v>0</v>
          </cell>
          <cell r="D23">
            <v>9.3666492863930473E-2</v>
          </cell>
          <cell r="E23">
            <v>0.18093220414775901</v>
          </cell>
          <cell r="F23">
            <v>0</v>
          </cell>
          <cell r="G23">
            <v>0</v>
          </cell>
          <cell r="H23">
            <v>0.1845720316176401</v>
          </cell>
          <cell r="I23">
            <v>0.23278079179476083</v>
          </cell>
          <cell r="J23">
            <v>3.7519732135274744E-4</v>
          </cell>
          <cell r="K23">
            <v>0</v>
          </cell>
          <cell r="L23">
            <v>4.0847109948506629E-3</v>
          </cell>
          <cell r="M23">
            <v>0</v>
          </cell>
          <cell r="N23">
            <v>5.4746597404996745E-2</v>
          </cell>
          <cell r="O23">
            <v>2.9347519170761286E-2</v>
          </cell>
          <cell r="P23">
            <v>4.3510047797893039E-2</v>
          </cell>
          <cell r="Q23">
            <v>0</v>
          </cell>
          <cell r="R23">
            <v>6.9159304953855333E-2</v>
          </cell>
          <cell r="S23">
            <v>6.6382185345618808E-2</v>
          </cell>
          <cell r="T23">
            <v>3.7441828223745317E-2</v>
          </cell>
          <cell r="X23">
            <v>0</v>
          </cell>
          <cell r="Y23">
            <v>9.3666492863930473E-2</v>
          </cell>
        </row>
        <row r="24">
          <cell r="B24" t="str">
            <v>Glass-New</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X24">
            <v>0</v>
          </cell>
          <cell r="Y24">
            <v>0</v>
          </cell>
        </row>
        <row r="25">
          <cell r="B25" t="str">
            <v>Glass-NR</v>
          </cell>
          <cell r="C25">
            <v>0</v>
          </cell>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X25">
            <v>0</v>
          </cell>
          <cell r="Y25">
            <v>0</v>
          </cell>
        </row>
        <row r="26">
          <cell r="B26" t="str">
            <v>WEPT-Retro</v>
          </cell>
          <cell r="C26">
            <v>0</v>
          </cell>
          <cell r="D26">
            <v>0</v>
          </cell>
          <cell r="E26">
            <v>0.25</v>
          </cell>
          <cell r="F26">
            <v>0</v>
          </cell>
          <cell r="G26">
            <v>0</v>
          </cell>
          <cell r="H26">
            <v>0</v>
          </cell>
          <cell r="I26">
            <v>0.25</v>
          </cell>
          <cell r="J26">
            <v>8.3000000000000004E-2</v>
          </cell>
          <cell r="K26">
            <v>0.24</v>
          </cell>
          <cell r="L26">
            <v>3.523051634076587E-2</v>
          </cell>
          <cell r="M26">
            <v>0</v>
          </cell>
          <cell r="N26">
            <v>0.25</v>
          </cell>
          <cell r="O26">
            <v>0.25</v>
          </cell>
          <cell r="P26">
            <v>4.738035107666288E-3</v>
          </cell>
          <cell r="Q26">
            <v>0</v>
          </cell>
          <cell r="R26">
            <v>4.9345201334677321E-3</v>
          </cell>
          <cell r="S26">
            <v>3.9136333877381378E-2</v>
          </cell>
          <cell r="T26">
            <v>8.2412585873646096E-2</v>
          </cell>
          <cell r="X26">
            <v>0</v>
          </cell>
          <cell r="Y26">
            <v>0</v>
          </cell>
        </row>
        <row r="27">
          <cell r="B27" t="str">
            <v>Advanced Rooftop Controller-New</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X27">
            <v>0</v>
          </cell>
          <cell r="Y27">
            <v>0</v>
          </cell>
        </row>
        <row r="28">
          <cell r="B28" t="str">
            <v>Advanced Rooftop Controller-NR</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X28">
            <v>0</v>
          </cell>
          <cell r="Y28">
            <v>0</v>
          </cell>
        </row>
        <row r="29">
          <cell r="B29" t="str">
            <v>Advanced Rooftop Controller-Retro</v>
          </cell>
          <cell r="C29">
            <v>0</v>
          </cell>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X29">
            <v>0</v>
          </cell>
          <cell r="Y29">
            <v>0</v>
          </cell>
        </row>
        <row r="30">
          <cell r="B30" t="str">
            <v>Variable Speed Chiller-New</v>
          </cell>
          <cell r="C30">
            <v>0</v>
          </cell>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X30">
            <v>0</v>
          </cell>
          <cell r="Y30">
            <v>0</v>
          </cell>
        </row>
        <row r="31">
          <cell r="B31" t="str">
            <v>Variable Speed Chiller-NR</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X31">
            <v>0</v>
          </cell>
          <cell r="Y31">
            <v>0</v>
          </cell>
        </row>
        <row r="32">
          <cell r="B32" t="str">
            <v>Commercial EM-New</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X32">
            <v>1</v>
          </cell>
          <cell r="Y32">
            <v>1</v>
          </cell>
        </row>
        <row r="33">
          <cell r="B33" t="str">
            <v>Commercial EM-NR</v>
          </cell>
          <cell r="C33">
            <v>1</v>
          </cell>
          <cell r="D33">
            <v>1</v>
          </cell>
          <cell r="E33">
            <v>1</v>
          </cell>
          <cell r="F33">
            <v>1</v>
          </cell>
          <cell r="G33">
            <v>1</v>
          </cell>
          <cell r="H33">
            <v>1</v>
          </cell>
          <cell r="I33">
            <v>1</v>
          </cell>
          <cell r="J33">
            <v>1</v>
          </cell>
          <cell r="K33">
            <v>1</v>
          </cell>
          <cell r="L33">
            <v>1</v>
          </cell>
          <cell r="M33">
            <v>1</v>
          </cell>
          <cell r="N33">
            <v>1</v>
          </cell>
          <cell r="O33">
            <v>1</v>
          </cell>
          <cell r="P33">
            <v>1</v>
          </cell>
          <cell r="Q33">
            <v>1</v>
          </cell>
          <cell r="R33">
            <v>1</v>
          </cell>
          <cell r="S33">
            <v>1</v>
          </cell>
          <cell r="T33">
            <v>1</v>
          </cell>
          <cell r="X33">
            <v>1</v>
          </cell>
          <cell r="Y33">
            <v>1</v>
          </cell>
        </row>
        <row r="34">
          <cell r="B34" t="str">
            <v>Commercial EM-Retro</v>
          </cell>
          <cell r="C34">
            <v>0.81420000000000003</v>
          </cell>
          <cell r="D34">
            <v>0.81420000000000003</v>
          </cell>
          <cell r="E34">
            <v>0.81420000000000003</v>
          </cell>
          <cell r="F34">
            <v>0.81420000000000003</v>
          </cell>
          <cell r="G34">
            <v>0.81420000000000003</v>
          </cell>
          <cell r="H34">
            <v>0.81420000000000003</v>
          </cell>
          <cell r="I34">
            <v>0.81420000000000003</v>
          </cell>
          <cell r="J34">
            <v>0.81420000000000003</v>
          </cell>
          <cell r="K34">
            <v>0.81420000000000003</v>
          </cell>
          <cell r="L34">
            <v>0.81420000000000003</v>
          </cell>
          <cell r="M34">
            <v>0.81420000000000003</v>
          </cell>
          <cell r="N34">
            <v>0.81420000000000003</v>
          </cell>
          <cell r="O34">
            <v>0.81420000000000003</v>
          </cell>
          <cell r="P34">
            <v>0.81420000000000003</v>
          </cell>
          <cell r="Q34">
            <v>0.81420000000000003</v>
          </cell>
          <cell r="R34">
            <v>0.81420000000000003</v>
          </cell>
          <cell r="S34">
            <v>0.81420000000000003</v>
          </cell>
          <cell r="T34">
            <v>0.81420000000000003</v>
          </cell>
          <cell r="X34">
            <v>1</v>
          </cell>
          <cell r="Y34">
            <v>1</v>
          </cell>
        </row>
        <row r="35">
          <cell r="B35" t="str">
            <v>Evaporative Assist Cooling-New</v>
          </cell>
          <cell r="C35">
            <v>0</v>
          </cell>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X35">
            <v>0</v>
          </cell>
          <cell r="Y35">
            <v>0</v>
          </cell>
        </row>
        <row r="36">
          <cell r="B36" t="str">
            <v>Evaporative Assist Cooling-NR</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X36">
            <v>0</v>
          </cell>
          <cell r="Y36">
            <v>0</v>
          </cell>
        </row>
        <row r="37">
          <cell r="B37" t="str">
            <v>Economizer-Retro</v>
          </cell>
          <cell r="C37">
            <v>0.37773742662640791</v>
          </cell>
          <cell r="D37">
            <v>0.23826646440482974</v>
          </cell>
          <cell r="E37">
            <v>5.5518884697354179E-2</v>
          </cell>
          <cell r="F37">
            <v>0.35309381104934129</v>
          </cell>
          <cell r="G37">
            <v>0.19907568268653997</v>
          </cell>
          <cell r="H37">
            <v>0.15513670187653161</v>
          </cell>
          <cell r="I37">
            <v>1.0197910929940514E-2</v>
          </cell>
          <cell r="J37">
            <v>0.28088324172086482</v>
          </cell>
          <cell r="K37">
            <v>0.28088324172086482</v>
          </cell>
          <cell r="L37">
            <v>0.11124903795477889</v>
          </cell>
          <cell r="M37">
            <v>0.31360984414443888</v>
          </cell>
          <cell r="N37">
            <v>0.15264480663133839</v>
          </cell>
          <cell r="O37">
            <v>0.24652213025227437</v>
          </cell>
          <cell r="P37">
            <v>7.8175735111402314E-2</v>
          </cell>
          <cell r="Q37">
            <v>0.34124133606352913</v>
          </cell>
          <cell r="R37">
            <v>5.9048454739110051E-2</v>
          </cell>
          <cell r="S37">
            <v>0.29894926354357898</v>
          </cell>
          <cell r="T37">
            <v>0.31491070071894045</v>
          </cell>
          <cell r="X37">
            <v>0.62956237771067991</v>
          </cell>
          <cell r="Y37">
            <v>0.31768861920643965</v>
          </cell>
        </row>
        <row r="38">
          <cell r="B38" t="str">
            <v>Demand Control Ventilation-New</v>
          </cell>
          <cell r="C38">
            <v>0</v>
          </cell>
          <cell r="D38">
            <v>0</v>
          </cell>
          <cell r="E38">
            <v>0</v>
          </cell>
          <cell r="F38">
            <v>0</v>
          </cell>
          <cell r="G38">
            <v>0</v>
          </cell>
          <cell r="H38">
            <v>0</v>
          </cell>
          <cell r="I38">
            <v>0</v>
          </cell>
          <cell r="J38">
            <v>0</v>
          </cell>
          <cell r="K38">
            <v>0</v>
          </cell>
          <cell r="L38">
            <v>0</v>
          </cell>
          <cell r="M38">
            <v>0</v>
          </cell>
          <cell r="N38">
            <v>0</v>
          </cell>
          <cell r="O38">
            <v>0</v>
          </cell>
          <cell r="P38">
            <v>0</v>
          </cell>
          <cell r="Q38">
            <v>0</v>
          </cell>
          <cell r="R38">
            <v>0</v>
          </cell>
          <cell r="S38">
            <v>0</v>
          </cell>
          <cell r="T38">
            <v>0</v>
          </cell>
          <cell r="X38">
            <v>0</v>
          </cell>
          <cell r="Y38">
            <v>0</v>
          </cell>
        </row>
        <row r="39">
          <cell r="B39" t="str">
            <v>Demand Control Ventilation-NR</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X39">
            <v>0</v>
          </cell>
          <cell r="Y39">
            <v>0</v>
          </cell>
        </row>
        <row r="40">
          <cell r="B40" t="str">
            <v>Demand Control Ventilation-Retro</v>
          </cell>
          <cell r="C40">
            <v>0.10326972741610822</v>
          </cell>
          <cell r="D40">
            <v>0.62207382538606792</v>
          </cell>
          <cell r="E40">
            <v>0.71764122486097937</v>
          </cell>
          <cell r="F40">
            <v>0.64936643170170361</v>
          </cell>
          <cell r="G40">
            <v>0.3754791340852166</v>
          </cell>
          <cell r="H40">
            <v>0.51861578363233451</v>
          </cell>
          <cell r="I40">
            <v>0.4224831216091387</v>
          </cell>
          <cell r="J40">
            <v>0.32307857163168779</v>
          </cell>
          <cell r="K40">
            <v>0.19213044434378573</v>
          </cell>
          <cell r="L40">
            <v>0.21144946069810441</v>
          </cell>
          <cell r="M40">
            <v>0.43390558040018462</v>
          </cell>
          <cell r="N40">
            <v>0.57499869036077145</v>
          </cell>
          <cell r="O40">
            <v>0.45018285377424883</v>
          </cell>
          <cell r="P40">
            <v>0.24208313482049432</v>
          </cell>
          <cell r="Q40">
            <v>0.12663145344947355</v>
          </cell>
          <cell r="R40">
            <v>0.3226231781527627</v>
          </cell>
          <cell r="S40">
            <v>0.47074543668218816</v>
          </cell>
          <cell r="T40">
            <v>0.34671695238562511</v>
          </cell>
          <cell r="X40">
            <v>0.14631137601011796</v>
          </cell>
          <cell r="Y40">
            <v>0.74589661920231454</v>
          </cell>
        </row>
        <row r="41">
          <cell r="B41" t="str">
            <v>Premium Fume Hood-NR</v>
          </cell>
          <cell r="C41">
            <v>0</v>
          </cell>
          <cell r="D41">
            <v>0</v>
          </cell>
          <cell r="E41">
            <v>0</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0.9</v>
          </cell>
          <cell r="X41">
            <v>0</v>
          </cell>
          <cell r="Y41">
            <v>0</v>
          </cell>
        </row>
        <row r="42">
          <cell r="B42" t="str">
            <v>DCV Restaurant Hood-Retro</v>
          </cell>
          <cell r="C42">
            <v>0</v>
          </cell>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X42">
            <v>0</v>
          </cell>
          <cell r="Y42">
            <v>0</v>
          </cell>
        </row>
        <row r="43">
          <cell r="B43" t="str">
            <v>DCV Parking Garage-Retro</v>
          </cell>
          <cell r="C43">
            <v>0</v>
          </cell>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X43">
            <v>0</v>
          </cell>
          <cell r="Y43">
            <v>0</v>
          </cell>
        </row>
        <row r="44">
          <cell r="B44" t="str">
            <v>Weatherization - School-Retro</v>
          </cell>
          <cell r="C44">
            <v>0.01</v>
          </cell>
          <cell r="D44">
            <v>0.01</v>
          </cell>
          <cell r="E44">
            <v>0.01</v>
          </cell>
          <cell r="F44">
            <v>0.01</v>
          </cell>
          <cell r="G44">
            <v>0.01</v>
          </cell>
          <cell r="H44">
            <v>0.01</v>
          </cell>
          <cell r="I44">
            <v>0.01</v>
          </cell>
          <cell r="J44">
            <v>0.01</v>
          </cell>
          <cell r="K44">
            <v>0.01</v>
          </cell>
          <cell r="L44">
            <v>0.01</v>
          </cell>
          <cell r="M44">
            <v>0.01</v>
          </cell>
          <cell r="N44">
            <v>0.01</v>
          </cell>
          <cell r="O44">
            <v>0.01</v>
          </cell>
          <cell r="P44">
            <v>0.01</v>
          </cell>
          <cell r="Q44">
            <v>0.01</v>
          </cell>
          <cell r="R44">
            <v>0.01</v>
          </cell>
          <cell r="S44">
            <v>0.01</v>
          </cell>
          <cell r="T44">
            <v>0.01</v>
          </cell>
          <cell r="X44">
            <v>0.01</v>
          </cell>
          <cell r="Y44">
            <v>0.01</v>
          </cell>
        </row>
        <row r="45">
          <cell r="B45" t="str">
            <v>Energy Recovery Ventilator-NR</v>
          </cell>
          <cell r="C45">
            <v>0.01</v>
          </cell>
          <cell r="D45">
            <v>0.01</v>
          </cell>
          <cell r="E45">
            <v>0.01</v>
          </cell>
          <cell r="F45">
            <v>0.01</v>
          </cell>
          <cell r="G45">
            <v>0.01</v>
          </cell>
          <cell r="H45">
            <v>0.01</v>
          </cell>
          <cell r="I45">
            <v>0.01</v>
          </cell>
          <cell r="J45">
            <v>0.01</v>
          </cell>
          <cell r="K45">
            <v>0.01</v>
          </cell>
          <cell r="L45">
            <v>0.01</v>
          </cell>
          <cell r="M45">
            <v>0.01</v>
          </cell>
          <cell r="N45">
            <v>0.01</v>
          </cell>
          <cell r="O45">
            <v>0.01</v>
          </cell>
          <cell r="P45">
            <v>0.01</v>
          </cell>
          <cell r="Q45">
            <v>0.01</v>
          </cell>
          <cell r="R45">
            <v>0.01</v>
          </cell>
          <cell r="S45">
            <v>0.01</v>
          </cell>
          <cell r="T45">
            <v>0.01</v>
          </cell>
          <cell r="U45">
            <v>9.9999999999999978E-2</v>
          </cell>
          <cell r="X45">
            <v>0.01</v>
          </cell>
          <cell r="Y45">
            <v>0.01</v>
          </cell>
        </row>
        <row r="46">
          <cell r="B46" t="str">
            <v>AC Heat Recovery for Water Heating-NR</v>
          </cell>
          <cell r="C46">
            <v>0.01</v>
          </cell>
          <cell r="D46">
            <v>0.01</v>
          </cell>
          <cell r="E46">
            <v>0.01</v>
          </cell>
          <cell r="F46">
            <v>0.01</v>
          </cell>
          <cell r="G46">
            <v>0.01</v>
          </cell>
          <cell r="H46">
            <v>0.01</v>
          </cell>
          <cell r="I46">
            <v>0.01</v>
          </cell>
          <cell r="J46">
            <v>0.01</v>
          </cell>
          <cell r="K46">
            <v>0.01</v>
          </cell>
          <cell r="L46">
            <v>0.01</v>
          </cell>
          <cell r="M46">
            <v>0.01</v>
          </cell>
          <cell r="N46">
            <v>0.01</v>
          </cell>
          <cell r="O46">
            <v>0.01</v>
          </cell>
          <cell r="P46">
            <v>0.01</v>
          </cell>
          <cell r="Q46">
            <v>0.01</v>
          </cell>
          <cell r="R46">
            <v>0.01</v>
          </cell>
          <cell r="S46">
            <v>0.01</v>
          </cell>
          <cell r="T46">
            <v>0.01</v>
          </cell>
          <cell r="X46">
            <v>0.01</v>
          </cell>
          <cell r="Y46">
            <v>0.01</v>
          </cell>
        </row>
        <row r="47">
          <cell r="B47" t="str">
            <v>Room Occupancy Sensors in Lodging-Retro</v>
          </cell>
          <cell r="C47">
            <v>0.01</v>
          </cell>
          <cell r="D47">
            <v>0.01</v>
          </cell>
          <cell r="E47">
            <v>0.01</v>
          </cell>
          <cell r="F47">
            <v>0.01</v>
          </cell>
          <cell r="G47">
            <v>0.01</v>
          </cell>
          <cell r="H47">
            <v>0.01</v>
          </cell>
          <cell r="I47">
            <v>0.01</v>
          </cell>
          <cell r="J47">
            <v>0.01</v>
          </cell>
          <cell r="K47">
            <v>0.01</v>
          </cell>
          <cell r="L47">
            <v>0.01</v>
          </cell>
          <cell r="M47">
            <v>0.01</v>
          </cell>
          <cell r="N47">
            <v>0.01</v>
          </cell>
          <cell r="O47">
            <v>0.01</v>
          </cell>
          <cell r="P47">
            <v>0.01</v>
          </cell>
          <cell r="Q47">
            <v>0.01</v>
          </cell>
          <cell r="R47">
            <v>0.01</v>
          </cell>
          <cell r="S47">
            <v>0.01</v>
          </cell>
          <cell r="T47">
            <v>0.01</v>
          </cell>
          <cell r="X47">
            <v>0.01</v>
          </cell>
          <cell r="Y47">
            <v>0.01</v>
          </cell>
        </row>
        <row r="48">
          <cell r="B48" t="str">
            <v>Chiller - chilled water retrofit-Retro</v>
          </cell>
          <cell r="C48">
            <v>0.01</v>
          </cell>
          <cell r="D48">
            <v>0.01</v>
          </cell>
          <cell r="E48">
            <v>0.01</v>
          </cell>
          <cell r="F48">
            <v>0.01</v>
          </cell>
          <cell r="G48">
            <v>0.01</v>
          </cell>
          <cell r="H48">
            <v>0.01</v>
          </cell>
          <cell r="I48">
            <v>0.01</v>
          </cell>
          <cell r="J48">
            <v>0.01</v>
          </cell>
          <cell r="K48">
            <v>0.01</v>
          </cell>
          <cell r="L48">
            <v>0.01</v>
          </cell>
          <cell r="M48">
            <v>0.01</v>
          </cell>
          <cell r="N48">
            <v>0.01</v>
          </cell>
          <cell r="O48">
            <v>0.01</v>
          </cell>
          <cell r="P48">
            <v>0.01</v>
          </cell>
          <cell r="Q48">
            <v>0.01</v>
          </cell>
          <cell r="R48">
            <v>0.01</v>
          </cell>
          <cell r="S48">
            <v>0.01</v>
          </cell>
          <cell r="T48">
            <v>0.01</v>
          </cell>
          <cell r="X48">
            <v>0.01</v>
          </cell>
          <cell r="Y48">
            <v>0.01</v>
          </cell>
        </row>
        <row r="49">
          <cell r="B49" t="str">
            <v>Chiller - equip retrofits-Retro</v>
          </cell>
          <cell r="C49">
            <v>0.01</v>
          </cell>
          <cell r="D49">
            <v>0.01</v>
          </cell>
          <cell r="E49">
            <v>0.01</v>
          </cell>
          <cell r="F49">
            <v>0.01</v>
          </cell>
          <cell r="G49">
            <v>0.01</v>
          </cell>
          <cell r="H49">
            <v>0.01</v>
          </cell>
          <cell r="I49">
            <v>0.01</v>
          </cell>
          <cell r="J49">
            <v>0.01</v>
          </cell>
          <cell r="K49">
            <v>0.01</v>
          </cell>
          <cell r="L49">
            <v>0.01</v>
          </cell>
          <cell r="M49">
            <v>0.01</v>
          </cell>
          <cell r="N49">
            <v>0.01</v>
          </cell>
          <cell r="O49">
            <v>0.01</v>
          </cell>
          <cell r="P49">
            <v>0.01</v>
          </cell>
          <cell r="Q49">
            <v>0.01</v>
          </cell>
          <cell r="R49">
            <v>0.01</v>
          </cell>
          <cell r="S49">
            <v>0.01</v>
          </cell>
          <cell r="T49">
            <v>0.01</v>
          </cell>
          <cell r="X49">
            <v>0.01</v>
          </cell>
          <cell r="Y49">
            <v>0.01</v>
          </cell>
        </row>
        <row r="50">
          <cell r="B50" t="str">
            <v>Pool Blankets-Retro</v>
          </cell>
          <cell r="C50">
            <v>0.01</v>
          </cell>
          <cell r="D50">
            <v>0.01</v>
          </cell>
          <cell r="E50">
            <v>0.01</v>
          </cell>
          <cell r="F50">
            <v>0.01</v>
          </cell>
          <cell r="G50">
            <v>0.01</v>
          </cell>
          <cell r="H50">
            <v>0.01</v>
          </cell>
          <cell r="I50">
            <v>0.01</v>
          </cell>
          <cell r="J50">
            <v>0.01</v>
          </cell>
          <cell r="K50">
            <v>0.01</v>
          </cell>
          <cell r="L50">
            <v>0.01</v>
          </cell>
          <cell r="M50">
            <v>0.01</v>
          </cell>
          <cell r="N50">
            <v>0.01</v>
          </cell>
          <cell r="O50">
            <v>0.01</v>
          </cell>
          <cell r="P50">
            <v>0.01</v>
          </cell>
          <cell r="Q50">
            <v>0.01</v>
          </cell>
          <cell r="R50">
            <v>0.01</v>
          </cell>
          <cell r="S50">
            <v>0.01</v>
          </cell>
          <cell r="T50">
            <v>0.01</v>
          </cell>
          <cell r="X50">
            <v>0.01</v>
          </cell>
          <cell r="Y50">
            <v>0.01</v>
          </cell>
        </row>
        <row r="51">
          <cell r="B51" t="str">
            <v>Web-Enabled Thermostats-Retro</v>
          </cell>
          <cell r="C51">
            <v>0.01</v>
          </cell>
          <cell r="D51">
            <v>0.01</v>
          </cell>
          <cell r="E51">
            <v>0.01</v>
          </cell>
          <cell r="F51">
            <v>0.01</v>
          </cell>
          <cell r="G51">
            <v>0.01</v>
          </cell>
          <cell r="H51">
            <v>0.01</v>
          </cell>
          <cell r="I51">
            <v>0.01</v>
          </cell>
          <cell r="J51">
            <v>0.01</v>
          </cell>
          <cell r="K51">
            <v>0.01</v>
          </cell>
          <cell r="L51">
            <v>0.01</v>
          </cell>
          <cell r="M51">
            <v>0.01</v>
          </cell>
          <cell r="N51">
            <v>0.01</v>
          </cell>
          <cell r="O51">
            <v>0.01</v>
          </cell>
          <cell r="P51">
            <v>0.01</v>
          </cell>
          <cell r="Q51">
            <v>0.01</v>
          </cell>
          <cell r="R51">
            <v>0.01</v>
          </cell>
          <cell r="S51">
            <v>0.01</v>
          </cell>
          <cell r="T51">
            <v>0.01</v>
          </cell>
          <cell r="X51">
            <v>0.01</v>
          </cell>
          <cell r="Y51">
            <v>0.01</v>
          </cell>
        </row>
        <row r="52">
          <cell r="B52" t="str">
            <v>Garage CO2 ventilation-Retro</v>
          </cell>
          <cell r="C52">
            <v>0.01</v>
          </cell>
          <cell r="D52">
            <v>0.01</v>
          </cell>
          <cell r="E52">
            <v>0.01</v>
          </cell>
          <cell r="F52">
            <v>0.01</v>
          </cell>
          <cell r="G52">
            <v>0.01</v>
          </cell>
          <cell r="H52">
            <v>0.01</v>
          </cell>
          <cell r="I52">
            <v>0.01</v>
          </cell>
          <cell r="J52">
            <v>0.01</v>
          </cell>
          <cell r="K52">
            <v>0.01</v>
          </cell>
          <cell r="L52">
            <v>0.01</v>
          </cell>
          <cell r="M52">
            <v>0.01</v>
          </cell>
          <cell r="N52">
            <v>0.01</v>
          </cell>
          <cell r="O52">
            <v>0.01</v>
          </cell>
          <cell r="P52">
            <v>0.01</v>
          </cell>
          <cell r="Q52">
            <v>0.01</v>
          </cell>
          <cell r="R52">
            <v>0.01</v>
          </cell>
          <cell r="S52">
            <v>0.01</v>
          </cell>
          <cell r="T52">
            <v>0.01</v>
          </cell>
          <cell r="X52">
            <v>0.01</v>
          </cell>
          <cell r="Y52">
            <v>0.01</v>
          </cell>
        </row>
        <row r="53">
          <cell r="B53" t="str">
            <v>Circ Pump ECM and drive-Retro</v>
          </cell>
          <cell r="C53">
            <v>0.01</v>
          </cell>
          <cell r="D53">
            <v>0.01</v>
          </cell>
          <cell r="E53">
            <v>0.01</v>
          </cell>
          <cell r="F53">
            <v>0.01</v>
          </cell>
          <cell r="G53">
            <v>0.01</v>
          </cell>
          <cell r="H53">
            <v>0.01</v>
          </cell>
          <cell r="I53">
            <v>0.01</v>
          </cell>
          <cell r="J53">
            <v>0.01</v>
          </cell>
          <cell r="K53">
            <v>0.01</v>
          </cell>
          <cell r="L53">
            <v>0.01</v>
          </cell>
          <cell r="M53">
            <v>0.01</v>
          </cell>
          <cell r="N53">
            <v>0.01</v>
          </cell>
          <cell r="O53">
            <v>0.01</v>
          </cell>
          <cell r="P53">
            <v>0.01</v>
          </cell>
          <cell r="Q53">
            <v>0.01</v>
          </cell>
          <cell r="R53">
            <v>0.01</v>
          </cell>
          <cell r="S53">
            <v>0.01</v>
          </cell>
          <cell r="T53">
            <v>0.01</v>
          </cell>
          <cell r="X53">
            <v>0.01</v>
          </cell>
          <cell r="Y53">
            <v>0.01</v>
          </cell>
        </row>
        <row r="54">
          <cell r="B54" t="str">
            <v>VRF-New</v>
          </cell>
          <cell r="C54">
            <v>4.9000000000000002E-2</v>
          </cell>
          <cell r="D54">
            <v>0.78400000000000003</v>
          </cell>
          <cell r="E54">
            <v>0.78400000000000003</v>
          </cell>
          <cell r="F54">
            <v>0.245</v>
          </cell>
          <cell r="G54">
            <v>0.245</v>
          </cell>
          <cell r="H54">
            <v>0.245</v>
          </cell>
          <cell r="I54">
            <v>0.245</v>
          </cell>
          <cell r="J54">
            <v>0.78400000000000003</v>
          </cell>
          <cell r="K54">
            <v>0.78400000000000003</v>
          </cell>
          <cell r="L54">
            <v>9.7999999999999997E-3</v>
          </cell>
          <cell r="M54">
            <v>4.9000000000000002E-2</v>
          </cell>
          <cell r="N54">
            <v>4.9000000000000002E-2</v>
          </cell>
          <cell r="O54">
            <v>0.245</v>
          </cell>
          <cell r="P54">
            <v>0.68599999999999994</v>
          </cell>
          <cell r="Q54">
            <v>4.9000000000000002E-2</v>
          </cell>
          <cell r="R54">
            <v>0.78400000000000003</v>
          </cell>
          <cell r="S54">
            <v>0.245</v>
          </cell>
          <cell r="T54">
            <v>0.78400000000000003</v>
          </cell>
          <cell r="X54">
            <v>0.05</v>
          </cell>
          <cell r="Y54">
            <v>0.8</v>
          </cell>
        </row>
        <row r="55">
          <cell r="B55" t="str">
            <v>VRF-Retro</v>
          </cell>
          <cell r="C55">
            <v>2.4820152866650024E-2</v>
          </cell>
          <cell r="D55">
            <v>6.9496428026620066E-2</v>
          </cell>
          <cell r="E55">
            <v>6.9496428026620066E-2</v>
          </cell>
          <cell r="F55">
            <v>4.9500000000000004E-3</v>
          </cell>
          <cell r="G55">
            <v>6.93E-2</v>
          </cell>
          <cell r="H55">
            <v>6.93E-2</v>
          </cell>
          <cell r="I55">
            <v>2.4750000000000001E-2</v>
          </cell>
          <cell r="J55">
            <v>2.4750000000000001E-2</v>
          </cell>
          <cell r="K55">
            <v>2.4750000000000001E-2</v>
          </cell>
          <cell r="L55">
            <v>2.4750000000000001E-2</v>
          </cell>
          <cell r="M55">
            <v>6.93E-2</v>
          </cell>
          <cell r="N55">
            <v>6.93E-2</v>
          </cell>
          <cell r="O55">
            <v>9.8999999999999999E-4</v>
          </cell>
          <cell r="P55">
            <v>4.9500000000000004E-3</v>
          </cell>
          <cell r="Q55">
            <v>4.9500000000000004E-3</v>
          </cell>
          <cell r="R55">
            <v>2.4750000000000001E-2</v>
          </cell>
          <cell r="S55">
            <v>6.93E-2</v>
          </cell>
          <cell r="T55">
            <v>4.9500000000000004E-3</v>
          </cell>
          <cell r="X55">
            <v>2.4820152866650024E-2</v>
          </cell>
          <cell r="Y55">
            <v>6.9496428026620066E-2</v>
          </cell>
        </row>
        <row r="56">
          <cell r="B56" t="str">
            <v>Evaporator Roof Top HVAC-Retro</v>
          </cell>
          <cell r="C56">
            <v>0.01</v>
          </cell>
          <cell r="D56">
            <v>0.01</v>
          </cell>
          <cell r="E56">
            <v>0.01</v>
          </cell>
          <cell r="F56">
            <v>0.01</v>
          </cell>
          <cell r="G56">
            <v>0.01</v>
          </cell>
          <cell r="H56">
            <v>0.01</v>
          </cell>
          <cell r="I56">
            <v>0.01</v>
          </cell>
          <cell r="J56">
            <v>0.01</v>
          </cell>
          <cell r="K56">
            <v>0.01</v>
          </cell>
          <cell r="L56">
            <v>0.01</v>
          </cell>
          <cell r="M56">
            <v>0.01</v>
          </cell>
          <cell r="N56">
            <v>0.01</v>
          </cell>
          <cell r="O56">
            <v>0.01</v>
          </cell>
          <cell r="P56">
            <v>0.01</v>
          </cell>
          <cell r="Q56">
            <v>0.01</v>
          </cell>
          <cell r="R56">
            <v>0.01</v>
          </cell>
          <cell r="S56">
            <v>0.01</v>
          </cell>
          <cell r="T56">
            <v>0.01</v>
          </cell>
          <cell r="X56">
            <v>0.01</v>
          </cell>
          <cell r="Y56">
            <v>0.01</v>
          </cell>
        </row>
        <row r="57">
          <cell r="B57" t="str">
            <v>Secondary Glazing Systems-Retro</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X57">
            <v>0</v>
          </cell>
          <cell r="Y57">
            <v>0</v>
          </cell>
        </row>
        <row r="58">
          <cell r="B58" t="str">
            <v>LPD Package-New</v>
          </cell>
          <cell r="C58">
            <v>0</v>
          </cell>
          <cell r="D58">
            <v>0</v>
          </cell>
          <cell r="E58">
            <v>0</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X58">
            <v>0</v>
          </cell>
          <cell r="Y58">
            <v>0</v>
          </cell>
        </row>
        <row r="59">
          <cell r="B59" t="str">
            <v>LPD Package-NR</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X59">
            <v>0</v>
          </cell>
          <cell r="Y59">
            <v>0</v>
          </cell>
        </row>
        <row r="60">
          <cell r="B60" t="str">
            <v>LPD Package-Retro</v>
          </cell>
          <cell r="C60">
            <v>0</v>
          </cell>
          <cell r="D60">
            <v>0</v>
          </cell>
          <cell r="E60">
            <v>0</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X60">
            <v>0</v>
          </cell>
          <cell r="Y60">
            <v>0</v>
          </cell>
        </row>
        <row r="61">
          <cell r="B61" t="str">
            <v>Top Daylighting-New</v>
          </cell>
          <cell r="C61">
            <v>0</v>
          </cell>
          <cell r="D61">
            <v>0</v>
          </cell>
          <cell r="E61">
            <v>0</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X61">
            <v>0</v>
          </cell>
          <cell r="Y61">
            <v>0</v>
          </cell>
        </row>
        <row r="62">
          <cell r="B62" t="str">
            <v>Perimeter Daylighting Controls Advanced-New</v>
          </cell>
          <cell r="C62">
            <v>0</v>
          </cell>
          <cell r="D62">
            <v>0</v>
          </cell>
          <cell r="E62">
            <v>0</v>
          </cell>
          <cell r="F62">
            <v>0</v>
          </cell>
          <cell r="G62">
            <v>0</v>
          </cell>
          <cell r="H62">
            <v>0</v>
          </cell>
          <cell r="I62">
            <v>0</v>
          </cell>
          <cell r="J62">
            <v>0</v>
          </cell>
          <cell r="K62">
            <v>0</v>
          </cell>
          <cell r="L62">
            <v>0</v>
          </cell>
          <cell r="M62">
            <v>0</v>
          </cell>
          <cell r="N62">
            <v>0</v>
          </cell>
          <cell r="O62">
            <v>0</v>
          </cell>
          <cell r="P62">
            <v>0</v>
          </cell>
          <cell r="Q62">
            <v>0</v>
          </cell>
          <cell r="R62">
            <v>0</v>
          </cell>
          <cell r="S62">
            <v>0</v>
          </cell>
          <cell r="T62">
            <v>0</v>
          </cell>
          <cell r="X62">
            <v>0</v>
          </cell>
          <cell r="Y62">
            <v>0</v>
          </cell>
        </row>
        <row r="63">
          <cell r="B63" t="str">
            <v>Perimeter Daylighting Controls Advanced-NR</v>
          </cell>
          <cell r="C63">
            <v>0</v>
          </cell>
          <cell r="D63">
            <v>0</v>
          </cell>
          <cell r="E63">
            <v>0</v>
          </cell>
          <cell r="F63">
            <v>0</v>
          </cell>
          <cell r="G63">
            <v>0</v>
          </cell>
          <cell r="H63">
            <v>0</v>
          </cell>
          <cell r="I63">
            <v>0</v>
          </cell>
          <cell r="J63">
            <v>0</v>
          </cell>
          <cell r="K63">
            <v>0</v>
          </cell>
          <cell r="L63">
            <v>0</v>
          </cell>
          <cell r="M63">
            <v>0</v>
          </cell>
          <cell r="N63">
            <v>0</v>
          </cell>
          <cell r="O63">
            <v>0</v>
          </cell>
          <cell r="P63">
            <v>0</v>
          </cell>
          <cell r="Q63">
            <v>0</v>
          </cell>
          <cell r="R63">
            <v>0</v>
          </cell>
          <cell r="S63">
            <v>0</v>
          </cell>
          <cell r="T63">
            <v>0</v>
          </cell>
          <cell r="X63">
            <v>0</v>
          </cell>
          <cell r="Y63">
            <v>0</v>
          </cell>
        </row>
        <row r="64">
          <cell r="B64" t="str">
            <v>Lighting Controls Interior-New</v>
          </cell>
          <cell r="C64">
            <v>0</v>
          </cell>
          <cell r="D64">
            <v>0</v>
          </cell>
          <cell r="E64">
            <v>0</v>
          </cell>
          <cell r="F64">
            <v>0</v>
          </cell>
          <cell r="G64">
            <v>0</v>
          </cell>
          <cell r="H64">
            <v>0</v>
          </cell>
          <cell r="I64">
            <v>0</v>
          </cell>
          <cell r="J64">
            <v>0</v>
          </cell>
          <cell r="K64">
            <v>0</v>
          </cell>
          <cell r="L64">
            <v>0</v>
          </cell>
          <cell r="M64">
            <v>0</v>
          </cell>
          <cell r="N64">
            <v>0</v>
          </cell>
          <cell r="O64">
            <v>0</v>
          </cell>
          <cell r="P64">
            <v>0</v>
          </cell>
          <cell r="Q64">
            <v>0</v>
          </cell>
          <cell r="R64">
            <v>0</v>
          </cell>
          <cell r="S64">
            <v>0</v>
          </cell>
          <cell r="T64">
            <v>0</v>
          </cell>
          <cell r="X64">
            <v>0</v>
          </cell>
          <cell r="Y64">
            <v>0</v>
          </cell>
        </row>
        <row r="65">
          <cell r="B65" t="str">
            <v>Lighting Controls Interior-NR</v>
          </cell>
          <cell r="C65">
            <v>0</v>
          </cell>
          <cell r="D65">
            <v>0</v>
          </cell>
          <cell r="E65">
            <v>0</v>
          </cell>
          <cell r="F65">
            <v>0</v>
          </cell>
          <cell r="G65">
            <v>0</v>
          </cell>
          <cell r="H65">
            <v>0</v>
          </cell>
          <cell r="I65">
            <v>0</v>
          </cell>
          <cell r="J65">
            <v>0</v>
          </cell>
          <cell r="K65">
            <v>0</v>
          </cell>
          <cell r="L65">
            <v>0</v>
          </cell>
          <cell r="M65">
            <v>0</v>
          </cell>
          <cell r="N65">
            <v>0</v>
          </cell>
          <cell r="O65">
            <v>0</v>
          </cell>
          <cell r="P65">
            <v>0</v>
          </cell>
          <cell r="Q65">
            <v>0</v>
          </cell>
          <cell r="R65">
            <v>0</v>
          </cell>
          <cell r="S65">
            <v>0</v>
          </cell>
          <cell r="T65">
            <v>0</v>
          </cell>
          <cell r="X65">
            <v>0</v>
          </cell>
          <cell r="Y65">
            <v>0</v>
          </cell>
        </row>
        <row r="66">
          <cell r="B66" t="str">
            <v>Exterior Building Lighting-New</v>
          </cell>
          <cell r="C66">
            <v>0</v>
          </cell>
          <cell r="D66">
            <v>0</v>
          </cell>
          <cell r="E66">
            <v>0</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X66">
            <v>0</v>
          </cell>
          <cell r="Y66">
            <v>0</v>
          </cell>
        </row>
        <row r="67">
          <cell r="B67" t="str">
            <v>Exterior Building Lighting-NR</v>
          </cell>
          <cell r="C67">
            <v>0</v>
          </cell>
          <cell r="D67">
            <v>0</v>
          </cell>
          <cell r="E67">
            <v>0</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X67">
            <v>0</v>
          </cell>
          <cell r="Y67">
            <v>0</v>
          </cell>
        </row>
        <row r="68">
          <cell r="B68" t="str">
            <v>Street and Roadway Lighting-New</v>
          </cell>
          <cell r="C68">
            <v>0</v>
          </cell>
          <cell r="D68">
            <v>0</v>
          </cell>
          <cell r="E68">
            <v>0</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0.6</v>
          </cell>
          <cell r="X68">
            <v>0</v>
          </cell>
          <cell r="Y68">
            <v>0</v>
          </cell>
        </row>
        <row r="69">
          <cell r="B69" t="str">
            <v>Street and Roadway Lighting-NR</v>
          </cell>
          <cell r="C69">
            <v>0</v>
          </cell>
          <cell r="D69">
            <v>0</v>
          </cell>
          <cell r="E69">
            <v>0</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0.5</v>
          </cell>
          <cell r="X69">
            <v>0</v>
          </cell>
          <cell r="Y69">
            <v>0</v>
          </cell>
        </row>
        <row r="70">
          <cell r="B70" t="str">
            <v>Parking Lighting-New</v>
          </cell>
          <cell r="C70">
            <v>0</v>
          </cell>
          <cell r="D70">
            <v>0</v>
          </cell>
          <cell r="E70">
            <v>0</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X70">
            <v>0</v>
          </cell>
          <cell r="Y70">
            <v>0</v>
          </cell>
        </row>
        <row r="71">
          <cell r="B71" t="str">
            <v>Parking Lighting-NR</v>
          </cell>
          <cell r="C71">
            <v>0</v>
          </cell>
          <cell r="D71">
            <v>0</v>
          </cell>
          <cell r="E71">
            <v>0</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X71">
            <v>0</v>
          </cell>
          <cell r="Y71">
            <v>0</v>
          </cell>
        </row>
        <row r="72">
          <cell r="B72" t="str">
            <v>Bi-Level Stairwell Lighting-NR</v>
          </cell>
          <cell r="C72">
            <v>0.01</v>
          </cell>
          <cell r="D72">
            <v>0.01</v>
          </cell>
          <cell r="E72">
            <v>0.01</v>
          </cell>
          <cell r="F72">
            <v>0.01</v>
          </cell>
          <cell r="G72">
            <v>0.01</v>
          </cell>
          <cell r="H72">
            <v>0.01</v>
          </cell>
          <cell r="I72">
            <v>0.01</v>
          </cell>
          <cell r="J72">
            <v>0.01</v>
          </cell>
          <cell r="K72">
            <v>0.01</v>
          </cell>
          <cell r="L72">
            <v>0.01</v>
          </cell>
          <cell r="M72">
            <v>0.01</v>
          </cell>
          <cell r="N72">
            <v>0.01</v>
          </cell>
          <cell r="O72">
            <v>0.01</v>
          </cell>
          <cell r="P72">
            <v>0.01</v>
          </cell>
          <cell r="Q72">
            <v>0.01</v>
          </cell>
          <cell r="R72">
            <v>0.01</v>
          </cell>
          <cell r="S72">
            <v>0.01</v>
          </cell>
          <cell r="T72">
            <v>0.01</v>
          </cell>
          <cell r="X72">
            <v>0.01</v>
          </cell>
          <cell r="Y72">
            <v>0.01</v>
          </cell>
        </row>
        <row r="73">
          <cell r="B73" t="str">
            <v>Low Power LF Lamps-NR</v>
          </cell>
          <cell r="C73">
            <v>1</v>
          </cell>
          <cell r="D73">
            <v>1</v>
          </cell>
          <cell r="E73">
            <v>1</v>
          </cell>
          <cell r="F73">
            <v>1</v>
          </cell>
          <cell r="G73">
            <v>1</v>
          </cell>
          <cell r="H73">
            <v>1</v>
          </cell>
          <cell r="I73">
            <v>1</v>
          </cell>
          <cell r="J73">
            <v>1</v>
          </cell>
          <cell r="K73">
            <v>1</v>
          </cell>
          <cell r="L73">
            <v>1</v>
          </cell>
          <cell r="M73">
            <v>1</v>
          </cell>
          <cell r="N73">
            <v>1</v>
          </cell>
          <cell r="O73">
            <v>1</v>
          </cell>
          <cell r="P73">
            <v>1</v>
          </cell>
          <cell r="Q73">
            <v>1</v>
          </cell>
          <cell r="R73">
            <v>1</v>
          </cell>
          <cell r="S73">
            <v>1</v>
          </cell>
          <cell r="T73">
            <v>1</v>
          </cell>
          <cell r="X73">
            <v>1</v>
          </cell>
          <cell r="Y73">
            <v>1</v>
          </cell>
        </row>
        <row r="74">
          <cell r="B74" t="str">
            <v>LEC Exit Sign-New</v>
          </cell>
        </row>
        <row r="75">
          <cell r="B75" t="str">
            <v>LEC Exit Sign-NR</v>
          </cell>
        </row>
        <row r="76">
          <cell r="B76" t="str">
            <v>ECM-VAV-New</v>
          </cell>
          <cell r="C76">
            <v>0.6</v>
          </cell>
          <cell r="D76">
            <v>0.7</v>
          </cell>
          <cell r="E76">
            <v>0.9</v>
          </cell>
          <cell r="F76">
            <v>0.9</v>
          </cell>
          <cell r="G76">
            <v>0.9</v>
          </cell>
          <cell r="H76">
            <v>0.9</v>
          </cell>
          <cell r="I76">
            <v>0.6</v>
          </cell>
          <cell r="J76">
            <v>0.9</v>
          </cell>
          <cell r="K76">
            <v>0.6</v>
          </cell>
          <cell r="L76">
            <v>0.9</v>
          </cell>
          <cell r="M76">
            <v>0.9</v>
          </cell>
          <cell r="N76">
            <v>0.9</v>
          </cell>
          <cell r="O76">
            <v>0.9</v>
          </cell>
          <cell r="P76">
            <v>0.9</v>
          </cell>
          <cell r="Q76">
            <v>0.6</v>
          </cell>
          <cell r="R76">
            <v>0.9</v>
          </cell>
          <cell r="S76">
            <v>0.9</v>
          </cell>
          <cell r="T76">
            <v>0.6</v>
          </cell>
          <cell r="X76">
            <v>1</v>
          </cell>
          <cell r="Y76">
            <v>1</v>
          </cell>
        </row>
        <row r="77">
          <cell r="B77" t="str">
            <v>ECM-VAV-NR</v>
          </cell>
          <cell r="C77">
            <v>0.8</v>
          </cell>
          <cell r="D77">
            <v>0.8</v>
          </cell>
          <cell r="E77">
            <v>0.9</v>
          </cell>
          <cell r="F77">
            <v>0.9</v>
          </cell>
          <cell r="G77">
            <v>0.9</v>
          </cell>
          <cell r="H77">
            <v>0.9</v>
          </cell>
          <cell r="I77">
            <v>0.8</v>
          </cell>
          <cell r="J77">
            <v>0.9</v>
          </cell>
          <cell r="K77">
            <v>0.8</v>
          </cell>
          <cell r="L77">
            <v>0.9</v>
          </cell>
          <cell r="M77">
            <v>0.9</v>
          </cell>
          <cell r="N77">
            <v>0.9</v>
          </cell>
          <cell r="O77">
            <v>0.9</v>
          </cell>
          <cell r="P77">
            <v>0.9</v>
          </cell>
          <cell r="Q77">
            <v>0.8</v>
          </cell>
          <cell r="R77">
            <v>0.9</v>
          </cell>
          <cell r="S77">
            <v>0.9</v>
          </cell>
          <cell r="T77">
            <v>0.8</v>
          </cell>
          <cell r="X77">
            <v>1</v>
          </cell>
          <cell r="Y77">
            <v>1</v>
          </cell>
        </row>
        <row r="78">
          <cell r="B78" t="str">
            <v>Pool pumps-Retro</v>
          </cell>
          <cell r="C78">
            <v>0.01</v>
          </cell>
          <cell r="D78">
            <v>0.01</v>
          </cell>
          <cell r="E78">
            <v>0.01</v>
          </cell>
          <cell r="F78">
            <v>0.01</v>
          </cell>
          <cell r="G78">
            <v>0.01</v>
          </cell>
          <cell r="H78">
            <v>0.01</v>
          </cell>
          <cell r="I78">
            <v>0.01</v>
          </cell>
          <cell r="J78">
            <v>0.01</v>
          </cell>
          <cell r="K78">
            <v>0.01</v>
          </cell>
          <cell r="L78">
            <v>0.01</v>
          </cell>
          <cell r="M78">
            <v>0.01</v>
          </cell>
          <cell r="N78">
            <v>0.01</v>
          </cell>
          <cell r="O78">
            <v>0.01</v>
          </cell>
          <cell r="P78">
            <v>0.01</v>
          </cell>
          <cell r="Q78">
            <v>0.01</v>
          </cell>
          <cell r="R78">
            <v>0.01</v>
          </cell>
          <cell r="S78">
            <v>0.01</v>
          </cell>
          <cell r="T78">
            <v>0.01</v>
          </cell>
          <cell r="X78">
            <v>0.01</v>
          </cell>
          <cell r="Y78">
            <v>0.01</v>
          </cell>
        </row>
        <row r="79">
          <cell r="B79" t="str">
            <v>MotorsRewind-New</v>
          </cell>
          <cell r="C79">
            <v>0.01</v>
          </cell>
          <cell r="D79">
            <v>0.01</v>
          </cell>
          <cell r="E79">
            <v>0.01</v>
          </cell>
          <cell r="F79">
            <v>0.01</v>
          </cell>
          <cell r="G79">
            <v>0.01</v>
          </cell>
          <cell r="H79">
            <v>0.01</v>
          </cell>
          <cell r="I79">
            <v>0.01</v>
          </cell>
          <cell r="J79">
            <v>0.01</v>
          </cell>
          <cell r="K79">
            <v>0.01</v>
          </cell>
          <cell r="L79">
            <v>0.01</v>
          </cell>
          <cell r="M79">
            <v>0.01</v>
          </cell>
          <cell r="N79">
            <v>0.01</v>
          </cell>
          <cell r="O79">
            <v>0.01</v>
          </cell>
          <cell r="P79">
            <v>0.01</v>
          </cell>
          <cell r="Q79">
            <v>0.01</v>
          </cell>
          <cell r="R79">
            <v>0.01</v>
          </cell>
          <cell r="S79">
            <v>0.01</v>
          </cell>
          <cell r="T79">
            <v>0.01</v>
          </cell>
          <cell r="X79">
            <v>0.01</v>
          </cell>
          <cell r="Y79">
            <v>0.01</v>
          </cell>
        </row>
        <row r="80">
          <cell r="B80" t="str">
            <v>MotorsRewind-NR</v>
          </cell>
          <cell r="C80">
            <v>0.01</v>
          </cell>
          <cell r="D80">
            <v>0.01</v>
          </cell>
          <cell r="E80">
            <v>0.01</v>
          </cell>
          <cell r="F80">
            <v>0.01</v>
          </cell>
          <cell r="G80">
            <v>0.01</v>
          </cell>
          <cell r="H80">
            <v>0.01</v>
          </cell>
          <cell r="I80">
            <v>0.01</v>
          </cell>
          <cell r="J80">
            <v>0.01</v>
          </cell>
          <cell r="K80">
            <v>0.01</v>
          </cell>
          <cell r="L80">
            <v>0.01</v>
          </cell>
          <cell r="M80">
            <v>0.01</v>
          </cell>
          <cell r="N80">
            <v>0.01</v>
          </cell>
          <cell r="O80">
            <v>0.01</v>
          </cell>
          <cell r="P80">
            <v>0.01</v>
          </cell>
          <cell r="Q80">
            <v>0.01</v>
          </cell>
          <cell r="R80">
            <v>0.01</v>
          </cell>
          <cell r="S80">
            <v>0.01</v>
          </cell>
          <cell r="T80">
            <v>0.01</v>
          </cell>
          <cell r="X80">
            <v>0.01</v>
          </cell>
          <cell r="Y80">
            <v>0.01</v>
          </cell>
        </row>
        <row r="81">
          <cell r="B81" t="str">
            <v>Municipal Sewage Treatment-Retro</v>
          </cell>
          <cell r="C81">
            <v>0</v>
          </cell>
          <cell r="D81">
            <v>0</v>
          </cell>
          <cell r="E81">
            <v>0</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1</v>
          </cell>
          <cell r="X81">
            <v>0</v>
          </cell>
          <cell r="Y81">
            <v>0</v>
          </cell>
        </row>
        <row r="82">
          <cell r="B82" t="str">
            <v>Municipal Water Supply-Retro</v>
          </cell>
          <cell r="C82">
            <v>0</v>
          </cell>
          <cell r="D82">
            <v>0</v>
          </cell>
          <cell r="E82">
            <v>0</v>
          </cell>
          <cell r="F82">
            <v>0</v>
          </cell>
          <cell r="G82">
            <v>0</v>
          </cell>
          <cell r="H82">
            <v>0</v>
          </cell>
          <cell r="I82">
            <v>0</v>
          </cell>
          <cell r="J82">
            <v>0</v>
          </cell>
          <cell r="K82">
            <v>0</v>
          </cell>
          <cell r="L82">
            <v>0</v>
          </cell>
          <cell r="M82">
            <v>0</v>
          </cell>
          <cell r="N82">
            <v>0</v>
          </cell>
          <cell r="O82">
            <v>0</v>
          </cell>
          <cell r="P82">
            <v>0</v>
          </cell>
          <cell r="Q82">
            <v>0</v>
          </cell>
          <cell r="R82">
            <v>0</v>
          </cell>
          <cell r="S82">
            <v>0</v>
          </cell>
          <cell r="T82">
            <v>0</v>
          </cell>
          <cell r="U82">
            <v>1</v>
          </cell>
          <cell r="X82">
            <v>0</v>
          </cell>
          <cell r="Y82">
            <v>0</v>
          </cell>
        </row>
        <row r="83">
          <cell r="B83" t="str">
            <v>Engine Generator Block Heaters-Retro</v>
          </cell>
          <cell r="C83">
            <v>0.01</v>
          </cell>
          <cell r="D83">
            <v>0.01</v>
          </cell>
          <cell r="E83">
            <v>0.01</v>
          </cell>
          <cell r="F83">
            <v>0.01</v>
          </cell>
          <cell r="G83">
            <v>0.01</v>
          </cell>
          <cell r="H83">
            <v>0.01</v>
          </cell>
          <cell r="I83">
            <v>0.01</v>
          </cell>
          <cell r="J83">
            <v>0.01</v>
          </cell>
          <cell r="K83">
            <v>0.01</v>
          </cell>
          <cell r="L83">
            <v>0.01</v>
          </cell>
          <cell r="M83">
            <v>0.01</v>
          </cell>
          <cell r="N83">
            <v>0.01</v>
          </cell>
          <cell r="O83">
            <v>0.01</v>
          </cell>
          <cell r="P83">
            <v>0.01</v>
          </cell>
          <cell r="Q83">
            <v>0.01</v>
          </cell>
          <cell r="R83">
            <v>0.01</v>
          </cell>
          <cell r="S83">
            <v>0.01</v>
          </cell>
          <cell r="T83">
            <v>0.01</v>
          </cell>
          <cell r="X83">
            <v>0.01</v>
          </cell>
          <cell r="Y83">
            <v>0.01</v>
          </cell>
        </row>
        <row r="84">
          <cell r="B84" t="str">
            <v>Grocery Refrigeration Bundle-Retro</v>
          </cell>
          <cell r="C84">
            <v>0</v>
          </cell>
          <cell r="D84">
            <v>0</v>
          </cell>
          <cell r="E84">
            <v>0</v>
          </cell>
          <cell r="F84">
            <v>0</v>
          </cell>
          <cell r="G84">
            <v>0</v>
          </cell>
          <cell r="H84">
            <v>0</v>
          </cell>
          <cell r="I84">
            <v>0</v>
          </cell>
          <cell r="J84">
            <v>0</v>
          </cell>
          <cell r="K84">
            <v>0</v>
          </cell>
          <cell r="L84">
            <v>0</v>
          </cell>
          <cell r="M84">
            <v>0</v>
          </cell>
          <cell r="N84">
            <v>0</v>
          </cell>
          <cell r="O84">
            <v>0</v>
          </cell>
          <cell r="P84">
            <v>0</v>
          </cell>
          <cell r="Q84">
            <v>0</v>
          </cell>
          <cell r="R84">
            <v>0</v>
          </cell>
          <cell r="S84">
            <v>0</v>
          </cell>
          <cell r="T84">
            <v>0</v>
          </cell>
          <cell r="U84">
            <v>0</v>
          </cell>
          <cell r="X84">
            <v>0</v>
          </cell>
          <cell r="Y84">
            <v>0</v>
          </cell>
        </row>
        <row r="85">
          <cell r="B85" t="str">
            <v>Packaged Refrigeration Equipment-New</v>
          </cell>
          <cell r="C85">
            <v>0</v>
          </cell>
          <cell r="D85">
            <v>0</v>
          </cell>
          <cell r="E85">
            <v>0</v>
          </cell>
          <cell r="F85">
            <v>0</v>
          </cell>
          <cell r="G85">
            <v>0</v>
          </cell>
          <cell r="H85">
            <v>0</v>
          </cell>
          <cell r="I85">
            <v>0</v>
          </cell>
          <cell r="J85">
            <v>0</v>
          </cell>
          <cell r="K85">
            <v>0</v>
          </cell>
          <cell r="L85">
            <v>0</v>
          </cell>
          <cell r="M85">
            <v>0</v>
          </cell>
          <cell r="N85">
            <v>0</v>
          </cell>
          <cell r="O85">
            <v>0</v>
          </cell>
          <cell r="P85">
            <v>0</v>
          </cell>
          <cell r="Q85">
            <v>0</v>
          </cell>
          <cell r="R85">
            <v>0</v>
          </cell>
          <cell r="S85">
            <v>0</v>
          </cell>
          <cell r="T85">
            <v>0</v>
          </cell>
          <cell r="U85">
            <v>0</v>
          </cell>
          <cell r="X85">
            <v>0</v>
          </cell>
          <cell r="Y85">
            <v>0</v>
          </cell>
        </row>
        <row r="86">
          <cell r="B86" t="str">
            <v>Appliances - Freezers-NR</v>
          </cell>
          <cell r="C86">
            <v>0.01</v>
          </cell>
          <cell r="D86">
            <v>0.01</v>
          </cell>
          <cell r="E86">
            <v>0.01</v>
          </cell>
          <cell r="F86">
            <v>0.01</v>
          </cell>
          <cell r="G86">
            <v>0.01</v>
          </cell>
          <cell r="H86">
            <v>0.01</v>
          </cell>
          <cell r="I86">
            <v>0.01</v>
          </cell>
          <cell r="J86">
            <v>0.01</v>
          </cell>
          <cell r="K86">
            <v>0.01</v>
          </cell>
          <cell r="L86">
            <v>0.01</v>
          </cell>
          <cell r="M86">
            <v>0.01</v>
          </cell>
          <cell r="N86">
            <v>0.01</v>
          </cell>
          <cell r="O86">
            <v>0.01</v>
          </cell>
          <cell r="P86">
            <v>0.01</v>
          </cell>
          <cell r="Q86">
            <v>0.01</v>
          </cell>
          <cell r="R86">
            <v>0.01</v>
          </cell>
          <cell r="S86">
            <v>0.01</v>
          </cell>
          <cell r="T86">
            <v>0.01</v>
          </cell>
          <cell r="U86" t="e">
            <v>#VALUE!</v>
          </cell>
          <cell r="X86">
            <v>0.01</v>
          </cell>
          <cell r="Y86">
            <v>0.01</v>
          </cell>
        </row>
        <row r="87">
          <cell r="B87" t="str">
            <v>Appliances - Refrigerators-NR</v>
          </cell>
          <cell r="C87">
            <v>0.01</v>
          </cell>
          <cell r="D87">
            <v>0.01</v>
          </cell>
          <cell r="E87">
            <v>0.01</v>
          </cell>
          <cell r="F87">
            <v>0.01</v>
          </cell>
          <cell r="G87">
            <v>0.01</v>
          </cell>
          <cell r="H87">
            <v>0.01</v>
          </cell>
          <cell r="I87">
            <v>0.01</v>
          </cell>
          <cell r="J87">
            <v>0.01</v>
          </cell>
          <cell r="K87">
            <v>0.01</v>
          </cell>
          <cell r="L87">
            <v>0.01</v>
          </cell>
          <cell r="M87">
            <v>0.01</v>
          </cell>
          <cell r="N87">
            <v>0.01</v>
          </cell>
          <cell r="O87">
            <v>0.01</v>
          </cell>
          <cell r="P87">
            <v>0.01</v>
          </cell>
          <cell r="Q87">
            <v>0.01</v>
          </cell>
          <cell r="R87">
            <v>0.01</v>
          </cell>
          <cell r="S87">
            <v>0.01</v>
          </cell>
          <cell r="T87">
            <v>0.01</v>
          </cell>
          <cell r="U87" t="e">
            <v>#VALUE!</v>
          </cell>
          <cell r="X87">
            <v>0.01</v>
          </cell>
          <cell r="Y87">
            <v>0.01</v>
          </cell>
        </row>
        <row r="88">
          <cell r="B88" t="str">
            <v>Water Cooler Controls-NR</v>
          </cell>
          <cell r="C88">
            <v>0</v>
          </cell>
          <cell r="D88">
            <v>0</v>
          </cell>
          <cell r="E88">
            <v>0</v>
          </cell>
          <cell r="F88">
            <v>0</v>
          </cell>
          <cell r="G88">
            <v>0</v>
          </cell>
          <cell r="H88">
            <v>0</v>
          </cell>
          <cell r="I88">
            <v>0</v>
          </cell>
          <cell r="J88">
            <v>0</v>
          </cell>
          <cell r="K88">
            <v>0</v>
          </cell>
          <cell r="L88">
            <v>0</v>
          </cell>
          <cell r="M88">
            <v>0</v>
          </cell>
          <cell r="N88">
            <v>0</v>
          </cell>
          <cell r="O88">
            <v>0</v>
          </cell>
          <cell r="P88">
            <v>0</v>
          </cell>
          <cell r="Q88">
            <v>0</v>
          </cell>
          <cell r="R88">
            <v>0</v>
          </cell>
          <cell r="S88">
            <v>0</v>
          </cell>
          <cell r="T88">
            <v>0</v>
          </cell>
          <cell r="U88">
            <v>0</v>
          </cell>
          <cell r="X88">
            <v>0</v>
          </cell>
          <cell r="Y88">
            <v>0</v>
          </cell>
        </row>
        <row r="89">
          <cell r="B89" t="str">
            <v>WHTanks-New</v>
          </cell>
          <cell r="C89">
            <v>1</v>
          </cell>
          <cell r="D89">
            <v>1</v>
          </cell>
          <cell r="E89">
            <v>1</v>
          </cell>
          <cell r="F89">
            <v>1</v>
          </cell>
          <cell r="G89">
            <v>1</v>
          </cell>
          <cell r="H89">
            <v>1</v>
          </cell>
          <cell r="I89">
            <v>1</v>
          </cell>
          <cell r="J89">
            <v>1</v>
          </cell>
          <cell r="K89">
            <v>1</v>
          </cell>
          <cell r="L89">
            <v>1</v>
          </cell>
          <cell r="M89">
            <v>1</v>
          </cell>
          <cell r="N89">
            <v>1</v>
          </cell>
          <cell r="O89">
            <v>1</v>
          </cell>
          <cell r="P89">
            <v>1</v>
          </cell>
          <cell r="Q89">
            <v>1</v>
          </cell>
          <cell r="R89">
            <v>1</v>
          </cell>
          <cell r="S89">
            <v>1</v>
          </cell>
          <cell r="T89">
            <v>1</v>
          </cell>
          <cell r="U89">
            <v>0</v>
          </cell>
          <cell r="X89">
            <v>1</v>
          </cell>
          <cell r="Y89">
            <v>1</v>
          </cell>
        </row>
        <row r="90">
          <cell r="B90" t="str">
            <v>WHTanks-NR</v>
          </cell>
          <cell r="C90">
            <v>1</v>
          </cell>
          <cell r="D90">
            <v>1</v>
          </cell>
          <cell r="E90">
            <v>1</v>
          </cell>
          <cell r="F90">
            <v>1</v>
          </cell>
          <cell r="G90">
            <v>1</v>
          </cell>
          <cell r="H90">
            <v>1</v>
          </cell>
          <cell r="I90">
            <v>1</v>
          </cell>
          <cell r="J90">
            <v>1</v>
          </cell>
          <cell r="K90">
            <v>1</v>
          </cell>
          <cell r="L90">
            <v>1</v>
          </cell>
          <cell r="M90">
            <v>1</v>
          </cell>
          <cell r="N90">
            <v>1</v>
          </cell>
          <cell r="O90">
            <v>1</v>
          </cell>
          <cell r="P90">
            <v>1</v>
          </cell>
          <cell r="Q90">
            <v>1</v>
          </cell>
          <cell r="R90">
            <v>1</v>
          </cell>
          <cell r="S90">
            <v>1</v>
          </cell>
          <cell r="T90">
            <v>1</v>
          </cell>
          <cell r="U90" t="e">
            <v>#VALUE!</v>
          </cell>
          <cell r="X90">
            <v>1</v>
          </cell>
          <cell r="Y90">
            <v>1</v>
          </cell>
        </row>
        <row r="91">
          <cell r="B91" t="str">
            <v>Appliances - Clothes Washers-NR</v>
          </cell>
          <cell r="C91">
            <v>0.01</v>
          </cell>
          <cell r="D91">
            <v>0.01</v>
          </cell>
          <cell r="E91">
            <v>0.01</v>
          </cell>
          <cell r="F91">
            <v>0.01</v>
          </cell>
          <cell r="G91">
            <v>0.01</v>
          </cell>
          <cell r="H91">
            <v>0.01</v>
          </cell>
          <cell r="I91">
            <v>0.01</v>
          </cell>
          <cell r="J91">
            <v>0.01</v>
          </cell>
          <cell r="K91">
            <v>0.01</v>
          </cell>
          <cell r="L91">
            <v>0.01</v>
          </cell>
          <cell r="M91">
            <v>0.01</v>
          </cell>
          <cell r="N91">
            <v>0.01</v>
          </cell>
          <cell r="O91">
            <v>0.01</v>
          </cell>
          <cell r="P91">
            <v>0.01</v>
          </cell>
          <cell r="Q91">
            <v>0.01</v>
          </cell>
          <cell r="R91">
            <v>0.01</v>
          </cell>
          <cell r="S91">
            <v>0.01</v>
          </cell>
          <cell r="T91">
            <v>0.01</v>
          </cell>
          <cell r="U91" t="e">
            <v>#VALUE!</v>
          </cell>
          <cell r="X91">
            <v>0.01</v>
          </cell>
          <cell r="Y91">
            <v>0.01</v>
          </cell>
        </row>
        <row r="92">
          <cell r="B92" t="str">
            <v>Showerheads-Retro</v>
          </cell>
          <cell r="C92">
            <v>0.8</v>
          </cell>
          <cell r="D92">
            <v>0.8</v>
          </cell>
          <cell r="E92">
            <v>0.8</v>
          </cell>
          <cell r="F92">
            <v>0.8</v>
          </cell>
          <cell r="G92">
            <v>0.8</v>
          </cell>
          <cell r="H92">
            <v>0.8</v>
          </cell>
          <cell r="I92">
            <v>0.8</v>
          </cell>
          <cell r="J92">
            <v>0.8</v>
          </cell>
          <cell r="K92">
            <v>0.8</v>
          </cell>
          <cell r="L92">
            <v>0.8</v>
          </cell>
          <cell r="M92">
            <v>0.8</v>
          </cell>
          <cell r="N92">
            <v>0.8</v>
          </cell>
          <cell r="O92">
            <v>0.8</v>
          </cell>
          <cell r="P92">
            <v>0.8</v>
          </cell>
          <cell r="Q92">
            <v>0.8</v>
          </cell>
          <cell r="R92">
            <v>0.8</v>
          </cell>
          <cell r="S92">
            <v>0.8</v>
          </cell>
          <cell r="T92">
            <v>0.8</v>
          </cell>
          <cell r="U92" t="e">
            <v>#VALUE!</v>
          </cell>
          <cell r="X92">
            <v>1</v>
          </cell>
          <cell r="Y92">
            <v>1</v>
          </cell>
        </row>
        <row r="93">
          <cell r="B93" t="str">
            <v>Water Heating - GFHX-New</v>
          </cell>
          <cell r="C93">
            <v>0.01</v>
          </cell>
          <cell r="D93">
            <v>0.01</v>
          </cell>
          <cell r="E93">
            <v>0.01</v>
          </cell>
          <cell r="F93">
            <v>0.01</v>
          </cell>
          <cell r="G93">
            <v>0.01</v>
          </cell>
          <cell r="H93">
            <v>0.01</v>
          </cell>
          <cell r="I93">
            <v>0.01</v>
          </cell>
          <cell r="J93">
            <v>0.01</v>
          </cell>
          <cell r="K93">
            <v>0.01</v>
          </cell>
          <cell r="L93">
            <v>0.01</v>
          </cell>
          <cell r="M93">
            <v>0.01</v>
          </cell>
          <cell r="N93">
            <v>0.01</v>
          </cell>
          <cell r="O93">
            <v>0.01</v>
          </cell>
          <cell r="P93">
            <v>0.01</v>
          </cell>
          <cell r="Q93">
            <v>0.01</v>
          </cell>
          <cell r="R93">
            <v>0.01</v>
          </cell>
          <cell r="S93">
            <v>0.01</v>
          </cell>
          <cell r="T93">
            <v>0.01</v>
          </cell>
          <cell r="U93" t="e">
            <v>#VALUE!</v>
          </cell>
          <cell r="X93">
            <v>0.01</v>
          </cell>
          <cell r="Y93">
            <v>0.01</v>
          </cell>
        </row>
        <row r="94">
          <cell r="B94" t="str">
            <v>Demand Control Circulating system DHW-Retro</v>
          </cell>
          <cell r="C94">
            <v>0.01</v>
          </cell>
          <cell r="D94">
            <v>0.01</v>
          </cell>
          <cell r="E94">
            <v>0.01</v>
          </cell>
          <cell r="F94">
            <v>0.01</v>
          </cell>
          <cell r="G94">
            <v>0.01</v>
          </cell>
          <cell r="H94">
            <v>0.01</v>
          </cell>
          <cell r="I94">
            <v>0.01</v>
          </cell>
          <cell r="J94">
            <v>0.01</v>
          </cell>
          <cell r="K94">
            <v>0.01</v>
          </cell>
          <cell r="L94">
            <v>0.01</v>
          </cell>
          <cell r="M94">
            <v>0.01</v>
          </cell>
          <cell r="N94">
            <v>0.01</v>
          </cell>
          <cell r="O94">
            <v>0.01</v>
          </cell>
          <cell r="P94">
            <v>0.01</v>
          </cell>
          <cell r="Q94">
            <v>0.01</v>
          </cell>
          <cell r="R94">
            <v>0.01</v>
          </cell>
          <cell r="S94">
            <v>0.01</v>
          </cell>
          <cell r="T94">
            <v>0.01</v>
          </cell>
          <cell r="U94" t="e">
            <v>#VALUE!</v>
          </cell>
          <cell r="X94">
            <v>0.01</v>
          </cell>
          <cell r="Y94">
            <v>0.01</v>
          </cell>
        </row>
        <row r="95">
          <cell r="B95" t="str">
            <v>Central HPWH MF-Retro</v>
          </cell>
          <cell r="C95">
            <v>0.01</v>
          </cell>
          <cell r="D95">
            <v>0.01</v>
          </cell>
          <cell r="E95">
            <v>0.01</v>
          </cell>
          <cell r="F95">
            <v>0.01</v>
          </cell>
          <cell r="G95">
            <v>0.01</v>
          </cell>
          <cell r="H95">
            <v>0.01</v>
          </cell>
          <cell r="I95">
            <v>0.01</v>
          </cell>
          <cell r="J95">
            <v>0.01</v>
          </cell>
          <cell r="K95">
            <v>0.01</v>
          </cell>
          <cell r="L95">
            <v>0.01</v>
          </cell>
          <cell r="M95">
            <v>0.01</v>
          </cell>
          <cell r="N95">
            <v>0.01</v>
          </cell>
          <cell r="O95">
            <v>0.01</v>
          </cell>
          <cell r="P95">
            <v>0.01</v>
          </cell>
          <cell r="Q95">
            <v>0.01</v>
          </cell>
          <cell r="R95">
            <v>0.01</v>
          </cell>
          <cell r="S95">
            <v>0.01</v>
          </cell>
          <cell r="T95">
            <v>0.01</v>
          </cell>
          <cell r="U95" t="e">
            <v>#VALUE!</v>
          </cell>
          <cell r="X95">
            <v>0.01</v>
          </cell>
          <cell r="Y95">
            <v>0.01</v>
          </cell>
        </row>
        <row r="96">
          <cell r="B96" t="str">
            <v>Ultra Low Energy Building-New</v>
          </cell>
          <cell r="C96">
            <v>0</v>
          </cell>
          <cell r="D96">
            <v>0</v>
          </cell>
          <cell r="E96">
            <v>0</v>
          </cell>
          <cell r="F96">
            <v>0</v>
          </cell>
          <cell r="G96">
            <v>0</v>
          </cell>
          <cell r="H96">
            <v>0</v>
          </cell>
          <cell r="I96">
            <v>0</v>
          </cell>
          <cell r="J96">
            <v>0</v>
          </cell>
          <cell r="K96">
            <v>0</v>
          </cell>
          <cell r="L96">
            <v>0</v>
          </cell>
          <cell r="M96">
            <v>0</v>
          </cell>
          <cell r="N96">
            <v>0</v>
          </cell>
          <cell r="O96">
            <v>0</v>
          </cell>
          <cell r="P96">
            <v>0</v>
          </cell>
          <cell r="Q96">
            <v>0</v>
          </cell>
          <cell r="R96">
            <v>0</v>
          </cell>
          <cell r="S96">
            <v>0</v>
          </cell>
          <cell r="T96">
            <v>0</v>
          </cell>
          <cell r="X96">
            <v>0</v>
          </cell>
          <cell r="Y96">
            <v>0</v>
          </cell>
        </row>
      </sheetData>
      <sheetData sheetId="4" refreshError="1"/>
      <sheetData sheetId="5" refreshError="1"/>
      <sheetData sheetId="6" refreshError="1"/>
      <sheetData sheetId="7">
        <row r="11">
          <cell r="C11" t="str">
            <v>LO1Slow</v>
          </cell>
        </row>
        <row r="12">
          <cell r="C12" t="str">
            <v>LO50Fast</v>
          </cell>
        </row>
        <row r="13">
          <cell r="C13" t="str">
            <v>LO20Fast</v>
          </cell>
        </row>
        <row r="14">
          <cell r="C14" t="str">
            <v>LOEven20</v>
          </cell>
        </row>
        <row r="15">
          <cell r="C15" t="str">
            <v>LOMax60</v>
          </cell>
        </row>
        <row r="16">
          <cell r="C16" t="str">
            <v>LO3Slow</v>
          </cell>
        </row>
        <row r="18">
          <cell r="B18" t="str">
            <v>Measure Index Name</v>
          </cell>
          <cell r="C18" t="str">
            <v>Ramp</v>
          </cell>
        </row>
        <row r="19">
          <cell r="A19" t="str">
            <v>Compressed Air</v>
          </cell>
          <cell r="B19" t="str">
            <v>Compressed Air-Retro</v>
          </cell>
          <cell r="C19" t="str">
            <v>RetroEven20</v>
          </cell>
          <cell r="D19">
            <v>0.05</v>
          </cell>
          <cell r="E19">
            <v>0.05</v>
          </cell>
          <cell r="F19">
            <v>0.05</v>
          </cell>
          <cell r="G19">
            <v>0.05</v>
          </cell>
          <cell r="H19">
            <v>0.05</v>
          </cell>
          <cell r="I19">
            <v>0.05</v>
          </cell>
          <cell r="J19">
            <v>0.05</v>
          </cell>
          <cell r="K19">
            <v>0.05</v>
          </cell>
          <cell r="L19">
            <v>0.05</v>
          </cell>
          <cell r="M19">
            <v>0.05</v>
          </cell>
          <cell r="N19">
            <v>0.05</v>
          </cell>
          <cell r="O19">
            <v>0.05</v>
          </cell>
          <cell r="P19">
            <v>0.05</v>
          </cell>
          <cell r="Q19">
            <v>0.05</v>
          </cell>
          <cell r="R19">
            <v>0.05</v>
          </cell>
          <cell r="S19">
            <v>0.05</v>
          </cell>
          <cell r="T19">
            <v>0.05</v>
          </cell>
          <cell r="U19">
            <v>0.05</v>
          </cell>
          <cell r="V19">
            <v>0.05</v>
          </cell>
          <cell r="W19">
            <v>0.05</v>
          </cell>
        </row>
        <row r="20">
          <cell r="A20" t="str">
            <v>Compressed Air</v>
          </cell>
          <cell r="B20" t="str">
            <v>Compressed Air-NR</v>
          </cell>
          <cell r="C20" t="str">
            <v>LOEven20</v>
          </cell>
          <cell r="D20">
            <v>0.05</v>
          </cell>
          <cell r="E20">
            <v>0.1</v>
          </cell>
          <cell r="F20">
            <v>0.15000000000000002</v>
          </cell>
          <cell r="G20">
            <v>0.2</v>
          </cell>
          <cell r="H20">
            <v>0.25</v>
          </cell>
          <cell r="I20">
            <v>0.3</v>
          </cell>
          <cell r="J20">
            <v>0.35</v>
          </cell>
          <cell r="K20">
            <v>0.39999999999999997</v>
          </cell>
          <cell r="L20">
            <v>0.44999999999999996</v>
          </cell>
          <cell r="M20">
            <v>0.49999999999999994</v>
          </cell>
          <cell r="N20">
            <v>0.54999999999999993</v>
          </cell>
          <cell r="O20">
            <v>0.6</v>
          </cell>
          <cell r="P20">
            <v>0.65</v>
          </cell>
          <cell r="Q20">
            <v>0.70000000000000007</v>
          </cell>
          <cell r="R20">
            <v>0.75000000000000011</v>
          </cell>
          <cell r="S20">
            <v>0.80000000000000016</v>
          </cell>
          <cell r="T20">
            <v>0.8500000000000002</v>
          </cell>
          <cell r="U20">
            <v>0.90000000000000024</v>
          </cell>
          <cell r="V20">
            <v>0.95000000000000029</v>
          </cell>
          <cell r="W20">
            <v>1.0000000000000002</v>
          </cell>
        </row>
        <row r="21">
          <cell r="A21" t="str">
            <v>Electronics</v>
          </cell>
          <cell r="B21" t="str">
            <v>Network PC Power Management-Retro</v>
          </cell>
          <cell r="C21" t="str">
            <v>Retro20Fast</v>
          </cell>
          <cell r="D21">
            <v>0.22119921692859512</v>
          </cell>
          <cell r="E21">
            <v>0.15504311102289431</v>
          </cell>
          <cell r="F21">
            <v>0.10733128557729499</v>
          </cell>
          <cell r="G21">
            <v>8.3589689255657879E-2</v>
          </cell>
          <cell r="H21">
            <v>7.3237179880126971E-2</v>
          </cell>
          <cell r="I21">
            <v>6.3374636711760357E-2</v>
          </cell>
          <cell r="J21">
            <v>5.4291838367783084E-2</v>
          </cell>
          <cell r="K21">
            <v>4.612639225659896E-2</v>
          </cell>
          <cell r="L21">
            <v>3.8916876277172864E-2</v>
          </cell>
          <cell r="M21">
            <v>3.2639916313151704E-2</v>
          </cell>
          <cell r="N21">
            <v>2.7235706125786907E-2</v>
          </cell>
          <cell r="O21">
            <v>2.1211189258265428E-2</v>
          </cell>
          <cell r="P21">
            <v>1.6519290804212883E-2</v>
          </cell>
          <cell r="Q21">
            <v>1.2865236614105324E-2</v>
          </cell>
          <cell r="R21">
            <v>1.0019456349464106E-2</v>
          </cell>
          <cell r="S21">
            <v>7.8031604509122832E-3</v>
          </cell>
          <cell r="T21">
            <v>6.077107469602494E-3</v>
          </cell>
          <cell r="U21">
            <v>4.7328560561354371E-3</v>
          </cell>
          <cell r="V21">
            <v>3.6859520026825132E-3</v>
          </cell>
          <cell r="W21">
            <v>2.8706223060526725E-3</v>
          </cell>
        </row>
        <row r="22">
          <cell r="A22" t="str">
            <v>Electronics</v>
          </cell>
          <cell r="B22" t="str">
            <v>Laptop-NR</v>
          </cell>
          <cell r="C22" t="str">
            <v>LO5Med</v>
          </cell>
          <cell r="D22">
            <v>4.2999999999999997E-2</v>
          </cell>
          <cell r="E22">
            <v>9.5797142280278316E-2</v>
          </cell>
          <cell r="F22">
            <v>0.16040539374775648</v>
          </cell>
          <cell r="G22">
            <v>0.23540539374775649</v>
          </cell>
          <cell r="H22">
            <v>0.32095239121809005</v>
          </cell>
          <cell r="I22">
            <v>0.42096711425629652</v>
          </cell>
          <cell r="J22">
            <v>0.53068481860864725</v>
          </cell>
          <cell r="K22">
            <v>0.642769203728351</v>
          </cell>
          <cell r="L22">
            <v>0.74839528535557953</v>
          </cell>
          <cell r="M22">
            <v>0.83918984935345187</v>
          </cell>
          <cell r="N22">
            <v>0.90945051634530116</v>
          </cell>
          <cell r="O22">
            <v>0.9576688767502457</v>
          </cell>
          <cell r="P22">
            <v>0.9865231113648858</v>
          </cell>
          <cell r="Q22">
            <v>1.0012970762896924</v>
          </cell>
          <cell r="R22">
            <v>1.0076356106578106</v>
          </cell>
          <cell r="S22">
            <v>1.0098624683774413</v>
          </cell>
          <cell r="T22">
            <v>1.0104871783970797</v>
          </cell>
          <cell r="U22">
            <v>1.010623336815976</v>
          </cell>
          <cell r="V22">
            <v>1.0106457174525985</v>
          </cell>
          <cell r="W22">
            <v>1.0106484038909742</v>
          </cell>
        </row>
        <row r="23">
          <cell r="A23" t="str">
            <v>Electronics</v>
          </cell>
          <cell r="B23" t="str">
            <v>Smart Plug Power Strips-Retro</v>
          </cell>
          <cell r="C23" t="str">
            <v>Retro12Med</v>
          </cell>
          <cell r="D23">
            <v>0.10937459468255628</v>
          </cell>
          <cell r="E23">
            <v>0.10937459468255628</v>
          </cell>
          <cell r="F23">
            <v>0.10937459468255628</v>
          </cell>
          <cell r="G23">
            <v>0.10937459468255628</v>
          </cell>
          <cell r="H23">
            <v>0.10937459468255628</v>
          </cell>
          <cell r="I23">
            <v>9.8437135214300656E-2</v>
          </cell>
          <cell r="J23">
            <v>7.874970817144053E-2</v>
          </cell>
          <cell r="K23">
            <v>6.2999766537152418E-2</v>
          </cell>
          <cell r="L23">
            <v>5.0399813229721938E-2</v>
          </cell>
          <cell r="M23">
            <v>4.0319850583777551E-2</v>
          </cell>
          <cell r="N23">
            <v>3.225588046702204E-2</v>
          </cell>
          <cell r="O23">
            <v>2.5804704373617631E-2</v>
          </cell>
          <cell r="P23">
            <v>2.0643763498894106E-2</v>
          </cell>
          <cell r="Q23">
            <v>1.6515010799115284E-2</v>
          </cell>
          <cell r="R23">
            <v>1.3212008639292228E-2</v>
          </cell>
          <cell r="S23">
            <v>1.0569606911433781E-2</v>
          </cell>
          <cell r="T23">
            <v>7.2092823794611682E-5</v>
          </cell>
          <cell r="U23">
            <v>2.5747437069512102E-5</v>
          </cell>
          <cell r="V23">
            <v>8.7775353646568632E-6</v>
          </cell>
          <cell r="W23">
            <v>2.8622397928446119E-6</v>
          </cell>
        </row>
        <row r="24">
          <cell r="A24" t="str">
            <v>Electronics</v>
          </cell>
          <cell r="B24" t="str">
            <v>Data Centers-NR</v>
          </cell>
          <cell r="C24" t="str">
            <v>LO5Med</v>
          </cell>
          <cell r="D24">
            <v>4.2999999999999997E-2</v>
          </cell>
          <cell r="E24">
            <v>9.5797142280278316E-2</v>
          </cell>
          <cell r="F24">
            <v>0.16040539374775648</v>
          </cell>
          <cell r="G24">
            <v>0.23540539374775649</v>
          </cell>
          <cell r="H24">
            <v>0.32095239121809005</v>
          </cell>
          <cell r="I24">
            <v>0.42096711425629652</v>
          </cell>
          <cell r="J24">
            <v>0.53068481860864725</v>
          </cell>
          <cell r="K24">
            <v>0.642769203728351</v>
          </cell>
          <cell r="L24">
            <v>0.74839528535557953</v>
          </cell>
          <cell r="M24">
            <v>0.83918984935345187</v>
          </cell>
          <cell r="N24">
            <v>0.90945051634530116</v>
          </cell>
          <cell r="O24">
            <v>0.9576688767502457</v>
          </cell>
          <cell r="P24">
            <v>0.9865231113648858</v>
          </cell>
          <cell r="Q24">
            <v>1.0012970762896924</v>
          </cell>
          <cell r="R24">
            <v>1.0076356106578106</v>
          </cell>
          <cell r="S24">
            <v>1.0098624683774413</v>
          </cell>
          <cell r="T24">
            <v>1.0104871783970797</v>
          </cell>
          <cell r="U24">
            <v>1.010623336815976</v>
          </cell>
          <cell r="V24">
            <v>1.0106457174525985</v>
          </cell>
          <cell r="W24">
            <v>1.0106484038909742</v>
          </cell>
        </row>
        <row r="25">
          <cell r="A25" t="str">
            <v>Electronics</v>
          </cell>
          <cell r="B25" t="str">
            <v>Monitor-NR</v>
          </cell>
          <cell r="C25" t="str">
            <v>LO50Fast</v>
          </cell>
          <cell r="D25">
            <v>0.45</v>
          </cell>
          <cell r="E25">
            <v>0.66</v>
          </cell>
          <cell r="F25">
            <v>0.8</v>
          </cell>
          <cell r="G25">
            <v>0.89</v>
          </cell>
          <cell r="H25">
            <v>0.94954036260972652</v>
          </cell>
          <cell r="I25">
            <v>0.97931054391458994</v>
          </cell>
          <cell r="J25">
            <v>0.99254173560564019</v>
          </cell>
          <cell r="K25">
            <v>0.99783421228206048</v>
          </cell>
          <cell r="L25">
            <v>0.99975874925530417</v>
          </cell>
          <cell r="M25">
            <v>1.0004002615797187</v>
          </cell>
          <cell r="N25">
            <v>1.0005976499872309</v>
          </cell>
          <cell r="O25">
            <v>1.0006540466750915</v>
          </cell>
          <cell r="P25">
            <v>1.0006690857918545</v>
          </cell>
          <cell r="Q25">
            <v>1.000672845571045</v>
          </cell>
          <cell r="R25">
            <v>1.0006737302249724</v>
          </cell>
          <cell r="S25">
            <v>1.0006739268147338</v>
          </cell>
          <cell r="T25">
            <v>1.0006739682020522</v>
          </cell>
          <cell r="U25">
            <v>1.0006739764795158</v>
          </cell>
          <cell r="V25">
            <v>1.0006739780561755</v>
          </cell>
          <cell r="W25">
            <v>1.0006739783428409</v>
          </cell>
        </row>
        <row r="26">
          <cell r="A26" t="str">
            <v>Electronics</v>
          </cell>
          <cell r="B26" t="str">
            <v>Desktop-NR</v>
          </cell>
          <cell r="C26" t="str">
            <v>LO50Fast</v>
          </cell>
          <cell r="D26">
            <v>0.45</v>
          </cell>
          <cell r="E26">
            <v>0.66</v>
          </cell>
          <cell r="F26">
            <v>0.8</v>
          </cell>
          <cell r="G26">
            <v>0.89</v>
          </cell>
          <cell r="H26">
            <v>0.94954036260972652</v>
          </cell>
          <cell r="I26">
            <v>0.97931054391458994</v>
          </cell>
          <cell r="J26">
            <v>0.99254173560564019</v>
          </cell>
          <cell r="K26">
            <v>0.99783421228206048</v>
          </cell>
          <cell r="L26">
            <v>0.99975874925530417</v>
          </cell>
          <cell r="M26">
            <v>1.0004002615797187</v>
          </cell>
          <cell r="N26">
            <v>1.0005976499872309</v>
          </cell>
          <cell r="O26">
            <v>1.0006540466750915</v>
          </cell>
          <cell r="P26">
            <v>1.0006690857918545</v>
          </cell>
          <cell r="Q26">
            <v>1.000672845571045</v>
          </cell>
          <cell r="R26">
            <v>1.0006737302249724</v>
          </cell>
          <cell r="S26">
            <v>1.0006739268147338</v>
          </cell>
          <cell r="T26">
            <v>1.0006739682020522</v>
          </cell>
          <cell r="U26">
            <v>1.0006739764795158</v>
          </cell>
          <cell r="V26">
            <v>1.0006739780561755</v>
          </cell>
          <cell r="W26">
            <v>1.0006739783428409</v>
          </cell>
        </row>
        <row r="27">
          <cell r="A27" t="str">
            <v>Food Preparation</v>
          </cell>
          <cell r="B27" t="str">
            <v>Pre-Rinse Spray Valve-Retro</v>
          </cell>
          <cell r="C27" t="str">
            <v>Retro12Med</v>
          </cell>
          <cell r="D27">
            <v>0.10937459468255628</v>
          </cell>
          <cell r="E27">
            <v>0.10937459468255628</v>
          </cell>
          <cell r="F27">
            <v>0.10937459468255628</v>
          </cell>
          <cell r="G27">
            <v>0.10937459468255628</v>
          </cell>
          <cell r="H27">
            <v>0.10937459468255628</v>
          </cell>
          <cell r="I27">
            <v>9.8437135214300656E-2</v>
          </cell>
          <cell r="J27">
            <v>7.874970817144053E-2</v>
          </cell>
          <cell r="K27">
            <v>6.2999766537152418E-2</v>
          </cell>
          <cell r="L27">
            <v>5.0399813229721938E-2</v>
          </cell>
          <cell r="M27">
            <v>4.0319850583777551E-2</v>
          </cell>
          <cell r="N27">
            <v>3.225588046702204E-2</v>
          </cell>
          <cell r="O27">
            <v>2.5804704373617631E-2</v>
          </cell>
          <cell r="P27">
            <v>2.0643763498894106E-2</v>
          </cell>
          <cell r="Q27">
            <v>1.6515010799115284E-2</v>
          </cell>
          <cell r="R27">
            <v>1.3212008639292228E-2</v>
          </cell>
          <cell r="S27">
            <v>1.0569606911433781E-2</v>
          </cell>
          <cell r="T27">
            <v>7.2092823794611682E-5</v>
          </cell>
          <cell r="U27">
            <v>2.5747437069512102E-5</v>
          </cell>
          <cell r="V27">
            <v>8.7775353646568632E-6</v>
          </cell>
          <cell r="W27">
            <v>2.8622397928446119E-6</v>
          </cell>
        </row>
        <row r="28">
          <cell r="A28" t="str">
            <v>Food Preparation</v>
          </cell>
          <cell r="B28" t="str">
            <v>Cooking Equipment-NR</v>
          </cell>
          <cell r="C28" t="str">
            <v>LO5Med</v>
          </cell>
          <cell r="D28">
            <v>4.2999999999999997E-2</v>
          </cell>
          <cell r="E28">
            <v>9.5797142280278316E-2</v>
          </cell>
          <cell r="F28">
            <v>0.16040539374775648</v>
          </cell>
          <cell r="G28">
            <v>0.23540539374775649</v>
          </cell>
          <cell r="H28">
            <v>0.32095239121809005</v>
          </cell>
          <cell r="I28">
            <v>0.42096711425629652</v>
          </cell>
          <cell r="J28">
            <v>0.53068481860864725</v>
          </cell>
          <cell r="K28">
            <v>0.642769203728351</v>
          </cell>
          <cell r="L28">
            <v>0.74839528535557953</v>
          </cell>
          <cell r="M28">
            <v>0.83918984935345187</v>
          </cell>
          <cell r="N28">
            <v>0.90945051634530116</v>
          </cell>
          <cell r="O28">
            <v>0.9576688767502457</v>
          </cell>
          <cell r="P28">
            <v>0.9865231113648858</v>
          </cell>
          <cell r="Q28">
            <v>1.0012970762896924</v>
          </cell>
          <cell r="R28">
            <v>1.0076356106578106</v>
          </cell>
          <cell r="S28">
            <v>1.0098624683774413</v>
          </cell>
          <cell r="T28">
            <v>1.0104871783970797</v>
          </cell>
          <cell r="U28">
            <v>1.010623336815976</v>
          </cell>
          <cell r="V28">
            <v>1.0106457174525985</v>
          </cell>
          <cell r="W28">
            <v>1.0106484038909742</v>
          </cell>
        </row>
        <row r="29">
          <cell r="A29" t="str">
            <v>HVAC</v>
          </cell>
          <cell r="B29" t="str">
            <v>DHP-New</v>
          </cell>
          <cell r="C29" t="str">
            <v>LOEven20</v>
          </cell>
          <cell r="D29">
            <v>0.05</v>
          </cell>
          <cell r="E29">
            <v>0.1</v>
          </cell>
          <cell r="F29">
            <v>0.15000000000000002</v>
          </cell>
          <cell r="G29">
            <v>0.2</v>
          </cell>
          <cell r="H29">
            <v>0.25</v>
          </cell>
          <cell r="I29">
            <v>0.3</v>
          </cell>
          <cell r="J29">
            <v>0.35</v>
          </cell>
          <cell r="K29">
            <v>0.39999999999999997</v>
          </cell>
          <cell r="L29">
            <v>0.44999999999999996</v>
          </cell>
          <cell r="M29">
            <v>0.49999999999999994</v>
          </cell>
          <cell r="N29">
            <v>0.54999999999999993</v>
          </cell>
          <cell r="O29">
            <v>0.6</v>
          </cell>
          <cell r="P29">
            <v>0.65</v>
          </cell>
          <cell r="Q29">
            <v>0.70000000000000007</v>
          </cell>
          <cell r="R29">
            <v>0.75000000000000011</v>
          </cell>
          <cell r="S29">
            <v>0.80000000000000016</v>
          </cell>
          <cell r="T29">
            <v>0.8500000000000002</v>
          </cell>
          <cell r="U29">
            <v>0.90000000000000024</v>
          </cell>
          <cell r="V29">
            <v>0.95000000000000029</v>
          </cell>
          <cell r="W29">
            <v>1.0000000000000002</v>
          </cell>
        </row>
        <row r="30">
          <cell r="A30" t="str">
            <v>HVAC</v>
          </cell>
          <cell r="B30" t="str">
            <v>DHP-Retro</v>
          </cell>
          <cell r="C30" t="str">
            <v>Retro3Slow</v>
          </cell>
          <cell r="D30">
            <v>5.5320496977002724E-3</v>
          </cell>
          <cell r="E30">
            <v>8.6958686465615706E-3</v>
          </cell>
          <cell r="F30">
            <v>1.7391737293123145E-2</v>
          </cell>
          <cell r="G30">
            <v>3.0435540262965514E-2</v>
          </cell>
          <cell r="H30">
            <v>4.7344173742390784E-2</v>
          </cell>
          <cell r="I30">
            <v>6.6281843239347063E-2</v>
          </cell>
          <cell r="J30">
            <v>8.4358709577350838E-2</v>
          </cell>
          <cell r="K30">
            <v>9.8418494506909315E-2</v>
          </cell>
          <cell r="L30">
            <v>0.10598914793051767</v>
          </cell>
          <cell r="M30">
            <v>0.10598914793051767</v>
          </cell>
          <cell r="N30">
            <v>9.8923204735149928E-2</v>
          </cell>
          <cell r="O30">
            <v>8.655780414325609E-2</v>
          </cell>
          <cell r="P30">
            <v>7.1282897529740263E-2</v>
          </cell>
          <cell r="Q30">
            <v>5.5442253634242489E-2</v>
          </cell>
          <cell r="R30">
            <v>4.0852186888389319E-2</v>
          </cell>
          <cell r="S30">
            <v>2.8596530821872412E-2</v>
          </cell>
          <cell r="T30">
            <v>1.9064353881248275E-2</v>
          </cell>
          <cell r="U30">
            <v>1.2131861560794377E-2</v>
          </cell>
          <cell r="V30">
            <v>7.3846113848314854E-3</v>
          </cell>
          <cell r="W30">
            <v>4.3076899744848296E-3</v>
          </cell>
        </row>
        <row r="31">
          <cell r="A31" t="str">
            <v>HVAC</v>
          </cell>
          <cell r="B31" t="str">
            <v>Glass-New</v>
          </cell>
          <cell r="C31" t="str">
            <v>LO5Med</v>
          </cell>
          <cell r="D31">
            <v>4.2999999999999997E-2</v>
          </cell>
          <cell r="E31">
            <v>9.5797142280278316E-2</v>
          </cell>
          <cell r="F31">
            <v>0.16040539374775648</v>
          </cell>
          <cell r="G31">
            <v>0.23540539374775649</v>
          </cell>
          <cell r="H31">
            <v>0.32095239121809005</v>
          </cell>
          <cell r="I31">
            <v>0.42096711425629652</v>
          </cell>
          <cell r="J31">
            <v>0.53068481860864725</v>
          </cell>
          <cell r="K31">
            <v>0.642769203728351</v>
          </cell>
          <cell r="L31">
            <v>0.74839528535557953</v>
          </cell>
          <cell r="M31">
            <v>0.83918984935345187</v>
          </cell>
          <cell r="N31">
            <v>0.90945051634530116</v>
          </cell>
          <cell r="O31">
            <v>0.9576688767502457</v>
          </cell>
          <cell r="P31">
            <v>0.9865231113648858</v>
          </cell>
          <cell r="Q31">
            <v>1.0012970762896924</v>
          </cell>
          <cell r="R31">
            <v>1.0076356106578106</v>
          </cell>
          <cell r="S31">
            <v>1.0098624683774413</v>
          </cell>
          <cell r="T31">
            <v>1.0104871783970797</v>
          </cell>
          <cell r="U31">
            <v>1.010623336815976</v>
          </cell>
          <cell r="V31">
            <v>1.0106457174525985</v>
          </cell>
          <cell r="W31">
            <v>1.0106484038909742</v>
          </cell>
        </row>
        <row r="32">
          <cell r="A32" t="str">
            <v>HVAC</v>
          </cell>
          <cell r="B32" t="str">
            <v>Glass-NR</v>
          </cell>
          <cell r="C32" t="str">
            <v>LO5Med</v>
          </cell>
          <cell r="D32">
            <v>4.2999999999999997E-2</v>
          </cell>
          <cell r="E32">
            <v>9.5797142280278316E-2</v>
          </cell>
          <cell r="F32">
            <v>0.16040539374775648</v>
          </cell>
          <cell r="G32">
            <v>0.23540539374775649</v>
          </cell>
          <cell r="H32">
            <v>0.32095239121809005</v>
          </cell>
          <cell r="I32">
            <v>0.42096711425629652</v>
          </cell>
          <cell r="J32">
            <v>0.53068481860864725</v>
          </cell>
          <cell r="K32">
            <v>0.642769203728351</v>
          </cell>
          <cell r="L32">
            <v>0.74839528535557953</v>
          </cell>
          <cell r="M32">
            <v>0.83918984935345187</v>
          </cell>
          <cell r="N32">
            <v>0.90945051634530116</v>
          </cell>
          <cell r="O32">
            <v>0.9576688767502457</v>
          </cell>
          <cell r="P32">
            <v>0.9865231113648858</v>
          </cell>
          <cell r="Q32">
            <v>1.0012970762896924</v>
          </cell>
          <cell r="R32">
            <v>1.0076356106578106</v>
          </cell>
          <cell r="S32">
            <v>1.0098624683774413</v>
          </cell>
          <cell r="T32">
            <v>1.0104871783970797</v>
          </cell>
          <cell r="U32">
            <v>1.010623336815976</v>
          </cell>
          <cell r="V32">
            <v>1.0106457174525985</v>
          </cell>
          <cell r="W32">
            <v>1.0106484038909742</v>
          </cell>
        </row>
        <row r="33">
          <cell r="A33" t="str">
            <v>HVAC</v>
          </cell>
          <cell r="B33" t="str">
            <v>WEPT-Retro</v>
          </cell>
          <cell r="C33" t="str">
            <v>Retro5Med</v>
          </cell>
          <cell r="D33">
            <v>4.2999999999999997E-2</v>
          </cell>
          <cell r="E33">
            <v>5.279714228027832E-2</v>
          </cell>
          <cell r="F33">
            <v>6.4608251467478173E-2</v>
          </cell>
          <cell r="G33">
            <v>7.4999999999999997E-2</v>
          </cell>
          <cell r="H33">
            <v>8.5546997470333563E-2</v>
          </cell>
          <cell r="I33">
            <v>0.10001472303820647</v>
          </cell>
          <cell r="J33">
            <v>0.10971770435235073</v>
          </cell>
          <cell r="K33">
            <v>0.11208438511970376</v>
          </cell>
          <cell r="L33">
            <v>0.10562608162722853</v>
          </cell>
          <cell r="M33">
            <v>9.0794563997872335E-2</v>
          </cell>
          <cell r="N33">
            <v>7.0260666991849297E-2</v>
          </cell>
          <cell r="O33">
            <v>4.8218360404944538E-2</v>
          </cell>
          <cell r="P33">
            <v>2.8854234614640095E-2</v>
          </cell>
          <cell r="Q33">
            <v>1.4773964924806759E-2</v>
          </cell>
          <cell r="R33">
            <v>6.3385343681182649E-3</v>
          </cell>
          <cell r="S33">
            <v>2.2268577196306039E-3</v>
          </cell>
          <cell r="T33">
            <v>6.2471001963848583E-4</v>
          </cell>
          <cell r="U33">
            <v>1.3615841889635938E-4</v>
          </cell>
          <cell r="V33">
            <v>2.2380636622298944E-5</v>
          </cell>
          <cell r="W33">
            <v>2.68643837586513E-6</v>
          </cell>
        </row>
        <row r="34">
          <cell r="A34" t="str">
            <v>HVAC</v>
          </cell>
          <cell r="B34" t="str">
            <v>Advanced Rooftop Controller-New</v>
          </cell>
          <cell r="C34" t="str">
            <v>LO3Slow</v>
          </cell>
          <cell r="D34">
            <v>5.5320496977002724E-3</v>
          </cell>
          <cell r="E34">
            <v>1.4227918344261844E-2</v>
          </cell>
          <cell r="F34">
            <v>3.1619655637384989E-2</v>
          </cell>
          <cell r="G34">
            <v>6.2055195900350503E-2</v>
          </cell>
          <cell r="H34">
            <v>0.10939936964274129</v>
          </cell>
          <cell r="I34">
            <v>0.17568121288208835</v>
          </cell>
          <cell r="J34">
            <v>0.26003992245943919</v>
          </cell>
          <cell r="K34">
            <v>0.3584584169663485</v>
          </cell>
          <cell r="L34">
            <v>0.46444756489686617</v>
          </cell>
          <cell r="M34">
            <v>0.57043671282738384</v>
          </cell>
          <cell r="N34">
            <v>0.66935991756253377</v>
          </cell>
          <cell r="O34">
            <v>0.75591772170578986</v>
          </cell>
          <cell r="P34">
            <v>0.82720061923553012</v>
          </cell>
          <cell r="Q34">
            <v>0.88264287286977261</v>
          </cell>
          <cell r="R34">
            <v>0.92349505975816193</v>
          </cell>
          <cell r="S34">
            <v>0.95209159058003434</v>
          </cell>
          <cell r="T34">
            <v>0.97115594446128262</v>
          </cell>
          <cell r="U34">
            <v>0.98328780602207699</v>
          </cell>
          <cell r="V34">
            <v>0.99067241740690848</v>
          </cell>
          <cell r="W34">
            <v>0.99498010738139331</v>
          </cell>
        </row>
        <row r="35">
          <cell r="A35" t="str">
            <v>HVAC</v>
          </cell>
          <cell r="B35" t="str">
            <v>Advanced Rooftop Controller-NR</v>
          </cell>
          <cell r="C35" t="str">
            <v>LO3Slow</v>
          </cell>
          <cell r="D35">
            <v>5.5320496977002724E-3</v>
          </cell>
          <cell r="E35">
            <v>1.4227918344261844E-2</v>
          </cell>
          <cell r="F35">
            <v>3.1619655637384989E-2</v>
          </cell>
          <cell r="G35">
            <v>6.2055195900350503E-2</v>
          </cell>
          <cell r="H35">
            <v>0.10939936964274129</v>
          </cell>
          <cell r="I35">
            <v>0.17568121288208835</v>
          </cell>
          <cell r="J35">
            <v>0.26003992245943919</v>
          </cell>
          <cell r="K35">
            <v>0.3584584169663485</v>
          </cell>
          <cell r="L35">
            <v>0.46444756489686617</v>
          </cell>
          <cell r="M35">
            <v>0.57043671282738384</v>
          </cell>
          <cell r="N35">
            <v>0.66935991756253377</v>
          </cell>
          <cell r="O35">
            <v>0.75591772170578986</v>
          </cell>
          <cell r="P35">
            <v>0.82720061923553012</v>
          </cell>
          <cell r="Q35">
            <v>0.88264287286977261</v>
          </cell>
          <cell r="R35">
            <v>0.92349505975816193</v>
          </cell>
          <cell r="S35">
            <v>0.95209159058003434</v>
          </cell>
          <cell r="T35">
            <v>0.97115594446128262</v>
          </cell>
          <cell r="U35">
            <v>0.98328780602207699</v>
          </cell>
          <cell r="V35">
            <v>0.99067241740690848</v>
          </cell>
          <cell r="W35">
            <v>0.99498010738139331</v>
          </cell>
        </row>
        <row r="36">
          <cell r="A36" t="str">
            <v>HVAC</v>
          </cell>
          <cell r="B36" t="str">
            <v>Advanced Rooftop Controller-Retro</v>
          </cell>
          <cell r="C36" t="str">
            <v>Retro3Slow</v>
          </cell>
          <cell r="D36">
            <v>5.5320496977002724E-3</v>
          </cell>
          <cell r="E36">
            <v>8.6958686465615706E-3</v>
          </cell>
          <cell r="F36">
            <v>1.7391737293123145E-2</v>
          </cell>
          <cell r="G36">
            <v>3.0435540262965514E-2</v>
          </cell>
          <cell r="H36">
            <v>4.7344173742390784E-2</v>
          </cell>
          <cell r="I36">
            <v>6.6281843239347063E-2</v>
          </cell>
          <cell r="J36">
            <v>8.4358709577350838E-2</v>
          </cell>
          <cell r="K36">
            <v>9.8418494506909315E-2</v>
          </cell>
          <cell r="L36">
            <v>0.10598914793051767</v>
          </cell>
          <cell r="M36">
            <v>0.10598914793051767</v>
          </cell>
          <cell r="N36">
            <v>9.8923204735149928E-2</v>
          </cell>
          <cell r="O36">
            <v>8.655780414325609E-2</v>
          </cell>
          <cell r="P36">
            <v>7.1282897529740263E-2</v>
          </cell>
          <cell r="Q36">
            <v>5.5442253634242489E-2</v>
          </cell>
          <cell r="R36">
            <v>4.0852186888389319E-2</v>
          </cell>
          <cell r="S36">
            <v>2.8596530821872412E-2</v>
          </cell>
          <cell r="T36">
            <v>1.9064353881248275E-2</v>
          </cell>
          <cell r="U36">
            <v>1.2131861560794377E-2</v>
          </cell>
          <cell r="V36">
            <v>7.3846113848314854E-3</v>
          </cell>
          <cell r="W36">
            <v>4.3076899744848296E-3</v>
          </cell>
        </row>
        <row r="37">
          <cell r="A37" t="str">
            <v>HVAC</v>
          </cell>
          <cell r="B37" t="str">
            <v>Variable Speed Chiller-New</v>
          </cell>
          <cell r="C37" t="str">
            <v>LO50Fast</v>
          </cell>
          <cell r="D37">
            <v>0.45</v>
          </cell>
          <cell r="E37">
            <v>0.66</v>
          </cell>
          <cell r="F37">
            <v>0.8</v>
          </cell>
          <cell r="G37">
            <v>0.89</v>
          </cell>
          <cell r="H37">
            <v>0.94954036260972652</v>
          </cell>
          <cell r="I37">
            <v>0.97931054391458994</v>
          </cell>
          <cell r="J37">
            <v>0.99254173560564019</v>
          </cell>
          <cell r="K37">
            <v>0.99783421228206048</v>
          </cell>
          <cell r="L37">
            <v>0.99975874925530417</v>
          </cell>
          <cell r="M37">
            <v>1.0004002615797187</v>
          </cell>
          <cell r="N37">
            <v>1.0005976499872309</v>
          </cell>
          <cell r="O37">
            <v>1.0006540466750915</v>
          </cell>
          <cell r="P37">
            <v>1.0006690857918545</v>
          </cell>
          <cell r="Q37">
            <v>1.000672845571045</v>
          </cell>
          <cell r="R37">
            <v>1.0006737302249724</v>
          </cell>
          <cell r="S37">
            <v>1.0006739268147338</v>
          </cell>
          <cell r="T37">
            <v>1.0006739682020522</v>
          </cell>
          <cell r="U37">
            <v>1.0006739764795158</v>
          </cell>
          <cell r="V37">
            <v>1.0006739780561755</v>
          </cell>
          <cell r="W37">
            <v>1.0006739783428409</v>
          </cell>
        </row>
        <row r="38">
          <cell r="A38" t="str">
            <v>HVAC</v>
          </cell>
          <cell r="B38" t="str">
            <v>Variable Speed Chiller-NR</v>
          </cell>
          <cell r="C38" t="str">
            <v>LO50Fast</v>
          </cell>
          <cell r="D38">
            <v>0.45</v>
          </cell>
          <cell r="E38">
            <v>0.66</v>
          </cell>
          <cell r="F38">
            <v>0.8</v>
          </cell>
          <cell r="G38">
            <v>0.89</v>
          </cell>
          <cell r="H38">
            <v>0.94954036260972652</v>
          </cell>
          <cell r="I38">
            <v>0.97931054391458994</v>
          </cell>
          <cell r="J38">
            <v>0.99254173560564019</v>
          </cell>
          <cell r="K38">
            <v>0.99783421228206048</v>
          </cell>
          <cell r="L38">
            <v>0.99975874925530417</v>
          </cell>
          <cell r="M38">
            <v>1.0004002615797187</v>
          </cell>
          <cell r="N38">
            <v>1.0005976499872309</v>
          </cell>
          <cell r="O38">
            <v>1.0006540466750915</v>
          </cell>
          <cell r="P38">
            <v>1.0006690857918545</v>
          </cell>
          <cell r="Q38">
            <v>1.000672845571045</v>
          </cell>
          <cell r="R38">
            <v>1.0006737302249724</v>
          </cell>
          <cell r="S38">
            <v>1.0006739268147338</v>
          </cell>
          <cell r="T38">
            <v>1.0006739682020522</v>
          </cell>
          <cell r="U38">
            <v>1.0006739764795158</v>
          </cell>
          <cell r="V38">
            <v>1.0006739780561755</v>
          </cell>
          <cell r="W38">
            <v>1.0006739783428409</v>
          </cell>
        </row>
        <row r="39">
          <cell r="A39" t="str">
            <v>HVAC</v>
          </cell>
          <cell r="B39" t="str">
            <v>Commercial EM-New</v>
          </cell>
          <cell r="C39" t="str">
            <v>LO1Slow</v>
          </cell>
          <cell r="D39">
            <v>2.5643970768378654E-3</v>
          </cell>
          <cell r="E39">
            <v>7.6904586297764643E-3</v>
          </cell>
          <cell r="F39">
            <v>1.6792013047419844E-2</v>
          </cell>
          <cell r="G39">
            <v>3.15969387774655E-2</v>
          </cell>
          <cell r="H39">
            <v>5.406874819795171E-2</v>
          </cell>
          <cell r="I39">
            <v>8.6253181011834101E-2</v>
          </cell>
          <cell r="J39">
            <v>0.1300328481838382</v>
          </cell>
          <cell r="K39">
            <v>0.18678710893858319</v>
          </cell>
          <cell r="L39">
            <v>0.2569823480072907</v>
          </cell>
          <cell r="M39">
            <v>0.33975920985004748</v>
          </cell>
          <cell r="N39">
            <v>0.43262946935754232</v>
          </cell>
          <cell r="O39">
            <v>0.53142594003645804</v>
          </cell>
          <cell r="P39">
            <v>0.63063487292644704</v>
          </cell>
          <cell r="Q39">
            <v>0.7241560234206913</v>
          </cell>
          <cell r="R39">
            <v>0.80638203131755359</v>
          </cell>
          <cell r="S39">
            <v>0.87331559734491926</v>
          </cell>
          <cell r="T39">
            <v>0.92334516248836807</v>
          </cell>
          <cell r="U39">
            <v>0.95737002770730018</v>
          </cell>
          <cell r="V39">
            <v>0.97821608704807483</v>
          </cell>
          <cell r="W39">
            <v>0.98821608704807484</v>
          </cell>
        </row>
        <row r="40">
          <cell r="A40" t="str">
            <v>HVAC</v>
          </cell>
          <cell r="B40" t="str">
            <v>Commercial EM-NR</v>
          </cell>
          <cell r="C40" t="str">
            <v>LO12Med</v>
          </cell>
          <cell r="D40">
            <v>0.10937459468255628</v>
          </cell>
          <cell r="E40">
            <v>0.21874918936511256</v>
          </cell>
          <cell r="F40">
            <v>0.32812378404766884</v>
          </cell>
          <cell r="G40">
            <v>0.43749837873022512</v>
          </cell>
          <cell r="H40">
            <v>0.5468729734127814</v>
          </cell>
          <cell r="I40">
            <v>0.64531010862708205</v>
          </cell>
          <cell r="J40">
            <v>0.7240598167985226</v>
          </cell>
          <cell r="K40">
            <v>0.78705958333567505</v>
          </cell>
          <cell r="L40">
            <v>0.83745939656539703</v>
          </cell>
          <cell r="M40">
            <v>0.87777924714917455</v>
          </cell>
          <cell r="N40">
            <v>0.91003512761619654</v>
          </cell>
          <cell r="O40">
            <v>0.93583983198981413</v>
          </cell>
          <cell r="P40">
            <v>0.9564835954887082</v>
          </cell>
          <cell r="Q40">
            <v>0.97299860628782353</v>
          </cell>
          <cell r="R40">
            <v>0.9862106149271157</v>
          </cell>
          <cell r="S40">
            <v>0.99678022183854953</v>
          </cell>
          <cell r="T40">
            <v>0.99685231466234414</v>
          </cell>
          <cell r="U40">
            <v>0.99687806209941365</v>
          </cell>
          <cell r="V40">
            <v>0.99688683963477831</v>
          </cell>
          <cell r="W40">
            <v>0.99688970187457115</v>
          </cell>
        </row>
        <row r="41">
          <cell r="A41" t="str">
            <v>HVAC</v>
          </cell>
          <cell r="B41" t="str">
            <v>Commercial EM-Retro</v>
          </cell>
          <cell r="C41" t="str">
            <v>Retro12Med</v>
          </cell>
          <cell r="D41">
            <v>0.10937459468255628</v>
          </cell>
          <cell r="E41">
            <v>0.10937459468255628</v>
          </cell>
          <cell r="F41">
            <v>0.10937459468255628</v>
          </cell>
          <cell r="G41">
            <v>0.10937459468255628</v>
          </cell>
          <cell r="H41">
            <v>0.10937459468255628</v>
          </cell>
          <cell r="I41">
            <v>9.8437135214300656E-2</v>
          </cell>
          <cell r="J41">
            <v>7.874970817144053E-2</v>
          </cell>
          <cell r="K41">
            <v>6.2999766537152418E-2</v>
          </cell>
          <cell r="L41">
            <v>5.0399813229721938E-2</v>
          </cell>
          <cell r="M41">
            <v>4.0319850583777551E-2</v>
          </cell>
          <cell r="N41">
            <v>3.225588046702204E-2</v>
          </cell>
          <cell r="O41">
            <v>2.5804704373617631E-2</v>
          </cell>
          <cell r="P41">
            <v>2.0643763498894106E-2</v>
          </cell>
          <cell r="Q41">
            <v>1.6515010799115284E-2</v>
          </cell>
          <cell r="R41">
            <v>1.3212008639292228E-2</v>
          </cell>
          <cell r="S41">
            <v>1.0569606911433781E-2</v>
          </cell>
          <cell r="T41">
            <v>7.2092823794611682E-5</v>
          </cell>
          <cell r="U41">
            <v>2.5747437069512102E-5</v>
          </cell>
          <cell r="V41">
            <v>8.7775353646568632E-6</v>
          </cell>
          <cell r="W41">
            <v>2.8622397928446119E-6</v>
          </cell>
        </row>
        <row r="42">
          <cell r="A42" t="str">
            <v>HVAC</v>
          </cell>
          <cell r="B42" t="str">
            <v>Evaporative Assist Cooling-New</v>
          </cell>
          <cell r="C42" t="str">
            <v>LO1Slow</v>
          </cell>
          <cell r="D42">
            <v>2.5643970768378654E-3</v>
          </cell>
          <cell r="E42">
            <v>7.6904586297764643E-3</v>
          </cell>
          <cell r="F42">
            <v>1.6792013047419844E-2</v>
          </cell>
          <cell r="G42">
            <v>3.15969387774655E-2</v>
          </cell>
          <cell r="H42">
            <v>5.406874819795171E-2</v>
          </cell>
          <cell r="I42">
            <v>8.6253181011834101E-2</v>
          </cell>
          <cell r="J42">
            <v>0.1300328481838382</v>
          </cell>
          <cell r="K42">
            <v>0.18678710893858319</v>
          </cell>
          <cell r="L42">
            <v>0.2569823480072907</v>
          </cell>
          <cell r="M42">
            <v>0.33975920985004748</v>
          </cell>
          <cell r="N42">
            <v>0.43262946935754232</v>
          </cell>
          <cell r="O42">
            <v>0.53142594003645804</v>
          </cell>
          <cell r="P42">
            <v>0.63063487292644704</v>
          </cell>
          <cell r="Q42">
            <v>0.7241560234206913</v>
          </cell>
          <cell r="R42">
            <v>0.80638203131755359</v>
          </cell>
          <cell r="S42">
            <v>0.87331559734491926</v>
          </cell>
          <cell r="T42">
            <v>0.92334516248836807</v>
          </cell>
          <cell r="U42">
            <v>0.95737002770730018</v>
          </cell>
          <cell r="V42">
            <v>0.97821608704807483</v>
          </cell>
          <cell r="W42">
            <v>0.98821608704807484</v>
          </cell>
        </row>
        <row r="43">
          <cell r="A43" t="str">
            <v>HVAC</v>
          </cell>
          <cell r="B43" t="str">
            <v>Evaporative Assist Cooling-NR</v>
          </cell>
          <cell r="C43" t="str">
            <v>LO1Slow</v>
          </cell>
          <cell r="D43">
            <v>2.5643970768378654E-3</v>
          </cell>
          <cell r="E43">
            <v>7.6904586297764643E-3</v>
          </cell>
          <cell r="F43">
            <v>1.6792013047419844E-2</v>
          </cell>
          <cell r="G43">
            <v>3.15969387774655E-2</v>
          </cell>
          <cell r="H43">
            <v>5.406874819795171E-2</v>
          </cell>
          <cell r="I43">
            <v>8.6253181011834101E-2</v>
          </cell>
          <cell r="J43">
            <v>0.1300328481838382</v>
          </cell>
          <cell r="K43">
            <v>0.18678710893858319</v>
          </cell>
          <cell r="L43">
            <v>0.2569823480072907</v>
          </cell>
          <cell r="M43">
            <v>0.33975920985004748</v>
          </cell>
          <cell r="N43">
            <v>0.43262946935754232</v>
          </cell>
          <cell r="O43">
            <v>0.53142594003645804</v>
          </cell>
          <cell r="P43">
            <v>0.63063487292644704</v>
          </cell>
          <cell r="Q43">
            <v>0.7241560234206913</v>
          </cell>
          <cell r="R43">
            <v>0.80638203131755359</v>
          </cell>
          <cell r="S43">
            <v>0.87331559734491926</v>
          </cell>
          <cell r="T43">
            <v>0.92334516248836807</v>
          </cell>
          <cell r="U43">
            <v>0.95737002770730018</v>
          </cell>
          <cell r="V43">
            <v>0.97821608704807483</v>
          </cell>
          <cell r="W43">
            <v>0.98821608704807484</v>
          </cell>
        </row>
        <row r="44">
          <cell r="A44" t="str">
            <v>HVAC</v>
          </cell>
          <cell r="B44" t="str">
            <v>Economizer-Retro</v>
          </cell>
          <cell r="C44" t="str">
            <v>Retro12Med</v>
          </cell>
          <cell r="D44">
            <v>0.10937459468255628</v>
          </cell>
          <cell r="E44">
            <v>0.10937459468255628</v>
          </cell>
          <cell r="F44">
            <v>0.10937459468255628</v>
          </cell>
          <cell r="G44">
            <v>0.10937459468255628</v>
          </cell>
          <cell r="H44">
            <v>0.10937459468255628</v>
          </cell>
          <cell r="I44">
            <v>9.8437135214300656E-2</v>
          </cell>
          <cell r="J44">
            <v>7.874970817144053E-2</v>
          </cell>
          <cell r="K44">
            <v>6.2999766537152418E-2</v>
          </cell>
          <cell r="L44">
            <v>5.0399813229721938E-2</v>
          </cell>
          <cell r="M44">
            <v>4.0319850583777551E-2</v>
          </cell>
          <cell r="N44">
            <v>3.225588046702204E-2</v>
          </cell>
          <cell r="O44">
            <v>2.5804704373617631E-2</v>
          </cell>
          <cell r="P44">
            <v>2.0643763498894106E-2</v>
          </cell>
          <cell r="Q44">
            <v>1.6515010799115284E-2</v>
          </cell>
          <cell r="R44">
            <v>1.3212008639292228E-2</v>
          </cell>
          <cell r="S44">
            <v>1.0569606911433781E-2</v>
          </cell>
          <cell r="T44">
            <v>7.2092823794611682E-5</v>
          </cell>
          <cell r="U44">
            <v>2.5747437069512102E-5</v>
          </cell>
          <cell r="V44">
            <v>8.7775353646568632E-6</v>
          </cell>
          <cell r="W44">
            <v>2.8622397928446119E-6</v>
          </cell>
        </row>
        <row r="45">
          <cell r="A45" t="str">
            <v>HVAC</v>
          </cell>
          <cell r="B45" t="str">
            <v>Demand Control Ventilation-New</v>
          </cell>
          <cell r="C45" t="str">
            <v>LOEven20</v>
          </cell>
          <cell r="D45">
            <v>0.05</v>
          </cell>
          <cell r="E45">
            <v>0.1</v>
          </cell>
          <cell r="F45">
            <v>0.15000000000000002</v>
          </cell>
          <cell r="G45">
            <v>0.2</v>
          </cell>
          <cell r="H45">
            <v>0.25</v>
          </cell>
          <cell r="I45">
            <v>0.3</v>
          </cell>
          <cell r="J45">
            <v>0.35</v>
          </cell>
          <cell r="K45">
            <v>0.39999999999999997</v>
          </cell>
          <cell r="L45">
            <v>0.44999999999999996</v>
          </cell>
          <cell r="M45">
            <v>0.49999999999999994</v>
          </cell>
          <cell r="N45">
            <v>0.54999999999999993</v>
          </cell>
          <cell r="O45">
            <v>0.6</v>
          </cell>
          <cell r="P45">
            <v>0.65</v>
          </cell>
          <cell r="Q45">
            <v>0.70000000000000007</v>
          </cell>
          <cell r="R45">
            <v>0.75000000000000011</v>
          </cell>
          <cell r="S45">
            <v>0.80000000000000016</v>
          </cell>
          <cell r="T45">
            <v>0.8500000000000002</v>
          </cell>
          <cell r="U45">
            <v>0.90000000000000024</v>
          </cell>
          <cell r="V45">
            <v>0.95000000000000029</v>
          </cell>
          <cell r="W45">
            <v>1.0000000000000002</v>
          </cell>
        </row>
        <row r="46">
          <cell r="A46" t="str">
            <v>HVAC</v>
          </cell>
          <cell r="B46" t="str">
            <v>Demand Control Ventilation-NR</v>
          </cell>
          <cell r="C46" t="str">
            <v>LOEven20</v>
          </cell>
          <cell r="D46">
            <v>0.05</v>
          </cell>
          <cell r="E46">
            <v>0.1</v>
          </cell>
          <cell r="F46">
            <v>0.15000000000000002</v>
          </cell>
          <cell r="G46">
            <v>0.2</v>
          </cell>
          <cell r="H46">
            <v>0.25</v>
          </cell>
          <cell r="I46">
            <v>0.3</v>
          </cell>
          <cell r="J46">
            <v>0.35</v>
          </cell>
          <cell r="K46">
            <v>0.39999999999999997</v>
          </cell>
          <cell r="L46">
            <v>0.44999999999999996</v>
          </cell>
          <cell r="M46">
            <v>0.49999999999999994</v>
          </cell>
          <cell r="N46">
            <v>0.54999999999999993</v>
          </cell>
          <cell r="O46">
            <v>0.6</v>
          </cell>
          <cell r="P46">
            <v>0.65</v>
          </cell>
          <cell r="Q46">
            <v>0.70000000000000007</v>
          </cell>
          <cell r="R46">
            <v>0.75000000000000011</v>
          </cell>
          <cell r="S46">
            <v>0.80000000000000016</v>
          </cell>
          <cell r="T46">
            <v>0.8500000000000002</v>
          </cell>
          <cell r="U46">
            <v>0.90000000000000024</v>
          </cell>
          <cell r="V46">
            <v>0.95000000000000029</v>
          </cell>
          <cell r="W46">
            <v>1.0000000000000002</v>
          </cell>
        </row>
        <row r="47">
          <cell r="A47" t="str">
            <v>HVAC</v>
          </cell>
          <cell r="B47" t="str">
            <v>Demand Control Ventilation-Retro</v>
          </cell>
          <cell r="C47" t="str">
            <v>Retro12Med</v>
          </cell>
          <cell r="D47">
            <v>0.10937459468255628</v>
          </cell>
          <cell r="E47">
            <v>0.10937459468255628</v>
          </cell>
          <cell r="F47">
            <v>0.10937459468255628</v>
          </cell>
          <cell r="G47">
            <v>0.10937459468255628</v>
          </cell>
          <cell r="H47">
            <v>0.10937459468255628</v>
          </cell>
          <cell r="I47">
            <v>9.8437135214300656E-2</v>
          </cell>
          <cell r="J47">
            <v>7.874970817144053E-2</v>
          </cell>
          <cell r="K47">
            <v>6.2999766537152418E-2</v>
          </cell>
          <cell r="L47">
            <v>5.0399813229721938E-2</v>
          </cell>
          <cell r="M47">
            <v>4.0319850583777551E-2</v>
          </cell>
          <cell r="N47">
            <v>3.225588046702204E-2</v>
          </cell>
          <cell r="O47">
            <v>2.5804704373617631E-2</v>
          </cell>
          <cell r="P47">
            <v>2.0643763498894106E-2</v>
          </cell>
          <cell r="Q47">
            <v>1.6515010799115284E-2</v>
          </cell>
          <cell r="R47">
            <v>1.3212008639292228E-2</v>
          </cell>
          <cell r="S47">
            <v>1.0569606911433781E-2</v>
          </cell>
          <cell r="T47">
            <v>7.2092823794611682E-5</v>
          </cell>
          <cell r="U47">
            <v>2.5747437069512102E-5</v>
          </cell>
          <cell r="V47">
            <v>8.7775353646568632E-6</v>
          </cell>
          <cell r="W47">
            <v>2.8622397928446119E-6</v>
          </cell>
        </row>
        <row r="48">
          <cell r="A48" t="str">
            <v>HVAC</v>
          </cell>
          <cell r="B48" t="str">
            <v>Premium Fume Hood-NR</v>
          </cell>
          <cell r="C48" t="str">
            <v>LOEven20</v>
          </cell>
          <cell r="D48">
            <v>0.05</v>
          </cell>
          <cell r="E48">
            <v>0.1</v>
          </cell>
          <cell r="F48">
            <v>0.15000000000000002</v>
          </cell>
          <cell r="G48">
            <v>0.2</v>
          </cell>
          <cell r="H48">
            <v>0.25</v>
          </cell>
          <cell r="I48">
            <v>0.3</v>
          </cell>
          <cell r="J48">
            <v>0.35</v>
          </cell>
          <cell r="K48">
            <v>0.39999999999999997</v>
          </cell>
          <cell r="L48">
            <v>0.44999999999999996</v>
          </cell>
          <cell r="M48">
            <v>0.49999999999999994</v>
          </cell>
          <cell r="N48">
            <v>0.54999999999999993</v>
          </cell>
          <cell r="O48">
            <v>0.6</v>
          </cell>
          <cell r="P48">
            <v>0.65</v>
          </cell>
          <cell r="Q48">
            <v>0.70000000000000007</v>
          </cell>
          <cell r="R48">
            <v>0.75000000000000011</v>
          </cell>
          <cell r="S48">
            <v>0.80000000000000016</v>
          </cell>
          <cell r="T48">
            <v>0.8500000000000002</v>
          </cell>
          <cell r="U48">
            <v>0.90000000000000024</v>
          </cell>
          <cell r="V48">
            <v>0.95000000000000029</v>
          </cell>
          <cell r="W48">
            <v>1.0000000000000002</v>
          </cell>
        </row>
        <row r="49">
          <cell r="A49" t="str">
            <v>HVAC</v>
          </cell>
          <cell r="B49" t="str">
            <v>DCV Restaurant Hood-Retro</v>
          </cell>
          <cell r="C49" t="str">
            <v>Retro20Fast</v>
          </cell>
          <cell r="D49">
            <v>0.22119921692859512</v>
          </cell>
          <cell r="E49">
            <v>0.15504311102289431</v>
          </cell>
          <cell r="F49">
            <v>0.10733128557729499</v>
          </cell>
          <cell r="G49">
            <v>8.3589689255657879E-2</v>
          </cell>
          <cell r="H49">
            <v>7.3237179880126971E-2</v>
          </cell>
          <cell r="I49">
            <v>6.3374636711760357E-2</v>
          </cell>
          <cell r="J49">
            <v>5.4291838367783084E-2</v>
          </cell>
          <cell r="K49">
            <v>4.612639225659896E-2</v>
          </cell>
          <cell r="L49">
            <v>3.8916876277172864E-2</v>
          </cell>
          <cell r="M49">
            <v>3.2639916313151704E-2</v>
          </cell>
          <cell r="N49">
            <v>2.7235706125786907E-2</v>
          </cell>
          <cell r="O49">
            <v>2.1211189258265428E-2</v>
          </cell>
          <cell r="P49">
            <v>1.6519290804212883E-2</v>
          </cell>
          <cell r="Q49">
            <v>1.2865236614105324E-2</v>
          </cell>
          <cell r="R49">
            <v>1.0019456349464106E-2</v>
          </cell>
          <cell r="S49">
            <v>7.8031604509122832E-3</v>
          </cell>
          <cell r="T49">
            <v>6.077107469602494E-3</v>
          </cell>
          <cell r="U49">
            <v>4.7328560561354371E-3</v>
          </cell>
          <cell r="V49">
            <v>3.6859520026825132E-3</v>
          </cell>
          <cell r="W49">
            <v>2.8706223060526725E-3</v>
          </cell>
        </row>
        <row r="50">
          <cell r="A50" t="str">
            <v>HVAC</v>
          </cell>
          <cell r="B50" t="str">
            <v>DCV Parking Garage-Retro</v>
          </cell>
          <cell r="C50" t="str">
            <v>Retro12Med</v>
          </cell>
          <cell r="D50">
            <v>0.10937459468255628</v>
          </cell>
          <cell r="E50">
            <v>0.10937459468255628</v>
          </cell>
          <cell r="F50">
            <v>0.10937459468255628</v>
          </cell>
          <cell r="G50">
            <v>0.10937459468255628</v>
          </cell>
          <cell r="H50">
            <v>0.10937459468255628</v>
          </cell>
          <cell r="I50">
            <v>9.8437135214300656E-2</v>
          </cell>
          <cell r="J50">
            <v>7.874970817144053E-2</v>
          </cell>
          <cell r="K50">
            <v>6.2999766537152418E-2</v>
          </cell>
          <cell r="L50">
            <v>5.0399813229721938E-2</v>
          </cell>
          <cell r="M50">
            <v>4.0319850583777551E-2</v>
          </cell>
          <cell r="N50">
            <v>3.225588046702204E-2</v>
          </cell>
          <cell r="O50">
            <v>2.5804704373617631E-2</v>
          </cell>
          <cell r="P50">
            <v>2.0643763498894106E-2</v>
          </cell>
          <cell r="Q50">
            <v>1.6515010799115284E-2</v>
          </cell>
          <cell r="R50">
            <v>1.3212008639292228E-2</v>
          </cell>
          <cell r="S50">
            <v>1.0569606911433781E-2</v>
          </cell>
          <cell r="T50">
            <v>7.2092823794611682E-5</v>
          </cell>
          <cell r="U50">
            <v>2.5747437069512102E-5</v>
          </cell>
          <cell r="V50">
            <v>8.7775353646568632E-6</v>
          </cell>
          <cell r="W50">
            <v>2.8622397928446119E-6</v>
          </cell>
        </row>
        <row r="51">
          <cell r="A51" t="str">
            <v>HVAC</v>
          </cell>
          <cell r="B51" t="str">
            <v>Weatherization - School-Retro</v>
          </cell>
          <cell r="C51" t="str">
            <v>RetroEven20</v>
          </cell>
          <cell r="D51">
            <v>0.05</v>
          </cell>
          <cell r="E51">
            <v>0.05</v>
          </cell>
          <cell r="F51">
            <v>0.05</v>
          </cell>
          <cell r="G51">
            <v>0.05</v>
          </cell>
          <cell r="H51">
            <v>0.05</v>
          </cell>
          <cell r="I51">
            <v>0.05</v>
          </cell>
          <cell r="J51">
            <v>0.05</v>
          </cell>
          <cell r="K51">
            <v>0.05</v>
          </cell>
          <cell r="L51">
            <v>0.05</v>
          </cell>
          <cell r="M51">
            <v>0.05</v>
          </cell>
          <cell r="N51">
            <v>0.05</v>
          </cell>
          <cell r="O51">
            <v>0.05</v>
          </cell>
          <cell r="P51">
            <v>0.05</v>
          </cell>
          <cell r="Q51">
            <v>0.05</v>
          </cell>
          <cell r="R51">
            <v>0.05</v>
          </cell>
          <cell r="S51">
            <v>0.05</v>
          </cell>
          <cell r="T51">
            <v>0.05</v>
          </cell>
          <cell r="U51">
            <v>0.05</v>
          </cell>
          <cell r="V51">
            <v>0.05</v>
          </cell>
          <cell r="W51">
            <v>0.05</v>
          </cell>
        </row>
        <row r="52">
          <cell r="A52" t="str">
            <v>HVAC</v>
          </cell>
          <cell r="B52" t="str">
            <v>Energy Recovery Ventilator-NR</v>
          </cell>
          <cell r="C52" t="str">
            <v>LO5Med</v>
          </cell>
          <cell r="D52">
            <v>4.2999999999999997E-2</v>
          </cell>
          <cell r="E52">
            <v>9.5797142280278316E-2</v>
          </cell>
          <cell r="F52">
            <v>0.16040539374775648</v>
          </cell>
          <cell r="G52">
            <v>0.23540539374775649</v>
          </cell>
          <cell r="H52">
            <v>0.32095239121809005</v>
          </cell>
          <cell r="I52">
            <v>0.42096711425629652</v>
          </cell>
          <cell r="J52">
            <v>0.53068481860864725</v>
          </cell>
          <cell r="K52">
            <v>0.642769203728351</v>
          </cell>
          <cell r="L52">
            <v>0.74839528535557953</v>
          </cell>
          <cell r="M52">
            <v>0.83918984935345187</v>
          </cell>
          <cell r="N52">
            <v>0.90945051634530116</v>
          </cell>
          <cell r="O52">
            <v>0.9576688767502457</v>
          </cell>
          <cell r="P52">
            <v>0.9865231113648858</v>
          </cell>
          <cell r="Q52">
            <v>1.0012970762896924</v>
          </cell>
          <cell r="R52">
            <v>1.0076356106578106</v>
          </cell>
          <cell r="S52">
            <v>1.0098624683774413</v>
          </cell>
          <cell r="T52">
            <v>1.0104871783970797</v>
          </cell>
          <cell r="U52">
            <v>1.010623336815976</v>
          </cell>
          <cell r="V52">
            <v>1.0106457174525985</v>
          </cell>
          <cell r="W52">
            <v>1.0106484038909742</v>
          </cell>
        </row>
        <row r="53">
          <cell r="A53" t="str">
            <v>HVAC</v>
          </cell>
          <cell r="B53" t="str">
            <v>AC Heat Recovery for Water Heating-NR</v>
          </cell>
          <cell r="C53" t="str">
            <v>LO5Med</v>
          </cell>
          <cell r="D53">
            <v>4.2999999999999997E-2</v>
          </cell>
          <cell r="E53">
            <v>9.5797142280278316E-2</v>
          </cell>
          <cell r="F53">
            <v>0.16040539374775648</v>
          </cell>
          <cell r="G53">
            <v>0.23540539374775649</v>
          </cell>
          <cell r="H53">
            <v>0.32095239121809005</v>
          </cell>
          <cell r="I53">
            <v>0.42096711425629652</v>
          </cell>
          <cell r="J53">
            <v>0.53068481860864725</v>
          </cell>
          <cell r="K53">
            <v>0.642769203728351</v>
          </cell>
          <cell r="L53">
            <v>0.74839528535557953</v>
          </cell>
          <cell r="M53">
            <v>0.83918984935345187</v>
          </cell>
          <cell r="N53">
            <v>0.90945051634530116</v>
          </cell>
          <cell r="O53">
            <v>0.9576688767502457</v>
          </cell>
          <cell r="P53">
            <v>0.9865231113648858</v>
          </cell>
          <cell r="Q53">
            <v>1.0012970762896924</v>
          </cell>
          <cell r="R53">
            <v>1.0076356106578106</v>
          </cell>
          <cell r="S53">
            <v>1.0098624683774413</v>
          </cell>
          <cell r="T53">
            <v>1.0104871783970797</v>
          </cell>
          <cell r="U53">
            <v>1.010623336815976</v>
          </cell>
          <cell r="V53">
            <v>1.0106457174525985</v>
          </cell>
          <cell r="W53">
            <v>1.0106484038909742</v>
          </cell>
        </row>
        <row r="54">
          <cell r="A54" t="str">
            <v>HVAC</v>
          </cell>
          <cell r="B54" t="str">
            <v>Room Occupancy Sensors in Lodging-Retro</v>
          </cell>
          <cell r="C54" t="str">
            <v>LO5Med</v>
          </cell>
          <cell r="D54">
            <v>4.2999999999999997E-2</v>
          </cell>
          <cell r="E54">
            <v>9.5797142280278316E-2</v>
          </cell>
          <cell r="F54">
            <v>0.16040539374775648</v>
          </cell>
          <cell r="G54">
            <v>0.23540539374775649</v>
          </cell>
          <cell r="H54">
            <v>0.32095239121809005</v>
          </cell>
          <cell r="I54">
            <v>0.42096711425629652</v>
          </cell>
          <cell r="J54">
            <v>0.53068481860864725</v>
          </cell>
          <cell r="K54">
            <v>0.642769203728351</v>
          </cell>
          <cell r="L54">
            <v>0.74839528535557953</v>
          </cell>
          <cell r="M54">
            <v>0.83918984935345187</v>
          </cell>
          <cell r="N54">
            <v>0.90945051634530116</v>
          </cell>
          <cell r="O54">
            <v>0.9576688767502457</v>
          </cell>
          <cell r="P54">
            <v>0.9865231113648858</v>
          </cell>
          <cell r="Q54">
            <v>1.0012970762896924</v>
          </cell>
          <cell r="R54">
            <v>1.0076356106578106</v>
          </cell>
          <cell r="S54">
            <v>1.0098624683774413</v>
          </cell>
          <cell r="T54">
            <v>1.0104871783970797</v>
          </cell>
          <cell r="U54">
            <v>1.010623336815976</v>
          </cell>
          <cell r="V54">
            <v>1.0106457174525985</v>
          </cell>
          <cell r="W54">
            <v>1.0106484038909742</v>
          </cell>
        </row>
        <row r="55">
          <cell r="A55" t="str">
            <v>HVAC</v>
          </cell>
          <cell r="B55" t="str">
            <v>Chiller - chilled water retrofit-Retro</v>
          </cell>
          <cell r="C55" t="str">
            <v>Retro12Med</v>
          </cell>
          <cell r="D55">
            <v>0.10937459468255628</v>
          </cell>
          <cell r="E55">
            <v>0.10937459468255628</v>
          </cell>
          <cell r="F55">
            <v>0.10937459468255628</v>
          </cell>
          <cell r="G55">
            <v>0.10937459468255628</v>
          </cell>
          <cell r="H55">
            <v>0.10937459468255628</v>
          </cell>
          <cell r="I55">
            <v>9.8437135214300656E-2</v>
          </cell>
          <cell r="J55">
            <v>7.874970817144053E-2</v>
          </cell>
          <cell r="K55">
            <v>6.2999766537152418E-2</v>
          </cell>
          <cell r="L55">
            <v>5.0399813229721938E-2</v>
          </cell>
          <cell r="M55">
            <v>4.0319850583777551E-2</v>
          </cell>
          <cell r="N55">
            <v>3.225588046702204E-2</v>
          </cell>
          <cell r="O55">
            <v>2.5804704373617631E-2</v>
          </cell>
          <cell r="P55">
            <v>2.0643763498894106E-2</v>
          </cell>
          <cell r="Q55">
            <v>1.6515010799115284E-2</v>
          </cell>
          <cell r="R55">
            <v>1.3212008639292228E-2</v>
          </cell>
          <cell r="S55">
            <v>1.0569606911433781E-2</v>
          </cell>
          <cell r="T55">
            <v>7.2092823794611682E-5</v>
          </cell>
          <cell r="U55">
            <v>2.5747437069512102E-5</v>
          </cell>
          <cell r="V55">
            <v>8.7775353646568632E-6</v>
          </cell>
          <cell r="W55">
            <v>2.8622397928446119E-6</v>
          </cell>
        </row>
        <row r="56">
          <cell r="A56" t="str">
            <v>HVAC</v>
          </cell>
          <cell r="B56" t="str">
            <v>Chiller - equip retrofits-Retro</v>
          </cell>
          <cell r="C56" t="str">
            <v>Retro12Med</v>
          </cell>
          <cell r="D56">
            <v>0.10937459468255628</v>
          </cell>
          <cell r="E56">
            <v>0.10937459468255628</v>
          </cell>
          <cell r="F56">
            <v>0.10937459468255628</v>
          </cell>
          <cell r="G56">
            <v>0.10937459468255628</v>
          </cell>
          <cell r="H56">
            <v>0.10937459468255628</v>
          </cell>
          <cell r="I56">
            <v>9.8437135214300656E-2</v>
          </cell>
          <cell r="J56">
            <v>7.874970817144053E-2</v>
          </cell>
          <cell r="K56">
            <v>6.2999766537152418E-2</v>
          </cell>
          <cell r="L56">
            <v>5.0399813229721938E-2</v>
          </cell>
          <cell r="M56">
            <v>4.0319850583777551E-2</v>
          </cell>
          <cell r="N56">
            <v>3.225588046702204E-2</v>
          </cell>
          <cell r="O56">
            <v>2.5804704373617631E-2</v>
          </cell>
          <cell r="P56">
            <v>2.0643763498894106E-2</v>
          </cell>
          <cell r="Q56">
            <v>1.6515010799115284E-2</v>
          </cell>
          <cell r="R56">
            <v>1.3212008639292228E-2</v>
          </cell>
          <cell r="S56">
            <v>1.0569606911433781E-2</v>
          </cell>
          <cell r="T56">
            <v>7.2092823794611682E-5</v>
          </cell>
          <cell r="U56">
            <v>2.5747437069512102E-5</v>
          </cell>
          <cell r="V56">
            <v>8.7775353646568632E-6</v>
          </cell>
          <cell r="W56">
            <v>2.8622397928446119E-6</v>
          </cell>
        </row>
        <row r="57">
          <cell r="A57" t="str">
            <v>HVAC</v>
          </cell>
          <cell r="B57" t="str">
            <v>Pool Blankets-Retro</v>
          </cell>
          <cell r="C57" t="str">
            <v>Retro20Fast</v>
          </cell>
          <cell r="D57">
            <v>0.22119921692859512</v>
          </cell>
          <cell r="E57">
            <v>0.15504311102289431</v>
          </cell>
          <cell r="F57">
            <v>0.10733128557729499</v>
          </cell>
          <cell r="G57">
            <v>8.3589689255657879E-2</v>
          </cell>
          <cell r="H57">
            <v>7.3237179880126971E-2</v>
          </cell>
          <cell r="I57">
            <v>6.3374636711760357E-2</v>
          </cell>
          <cell r="J57">
            <v>5.4291838367783084E-2</v>
          </cell>
          <cell r="K57">
            <v>4.612639225659896E-2</v>
          </cell>
          <cell r="L57">
            <v>3.8916876277172864E-2</v>
          </cell>
          <cell r="M57">
            <v>3.2639916313151704E-2</v>
          </cell>
          <cell r="N57">
            <v>2.7235706125786907E-2</v>
          </cell>
          <cell r="O57">
            <v>2.1211189258265428E-2</v>
          </cell>
          <cell r="P57">
            <v>1.6519290804212883E-2</v>
          </cell>
          <cell r="Q57">
            <v>1.2865236614105324E-2</v>
          </cell>
          <cell r="R57">
            <v>1.0019456349464106E-2</v>
          </cell>
          <cell r="S57">
            <v>7.8031604509122832E-3</v>
          </cell>
          <cell r="T57">
            <v>6.077107469602494E-3</v>
          </cell>
          <cell r="U57">
            <v>4.7328560561354371E-3</v>
          </cell>
          <cell r="V57">
            <v>3.6859520026825132E-3</v>
          </cell>
          <cell r="W57">
            <v>2.8706223060526725E-3</v>
          </cell>
        </row>
        <row r="58">
          <cell r="A58" t="str">
            <v>HVAC</v>
          </cell>
          <cell r="B58" t="str">
            <v>Web-Enabled Thermostats-Retro</v>
          </cell>
          <cell r="C58" t="str">
            <v>Retro20Fast</v>
          </cell>
          <cell r="D58">
            <v>0.22119921692859512</v>
          </cell>
          <cell r="E58">
            <v>0.15504311102289431</v>
          </cell>
          <cell r="F58">
            <v>0.10733128557729499</v>
          </cell>
          <cell r="G58">
            <v>8.3589689255657879E-2</v>
          </cell>
          <cell r="H58">
            <v>7.3237179880126971E-2</v>
          </cell>
          <cell r="I58">
            <v>6.3374636711760357E-2</v>
          </cell>
          <cell r="J58">
            <v>5.4291838367783084E-2</v>
          </cell>
          <cell r="K58">
            <v>4.612639225659896E-2</v>
          </cell>
          <cell r="L58">
            <v>3.8916876277172864E-2</v>
          </cell>
          <cell r="M58">
            <v>3.2639916313151704E-2</v>
          </cell>
          <cell r="N58">
            <v>2.7235706125786907E-2</v>
          </cell>
          <cell r="O58">
            <v>2.1211189258265428E-2</v>
          </cell>
          <cell r="P58">
            <v>1.6519290804212883E-2</v>
          </cell>
          <cell r="Q58">
            <v>1.2865236614105324E-2</v>
          </cell>
          <cell r="R58">
            <v>1.0019456349464106E-2</v>
          </cell>
          <cell r="S58">
            <v>7.8031604509122832E-3</v>
          </cell>
          <cell r="T58">
            <v>6.077107469602494E-3</v>
          </cell>
          <cell r="U58">
            <v>4.7328560561354371E-3</v>
          </cell>
          <cell r="V58">
            <v>3.6859520026825132E-3</v>
          </cell>
          <cell r="W58">
            <v>2.8706223060526725E-3</v>
          </cell>
        </row>
        <row r="59">
          <cell r="A59" t="str">
            <v>HVAC</v>
          </cell>
          <cell r="B59" t="str">
            <v>Garage CO2 ventilation-Retro</v>
          </cell>
          <cell r="C59" t="str">
            <v>Retro20Fast</v>
          </cell>
          <cell r="D59">
            <v>0.22119921692859512</v>
          </cell>
          <cell r="E59">
            <v>0.15504311102289431</v>
          </cell>
          <cell r="F59">
            <v>0.10733128557729499</v>
          </cell>
          <cell r="G59">
            <v>8.3589689255657879E-2</v>
          </cell>
          <cell r="H59">
            <v>7.3237179880126971E-2</v>
          </cell>
          <cell r="I59">
            <v>6.3374636711760357E-2</v>
          </cell>
          <cell r="J59">
            <v>5.4291838367783084E-2</v>
          </cell>
          <cell r="K59">
            <v>4.612639225659896E-2</v>
          </cell>
          <cell r="L59">
            <v>3.8916876277172864E-2</v>
          </cell>
          <cell r="M59">
            <v>3.2639916313151704E-2</v>
          </cell>
          <cell r="N59">
            <v>2.7235706125786907E-2</v>
          </cell>
          <cell r="O59">
            <v>2.1211189258265428E-2</v>
          </cell>
          <cell r="P59">
            <v>1.6519290804212883E-2</v>
          </cell>
          <cell r="Q59">
            <v>1.2865236614105324E-2</v>
          </cell>
          <cell r="R59">
            <v>1.0019456349464106E-2</v>
          </cell>
          <cell r="S59">
            <v>7.8031604509122832E-3</v>
          </cell>
          <cell r="T59">
            <v>6.077107469602494E-3</v>
          </cell>
          <cell r="U59">
            <v>4.7328560561354371E-3</v>
          </cell>
          <cell r="V59">
            <v>3.6859520026825132E-3</v>
          </cell>
          <cell r="W59">
            <v>2.8706223060526725E-3</v>
          </cell>
        </row>
        <row r="60">
          <cell r="A60" t="str">
            <v>HVAC</v>
          </cell>
          <cell r="B60" t="str">
            <v>Circ Pump ECM and drive-Retro</v>
          </cell>
          <cell r="C60" t="str">
            <v>Retro20Fast</v>
          </cell>
          <cell r="D60">
            <v>0.22119921692859512</v>
          </cell>
          <cell r="E60">
            <v>0.15504311102289431</v>
          </cell>
          <cell r="F60">
            <v>0.10733128557729499</v>
          </cell>
          <cell r="G60">
            <v>8.3589689255657879E-2</v>
          </cell>
          <cell r="H60">
            <v>7.3237179880126971E-2</v>
          </cell>
          <cell r="I60">
            <v>6.3374636711760357E-2</v>
          </cell>
          <cell r="J60">
            <v>5.4291838367783084E-2</v>
          </cell>
          <cell r="K60">
            <v>4.612639225659896E-2</v>
          </cell>
          <cell r="L60">
            <v>3.8916876277172864E-2</v>
          </cell>
          <cell r="M60">
            <v>3.2639916313151704E-2</v>
          </cell>
          <cell r="N60">
            <v>2.7235706125786907E-2</v>
          </cell>
          <cell r="O60">
            <v>2.1211189258265428E-2</v>
          </cell>
          <cell r="P60">
            <v>1.6519290804212883E-2</v>
          </cell>
          <cell r="Q60">
            <v>1.2865236614105324E-2</v>
          </cell>
          <cell r="R60">
            <v>1.0019456349464106E-2</v>
          </cell>
          <cell r="S60">
            <v>7.8031604509122832E-3</v>
          </cell>
          <cell r="T60">
            <v>6.077107469602494E-3</v>
          </cell>
          <cell r="U60">
            <v>4.7328560561354371E-3</v>
          </cell>
          <cell r="V60">
            <v>3.6859520026825132E-3</v>
          </cell>
          <cell r="W60">
            <v>2.8706223060526725E-3</v>
          </cell>
        </row>
        <row r="61">
          <cell r="A61" t="str">
            <v>HVAC</v>
          </cell>
          <cell r="B61" t="str">
            <v>VRF-New</v>
          </cell>
          <cell r="C61" t="str">
            <v>LO1Slow</v>
          </cell>
          <cell r="D61">
            <v>2.5643970768378654E-3</v>
          </cell>
          <cell r="E61">
            <v>7.6904586297764643E-3</v>
          </cell>
          <cell r="F61">
            <v>1.6792013047419844E-2</v>
          </cell>
          <cell r="G61">
            <v>3.15969387774655E-2</v>
          </cell>
          <cell r="H61">
            <v>5.406874819795171E-2</v>
          </cell>
          <cell r="I61">
            <v>8.6253181011834101E-2</v>
          </cell>
          <cell r="J61">
            <v>0.1300328481838382</v>
          </cell>
          <cell r="K61">
            <v>0.18678710893858319</v>
          </cell>
          <cell r="L61">
            <v>0.2569823480072907</v>
          </cell>
          <cell r="M61">
            <v>0.33975920985004748</v>
          </cell>
          <cell r="N61">
            <v>0.43262946935754232</v>
          </cell>
          <cell r="O61">
            <v>0.53142594003645804</v>
          </cell>
          <cell r="P61">
            <v>0.63063487292644704</v>
          </cell>
          <cell r="Q61">
            <v>0.7241560234206913</v>
          </cell>
          <cell r="R61">
            <v>0.80638203131755359</v>
          </cell>
          <cell r="S61">
            <v>0.87331559734491926</v>
          </cell>
          <cell r="T61">
            <v>0.92334516248836807</v>
          </cell>
          <cell r="U61">
            <v>0.95737002770730018</v>
          </cell>
          <cell r="V61">
            <v>0.97821608704807483</v>
          </cell>
          <cell r="W61">
            <v>0.98821608704807484</v>
          </cell>
        </row>
        <row r="62">
          <cell r="A62" t="str">
            <v>HVAC</v>
          </cell>
          <cell r="B62" t="str">
            <v>VRF-Retro</v>
          </cell>
          <cell r="C62" t="str">
            <v>Retro3Slow</v>
          </cell>
          <cell r="D62">
            <v>5.5320496977002724E-3</v>
          </cell>
          <cell r="E62">
            <v>8.6958686465615706E-3</v>
          </cell>
          <cell r="F62">
            <v>1.7391737293123145E-2</v>
          </cell>
          <cell r="G62">
            <v>3.0435540262965514E-2</v>
          </cell>
          <cell r="H62">
            <v>4.7344173742390784E-2</v>
          </cell>
          <cell r="I62">
            <v>6.6281843239347063E-2</v>
          </cell>
          <cell r="J62">
            <v>8.4358709577350838E-2</v>
          </cell>
          <cell r="K62">
            <v>9.8418494506909315E-2</v>
          </cell>
          <cell r="L62">
            <v>0.10598914793051767</v>
          </cell>
          <cell r="M62">
            <v>0.10598914793051767</v>
          </cell>
          <cell r="N62">
            <v>9.8923204735149928E-2</v>
          </cell>
          <cell r="O62">
            <v>8.655780414325609E-2</v>
          </cell>
          <cell r="P62">
            <v>7.1282897529740263E-2</v>
          </cell>
          <cell r="Q62">
            <v>5.5442253634242489E-2</v>
          </cell>
          <cell r="R62">
            <v>4.0852186888389319E-2</v>
          </cell>
          <cell r="S62">
            <v>2.8596530821872412E-2</v>
          </cell>
          <cell r="T62">
            <v>1.9064353881248275E-2</v>
          </cell>
          <cell r="U62">
            <v>1.2131861560794377E-2</v>
          </cell>
          <cell r="V62">
            <v>7.3846113848314854E-3</v>
          </cell>
          <cell r="W62">
            <v>4.3076899744848296E-3</v>
          </cell>
        </row>
        <row r="63">
          <cell r="A63" t="str">
            <v>HVAC</v>
          </cell>
          <cell r="B63" t="str">
            <v>Evaporator Roof Top HVAC-Retro</v>
          </cell>
          <cell r="C63" t="str">
            <v>RetroEven20</v>
          </cell>
          <cell r="D63">
            <v>0.05</v>
          </cell>
          <cell r="E63">
            <v>0.05</v>
          </cell>
          <cell r="F63">
            <v>0.05</v>
          </cell>
          <cell r="G63">
            <v>0.05</v>
          </cell>
          <cell r="H63">
            <v>0.05</v>
          </cell>
          <cell r="I63">
            <v>0.05</v>
          </cell>
          <cell r="J63">
            <v>0.05</v>
          </cell>
          <cell r="K63">
            <v>0.05</v>
          </cell>
          <cell r="L63">
            <v>0.05</v>
          </cell>
          <cell r="M63">
            <v>0.05</v>
          </cell>
          <cell r="N63">
            <v>0.05</v>
          </cell>
          <cell r="O63">
            <v>0.05</v>
          </cell>
          <cell r="P63">
            <v>0.05</v>
          </cell>
          <cell r="Q63">
            <v>0.05</v>
          </cell>
          <cell r="R63">
            <v>0.05</v>
          </cell>
          <cell r="S63">
            <v>0.05</v>
          </cell>
          <cell r="T63">
            <v>0.05</v>
          </cell>
          <cell r="U63">
            <v>0.05</v>
          </cell>
          <cell r="V63">
            <v>0.05</v>
          </cell>
          <cell r="W63">
            <v>0.05</v>
          </cell>
        </row>
        <row r="64">
          <cell r="A64" t="str">
            <v>HVAC</v>
          </cell>
          <cell r="B64" t="str">
            <v>Secondary Glazing Systems-Retro</v>
          </cell>
          <cell r="C64" t="str">
            <v>Retro1Slow</v>
          </cell>
          <cell r="D64">
            <v>2.5643970768378654E-3</v>
          </cell>
          <cell r="E64">
            <v>5.1260615529385989E-3</v>
          </cell>
          <cell r="F64">
            <v>9.1015544176433795E-3</v>
          </cell>
          <cell r="G64">
            <v>1.4804925730045659E-2</v>
          </cell>
          <cell r="H64">
            <v>2.2471809420486211E-2</v>
          </cell>
          <cell r="I64">
            <v>3.2184432813882391E-2</v>
          </cell>
          <cell r="J64">
            <v>4.3779667172004086E-2</v>
          </cell>
          <cell r="K64">
            <v>5.675426075474499E-2</v>
          </cell>
          <cell r="L64">
            <v>7.0195239068707532E-2</v>
          </cell>
          <cell r="M64">
            <v>8.2776861842756788E-2</v>
          </cell>
          <cell r="N64">
            <v>9.2870259507494834E-2</v>
          </cell>
          <cell r="O64">
            <v>9.8796470678915727E-2</v>
          </cell>
          <cell r="P64">
            <v>9.9208932889988999E-2</v>
          </cell>
          <cell r="Q64">
            <v>9.3521150494244254E-2</v>
          </cell>
          <cell r="R64">
            <v>8.2226007896862296E-2</v>
          </cell>
          <cell r="S64">
            <v>6.6933566027365665E-2</v>
          </cell>
          <cell r="T64">
            <v>5.0029565143448806E-2</v>
          </cell>
          <cell r="U64">
            <v>3.402486521893211E-2</v>
          </cell>
          <cell r="V64">
            <v>2.0846059340774659E-2</v>
          </cell>
          <cell r="W64">
            <v>0.01</v>
          </cell>
        </row>
        <row r="65">
          <cell r="A65" t="str">
            <v>Lighting</v>
          </cell>
          <cell r="B65" t="str">
            <v>LPD Package-New</v>
          </cell>
          <cell r="C65" t="str">
            <v>LO20Fast</v>
          </cell>
          <cell r="D65">
            <v>0.22119921692859512</v>
          </cell>
          <cell r="E65">
            <v>0.37624232795148943</v>
          </cell>
          <cell r="F65">
            <v>0.48357361352878442</v>
          </cell>
          <cell r="G65">
            <v>0.56716330278444227</v>
          </cell>
          <cell r="H65">
            <v>0.64040048266456928</v>
          </cell>
          <cell r="I65">
            <v>0.70377511937632964</v>
          </cell>
          <cell r="J65">
            <v>0.7580669577441127</v>
          </cell>
          <cell r="K65">
            <v>0.80419335000071168</v>
          </cell>
          <cell r="L65">
            <v>0.84311022627788457</v>
          </cell>
          <cell r="M65">
            <v>0.87575014259103623</v>
          </cell>
          <cell r="N65">
            <v>0.90298584871682319</v>
          </cell>
          <cell r="O65">
            <v>0.92419703797508856</v>
          </cell>
          <cell r="P65">
            <v>0.94071632877930145</v>
          </cell>
          <cell r="Q65">
            <v>0.95358156539340677</v>
          </cell>
          <cell r="R65">
            <v>0.96360102174287088</v>
          </cell>
          <cell r="S65">
            <v>0.97140418219378311</v>
          </cell>
          <cell r="T65">
            <v>0.97748128966338554</v>
          </cell>
          <cell r="U65">
            <v>0.98221414571952104</v>
          </cell>
          <cell r="V65">
            <v>0.98590009772220355</v>
          </cell>
          <cell r="W65">
            <v>0.98877072002825628</v>
          </cell>
        </row>
        <row r="66">
          <cell r="A66" t="str">
            <v>Lighting</v>
          </cell>
          <cell r="B66" t="str">
            <v>LPD Package-NR</v>
          </cell>
          <cell r="C66" t="str">
            <v>LO20Fast</v>
          </cell>
          <cell r="D66">
            <v>0.22119921692859512</v>
          </cell>
          <cell r="E66">
            <v>0.37624232795148943</v>
          </cell>
          <cell r="F66">
            <v>0.48357361352878442</v>
          </cell>
          <cell r="G66">
            <v>0.56716330278444227</v>
          </cell>
          <cell r="H66">
            <v>0.64040048266456928</v>
          </cell>
          <cell r="I66">
            <v>0.70377511937632964</v>
          </cell>
          <cell r="J66">
            <v>0.7580669577441127</v>
          </cell>
          <cell r="K66">
            <v>0.80419335000071168</v>
          </cell>
          <cell r="L66">
            <v>0.84311022627788457</v>
          </cell>
          <cell r="M66">
            <v>0.87575014259103623</v>
          </cell>
          <cell r="N66">
            <v>0.90298584871682319</v>
          </cell>
          <cell r="O66">
            <v>0.92419703797508856</v>
          </cell>
          <cell r="P66">
            <v>0.94071632877930145</v>
          </cell>
          <cell r="Q66">
            <v>0.95358156539340677</v>
          </cell>
          <cell r="R66">
            <v>0.96360102174287088</v>
          </cell>
          <cell r="S66">
            <v>0.97140418219378311</v>
          </cell>
          <cell r="T66">
            <v>0.97748128966338554</v>
          </cell>
          <cell r="U66">
            <v>0.98221414571952104</v>
          </cell>
          <cell r="V66">
            <v>0.98590009772220355</v>
          </cell>
          <cell r="W66">
            <v>0.98877072002825628</v>
          </cell>
        </row>
        <row r="67">
          <cell r="A67" t="str">
            <v>Lighting</v>
          </cell>
          <cell r="B67" t="str">
            <v>LPD Package-Retro</v>
          </cell>
          <cell r="C67" t="str">
            <v>Retro12Med</v>
          </cell>
          <cell r="D67">
            <v>0.10937459468255628</v>
          </cell>
          <cell r="E67">
            <v>0.10937459468255628</v>
          </cell>
          <cell r="F67">
            <v>0.10937459468255628</v>
          </cell>
          <cell r="G67">
            <v>0.10937459468255628</v>
          </cell>
          <cell r="H67">
            <v>0.10937459468255628</v>
          </cell>
          <cell r="I67">
            <v>9.8437135214300656E-2</v>
          </cell>
          <cell r="J67">
            <v>7.874970817144053E-2</v>
          </cell>
          <cell r="K67">
            <v>6.2999766537152418E-2</v>
          </cell>
          <cell r="L67">
            <v>5.0399813229721938E-2</v>
          </cell>
          <cell r="M67">
            <v>4.0319850583777551E-2</v>
          </cell>
          <cell r="N67">
            <v>3.225588046702204E-2</v>
          </cell>
          <cell r="O67">
            <v>2.5804704373617631E-2</v>
          </cell>
          <cell r="P67">
            <v>2.0643763498894106E-2</v>
          </cell>
          <cell r="Q67">
            <v>1.6515010799115284E-2</v>
          </cell>
          <cell r="R67">
            <v>1.3212008639292228E-2</v>
          </cell>
          <cell r="S67">
            <v>1.0569606911433781E-2</v>
          </cell>
          <cell r="T67">
            <v>7.2092823794611682E-5</v>
          </cell>
          <cell r="U67">
            <v>2.5747437069512102E-5</v>
          </cell>
          <cell r="V67">
            <v>8.7775353646568632E-6</v>
          </cell>
          <cell r="W67">
            <v>2.8622397928446119E-6</v>
          </cell>
        </row>
        <row r="68">
          <cell r="A68" t="str">
            <v>Lighting</v>
          </cell>
          <cell r="B68" t="str">
            <v>Top Daylighting-New</v>
          </cell>
          <cell r="C68" t="str">
            <v>LO12Med</v>
          </cell>
          <cell r="D68">
            <v>0.10937459468255628</v>
          </cell>
          <cell r="E68">
            <v>0.21874918936511256</v>
          </cell>
          <cell r="F68">
            <v>0.32812378404766884</v>
          </cell>
          <cell r="G68">
            <v>0.43749837873022512</v>
          </cell>
          <cell r="H68">
            <v>0.5468729734127814</v>
          </cell>
          <cell r="I68">
            <v>0.64531010862708205</v>
          </cell>
          <cell r="J68">
            <v>0.7240598167985226</v>
          </cell>
          <cell r="K68">
            <v>0.78705958333567505</v>
          </cell>
          <cell r="L68">
            <v>0.83745939656539703</v>
          </cell>
          <cell r="M68">
            <v>0.87777924714917455</v>
          </cell>
          <cell r="N68">
            <v>0.91003512761619654</v>
          </cell>
          <cell r="O68">
            <v>0.93583983198981413</v>
          </cell>
          <cell r="P68">
            <v>0.9564835954887082</v>
          </cell>
          <cell r="Q68">
            <v>0.97299860628782353</v>
          </cell>
          <cell r="R68">
            <v>0.9862106149271157</v>
          </cell>
          <cell r="S68">
            <v>0.99678022183854953</v>
          </cell>
          <cell r="T68">
            <v>0.99685231466234414</v>
          </cell>
          <cell r="U68">
            <v>0.99687806209941365</v>
          </cell>
          <cell r="V68">
            <v>0.99688683963477831</v>
          </cell>
          <cell r="W68">
            <v>0.99688970187457115</v>
          </cell>
        </row>
        <row r="69">
          <cell r="A69" t="str">
            <v>Lighting</v>
          </cell>
          <cell r="B69" t="str">
            <v>Perimeter Daylighting Controls Advanced-New</v>
          </cell>
          <cell r="C69" t="str">
            <v>LO5Med</v>
          </cell>
          <cell r="D69">
            <v>4.2999999999999997E-2</v>
          </cell>
          <cell r="E69">
            <v>9.5797142280278316E-2</v>
          </cell>
          <cell r="F69">
            <v>0.16040539374775648</v>
          </cell>
          <cell r="G69">
            <v>0.23540539374775649</v>
          </cell>
          <cell r="H69">
            <v>0.32095239121809005</v>
          </cell>
          <cell r="I69">
            <v>0.42096711425629652</v>
          </cell>
          <cell r="J69">
            <v>0.53068481860864725</v>
          </cell>
          <cell r="K69">
            <v>0.642769203728351</v>
          </cell>
          <cell r="L69">
            <v>0.74839528535557953</v>
          </cell>
          <cell r="M69">
            <v>0.83918984935345187</v>
          </cell>
          <cell r="N69">
            <v>0.90945051634530116</v>
          </cell>
          <cell r="O69">
            <v>0.9576688767502457</v>
          </cell>
          <cell r="P69">
            <v>0.9865231113648858</v>
          </cell>
          <cell r="Q69">
            <v>1.0012970762896924</v>
          </cell>
          <cell r="R69">
            <v>1.0076356106578106</v>
          </cell>
          <cell r="S69">
            <v>1.0098624683774413</v>
          </cell>
          <cell r="T69">
            <v>1.0104871783970797</v>
          </cell>
          <cell r="U69">
            <v>1.010623336815976</v>
          </cell>
          <cell r="V69">
            <v>1.0106457174525985</v>
          </cell>
          <cell r="W69">
            <v>1.0106484038909742</v>
          </cell>
        </row>
        <row r="70">
          <cell r="A70" t="str">
            <v>Lighting</v>
          </cell>
          <cell r="B70" t="str">
            <v>Perimeter Daylighting Controls Advanced-NR</v>
          </cell>
          <cell r="C70" t="str">
            <v>LO5Med</v>
          </cell>
          <cell r="D70">
            <v>4.2999999999999997E-2</v>
          </cell>
          <cell r="E70">
            <v>9.5797142280278316E-2</v>
          </cell>
          <cell r="F70">
            <v>0.16040539374775648</v>
          </cell>
          <cell r="G70">
            <v>0.23540539374775649</v>
          </cell>
          <cell r="H70">
            <v>0.32095239121809005</v>
          </cell>
          <cell r="I70">
            <v>0.42096711425629652</v>
          </cell>
          <cell r="J70">
            <v>0.53068481860864725</v>
          </cell>
          <cell r="K70">
            <v>0.642769203728351</v>
          </cell>
          <cell r="L70">
            <v>0.74839528535557953</v>
          </cell>
          <cell r="M70">
            <v>0.83918984935345187</v>
          </cell>
          <cell r="N70">
            <v>0.90945051634530116</v>
          </cell>
          <cell r="O70">
            <v>0.9576688767502457</v>
          </cell>
          <cell r="P70">
            <v>0.9865231113648858</v>
          </cell>
          <cell r="Q70">
            <v>1.0012970762896924</v>
          </cell>
          <cell r="R70">
            <v>1.0076356106578106</v>
          </cell>
          <cell r="S70">
            <v>1.0098624683774413</v>
          </cell>
          <cell r="T70">
            <v>1.0104871783970797</v>
          </cell>
          <cell r="U70">
            <v>1.010623336815976</v>
          </cell>
          <cell r="V70">
            <v>1.0106457174525985</v>
          </cell>
          <cell r="W70">
            <v>1.0106484038909742</v>
          </cell>
        </row>
        <row r="71">
          <cell r="A71" t="str">
            <v>Lighting</v>
          </cell>
          <cell r="B71" t="str">
            <v>Lighting Controls Interior-New</v>
          </cell>
          <cell r="C71" t="str">
            <v>LO20Fast</v>
          </cell>
          <cell r="D71">
            <v>0.22119921692859512</v>
          </cell>
          <cell r="E71">
            <v>0.37624232795148943</v>
          </cell>
          <cell r="F71">
            <v>0.48357361352878442</v>
          </cell>
          <cell r="G71">
            <v>0.56716330278444227</v>
          </cell>
          <cell r="H71">
            <v>0.64040048266456928</v>
          </cell>
          <cell r="I71">
            <v>0.70377511937632964</v>
          </cell>
          <cell r="J71">
            <v>0.7580669577441127</v>
          </cell>
          <cell r="K71">
            <v>0.80419335000071168</v>
          </cell>
          <cell r="L71">
            <v>0.84311022627788457</v>
          </cell>
          <cell r="M71">
            <v>0.87575014259103623</v>
          </cell>
          <cell r="N71">
            <v>0.90298584871682319</v>
          </cell>
          <cell r="O71">
            <v>0.92419703797508856</v>
          </cell>
          <cell r="P71">
            <v>0.94071632877930145</v>
          </cell>
          <cell r="Q71">
            <v>0.95358156539340677</v>
          </cell>
          <cell r="R71">
            <v>0.96360102174287088</v>
          </cell>
          <cell r="S71">
            <v>0.97140418219378311</v>
          </cell>
          <cell r="T71">
            <v>0.97748128966338554</v>
          </cell>
          <cell r="U71">
            <v>0.98221414571952104</v>
          </cell>
          <cell r="V71">
            <v>0.98590009772220355</v>
          </cell>
          <cell r="W71">
            <v>0.98877072002825628</v>
          </cell>
        </row>
        <row r="72">
          <cell r="A72" t="str">
            <v>Lighting</v>
          </cell>
          <cell r="B72" t="str">
            <v>Lighting Controls Interior-NR</v>
          </cell>
          <cell r="C72" t="str">
            <v>LO20Fast</v>
          </cell>
          <cell r="D72">
            <v>0.22119921692859512</v>
          </cell>
          <cell r="E72">
            <v>0.37624232795148943</v>
          </cell>
          <cell r="F72">
            <v>0.48357361352878442</v>
          </cell>
          <cell r="G72">
            <v>0.56716330278444227</v>
          </cell>
          <cell r="H72">
            <v>0.64040048266456928</v>
          </cell>
          <cell r="I72">
            <v>0.70377511937632964</v>
          </cell>
          <cell r="J72">
            <v>0.7580669577441127</v>
          </cell>
          <cell r="K72">
            <v>0.80419335000071168</v>
          </cell>
          <cell r="L72">
            <v>0.84311022627788457</v>
          </cell>
          <cell r="M72">
            <v>0.87575014259103623</v>
          </cell>
          <cell r="N72">
            <v>0.90298584871682319</v>
          </cell>
          <cell r="O72">
            <v>0.92419703797508856</v>
          </cell>
          <cell r="P72">
            <v>0.94071632877930145</v>
          </cell>
          <cell r="Q72">
            <v>0.95358156539340677</v>
          </cell>
          <cell r="R72">
            <v>0.96360102174287088</v>
          </cell>
          <cell r="S72">
            <v>0.97140418219378311</v>
          </cell>
          <cell r="T72">
            <v>0.97748128966338554</v>
          </cell>
          <cell r="U72">
            <v>0.98221414571952104</v>
          </cell>
          <cell r="V72">
            <v>0.98590009772220355</v>
          </cell>
          <cell r="W72">
            <v>0.98877072002825628</v>
          </cell>
        </row>
        <row r="73">
          <cell r="A73" t="str">
            <v>Lighting</v>
          </cell>
          <cell r="B73" t="str">
            <v>Exterior Building Lighting-New</v>
          </cell>
          <cell r="C73" t="str">
            <v>LO20Fast</v>
          </cell>
          <cell r="D73">
            <v>0.22119921692859512</v>
          </cell>
          <cell r="E73">
            <v>0.37624232795148943</v>
          </cell>
          <cell r="F73">
            <v>0.48357361352878442</v>
          </cell>
          <cell r="G73">
            <v>0.56716330278444227</v>
          </cell>
          <cell r="H73">
            <v>0.64040048266456928</v>
          </cell>
          <cell r="I73">
            <v>0.70377511937632964</v>
          </cell>
          <cell r="J73">
            <v>0.7580669577441127</v>
          </cell>
          <cell r="K73">
            <v>0.80419335000071168</v>
          </cell>
          <cell r="L73">
            <v>0.84311022627788457</v>
          </cell>
          <cell r="M73">
            <v>0.87575014259103623</v>
          </cell>
          <cell r="N73">
            <v>0.90298584871682319</v>
          </cell>
          <cell r="O73">
            <v>0.92419703797508856</v>
          </cell>
          <cell r="P73">
            <v>0.94071632877930145</v>
          </cell>
          <cell r="Q73">
            <v>0.95358156539340677</v>
          </cell>
          <cell r="R73">
            <v>0.96360102174287088</v>
          </cell>
          <cell r="S73">
            <v>0.97140418219378311</v>
          </cell>
          <cell r="T73">
            <v>0.97748128966338554</v>
          </cell>
          <cell r="U73">
            <v>0.98221414571952104</v>
          </cell>
          <cell r="V73">
            <v>0.98590009772220355</v>
          </cell>
          <cell r="W73">
            <v>0.98877072002825628</v>
          </cell>
        </row>
        <row r="74">
          <cell r="A74" t="str">
            <v>Lighting</v>
          </cell>
          <cell r="B74" t="str">
            <v>Exterior Building Lighting-NR</v>
          </cell>
          <cell r="C74" t="str">
            <v>LO20Fast</v>
          </cell>
          <cell r="D74">
            <v>0.22119921692859512</v>
          </cell>
          <cell r="E74">
            <v>0.37624232795148943</v>
          </cell>
          <cell r="F74">
            <v>0.48357361352878442</v>
          </cell>
          <cell r="G74">
            <v>0.56716330278444227</v>
          </cell>
          <cell r="H74">
            <v>0.64040048266456928</v>
          </cell>
          <cell r="I74">
            <v>0.70377511937632964</v>
          </cell>
          <cell r="J74">
            <v>0.7580669577441127</v>
          </cell>
          <cell r="K74">
            <v>0.80419335000071168</v>
          </cell>
          <cell r="L74">
            <v>0.84311022627788457</v>
          </cell>
          <cell r="M74">
            <v>0.87575014259103623</v>
          </cell>
          <cell r="N74">
            <v>0.90298584871682319</v>
          </cell>
          <cell r="O74">
            <v>0.92419703797508856</v>
          </cell>
          <cell r="P74">
            <v>0.94071632877930145</v>
          </cell>
          <cell r="Q74">
            <v>0.95358156539340677</v>
          </cell>
          <cell r="R74">
            <v>0.96360102174287088</v>
          </cell>
          <cell r="S74">
            <v>0.97140418219378311</v>
          </cell>
          <cell r="T74">
            <v>0.97748128966338554</v>
          </cell>
          <cell r="U74">
            <v>0.98221414571952104</v>
          </cell>
          <cell r="V74">
            <v>0.98590009772220355</v>
          </cell>
          <cell r="W74">
            <v>0.98877072002825628</v>
          </cell>
        </row>
        <row r="75">
          <cell r="A75" t="str">
            <v>Lighting</v>
          </cell>
          <cell r="B75" t="str">
            <v>Street and Roadway Lighting-New</v>
          </cell>
          <cell r="C75" t="str">
            <v>LO50Fast</v>
          </cell>
          <cell r="D75">
            <v>0.45</v>
          </cell>
          <cell r="E75">
            <v>0.66</v>
          </cell>
          <cell r="F75">
            <v>0.8</v>
          </cell>
          <cell r="G75">
            <v>0.89</v>
          </cell>
          <cell r="H75">
            <v>0.94954036260972652</v>
          </cell>
          <cell r="I75">
            <v>0.97931054391458994</v>
          </cell>
          <cell r="J75">
            <v>0.99254173560564019</v>
          </cell>
          <cell r="K75">
            <v>0.99783421228206048</v>
          </cell>
          <cell r="L75">
            <v>0.99975874925530417</v>
          </cell>
          <cell r="M75">
            <v>1.0004002615797187</v>
          </cell>
          <cell r="N75">
            <v>1.0005976499872309</v>
          </cell>
          <cell r="O75">
            <v>1.0006540466750915</v>
          </cell>
          <cell r="P75">
            <v>1.0006690857918545</v>
          </cell>
          <cell r="Q75">
            <v>1.000672845571045</v>
          </cell>
          <cell r="R75">
            <v>1.0006737302249724</v>
          </cell>
          <cell r="S75">
            <v>1.0006739268147338</v>
          </cell>
          <cell r="T75">
            <v>1.0006739682020522</v>
          </cell>
          <cell r="U75">
            <v>1.0006739764795158</v>
          </cell>
          <cell r="V75">
            <v>1.0006739780561755</v>
          </cell>
          <cell r="W75">
            <v>1.0006739783428409</v>
          </cell>
        </row>
        <row r="76">
          <cell r="A76" t="str">
            <v>Lighting</v>
          </cell>
          <cell r="B76" t="str">
            <v>Street and Roadway Lighting-NR</v>
          </cell>
          <cell r="C76" t="str">
            <v>LO50Fast</v>
          </cell>
          <cell r="D76">
            <v>0.45</v>
          </cell>
          <cell r="E76">
            <v>0.66</v>
          </cell>
          <cell r="F76">
            <v>0.8</v>
          </cell>
          <cell r="G76">
            <v>0.89</v>
          </cell>
          <cell r="H76">
            <v>0.94954036260972652</v>
          </cell>
          <cell r="I76">
            <v>0.97931054391458994</v>
          </cell>
          <cell r="J76">
            <v>0.99254173560564019</v>
          </cell>
          <cell r="K76">
            <v>0.99783421228206048</v>
          </cell>
          <cell r="L76">
            <v>0.99975874925530417</v>
          </cell>
          <cell r="M76">
            <v>1.0004002615797187</v>
          </cell>
          <cell r="N76">
            <v>1.0005976499872309</v>
          </cell>
          <cell r="O76">
            <v>1.0006540466750915</v>
          </cell>
          <cell r="P76">
            <v>1.0006690857918545</v>
          </cell>
          <cell r="Q76">
            <v>1.000672845571045</v>
          </cell>
          <cell r="R76">
            <v>1.0006737302249724</v>
          </cell>
          <cell r="S76">
            <v>1.0006739268147338</v>
          </cell>
          <cell r="T76">
            <v>1.0006739682020522</v>
          </cell>
          <cell r="U76">
            <v>1.0006739764795158</v>
          </cell>
          <cell r="V76">
            <v>1.0006739780561755</v>
          </cell>
          <cell r="W76">
            <v>1.0006739783428409</v>
          </cell>
        </row>
        <row r="77">
          <cell r="A77" t="str">
            <v>Lighting</v>
          </cell>
          <cell r="B77" t="str">
            <v>Parking Lighting-New</v>
          </cell>
          <cell r="C77" t="str">
            <v>LO50Fast</v>
          </cell>
          <cell r="D77">
            <v>0.45</v>
          </cell>
          <cell r="E77">
            <v>0.66</v>
          </cell>
          <cell r="F77">
            <v>0.8</v>
          </cell>
          <cell r="G77">
            <v>0.89</v>
          </cell>
          <cell r="H77">
            <v>0.94954036260972652</v>
          </cell>
          <cell r="I77">
            <v>0.97931054391458994</v>
          </cell>
          <cell r="J77">
            <v>0.99254173560564019</v>
          </cell>
          <cell r="K77">
            <v>0.99783421228206048</v>
          </cell>
          <cell r="L77">
            <v>0.99975874925530417</v>
          </cell>
          <cell r="M77">
            <v>1.0004002615797187</v>
          </cell>
          <cell r="N77">
            <v>1.0005976499872309</v>
          </cell>
          <cell r="O77">
            <v>1.0006540466750915</v>
          </cell>
          <cell r="P77">
            <v>1.0006690857918545</v>
          </cell>
          <cell r="Q77">
            <v>1.000672845571045</v>
          </cell>
          <cell r="R77">
            <v>1.0006737302249724</v>
          </cell>
          <cell r="S77">
            <v>1.0006739268147338</v>
          </cell>
          <cell r="T77">
            <v>1.0006739682020522</v>
          </cell>
          <cell r="U77">
            <v>1.0006739764795158</v>
          </cell>
          <cell r="V77">
            <v>1.0006739780561755</v>
          </cell>
          <cell r="W77">
            <v>1.0006739783428409</v>
          </cell>
        </row>
        <row r="78">
          <cell r="A78" t="str">
            <v>Lighting</v>
          </cell>
          <cell r="B78" t="str">
            <v>Parking Lighting-NR</v>
          </cell>
          <cell r="C78" t="str">
            <v>LO12Med</v>
          </cell>
          <cell r="D78">
            <v>0.10937459468255628</v>
          </cell>
          <cell r="E78">
            <v>0.21874918936511256</v>
          </cell>
          <cell r="F78">
            <v>0.32812378404766884</v>
          </cell>
          <cell r="G78">
            <v>0.43749837873022512</v>
          </cell>
          <cell r="H78">
            <v>0.5468729734127814</v>
          </cell>
          <cell r="I78">
            <v>0.64531010862708205</v>
          </cell>
          <cell r="J78">
            <v>0.7240598167985226</v>
          </cell>
          <cell r="K78">
            <v>0.78705958333567505</v>
          </cell>
          <cell r="L78">
            <v>0.83745939656539703</v>
          </cell>
          <cell r="M78">
            <v>0.87777924714917455</v>
          </cell>
          <cell r="N78">
            <v>0.91003512761619654</v>
          </cell>
          <cell r="O78">
            <v>0.93583983198981413</v>
          </cell>
          <cell r="P78">
            <v>0.9564835954887082</v>
          </cell>
          <cell r="Q78">
            <v>0.97299860628782353</v>
          </cell>
          <cell r="R78">
            <v>0.9862106149271157</v>
          </cell>
          <cell r="S78">
            <v>0.99678022183854953</v>
          </cell>
          <cell r="T78">
            <v>0.99685231466234414</v>
          </cell>
          <cell r="U78">
            <v>0.99687806209941365</v>
          </cell>
          <cell r="V78">
            <v>0.99688683963477831</v>
          </cell>
          <cell r="W78">
            <v>0.99688970187457115</v>
          </cell>
        </row>
        <row r="79">
          <cell r="A79" t="str">
            <v>Lighting</v>
          </cell>
          <cell r="B79" t="str">
            <v>Bi-Level Stairwell Lighting-NR</v>
          </cell>
          <cell r="C79" t="str">
            <v>LO12Med</v>
          </cell>
          <cell r="D79">
            <v>0.10937459468255628</v>
          </cell>
          <cell r="E79">
            <v>0.21874918936511256</v>
          </cell>
          <cell r="F79">
            <v>0.32812378404766884</v>
          </cell>
          <cell r="G79">
            <v>0.43749837873022512</v>
          </cell>
          <cell r="H79">
            <v>0.5468729734127814</v>
          </cell>
          <cell r="I79">
            <v>0.64531010862708205</v>
          </cell>
          <cell r="J79">
            <v>0.7240598167985226</v>
          </cell>
          <cell r="K79">
            <v>0.78705958333567505</v>
          </cell>
          <cell r="L79">
            <v>0.83745939656539703</v>
          </cell>
          <cell r="M79">
            <v>0.87777924714917455</v>
          </cell>
          <cell r="N79">
            <v>0.91003512761619654</v>
          </cell>
          <cell r="O79">
            <v>0.93583983198981413</v>
          </cell>
          <cell r="P79">
            <v>0.9564835954887082</v>
          </cell>
          <cell r="Q79">
            <v>0.97299860628782353</v>
          </cell>
          <cell r="R79">
            <v>0.9862106149271157</v>
          </cell>
          <cell r="S79">
            <v>0.99678022183854953</v>
          </cell>
          <cell r="T79">
            <v>0.99685231466234414</v>
          </cell>
          <cell r="U79">
            <v>0.99687806209941365</v>
          </cell>
          <cell r="V79">
            <v>0.99688683963477831</v>
          </cell>
          <cell r="W79">
            <v>0.99688970187457115</v>
          </cell>
        </row>
        <row r="80">
          <cell r="A80" t="str">
            <v>Lighting</v>
          </cell>
          <cell r="B80" t="str">
            <v>Low Power LF Lamps-NR</v>
          </cell>
          <cell r="C80" t="str">
            <v>LO12Med</v>
          </cell>
          <cell r="D80">
            <v>0.10937459468255628</v>
          </cell>
          <cell r="E80">
            <v>0.21874918936511256</v>
          </cell>
          <cell r="F80">
            <v>0.32812378404766884</v>
          </cell>
          <cell r="G80">
            <v>0.43749837873022512</v>
          </cell>
          <cell r="H80">
            <v>0.5468729734127814</v>
          </cell>
          <cell r="I80">
            <v>0.64531010862708205</v>
          </cell>
          <cell r="J80">
            <v>0.7240598167985226</v>
          </cell>
          <cell r="K80">
            <v>0.78705958333567505</v>
          </cell>
          <cell r="L80">
            <v>0.83745939656539703</v>
          </cell>
          <cell r="M80">
            <v>0.87777924714917455</v>
          </cell>
          <cell r="N80">
            <v>0.91003512761619654</v>
          </cell>
          <cell r="O80">
            <v>0.93583983198981413</v>
          </cell>
          <cell r="P80">
            <v>0.9564835954887082</v>
          </cell>
          <cell r="Q80">
            <v>0.97299860628782353</v>
          </cell>
          <cell r="R80">
            <v>0.9862106149271157</v>
          </cell>
          <cell r="S80">
            <v>0.99678022183854953</v>
          </cell>
          <cell r="T80">
            <v>0.99685231466234414</v>
          </cell>
          <cell r="U80">
            <v>0.99687806209941365</v>
          </cell>
          <cell r="V80">
            <v>0.99688683963477831</v>
          </cell>
          <cell r="W80">
            <v>0.99688970187457115</v>
          </cell>
        </row>
        <row r="81">
          <cell r="A81" t="str">
            <v>Lighting</v>
          </cell>
          <cell r="B81" t="str">
            <v>LEC Exit Sign-New</v>
          </cell>
          <cell r="C81" t="str">
            <v>LO20Fast</v>
          </cell>
          <cell r="D81">
            <v>0.22119921692859512</v>
          </cell>
          <cell r="E81">
            <v>0.37624232795148943</v>
          </cell>
          <cell r="F81">
            <v>0.48357361352878442</v>
          </cell>
          <cell r="G81">
            <v>0.56716330278444227</v>
          </cell>
          <cell r="H81">
            <v>0.64040048266456928</v>
          </cell>
          <cell r="I81">
            <v>0.70377511937632964</v>
          </cell>
          <cell r="J81">
            <v>0.7580669577441127</v>
          </cell>
          <cell r="K81">
            <v>0.80419335000071168</v>
          </cell>
          <cell r="L81">
            <v>0.84311022627788457</v>
          </cell>
          <cell r="M81">
            <v>0.87575014259103623</v>
          </cell>
          <cell r="N81">
            <v>0.90298584871682319</v>
          </cell>
          <cell r="O81">
            <v>0.92419703797508856</v>
          </cell>
          <cell r="P81">
            <v>0.94071632877930145</v>
          </cell>
          <cell r="Q81">
            <v>0.95358156539340677</v>
          </cell>
          <cell r="R81">
            <v>0.96360102174287088</v>
          </cell>
          <cell r="S81">
            <v>0.97140418219378311</v>
          </cell>
          <cell r="T81">
            <v>0.97748128966338554</v>
          </cell>
          <cell r="U81">
            <v>0.98221414571952104</v>
          </cell>
          <cell r="V81">
            <v>0.98590009772220355</v>
          </cell>
          <cell r="W81">
            <v>0.98877072002825628</v>
          </cell>
        </row>
        <row r="82">
          <cell r="A82" t="str">
            <v>Lighting</v>
          </cell>
          <cell r="B82" t="str">
            <v>LEC Exit Sign-NR</v>
          </cell>
          <cell r="C82" t="str">
            <v>LO20Fast</v>
          </cell>
          <cell r="D82">
            <v>0.22119921692859512</v>
          </cell>
          <cell r="E82">
            <v>0.37624232795148943</v>
          </cell>
          <cell r="F82">
            <v>0.48357361352878442</v>
          </cell>
          <cell r="G82">
            <v>0.56716330278444227</v>
          </cell>
          <cell r="H82">
            <v>0.64040048266456928</v>
          </cell>
          <cell r="I82">
            <v>0.70377511937632964</v>
          </cell>
          <cell r="J82">
            <v>0.7580669577441127</v>
          </cell>
          <cell r="K82">
            <v>0.80419335000071168</v>
          </cell>
          <cell r="L82">
            <v>0.84311022627788457</v>
          </cell>
          <cell r="M82">
            <v>0.87575014259103623</v>
          </cell>
          <cell r="N82">
            <v>0.90298584871682319</v>
          </cell>
          <cell r="O82">
            <v>0.92419703797508856</v>
          </cell>
          <cell r="P82">
            <v>0.94071632877930145</v>
          </cell>
          <cell r="Q82">
            <v>0.95358156539340677</v>
          </cell>
          <cell r="R82">
            <v>0.96360102174287088</v>
          </cell>
          <cell r="S82">
            <v>0.97140418219378311</v>
          </cell>
          <cell r="T82">
            <v>0.97748128966338554</v>
          </cell>
          <cell r="U82">
            <v>0.98221414571952104</v>
          </cell>
          <cell r="V82">
            <v>0.98590009772220355</v>
          </cell>
          <cell r="W82">
            <v>0.98877072002825628</v>
          </cell>
        </row>
        <row r="83">
          <cell r="A83" t="str">
            <v>Motors/Drives</v>
          </cell>
          <cell r="B83" t="str">
            <v>ECM-VAV-New</v>
          </cell>
          <cell r="C83" t="str">
            <v>LO12Med</v>
          </cell>
          <cell r="D83">
            <v>0.10937459468255628</v>
          </cell>
          <cell r="E83">
            <v>0.21874918936511256</v>
          </cell>
          <cell r="F83">
            <v>0.32812378404766884</v>
          </cell>
          <cell r="G83">
            <v>0.43749837873022512</v>
          </cell>
          <cell r="H83">
            <v>0.5468729734127814</v>
          </cell>
          <cell r="I83">
            <v>0.64531010862708205</v>
          </cell>
          <cell r="J83">
            <v>0.7240598167985226</v>
          </cell>
          <cell r="K83">
            <v>0.78705958333567505</v>
          </cell>
          <cell r="L83">
            <v>0.83745939656539703</v>
          </cell>
          <cell r="M83">
            <v>0.87777924714917455</v>
          </cell>
          <cell r="N83">
            <v>0.91003512761619654</v>
          </cell>
          <cell r="O83">
            <v>0.93583983198981413</v>
          </cell>
          <cell r="P83">
            <v>0.9564835954887082</v>
          </cell>
          <cell r="Q83">
            <v>0.97299860628782353</v>
          </cell>
          <cell r="R83">
            <v>0.9862106149271157</v>
          </cell>
          <cell r="S83">
            <v>0.99678022183854953</v>
          </cell>
          <cell r="T83">
            <v>0.99685231466234414</v>
          </cell>
          <cell r="U83">
            <v>0.99687806209941365</v>
          </cell>
          <cell r="V83">
            <v>0.99688683963477831</v>
          </cell>
          <cell r="W83">
            <v>0.99688970187457115</v>
          </cell>
        </row>
        <row r="84">
          <cell r="A84" t="str">
            <v>Motors/Drives</v>
          </cell>
          <cell r="B84" t="str">
            <v>ECM-VAV-NR</v>
          </cell>
          <cell r="C84" t="str">
            <v>LO12Med</v>
          </cell>
          <cell r="D84">
            <v>0.10937459468255628</v>
          </cell>
          <cell r="E84">
            <v>0.21874918936511256</v>
          </cell>
          <cell r="F84">
            <v>0.32812378404766884</v>
          </cell>
          <cell r="G84">
            <v>0.43749837873022512</v>
          </cell>
          <cell r="H84">
            <v>0.5468729734127814</v>
          </cell>
          <cell r="I84">
            <v>0.64531010862708205</v>
          </cell>
          <cell r="J84">
            <v>0.7240598167985226</v>
          </cell>
          <cell r="K84">
            <v>0.78705958333567505</v>
          </cell>
          <cell r="L84">
            <v>0.83745939656539703</v>
          </cell>
          <cell r="M84">
            <v>0.87777924714917455</v>
          </cell>
          <cell r="N84">
            <v>0.91003512761619654</v>
          </cell>
          <cell r="O84">
            <v>0.93583983198981413</v>
          </cell>
          <cell r="P84">
            <v>0.9564835954887082</v>
          </cell>
          <cell r="Q84">
            <v>0.97299860628782353</v>
          </cell>
          <cell r="R84">
            <v>0.9862106149271157</v>
          </cell>
          <cell r="S84">
            <v>0.99678022183854953</v>
          </cell>
          <cell r="T84">
            <v>0.99685231466234414</v>
          </cell>
          <cell r="U84">
            <v>0.99687806209941365</v>
          </cell>
          <cell r="V84">
            <v>0.99688683963477831</v>
          </cell>
          <cell r="W84">
            <v>0.99688970187457115</v>
          </cell>
        </row>
        <row r="85">
          <cell r="A85" t="str">
            <v>Motors/Drives</v>
          </cell>
          <cell r="B85" t="str">
            <v>Pool pumps-Retro</v>
          </cell>
          <cell r="C85" t="str">
            <v>Retro20Fast</v>
          </cell>
          <cell r="D85">
            <v>0.22119921692859512</v>
          </cell>
          <cell r="E85">
            <v>0.15504311102289431</v>
          </cell>
          <cell r="F85">
            <v>0.10733128557729499</v>
          </cell>
          <cell r="G85">
            <v>8.3589689255657879E-2</v>
          </cell>
          <cell r="H85">
            <v>7.3237179880126971E-2</v>
          </cell>
          <cell r="I85">
            <v>6.3374636711760357E-2</v>
          </cell>
          <cell r="J85">
            <v>5.4291838367783084E-2</v>
          </cell>
          <cell r="K85">
            <v>4.612639225659896E-2</v>
          </cell>
          <cell r="L85">
            <v>3.8916876277172864E-2</v>
          </cell>
          <cell r="M85">
            <v>3.2639916313151704E-2</v>
          </cell>
          <cell r="N85">
            <v>2.7235706125786907E-2</v>
          </cell>
          <cell r="O85">
            <v>2.1211189258265428E-2</v>
          </cell>
          <cell r="P85">
            <v>1.6519290804212883E-2</v>
          </cell>
          <cell r="Q85">
            <v>1.2865236614105324E-2</v>
          </cell>
          <cell r="R85">
            <v>1.0019456349464106E-2</v>
          </cell>
          <cell r="S85">
            <v>7.8031604509122832E-3</v>
          </cell>
          <cell r="T85">
            <v>6.077107469602494E-3</v>
          </cell>
          <cell r="U85">
            <v>4.7328560561354371E-3</v>
          </cell>
          <cell r="V85">
            <v>3.6859520026825132E-3</v>
          </cell>
          <cell r="W85">
            <v>2.8706223060526725E-3</v>
          </cell>
        </row>
        <row r="86">
          <cell r="A86" t="str">
            <v>Motors/Drives</v>
          </cell>
          <cell r="B86" t="str">
            <v>MotorsRewind-New</v>
          </cell>
          <cell r="C86" t="str">
            <v>LO12Med</v>
          </cell>
          <cell r="D86">
            <v>0.10937459468255628</v>
          </cell>
          <cell r="E86">
            <v>0.21874918936511256</v>
          </cell>
          <cell r="F86">
            <v>0.32812378404766884</v>
          </cell>
          <cell r="G86">
            <v>0.43749837873022512</v>
          </cell>
          <cell r="H86">
            <v>0.5468729734127814</v>
          </cell>
          <cell r="I86">
            <v>0.64531010862708205</v>
          </cell>
          <cell r="J86">
            <v>0.7240598167985226</v>
          </cell>
          <cell r="K86">
            <v>0.78705958333567505</v>
          </cell>
          <cell r="L86">
            <v>0.83745939656539703</v>
          </cell>
          <cell r="M86">
            <v>0.87777924714917455</v>
          </cell>
          <cell r="N86">
            <v>0.91003512761619654</v>
          </cell>
          <cell r="O86">
            <v>0.93583983198981413</v>
          </cell>
          <cell r="P86">
            <v>0.9564835954887082</v>
          </cell>
          <cell r="Q86">
            <v>0.97299860628782353</v>
          </cell>
          <cell r="R86">
            <v>0.9862106149271157</v>
          </cell>
          <cell r="S86">
            <v>0.99678022183854953</v>
          </cell>
          <cell r="T86">
            <v>0.99685231466234414</v>
          </cell>
          <cell r="U86">
            <v>0.99687806209941365</v>
          </cell>
          <cell r="V86">
            <v>0.99688683963477831</v>
          </cell>
          <cell r="W86">
            <v>0.99688970187457115</v>
          </cell>
        </row>
        <row r="87">
          <cell r="A87" t="str">
            <v>Motors/Drives</v>
          </cell>
          <cell r="B87" t="str">
            <v>MotorsRewind-NR</v>
          </cell>
          <cell r="C87" t="str">
            <v>LO12Med</v>
          </cell>
          <cell r="D87">
            <v>0.10937459468255628</v>
          </cell>
          <cell r="E87">
            <v>0.21874918936511256</v>
          </cell>
          <cell r="F87">
            <v>0.32812378404766884</v>
          </cell>
          <cell r="G87">
            <v>0.43749837873022512</v>
          </cell>
          <cell r="H87">
            <v>0.5468729734127814</v>
          </cell>
          <cell r="I87">
            <v>0.64531010862708205</v>
          </cell>
          <cell r="J87">
            <v>0.7240598167985226</v>
          </cell>
          <cell r="K87">
            <v>0.78705958333567505</v>
          </cell>
          <cell r="L87">
            <v>0.83745939656539703</v>
          </cell>
          <cell r="M87">
            <v>0.87777924714917455</v>
          </cell>
          <cell r="N87">
            <v>0.91003512761619654</v>
          </cell>
          <cell r="O87">
            <v>0.93583983198981413</v>
          </cell>
          <cell r="P87">
            <v>0.9564835954887082</v>
          </cell>
          <cell r="Q87">
            <v>0.97299860628782353</v>
          </cell>
          <cell r="R87">
            <v>0.9862106149271157</v>
          </cell>
          <cell r="S87">
            <v>0.99678022183854953</v>
          </cell>
          <cell r="T87">
            <v>0.99685231466234414</v>
          </cell>
          <cell r="U87">
            <v>0.99687806209941365</v>
          </cell>
          <cell r="V87">
            <v>0.99688683963477831</v>
          </cell>
          <cell r="W87">
            <v>0.99688970187457115</v>
          </cell>
        </row>
        <row r="88">
          <cell r="A88" t="str">
            <v>Process Loads</v>
          </cell>
          <cell r="B88" t="str">
            <v>Municipal Sewage Treatment-Retro</v>
          </cell>
          <cell r="C88" t="str">
            <v>Retro5Med</v>
          </cell>
          <cell r="D88">
            <v>4.2999999999999997E-2</v>
          </cell>
          <cell r="E88">
            <v>5.279714228027832E-2</v>
          </cell>
          <cell r="F88">
            <v>6.4608251467478173E-2</v>
          </cell>
          <cell r="G88">
            <v>7.4999999999999997E-2</v>
          </cell>
          <cell r="H88">
            <v>8.5546997470333563E-2</v>
          </cell>
          <cell r="I88">
            <v>0.10001472303820647</v>
          </cell>
          <cell r="J88">
            <v>0.10971770435235073</v>
          </cell>
          <cell r="K88">
            <v>0.11208438511970376</v>
          </cell>
          <cell r="L88">
            <v>0.10562608162722853</v>
          </cell>
          <cell r="M88">
            <v>9.0794563997872335E-2</v>
          </cell>
          <cell r="N88">
            <v>7.0260666991849297E-2</v>
          </cell>
          <cell r="O88">
            <v>4.8218360404944538E-2</v>
          </cell>
          <cell r="P88">
            <v>2.8854234614640095E-2</v>
          </cell>
          <cell r="Q88">
            <v>1.4773964924806759E-2</v>
          </cell>
          <cell r="R88">
            <v>6.3385343681182649E-3</v>
          </cell>
          <cell r="S88">
            <v>2.2268577196306039E-3</v>
          </cell>
          <cell r="T88">
            <v>6.2471001963848583E-4</v>
          </cell>
          <cell r="U88">
            <v>1.3615841889635938E-4</v>
          </cell>
          <cell r="V88">
            <v>2.2380636622298944E-5</v>
          </cell>
          <cell r="W88">
            <v>2.68643837586513E-6</v>
          </cell>
        </row>
        <row r="89">
          <cell r="A89" t="str">
            <v>Process Loads</v>
          </cell>
          <cell r="B89" t="str">
            <v>Municipal Water Supply-Retro</v>
          </cell>
          <cell r="C89" t="str">
            <v>Retro5Med</v>
          </cell>
          <cell r="D89">
            <v>4.2999999999999997E-2</v>
          </cell>
          <cell r="E89">
            <v>5.279714228027832E-2</v>
          </cell>
          <cell r="F89">
            <v>6.4608251467478173E-2</v>
          </cell>
          <cell r="G89">
            <v>7.4999999999999997E-2</v>
          </cell>
          <cell r="H89">
            <v>8.5546997470333563E-2</v>
          </cell>
          <cell r="I89">
            <v>0.10001472303820647</v>
          </cell>
          <cell r="J89">
            <v>0.10971770435235073</v>
          </cell>
          <cell r="K89">
            <v>0.11208438511970376</v>
          </cell>
          <cell r="L89">
            <v>0.10562608162722853</v>
          </cell>
          <cell r="M89">
            <v>9.0794563997872335E-2</v>
          </cell>
          <cell r="N89">
            <v>7.0260666991849297E-2</v>
          </cell>
          <cell r="O89">
            <v>4.8218360404944538E-2</v>
          </cell>
          <cell r="P89">
            <v>2.8854234614640095E-2</v>
          </cell>
          <cell r="Q89">
            <v>1.4773964924806759E-2</v>
          </cell>
          <cell r="R89">
            <v>6.3385343681182649E-3</v>
          </cell>
          <cell r="S89">
            <v>2.2268577196306039E-3</v>
          </cell>
          <cell r="T89">
            <v>6.2471001963848583E-4</v>
          </cell>
          <cell r="U89">
            <v>1.3615841889635938E-4</v>
          </cell>
          <cell r="V89">
            <v>2.2380636622298944E-5</v>
          </cell>
          <cell r="W89">
            <v>2.68643837586513E-6</v>
          </cell>
        </row>
        <row r="90">
          <cell r="A90" t="str">
            <v>Process Loads</v>
          </cell>
          <cell r="B90" t="str">
            <v>Engine Generator Block Heaters-Retro</v>
          </cell>
          <cell r="C90" t="str">
            <v>Retro20Fast</v>
          </cell>
          <cell r="D90">
            <v>0.22119921692859512</v>
          </cell>
          <cell r="E90">
            <v>0.15504311102289431</v>
          </cell>
          <cell r="F90">
            <v>0.10733128557729499</v>
          </cell>
          <cell r="G90">
            <v>8.3589689255657879E-2</v>
          </cell>
          <cell r="H90">
            <v>7.3237179880126971E-2</v>
          </cell>
          <cell r="I90">
            <v>6.3374636711760357E-2</v>
          </cell>
          <cell r="J90">
            <v>5.4291838367783084E-2</v>
          </cell>
          <cell r="K90">
            <v>4.612639225659896E-2</v>
          </cell>
          <cell r="L90">
            <v>3.8916876277172864E-2</v>
          </cell>
          <cell r="M90">
            <v>3.2639916313151704E-2</v>
          </cell>
          <cell r="N90">
            <v>2.7235706125786907E-2</v>
          </cell>
          <cell r="O90">
            <v>2.1211189258265428E-2</v>
          </cell>
          <cell r="P90">
            <v>1.6519290804212883E-2</v>
          </cell>
          <cell r="Q90">
            <v>1.2865236614105324E-2</v>
          </cell>
          <cell r="R90">
            <v>1.0019456349464106E-2</v>
          </cell>
          <cell r="S90">
            <v>7.8031604509122832E-3</v>
          </cell>
          <cell r="T90">
            <v>6.077107469602494E-3</v>
          </cell>
          <cell r="U90">
            <v>4.7328560561354371E-3</v>
          </cell>
          <cell r="V90">
            <v>3.6859520026825132E-3</v>
          </cell>
          <cell r="W90">
            <v>2.8706223060526725E-3</v>
          </cell>
        </row>
        <row r="91">
          <cell r="A91" t="str">
            <v>Refrigeration</v>
          </cell>
          <cell r="B91" t="str">
            <v>Grocery Refrigeration Bundle-Retro</v>
          </cell>
          <cell r="C91" t="str">
            <v>Retro12Med</v>
          </cell>
          <cell r="D91">
            <v>0.10937459468255628</v>
          </cell>
          <cell r="E91">
            <v>0.10937459468255628</v>
          </cell>
          <cell r="F91">
            <v>0.10937459468255628</v>
          </cell>
          <cell r="G91">
            <v>0.10937459468255628</v>
          </cell>
          <cell r="H91">
            <v>0.10937459468255628</v>
          </cell>
          <cell r="I91">
            <v>9.8437135214300656E-2</v>
          </cell>
          <cell r="J91">
            <v>7.874970817144053E-2</v>
          </cell>
          <cell r="K91">
            <v>6.2999766537152418E-2</v>
          </cell>
          <cell r="L91">
            <v>5.0399813229721938E-2</v>
          </cell>
          <cell r="M91">
            <v>4.0319850583777551E-2</v>
          </cell>
          <cell r="N91">
            <v>3.225588046702204E-2</v>
          </cell>
          <cell r="O91">
            <v>2.5804704373617631E-2</v>
          </cell>
          <cell r="P91">
            <v>2.0643763498894106E-2</v>
          </cell>
          <cell r="Q91">
            <v>1.6515010799115284E-2</v>
          </cell>
          <cell r="R91">
            <v>1.3212008639292228E-2</v>
          </cell>
          <cell r="S91">
            <v>1.0569606911433781E-2</v>
          </cell>
          <cell r="T91">
            <v>7.2092823794611682E-5</v>
          </cell>
          <cell r="U91">
            <v>2.5747437069512102E-5</v>
          </cell>
          <cell r="V91">
            <v>8.7775353646568632E-6</v>
          </cell>
          <cell r="W91">
            <v>2.8622397928446119E-6</v>
          </cell>
        </row>
        <row r="92">
          <cell r="A92" t="str">
            <v>Refrigeration</v>
          </cell>
          <cell r="B92" t="str">
            <v>Packaged Refrigeration Equipment-New</v>
          </cell>
          <cell r="C92" t="str">
            <v>LOEven20</v>
          </cell>
          <cell r="D92">
            <v>0.05</v>
          </cell>
          <cell r="E92">
            <v>0.1</v>
          </cell>
          <cell r="F92">
            <v>0.15000000000000002</v>
          </cell>
          <cell r="G92">
            <v>0.2</v>
          </cell>
          <cell r="H92">
            <v>0.25</v>
          </cell>
          <cell r="I92">
            <v>0.3</v>
          </cell>
          <cell r="J92">
            <v>0.35</v>
          </cell>
          <cell r="K92">
            <v>0.39999999999999997</v>
          </cell>
          <cell r="L92">
            <v>0.44999999999999996</v>
          </cell>
          <cell r="M92">
            <v>0.49999999999999994</v>
          </cell>
          <cell r="N92">
            <v>0.54999999999999993</v>
          </cell>
          <cell r="O92">
            <v>0.6</v>
          </cell>
          <cell r="P92">
            <v>0.65</v>
          </cell>
          <cell r="Q92">
            <v>0.70000000000000007</v>
          </cell>
          <cell r="R92">
            <v>0.75000000000000011</v>
          </cell>
          <cell r="S92">
            <v>0.80000000000000016</v>
          </cell>
          <cell r="T92">
            <v>0.8500000000000002</v>
          </cell>
          <cell r="U92">
            <v>0.90000000000000024</v>
          </cell>
          <cell r="V92">
            <v>0.95000000000000029</v>
          </cell>
          <cell r="W92">
            <v>1.0000000000000002</v>
          </cell>
        </row>
        <row r="93">
          <cell r="A93" t="str">
            <v>Refrigeration</v>
          </cell>
          <cell r="B93" t="str">
            <v>Appliances - Freezers-NR</v>
          </cell>
          <cell r="C93" t="str">
            <v>LO5Med</v>
          </cell>
          <cell r="D93">
            <v>4.2999999999999997E-2</v>
          </cell>
          <cell r="E93">
            <v>9.5797142280278316E-2</v>
          </cell>
          <cell r="F93">
            <v>0.16040539374775648</v>
          </cell>
          <cell r="G93">
            <v>0.23540539374775649</v>
          </cell>
          <cell r="H93">
            <v>0.32095239121809005</v>
          </cell>
          <cell r="I93">
            <v>0.42096711425629652</v>
          </cell>
          <cell r="J93">
            <v>0.53068481860864725</v>
          </cell>
          <cell r="K93">
            <v>0.642769203728351</v>
          </cell>
          <cell r="L93">
            <v>0.74839528535557953</v>
          </cell>
          <cell r="M93">
            <v>0.83918984935345187</v>
          </cell>
          <cell r="N93">
            <v>0.90945051634530116</v>
          </cell>
          <cell r="O93">
            <v>0.9576688767502457</v>
          </cell>
          <cell r="P93">
            <v>0.9865231113648858</v>
          </cell>
          <cell r="Q93">
            <v>1.0012970762896924</v>
          </cell>
          <cell r="R93">
            <v>1.0076356106578106</v>
          </cell>
          <cell r="S93">
            <v>1.0098624683774413</v>
          </cell>
          <cell r="T93">
            <v>1.0104871783970797</v>
          </cell>
          <cell r="U93">
            <v>1.010623336815976</v>
          </cell>
          <cell r="V93">
            <v>1.0106457174525985</v>
          </cell>
          <cell r="W93">
            <v>1.0106484038909742</v>
          </cell>
        </row>
        <row r="94">
          <cell r="A94" t="str">
            <v>Refrigeration</v>
          </cell>
          <cell r="B94" t="str">
            <v>Appliances - Refrigerators-NR</v>
          </cell>
          <cell r="C94" t="str">
            <v>LO5Med</v>
          </cell>
          <cell r="D94">
            <v>4.2999999999999997E-2</v>
          </cell>
          <cell r="E94">
            <v>9.5797142280278316E-2</v>
          </cell>
          <cell r="F94">
            <v>0.16040539374775648</v>
          </cell>
          <cell r="G94">
            <v>0.23540539374775649</v>
          </cell>
          <cell r="H94">
            <v>0.32095239121809005</v>
          </cell>
          <cell r="I94">
            <v>0.42096711425629652</v>
          </cell>
          <cell r="J94">
            <v>0.53068481860864725</v>
          </cell>
          <cell r="K94">
            <v>0.642769203728351</v>
          </cell>
          <cell r="L94">
            <v>0.74839528535557953</v>
          </cell>
          <cell r="M94">
            <v>0.83918984935345187</v>
          </cell>
          <cell r="N94">
            <v>0.90945051634530116</v>
          </cell>
          <cell r="O94">
            <v>0.9576688767502457</v>
          </cell>
          <cell r="P94">
            <v>0.9865231113648858</v>
          </cell>
          <cell r="Q94">
            <v>1.0012970762896924</v>
          </cell>
          <cell r="R94">
            <v>1.0076356106578106</v>
          </cell>
          <cell r="S94">
            <v>1.0098624683774413</v>
          </cell>
          <cell r="T94">
            <v>1.0104871783970797</v>
          </cell>
          <cell r="U94">
            <v>1.010623336815976</v>
          </cell>
          <cell r="V94">
            <v>1.0106457174525985</v>
          </cell>
          <cell r="W94">
            <v>1.0106484038909742</v>
          </cell>
        </row>
        <row r="95">
          <cell r="A95" t="str">
            <v>Refrigeration</v>
          </cell>
          <cell r="B95" t="str">
            <v>Water Cooler Controls-NR</v>
          </cell>
          <cell r="C95" t="str">
            <v>LO5Med</v>
          </cell>
          <cell r="D95">
            <v>4.2999999999999997E-2</v>
          </cell>
          <cell r="E95">
            <v>9.5797142280278316E-2</v>
          </cell>
          <cell r="F95">
            <v>0.16040539374775648</v>
          </cell>
          <cell r="G95">
            <v>0.23540539374775649</v>
          </cell>
          <cell r="H95">
            <v>0.32095239121809005</v>
          </cell>
          <cell r="I95">
            <v>0.42096711425629652</v>
          </cell>
          <cell r="J95">
            <v>0.53068481860864725</v>
          </cell>
          <cell r="K95">
            <v>0.642769203728351</v>
          </cell>
          <cell r="L95">
            <v>0.74839528535557953</v>
          </cell>
          <cell r="M95">
            <v>0.83918984935345187</v>
          </cell>
          <cell r="N95">
            <v>0.90945051634530116</v>
          </cell>
          <cell r="O95">
            <v>0.9576688767502457</v>
          </cell>
          <cell r="P95">
            <v>0.9865231113648858</v>
          </cell>
          <cell r="Q95">
            <v>1.0012970762896924</v>
          </cell>
          <cell r="R95">
            <v>1.0076356106578106</v>
          </cell>
          <cell r="S95">
            <v>1.0098624683774413</v>
          </cell>
          <cell r="T95">
            <v>1.0104871783970797</v>
          </cell>
          <cell r="U95">
            <v>1.010623336815976</v>
          </cell>
          <cell r="V95">
            <v>1.0106457174525985</v>
          </cell>
          <cell r="W95">
            <v>1.0106484038909742</v>
          </cell>
        </row>
        <row r="96">
          <cell r="A96" t="str">
            <v>Water Heating</v>
          </cell>
          <cell r="B96" t="str">
            <v>WHTanks-New</v>
          </cell>
          <cell r="C96" t="str">
            <v>LO12Med</v>
          </cell>
          <cell r="D96">
            <v>0.10937459468255628</v>
          </cell>
          <cell r="E96">
            <v>0.21874918936511256</v>
          </cell>
          <cell r="F96">
            <v>0.32812378404766884</v>
          </cell>
          <cell r="G96">
            <v>0.43749837873022512</v>
          </cell>
          <cell r="H96">
            <v>0.5468729734127814</v>
          </cell>
          <cell r="I96">
            <v>0.64531010862708205</v>
          </cell>
          <cell r="J96">
            <v>0.7240598167985226</v>
          </cell>
          <cell r="K96">
            <v>0.78705958333567505</v>
          </cell>
          <cell r="L96">
            <v>0.83745939656539703</v>
          </cell>
          <cell r="M96">
            <v>0.87777924714917455</v>
          </cell>
          <cell r="N96">
            <v>0.91003512761619654</v>
          </cell>
          <cell r="O96">
            <v>0.93583983198981413</v>
          </cell>
          <cell r="P96">
            <v>0.9564835954887082</v>
          </cell>
          <cell r="Q96">
            <v>0.97299860628782353</v>
          </cell>
          <cell r="R96">
            <v>0.9862106149271157</v>
          </cell>
          <cell r="S96">
            <v>0.99678022183854953</v>
          </cell>
          <cell r="T96">
            <v>0.99685231466234414</v>
          </cell>
          <cell r="U96">
            <v>0.99687806209941365</v>
          </cell>
          <cell r="V96">
            <v>0.99688683963477831</v>
          </cell>
          <cell r="W96">
            <v>0.99688970187457115</v>
          </cell>
        </row>
        <row r="97">
          <cell r="A97" t="str">
            <v>Water Heating</v>
          </cell>
          <cell r="B97" t="str">
            <v>WHTanks-NR</v>
          </cell>
          <cell r="C97" t="str">
            <v>LO12Med</v>
          </cell>
          <cell r="D97">
            <v>0.10937459468255628</v>
          </cell>
          <cell r="E97">
            <v>0.21874918936511256</v>
          </cell>
          <cell r="F97">
            <v>0.32812378404766884</v>
          </cell>
          <cell r="G97">
            <v>0.43749837873022512</v>
          </cell>
          <cell r="H97">
            <v>0.5468729734127814</v>
          </cell>
          <cell r="I97">
            <v>0.64531010862708205</v>
          </cell>
          <cell r="J97">
            <v>0.7240598167985226</v>
          </cell>
          <cell r="K97">
            <v>0.78705958333567505</v>
          </cell>
          <cell r="L97">
            <v>0.83745939656539703</v>
          </cell>
          <cell r="M97">
            <v>0.87777924714917455</v>
          </cell>
          <cell r="N97">
            <v>0.91003512761619654</v>
          </cell>
          <cell r="O97">
            <v>0.93583983198981413</v>
          </cell>
          <cell r="P97">
            <v>0.9564835954887082</v>
          </cell>
          <cell r="Q97">
            <v>0.97299860628782353</v>
          </cell>
          <cell r="R97">
            <v>0.9862106149271157</v>
          </cell>
          <cell r="S97">
            <v>0.99678022183854953</v>
          </cell>
          <cell r="T97">
            <v>0.99685231466234414</v>
          </cell>
          <cell r="U97">
            <v>0.99687806209941365</v>
          </cell>
          <cell r="V97">
            <v>0.99688683963477831</v>
          </cell>
          <cell r="W97">
            <v>0.99688970187457115</v>
          </cell>
        </row>
        <row r="98">
          <cell r="A98" t="str">
            <v>Water Heating</v>
          </cell>
          <cell r="B98" t="str">
            <v>Appliances - Clothes Washers-NR</v>
          </cell>
          <cell r="C98" t="str">
            <v>Retro20Fast</v>
          </cell>
          <cell r="D98">
            <v>0.22119921692859512</v>
          </cell>
          <cell r="E98">
            <v>0.15504311102289431</v>
          </cell>
          <cell r="F98">
            <v>0.10733128557729499</v>
          </cell>
          <cell r="G98">
            <v>8.3589689255657879E-2</v>
          </cell>
          <cell r="H98">
            <v>7.3237179880126971E-2</v>
          </cell>
          <cell r="I98">
            <v>6.3374636711760357E-2</v>
          </cell>
          <cell r="J98">
            <v>5.4291838367783084E-2</v>
          </cell>
          <cell r="K98">
            <v>4.612639225659896E-2</v>
          </cell>
          <cell r="L98">
            <v>3.8916876277172864E-2</v>
          </cell>
          <cell r="M98">
            <v>3.2639916313151704E-2</v>
          </cell>
          <cell r="N98">
            <v>2.7235706125786907E-2</v>
          </cell>
          <cell r="O98">
            <v>2.1211189258265428E-2</v>
          </cell>
          <cell r="P98">
            <v>1.6519290804212883E-2</v>
          </cell>
          <cell r="Q98">
            <v>1.2865236614105324E-2</v>
          </cell>
          <cell r="R98">
            <v>1.0019456349464106E-2</v>
          </cell>
          <cell r="S98">
            <v>7.8031604509122832E-3</v>
          </cell>
          <cell r="T98">
            <v>6.077107469602494E-3</v>
          </cell>
          <cell r="U98">
            <v>4.7328560561354371E-3</v>
          </cell>
          <cell r="V98">
            <v>3.6859520026825132E-3</v>
          </cell>
          <cell r="W98">
            <v>2.8706223060526725E-3</v>
          </cell>
        </row>
        <row r="99">
          <cell r="A99" t="str">
            <v>Water Heating</v>
          </cell>
          <cell r="B99" t="str">
            <v>Showerheads-Retro</v>
          </cell>
          <cell r="C99" t="str">
            <v>Retro20Fast</v>
          </cell>
          <cell r="D99">
            <v>0.22119921692859512</v>
          </cell>
          <cell r="E99">
            <v>0.15504311102289431</v>
          </cell>
          <cell r="F99">
            <v>0.10733128557729499</v>
          </cell>
          <cell r="G99">
            <v>8.3589689255657879E-2</v>
          </cell>
          <cell r="H99">
            <v>7.3237179880126971E-2</v>
          </cell>
          <cell r="I99">
            <v>6.3374636711760357E-2</v>
          </cell>
          <cell r="J99">
            <v>5.4291838367783084E-2</v>
          </cell>
          <cell r="K99">
            <v>4.612639225659896E-2</v>
          </cell>
          <cell r="L99">
            <v>3.8916876277172864E-2</v>
          </cell>
          <cell r="M99">
            <v>3.2639916313151704E-2</v>
          </cell>
          <cell r="N99">
            <v>2.7235706125786907E-2</v>
          </cell>
          <cell r="O99">
            <v>2.1211189258265428E-2</v>
          </cell>
          <cell r="P99">
            <v>1.6519290804212883E-2</v>
          </cell>
          <cell r="Q99">
            <v>1.2865236614105324E-2</v>
          </cell>
          <cell r="R99">
            <v>1.0019456349464106E-2</v>
          </cell>
          <cell r="S99">
            <v>7.8031604509122832E-3</v>
          </cell>
          <cell r="T99">
            <v>6.077107469602494E-3</v>
          </cell>
          <cell r="U99">
            <v>4.7328560561354371E-3</v>
          </cell>
          <cell r="V99">
            <v>3.6859520026825132E-3</v>
          </cell>
          <cell r="W99">
            <v>2.8706223060526725E-3</v>
          </cell>
        </row>
        <row r="100">
          <cell r="A100" t="str">
            <v>Water Heating</v>
          </cell>
          <cell r="B100" t="str">
            <v>Water Heating - GFHX-New</v>
          </cell>
          <cell r="C100" t="str">
            <v>Retro20Fast</v>
          </cell>
          <cell r="D100">
            <v>0.22119921692859512</v>
          </cell>
          <cell r="E100">
            <v>0.15504311102289431</v>
          </cell>
          <cell r="F100">
            <v>0.10733128557729499</v>
          </cell>
          <cell r="G100">
            <v>8.3589689255657879E-2</v>
          </cell>
          <cell r="H100">
            <v>7.3237179880126971E-2</v>
          </cell>
          <cell r="I100">
            <v>6.3374636711760357E-2</v>
          </cell>
          <cell r="J100">
            <v>5.4291838367783084E-2</v>
          </cell>
          <cell r="K100">
            <v>4.612639225659896E-2</v>
          </cell>
          <cell r="L100">
            <v>3.8916876277172864E-2</v>
          </cell>
          <cell r="M100">
            <v>3.2639916313151704E-2</v>
          </cell>
          <cell r="N100">
            <v>2.7235706125786907E-2</v>
          </cell>
          <cell r="O100">
            <v>2.1211189258265428E-2</v>
          </cell>
          <cell r="P100">
            <v>1.6519290804212883E-2</v>
          </cell>
          <cell r="Q100">
            <v>1.2865236614105324E-2</v>
          </cell>
          <cell r="R100">
            <v>1.0019456349464106E-2</v>
          </cell>
          <cell r="S100">
            <v>7.8031604509122832E-3</v>
          </cell>
          <cell r="T100">
            <v>6.077107469602494E-3</v>
          </cell>
          <cell r="U100">
            <v>4.7328560561354371E-3</v>
          </cell>
          <cell r="V100">
            <v>3.6859520026825132E-3</v>
          </cell>
          <cell r="W100">
            <v>2.8706223060526725E-3</v>
          </cell>
        </row>
        <row r="101">
          <cell r="B101" t="str">
            <v>Demand Control Circulating system DHW-Retro</v>
          </cell>
          <cell r="C101" t="str">
            <v>RetroEven20</v>
          </cell>
          <cell r="D101">
            <v>0.05</v>
          </cell>
          <cell r="E101">
            <v>0.05</v>
          </cell>
          <cell r="F101">
            <v>0.05</v>
          </cell>
          <cell r="G101">
            <v>0.05</v>
          </cell>
          <cell r="H101">
            <v>0.05</v>
          </cell>
          <cell r="I101">
            <v>0.05</v>
          </cell>
          <cell r="J101">
            <v>0.05</v>
          </cell>
          <cell r="K101">
            <v>0.05</v>
          </cell>
          <cell r="L101">
            <v>0.05</v>
          </cell>
          <cell r="M101">
            <v>0.05</v>
          </cell>
          <cell r="N101">
            <v>0.05</v>
          </cell>
          <cell r="O101">
            <v>0.05</v>
          </cell>
          <cell r="P101">
            <v>0.05</v>
          </cell>
          <cell r="Q101">
            <v>0.05</v>
          </cell>
          <cell r="R101">
            <v>0.05</v>
          </cell>
          <cell r="S101">
            <v>0.05</v>
          </cell>
          <cell r="T101">
            <v>0.05</v>
          </cell>
          <cell r="U101">
            <v>0.05</v>
          </cell>
          <cell r="V101">
            <v>0.05</v>
          </cell>
          <cell r="W101">
            <v>0.05</v>
          </cell>
        </row>
        <row r="102">
          <cell r="B102" t="str">
            <v>Central HPWH MF-Retro</v>
          </cell>
          <cell r="C102" t="str">
            <v>Retro20Fast</v>
          </cell>
          <cell r="D102">
            <v>0.22119921692859512</v>
          </cell>
          <cell r="E102">
            <v>0.15504311102289431</v>
          </cell>
          <cell r="F102">
            <v>0.10733128557729499</v>
          </cell>
          <cell r="G102">
            <v>8.3589689255657879E-2</v>
          </cell>
          <cell r="H102">
            <v>7.3237179880126971E-2</v>
          </cell>
          <cell r="I102">
            <v>6.3374636711760357E-2</v>
          </cell>
          <cell r="J102">
            <v>5.4291838367783084E-2</v>
          </cell>
          <cell r="K102">
            <v>4.612639225659896E-2</v>
          </cell>
          <cell r="L102">
            <v>3.8916876277172864E-2</v>
          </cell>
          <cell r="M102">
            <v>3.2639916313151704E-2</v>
          </cell>
          <cell r="N102">
            <v>2.7235706125786907E-2</v>
          </cell>
          <cell r="O102">
            <v>2.1211189258265428E-2</v>
          </cell>
          <cell r="P102">
            <v>1.6519290804212883E-2</v>
          </cell>
          <cell r="Q102">
            <v>1.2865236614105324E-2</v>
          </cell>
          <cell r="R102">
            <v>1.0019456349464106E-2</v>
          </cell>
          <cell r="S102">
            <v>7.8031604509122832E-3</v>
          </cell>
          <cell r="T102">
            <v>6.077107469602494E-3</v>
          </cell>
          <cell r="U102">
            <v>4.7328560561354371E-3</v>
          </cell>
          <cell r="V102">
            <v>3.6859520026825132E-3</v>
          </cell>
          <cell r="W102">
            <v>2.8706223060526725E-3</v>
          </cell>
        </row>
        <row r="103">
          <cell r="B103" t="str">
            <v>Ultra Low Energy Building-New</v>
          </cell>
          <cell r="C103" t="str">
            <v>LO1Slow</v>
          </cell>
          <cell r="D103">
            <v>2.5643970768378654E-3</v>
          </cell>
          <cell r="E103">
            <v>7.6904586297764643E-3</v>
          </cell>
          <cell r="F103">
            <v>1.6792013047419844E-2</v>
          </cell>
          <cell r="G103">
            <v>3.15969387774655E-2</v>
          </cell>
          <cell r="H103">
            <v>5.406874819795171E-2</v>
          </cell>
          <cell r="I103">
            <v>8.6253181011834101E-2</v>
          </cell>
          <cell r="J103">
            <v>0.1300328481838382</v>
          </cell>
          <cell r="K103">
            <v>0.18678710893858319</v>
          </cell>
          <cell r="L103">
            <v>0.2569823480072907</v>
          </cell>
          <cell r="M103">
            <v>0.33975920985004748</v>
          </cell>
          <cell r="N103">
            <v>0.43262946935754232</v>
          </cell>
          <cell r="O103">
            <v>0.53142594003645804</v>
          </cell>
          <cell r="P103">
            <v>0.63063487292644704</v>
          </cell>
          <cell r="Q103">
            <v>0.7241560234206913</v>
          </cell>
          <cell r="R103">
            <v>0.80638203131755359</v>
          </cell>
          <cell r="S103">
            <v>0.87331559734491926</v>
          </cell>
          <cell r="T103">
            <v>0.92334516248836807</v>
          </cell>
          <cell r="U103">
            <v>0.95737002770730018</v>
          </cell>
          <cell r="V103">
            <v>0.97821608704807483</v>
          </cell>
          <cell r="W103">
            <v>0.98821608704807484</v>
          </cell>
        </row>
        <row r="105">
          <cell r="D105" t="str">
            <v/>
          </cell>
          <cell r="E105" t="str">
            <v/>
          </cell>
          <cell r="F105" t="str">
            <v/>
          </cell>
          <cell r="G105" t="str">
            <v/>
          </cell>
          <cell r="H105" t="str">
            <v/>
          </cell>
          <cell r="I105" t="str">
            <v/>
          </cell>
          <cell r="J105" t="str">
            <v/>
          </cell>
          <cell r="K105" t="str">
            <v/>
          </cell>
          <cell r="L105" t="str">
            <v/>
          </cell>
          <cell r="M105" t="str">
            <v/>
          </cell>
          <cell r="N105" t="str">
            <v/>
          </cell>
          <cell r="O105" t="str">
            <v/>
          </cell>
          <cell r="P105" t="str">
            <v/>
          </cell>
          <cell r="Q105" t="str">
            <v/>
          </cell>
          <cell r="R105" t="str">
            <v/>
          </cell>
          <cell r="S105" t="str">
            <v/>
          </cell>
          <cell r="T105" t="str">
            <v/>
          </cell>
          <cell r="U105" t="str">
            <v/>
          </cell>
          <cell r="V105" t="str">
            <v/>
          </cell>
          <cell r="W105" t="str">
            <v/>
          </cell>
        </row>
        <row r="106">
          <cell r="D106" t="str">
            <v/>
          </cell>
          <cell r="E106" t="str">
            <v/>
          </cell>
          <cell r="F106" t="str">
            <v/>
          </cell>
          <cell r="G106" t="str">
            <v/>
          </cell>
          <cell r="H106" t="str">
            <v/>
          </cell>
          <cell r="I106" t="str">
            <v/>
          </cell>
          <cell r="J106" t="str">
            <v/>
          </cell>
          <cell r="K106" t="str">
            <v/>
          </cell>
          <cell r="L106" t="str">
            <v/>
          </cell>
          <cell r="M106" t="str">
            <v/>
          </cell>
          <cell r="N106" t="str">
            <v/>
          </cell>
          <cell r="O106" t="str">
            <v/>
          </cell>
          <cell r="P106" t="str">
            <v/>
          </cell>
          <cell r="Q106" t="str">
            <v/>
          </cell>
          <cell r="R106" t="str">
            <v/>
          </cell>
          <cell r="S106" t="str">
            <v/>
          </cell>
          <cell r="T106" t="str">
            <v/>
          </cell>
          <cell r="U106" t="str">
            <v/>
          </cell>
          <cell r="V106" t="str">
            <v/>
          </cell>
          <cell r="W106" t="str">
            <v/>
          </cell>
        </row>
        <row r="107">
          <cell r="D107" t="str">
            <v/>
          </cell>
          <cell r="E107" t="str">
            <v/>
          </cell>
          <cell r="F107" t="str">
            <v/>
          </cell>
          <cell r="G107" t="str">
            <v/>
          </cell>
          <cell r="H107" t="str">
            <v/>
          </cell>
          <cell r="I107" t="str">
            <v/>
          </cell>
          <cell r="J107" t="str">
            <v/>
          </cell>
          <cell r="K107" t="str">
            <v/>
          </cell>
          <cell r="L107" t="str">
            <v/>
          </cell>
          <cell r="M107" t="str">
            <v/>
          </cell>
          <cell r="N107" t="str">
            <v/>
          </cell>
          <cell r="O107" t="str">
            <v/>
          </cell>
          <cell r="P107" t="str">
            <v/>
          </cell>
          <cell r="Q107" t="str">
            <v/>
          </cell>
          <cell r="R107" t="str">
            <v/>
          </cell>
          <cell r="S107" t="str">
            <v/>
          </cell>
          <cell r="T107" t="str">
            <v/>
          </cell>
          <cell r="U107" t="str">
            <v/>
          </cell>
          <cell r="V107" t="str">
            <v/>
          </cell>
          <cell r="W107" t="str">
            <v/>
          </cell>
        </row>
        <row r="108">
          <cell r="D108" t="str">
            <v/>
          </cell>
          <cell r="E108" t="str">
            <v/>
          </cell>
          <cell r="F108" t="str">
            <v/>
          </cell>
          <cell r="G108" t="str">
            <v/>
          </cell>
          <cell r="H108" t="str">
            <v/>
          </cell>
          <cell r="I108" t="str">
            <v/>
          </cell>
          <cell r="J108" t="str">
            <v/>
          </cell>
          <cell r="K108" t="str">
            <v/>
          </cell>
          <cell r="L108" t="str">
            <v/>
          </cell>
          <cell r="M108" t="str">
            <v/>
          </cell>
          <cell r="N108" t="str">
            <v/>
          </cell>
          <cell r="O108" t="str">
            <v/>
          </cell>
          <cell r="P108" t="str">
            <v/>
          </cell>
          <cell r="Q108" t="str">
            <v/>
          </cell>
          <cell r="R108" t="str">
            <v/>
          </cell>
          <cell r="S108" t="str">
            <v/>
          </cell>
          <cell r="T108" t="str">
            <v/>
          </cell>
          <cell r="U108" t="str">
            <v/>
          </cell>
          <cell r="V108" t="str">
            <v/>
          </cell>
          <cell r="W108" t="str">
            <v/>
          </cell>
        </row>
        <row r="109">
          <cell r="D109" t="str">
            <v/>
          </cell>
          <cell r="E109" t="str">
            <v/>
          </cell>
          <cell r="F109" t="str">
            <v/>
          </cell>
          <cell r="G109" t="str">
            <v/>
          </cell>
          <cell r="H109" t="str">
            <v/>
          </cell>
          <cell r="I109" t="str">
            <v/>
          </cell>
          <cell r="J109" t="str">
            <v/>
          </cell>
          <cell r="K109" t="str">
            <v/>
          </cell>
          <cell r="L109" t="str">
            <v/>
          </cell>
          <cell r="M109" t="str">
            <v/>
          </cell>
          <cell r="N109" t="str">
            <v/>
          </cell>
          <cell r="O109" t="str">
            <v/>
          </cell>
          <cell r="P109" t="str">
            <v/>
          </cell>
          <cell r="Q109" t="str">
            <v/>
          </cell>
          <cell r="R109" t="str">
            <v/>
          </cell>
          <cell r="S109" t="str">
            <v/>
          </cell>
          <cell r="T109" t="str">
            <v/>
          </cell>
          <cell r="U109" t="str">
            <v/>
          </cell>
          <cell r="V109" t="str">
            <v/>
          </cell>
          <cell r="W109" t="str">
            <v/>
          </cell>
        </row>
        <row r="110">
          <cell r="D110" t="str">
            <v/>
          </cell>
          <cell r="E110" t="str">
            <v/>
          </cell>
          <cell r="F110" t="str">
            <v/>
          </cell>
          <cell r="G110" t="str">
            <v/>
          </cell>
          <cell r="H110" t="str">
            <v/>
          </cell>
          <cell r="I110" t="str">
            <v/>
          </cell>
          <cell r="J110" t="str">
            <v/>
          </cell>
          <cell r="K110" t="str">
            <v/>
          </cell>
          <cell r="L110" t="str">
            <v/>
          </cell>
          <cell r="M110" t="str">
            <v/>
          </cell>
          <cell r="N110" t="str">
            <v/>
          </cell>
          <cell r="O110" t="str">
            <v/>
          </cell>
          <cell r="P110" t="str">
            <v/>
          </cell>
          <cell r="Q110" t="str">
            <v/>
          </cell>
          <cell r="R110" t="str">
            <v/>
          </cell>
          <cell r="S110" t="str">
            <v/>
          </cell>
          <cell r="T110" t="str">
            <v/>
          </cell>
          <cell r="U110" t="str">
            <v/>
          </cell>
          <cell r="V110" t="str">
            <v/>
          </cell>
          <cell r="W110" t="str">
            <v/>
          </cell>
        </row>
        <row r="111">
          <cell r="D111" t="str">
            <v/>
          </cell>
          <cell r="E111" t="str">
            <v/>
          </cell>
          <cell r="F111" t="str">
            <v/>
          </cell>
          <cell r="G111" t="str">
            <v/>
          </cell>
          <cell r="H111" t="str">
            <v/>
          </cell>
          <cell r="I111" t="str">
            <v/>
          </cell>
          <cell r="J111" t="str">
            <v/>
          </cell>
          <cell r="K111" t="str">
            <v/>
          </cell>
          <cell r="L111" t="str">
            <v/>
          </cell>
          <cell r="M111" t="str">
            <v/>
          </cell>
          <cell r="N111" t="str">
            <v/>
          </cell>
          <cell r="O111" t="str">
            <v/>
          </cell>
          <cell r="P111" t="str">
            <v/>
          </cell>
          <cell r="Q111" t="str">
            <v/>
          </cell>
          <cell r="R111" t="str">
            <v/>
          </cell>
          <cell r="S111" t="str">
            <v/>
          </cell>
          <cell r="T111" t="str">
            <v/>
          </cell>
          <cell r="U111" t="str">
            <v/>
          </cell>
          <cell r="V111" t="str">
            <v/>
          </cell>
          <cell r="W111" t="str">
            <v/>
          </cell>
        </row>
        <row r="112">
          <cell r="D112" t="str">
            <v/>
          </cell>
          <cell r="E112" t="str">
            <v/>
          </cell>
          <cell r="F112" t="str">
            <v/>
          </cell>
          <cell r="G112" t="str">
            <v/>
          </cell>
          <cell r="H112" t="str">
            <v/>
          </cell>
          <cell r="I112" t="str">
            <v/>
          </cell>
          <cell r="J112" t="str">
            <v/>
          </cell>
          <cell r="K112" t="str">
            <v/>
          </cell>
          <cell r="L112" t="str">
            <v/>
          </cell>
          <cell r="M112" t="str">
            <v/>
          </cell>
          <cell r="N112" t="str">
            <v/>
          </cell>
          <cell r="O112" t="str">
            <v/>
          </cell>
          <cell r="P112" t="str">
            <v/>
          </cell>
          <cell r="Q112" t="str">
            <v/>
          </cell>
          <cell r="R112" t="str">
            <v/>
          </cell>
          <cell r="S112" t="str">
            <v/>
          </cell>
          <cell r="T112" t="str">
            <v/>
          </cell>
          <cell r="U112" t="str">
            <v/>
          </cell>
          <cell r="V112" t="str">
            <v/>
          </cell>
          <cell r="W112" t="str">
            <v/>
          </cell>
        </row>
        <row r="113">
          <cell r="D113" t="str">
            <v/>
          </cell>
          <cell r="E113" t="str">
            <v/>
          </cell>
          <cell r="F113" t="str">
            <v/>
          </cell>
          <cell r="G113" t="str">
            <v/>
          </cell>
          <cell r="H113" t="str">
            <v/>
          </cell>
          <cell r="I113" t="str">
            <v/>
          </cell>
          <cell r="J113" t="str">
            <v/>
          </cell>
          <cell r="K113" t="str">
            <v/>
          </cell>
          <cell r="L113" t="str">
            <v/>
          </cell>
          <cell r="M113" t="str">
            <v/>
          </cell>
          <cell r="N113" t="str">
            <v/>
          </cell>
          <cell r="O113" t="str">
            <v/>
          </cell>
          <cell r="P113" t="str">
            <v/>
          </cell>
          <cell r="Q113" t="str">
            <v/>
          </cell>
          <cell r="R113" t="str">
            <v/>
          </cell>
          <cell r="S113" t="str">
            <v/>
          </cell>
          <cell r="T113" t="str">
            <v/>
          </cell>
          <cell r="U113" t="str">
            <v/>
          </cell>
          <cell r="V113" t="str">
            <v/>
          </cell>
          <cell r="W113" t="str">
            <v/>
          </cell>
        </row>
        <row r="114">
          <cell r="D114" t="str">
            <v/>
          </cell>
          <cell r="E114" t="str">
            <v/>
          </cell>
          <cell r="F114" t="str">
            <v/>
          </cell>
          <cell r="G114" t="str">
            <v/>
          </cell>
          <cell r="H114" t="str">
            <v/>
          </cell>
          <cell r="I114" t="str">
            <v/>
          </cell>
          <cell r="J114" t="str">
            <v/>
          </cell>
          <cell r="K114" t="str">
            <v/>
          </cell>
          <cell r="L114" t="str">
            <v/>
          </cell>
          <cell r="M114" t="str">
            <v/>
          </cell>
          <cell r="N114" t="str">
            <v/>
          </cell>
          <cell r="O114" t="str">
            <v/>
          </cell>
          <cell r="P114" t="str">
            <v/>
          </cell>
          <cell r="Q114" t="str">
            <v/>
          </cell>
          <cell r="R114" t="str">
            <v/>
          </cell>
          <cell r="S114" t="str">
            <v/>
          </cell>
          <cell r="T114" t="str">
            <v/>
          </cell>
          <cell r="U114" t="str">
            <v/>
          </cell>
          <cell r="V114" t="str">
            <v/>
          </cell>
          <cell r="W114" t="str">
            <v/>
          </cell>
        </row>
        <row r="115">
          <cell r="D115" t="str">
            <v/>
          </cell>
          <cell r="E115" t="str">
            <v/>
          </cell>
          <cell r="F115" t="str">
            <v/>
          </cell>
          <cell r="G115" t="str">
            <v/>
          </cell>
          <cell r="H115" t="str">
            <v/>
          </cell>
          <cell r="I115" t="str">
            <v/>
          </cell>
          <cell r="J115" t="str">
            <v/>
          </cell>
          <cell r="K115" t="str">
            <v/>
          </cell>
          <cell r="L115" t="str">
            <v/>
          </cell>
          <cell r="M115" t="str">
            <v/>
          </cell>
          <cell r="N115" t="str">
            <v/>
          </cell>
          <cell r="O115" t="str">
            <v/>
          </cell>
          <cell r="P115" t="str">
            <v/>
          </cell>
          <cell r="Q115" t="str">
            <v/>
          </cell>
          <cell r="R115" t="str">
            <v/>
          </cell>
          <cell r="S115" t="str">
            <v/>
          </cell>
          <cell r="T115" t="str">
            <v/>
          </cell>
          <cell r="U115" t="str">
            <v/>
          </cell>
          <cell r="V115" t="str">
            <v/>
          </cell>
          <cell r="W115" t="str">
            <v/>
          </cell>
        </row>
        <row r="116">
          <cell r="D116" t="str">
            <v/>
          </cell>
          <cell r="E116" t="str">
            <v/>
          </cell>
          <cell r="F116" t="str">
            <v/>
          </cell>
          <cell r="G116" t="str">
            <v/>
          </cell>
          <cell r="H116" t="str">
            <v/>
          </cell>
          <cell r="I116" t="str">
            <v/>
          </cell>
          <cell r="J116" t="str">
            <v/>
          </cell>
          <cell r="K116" t="str">
            <v/>
          </cell>
          <cell r="L116" t="str">
            <v/>
          </cell>
          <cell r="M116" t="str">
            <v/>
          </cell>
          <cell r="N116" t="str">
            <v/>
          </cell>
          <cell r="O116" t="str">
            <v/>
          </cell>
          <cell r="P116" t="str">
            <v/>
          </cell>
          <cell r="Q116" t="str">
            <v/>
          </cell>
          <cell r="R116" t="str">
            <v/>
          </cell>
          <cell r="S116" t="str">
            <v/>
          </cell>
          <cell r="T116" t="str">
            <v/>
          </cell>
          <cell r="U116" t="str">
            <v/>
          </cell>
          <cell r="V116" t="str">
            <v/>
          </cell>
          <cell r="W116" t="str">
            <v/>
          </cell>
        </row>
        <row r="117">
          <cell r="D117" t="str">
            <v/>
          </cell>
          <cell r="E117" t="str">
            <v/>
          </cell>
          <cell r="F117" t="str">
            <v/>
          </cell>
          <cell r="G117" t="str">
            <v/>
          </cell>
          <cell r="H117" t="str">
            <v/>
          </cell>
          <cell r="I117" t="str">
            <v/>
          </cell>
          <cell r="J117" t="str">
            <v/>
          </cell>
          <cell r="K117" t="str">
            <v/>
          </cell>
          <cell r="L117" t="str">
            <v/>
          </cell>
          <cell r="M117" t="str">
            <v/>
          </cell>
          <cell r="N117" t="str">
            <v/>
          </cell>
          <cell r="O117" t="str">
            <v/>
          </cell>
          <cell r="P117" t="str">
            <v/>
          </cell>
          <cell r="Q117" t="str">
            <v/>
          </cell>
          <cell r="R117" t="str">
            <v/>
          </cell>
          <cell r="S117" t="str">
            <v/>
          </cell>
          <cell r="T117" t="str">
            <v/>
          </cell>
          <cell r="U117" t="str">
            <v/>
          </cell>
          <cell r="V117" t="str">
            <v/>
          </cell>
          <cell r="W117" t="str">
            <v/>
          </cell>
        </row>
        <row r="118">
          <cell r="D118" t="str">
            <v/>
          </cell>
          <cell r="E118" t="str">
            <v/>
          </cell>
          <cell r="F118" t="str">
            <v/>
          </cell>
          <cell r="G118" t="str">
            <v/>
          </cell>
          <cell r="H118" t="str">
            <v/>
          </cell>
          <cell r="I118" t="str">
            <v/>
          </cell>
          <cell r="J118" t="str">
            <v/>
          </cell>
          <cell r="K118" t="str">
            <v/>
          </cell>
          <cell r="L118" t="str">
            <v/>
          </cell>
          <cell r="M118" t="str">
            <v/>
          </cell>
          <cell r="N118" t="str">
            <v/>
          </cell>
          <cell r="O118" t="str">
            <v/>
          </cell>
          <cell r="P118" t="str">
            <v/>
          </cell>
          <cell r="Q118" t="str">
            <v/>
          </cell>
          <cell r="R118" t="str">
            <v/>
          </cell>
          <cell r="S118" t="str">
            <v/>
          </cell>
          <cell r="T118" t="str">
            <v/>
          </cell>
          <cell r="U118" t="str">
            <v/>
          </cell>
          <cell r="V118" t="str">
            <v/>
          </cell>
          <cell r="W118" t="str">
            <v/>
          </cell>
        </row>
        <row r="119">
          <cell r="D119" t="str">
            <v/>
          </cell>
          <cell r="E119" t="str">
            <v/>
          </cell>
          <cell r="F119" t="str">
            <v/>
          </cell>
          <cell r="G119" t="str">
            <v/>
          </cell>
          <cell r="H119" t="str">
            <v/>
          </cell>
          <cell r="I119" t="str">
            <v/>
          </cell>
          <cell r="J119" t="str">
            <v/>
          </cell>
          <cell r="K119" t="str">
            <v/>
          </cell>
          <cell r="L119" t="str">
            <v/>
          </cell>
          <cell r="M119" t="str">
            <v/>
          </cell>
          <cell r="N119" t="str">
            <v/>
          </cell>
          <cell r="O119" t="str">
            <v/>
          </cell>
          <cell r="P119" t="str">
            <v/>
          </cell>
          <cell r="Q119" t="str">
            <v/>
          </cell>
          <cell r="R119" t="str">
            <v/>
          </cell>
          <cell r="S119" t="str">
            <v/>
          </cell>
          <cell r="T119" t="str">
            <v/>
          </cell>
          <cell r="U119" t="str">
            <v/>
          </cell>
          <cell r="V119" t="str">
            <v/>
          </cell>
          <cell r="W119" t="str">
            <v/>
          </cell>
        </row>
      </sheetData>
      <sheetData sheetId="8" refreshError="1"/>
      <sheetData sheetId="9" refreshError="1"/>
      <sheetData sheetId="10" refreshError="1"/>
      <sheetData sheetId="11">
        <row r="13">
          <cell r="B13" t="str">
            <v>FORECAST</v>
          </cell>
        </row>
        <row r="19">
          <cell r="B19" t="str">
            <v>ElecHt%TYP</v>
          </cell>
          <cell r="C19">
            <v>9.379008321141083E-2</v>
          </cell>
          <cell r="D19">
            <v>5.7141018201974592E-2</v>
          </cell>
          <cell r="E19">
            <v>6.3540893141458221E-2</v>
          </cell>
          <cell r="F19">
            <v>0.52114684573848291</v>
          </cell>
          <cell r="G19">
            <v>0.64094486042254439</v>
          </cell>
          <cell r="H19">
            <v>0.56159710090996928</v>
          </cell>
          <cell r="I19">
            <v>0.19952525247533903</v>
          </cell>
          <cell r="J19">
            <v>0.22286467137317267</v>
          </cell>
          <cell r="K19">
            <v>0.15885643507420852</v>
          </cell>
          <cell r="L19">
            <v>0.52114684573848291</v>
          </cell>
          <cell r="M19">
            <v>1.5377816133020691E-2</v>
          </cell>
          <cell r="N19">
            <v>0</v>
          </cell>
          <cell r="O19">
            <v>5.5212362541074519E-2</v>
          </cell>
          <cell r="P19">
            <v>0.34342063041492848</v>
          </cell>
          <cell r="Q19">
            <v>0.10311447532768504</v>
          </cell>
          <cell r="R19">
            <v>5.6083613809662864E-3</v>
          </cell>
          <cell r="S19">
            <v>5.6083613809662864E-3</v>
          </cell>
          <cell r="T19">
            <v>0.24031041917780901</v>
          </cell>
        </row>
        <row r="20">
          <cell r="B20" t="str">
            <v>GasHt%TYP</v>
          </cell>
          <cell r="C20">
            <v>0.80872784176745371</v>
          </cell>
          <cell r="D20">
            <v>0.93108561158422598</v>
          </cell>
          <cell r="E20">
            <v>0.65879042006554966</v>
          </cell>
          <cell r="F20">
            <v>0.30364464955032466</v>
          </cell>
          <cell r="G20">
            <v>0.20980203614718312</v>
          </cell>
          <cell r="H20">
            <v>0.42422729730852854</v>
          </cell>
          <cell r="I20">
            <v>0.44747439425166918</v>
          </cell>
          <cell r="J20">
            <v>0.53090550528653346</v>
          </cell>
          <cell r="K20">
            <v>0.73038501205930684</v>
          </cell>
          <cell r="L20">
            <v>0.30364464955032466</v>
          </cell>
          <cell r="M20">
            <v>0.88455863187555051</v>
          </cell>
          <cell r="N20">
            <v>0.99620809267302346</v>
          </cell>
          <cell r="O20">
            <v>0.88366906107173016</v>
          </cell>
          <cell r="P20">
            <v>0.53617368361870132</v>
          </cell>
          <cell r="Q20">
            <v>0.74192623135844471</v>
          </cell>
          <cell r="R20">
            <v>0.98575716289794368</v>
          </cell>
          <cell r="S20">
            <v>0.98575716289794368</v>
          </cell>
          <cell r="T20">
            <v>0.6783643954380898</v>
          </cell>
        </row>
        <row r="21">
          <cell r="B21" t="str">
            <v>HtPmpHt%TYP</v>
          </cell>
          <cell r="C21">
            <v>9.7482075021135345E-2</v>
          </cell>
          <cell r="D21">
            <v>1.1773370213799438E-2</v>
          </cell>
          <cell r="E21">
            <v>0.27766868679299217</v>
          </cell>
          <cell r="F21">
            <v>0.17520850471119245</v>
          </cell>
          <cell r="G21">
            <v>0.14925310343027248</v>
          </cell>
          <cell r="H21">
            <v>1.4175601781502387E-2</v>
          </cell>
          <cell r="I21">
            <v>0.35300035327299167</v>
          </cell>
          <cell r="J21">
            <v>0.24622982334029381</v>
          </cell>
          <cell r="K21">
            <v>0.1107585528664846</v>
          </cell>
          <cell r="L21">
            <v>0.17520850471119245</v>
          </cell>
          <cell r="M21">
            <v>0.1000635519914288</v>
          </cell>
          <cell r="N21">
            <v>3.7919073269764856E-3</v>
          </cell>
          <cell r="O21">
            <v>6.1118576387195395E-2</v>
          </cell>
          <cell r="P21">
            <v>0.12040568596637012</v>
          </cell>
          <cell r="Q21">
            <v>0.15495929331387026</v>
          </cell>
          <cell r="R21">
            <v>8.6344757210899958E-3</v>
          </cell>
          <cell r="S21">
            <v>8.6344757210899958E-3</v>
          </cell>
          <cell r="T21">
            <v>8.1325185384101065E-2</v>
          </cell>
        </row>
        <row r="22">
          <cell r="B22" t="str">
            <v>CoolSat%TYP</v>
          </cell>
          <cell r="C22">
            <v>0.95128694884061893</v>
          </cell>
          <cell r="D22">
            <v>0.97665874571205136</v>
          </cell>
          <cell r="E22">
            <v>0.91122609210258287</v>
          </cell>
          <cell r="F22">
            <v>0.98608503921852686</v>
          </cell>
          <cell r="G22">
            <v>0.77181511362305244</v>
          </cell>
          <cell r="H22">
            <v>0.90527535536267667</v>
          </cell>
          <cell r="I22">
            <v>0.53668215741883951</v>
          </cell>
          <cell r="J22">
            <v>0.96128535178408803</v>
          </cell>
          <cell r="K22">
            <v>0.75</v>
          </cell>
          <cell r="L22">
            <v>0.18162271351024481</v>
          </cell>
          <cell r="M22">
            <v>0.92147944946531313</v>
          </cell>
          <cell r="N22">
            <v>0.83868998628257874</v>
          </cell>
          <cell r="O22">
            <v>0.99999997512427186</v>
          </cell>
          <cell r="P22">
            <v>0.94438859080377269</v>
          </cell>
          <cell r="Q22">
            <v>0.95</v>
          </cell>
          <cell r="R22">
            <v>0.8423386600487599</v>
          </cell>
          <cell r="S22">
            <v>0.91177234717447209</v>
          </cell>
          <cell r="T22">
            <v>0.87717751610580841</v>
          </cell>
        </row>
        <row r="23">
          <cell r="B23" t="str">
            <v>CoolSat%ACT</v>
          </cell>
          <cell r="C23">
            <v>0.95718804003839186</v>
          </cell>
          <cell r="F23">
            <v>0.86075287434919978</v>
          </cell>
          <cell r="J23">
            <v>0.87263881668019661</v>
          </cell>
          <cell r="L23">
            <v>0.18162271351024481</v>
          </cell>
          <cell r="M23">
            <v>0.897277257424139</v>
          </cell>
          <cell r="O23">
            <v>0.99999997512427186</v>
          </cell>
          <cell r="P23">
            <v>0.94438859080377269</v>
          </cell>
          <cell r="Q23">
            <v>0.89616933002437993</v>
          </cell>
          <cell r="S23">
            <v>0.91177234717447209</v>
          </cell>
          <cell r="T23">
            <v>0.87717751610580841</v>
          </cell>
        </row>
        <row r="24">
          <cell r="B24" t="str">
            <v>PackRT%TYP</v>
          </cell>
          <cell r="C24">
            <v>0.15</v>
          </cell>
          <cell r="D24">
            <v>0.75</v>
          </cell>
          <cell r="E24">
            <v>0.95</v>
          </cell>
          <cell r="F24">
            <v>0.95</v>
          </cell>
          <cell r="G24">
            <v>0.9</v>
          </cell>
          <cell r="H24">
            <v>0.9</v>
          </cell>
          <cell r="I24">
            <v>0.3</v>
          </cell>
          <cell r="J24">
            <v>0.3</v>
          </cell>
          <cell r="K24">
            <v>0.5</v>
          </cell>
          <cell r="L24">
            <v>0.35</v>
          </cell>
          <cell r="M24">
            <v>0.9</v>
          </cell>
          <cell r="N24">
            <v>0.9</v>
          </cell>
          <cell r="O24">
            <v>0.95</v>
          </cell>
          <cell r="P24">
            <v>0.5</v>
          </cell>
          <cell r="Q24">
            <v>0.1</v>
          </cell>
          <cell r="R24">
            <v>0.6</v>
          </cell>
          <cell r="S24">
            <v>0.5</v>
          </cell>
          <cell r="T24">
            <v>0.5</v>
          </cell>
        </row>
        <row r="25">
          <cell r="B25" t="str">
            <v>PackRT%ACT</v>
          </cell>
          <cell r="C25">
            <v>0.50026702886083674</v>
          </cell>
          <cell r="F25">
            <v>0.78455381811533043</v>
          </cell>
          <cell r="J25">
            <v>0.36953195539995587</v>
          </cell>
          <cell r="L25">
            <v>0.35</v>
          </cell>
          <cell r="M25">
            <v>0.90000000000000013</v>
          </cell>
          <cell r="O25">
            <v>0.95</v>
          </cell>
          <cell r="P25">
            <v>0.5</v>
          </cell>
          <cell r="Q25">
            <v>0.45832204515370584</v>
          </cell>
          <cell r="S25">
            <v>0.5</v>
          </cell>
          <cell r="T25">
            <v>0.5</v>
          </cell>
        </row>
        <row r="26">
          <cell r="B26" t="str">
            <v>BuiltUp%TYP</v>
          </cell>
          <cell r="C26">
            <v>0.85</v>
          </cell>
          <cell r="D26">
            <v>0.35</v>
          </cell>
          <cell r="E26">
            <v>2.9006395725036469E-2</v>
          </cell>
          <cell r="F26">
            <v>3.9164397027771525E-2</v>
          </cell>
          <cell r="G26">
            <v>0.25776672816535129</v>
          </cell>
          <cell r="H26">
            <v>2.7574670878248778E-2</v>
          </cell>
          <cell r="I26">
            <v>0.10146503328904084</v>
          </cell>
          <cell r="J26">
            <v>0.29515325476216947</v>
          </cell>
          <cell r="K26">
            <v>0.77756785592800526</v>
          </cell>
          <cell r="L26">
            <v>0.13082984106717208</v>
          </cell>
          <cell r="M26">
            <v>7.1447125331852143E-2</v>
          </cell>
          <cell r="N26">
            <v>0</v>
          </cell>
          <cell r="O26">
            <v>2.3525905182962954E-2</v>
          </cell>
          <cell r="P26">
            <v>7.934694377848886E-2</v>
          </cell>
          <cell r="Q26">
            <v>0.85339696790936803</v>
          </cell>
          <cell r="R26">
            <v>7.6228114216259218E-2</v>
          </cell>
          <cell r="S26">
            <v>0.16854152512418574</v>
          </cell>
          <cell r="T26">
            <v>0.20051702037858005</v>
          </cell>
        </row>
        <row r="27">
          <cell r="B27" t="str">
            <v>BuiltUp%ACT</v>
          </cell>
          <cell r="C27">
            <v>0.52249684792760431</v>
          </cell>
          <cell r="F27">
            <v>6.2181060258327321E-2</v>
          </cell>
          <cell r="J27">
            <v>0.75664862673331257</v>
          </cell>
          <cell r="L27">
            <v>0.10310000000000001</v>
          </cell>
          <cell r="M27">
            <v>0.11560000000000001</v>
          </cell>
          <cell r="O27">
            <v>0.11560000000000001</v>
          </cell>
          <cell r="P27">
            <v>0.32380000000000003</v>
          </cell>
          <cell r="Q27">
            <v>0.83345440239005475</v>
          </cell>
          <cell r="S27">
            <v>0.3</v>
          </cell>
          <cell r="T27">
            <v>0.47130000000000005</v>
          </cell>
        </row>
        <row r="28">
          <cell r="B28" t="str">
            <v>VAV%TYP</v>
          </cell>
          <cell r="C28">
            <v>0.6</v>
          </cell>
          <cell r="D28">
            <v>0.2</v>
          </cell>
          <cell r="E28">
            <v>0</v>
          </cell>
          <cell r="F28">
            <v>0.01</v>
          </cell>
          <cell r="G28">
            <v>0</v>
          </cell>
          <cell r="H28">
            <v>0</v>
          </cell>
          <cell r="I28">
            <v>0</v>
          </cell>
          <cell r="J28">
            <v>0.25</v>
          </cell>
          <cell r="K28">
            <v>0.4</v>
          </cell>
          <cell r="L28">
            <v>0</v>
          </cell>
          <cell r="M28">
            <v>0</v>
          </cell>
          <cell r="N28">
            <v>0</v>
          </cell>
          <cell r="O28">
            <v>0</v>
          </cell>
          <cell r="P28">
            <v>0</v>
          </cell>
          <cell r="Q28">
            <v>0.5</v>
          </cell>
          <cell r="R28">
            <v>0.4</v>
          </cell>
          <cell r="S28">
            <v>0.1</v>
          </cell>
          <cell r="T28">
            <v>0.3</v>
          </cell>
        </row>
        <row r="29">
          <cell r="B29" t="str">
            <v>VAV%ACT</v>
          </cell>
          <cell r="C29">
            <v>0.34868166674859297</v>
          </cell>
          <cell r="F29">
            <v>2.3808219851502894E-3</v>
          </cell>
          <cell r="J29">
            <v>0.30214896654996692</v>
          </cell>
          <cell r="L29">
            <v>0</v>
          </cell>
          <cell r="M29">
            <v>0</v>
          </cell>
          <cell r="O29">
            <v>0</v>
          </cell>
          <cell r="P29">
            <v>0</v>
          </cell>
          <cell r="Q29">
            <v>0.42833559096925883</v>
          </cell>
          <cell r="S29">
            <v>0.1</v>
          </cell>
          <cell r="T29">
            <v>0.3</v>
          </cell>
        </row>
        <row r="30">
          <cell r="B30" t="str">
            <v>LSYieldElecHt&amp;AC</v>
          </cell>
          <cell r="C30">
            <v>0.92464156437246825</v>
          </cell>
          <cell r="D30">
            <v>0.92743246202832574</v>
          </cell>
          <cell r="E30">
            <v>0.70313295749949067</v>
          </cell>
          <cell r="F30">
            <v>0.85735615745151994</v>
          </cell>
          <cell r="G30">
            <v>0.70892672045214944</v>
          </cell>
          <cell r="H30">
            <v>0.71863304264352112</v>
          </cell>
          <cell r="I30">
            <v>0.75976868046444901</v>
          </cell>
          <cell r="J30">
            <v>0.61612853517840882</v>
          </cell>
          <cell r="K30">
            <v>0.6725000000000001</v>
          </cell>
          <cell r="L30">
            <v>0.61</v>
          </cell>
          <cell r="M30">
            <v>0.85371835595722523</v>
          </cell>
          <cell r="N30">
            <v>0.72741659807956105</v>
          </cell>
          <cell r="O30">
            <v>0.42999999950248563</v>
          </cell>
          <cell r="P30">
            <v>0.69443885908037739</v>
          </cell>
          <cell r="Q30">
            <v>0.28950000000000004</v>
          </cell>
          <cell r="R30">
            <v>0.68423386600487623</v>
          </cell>
          <cell r="S30">
            <v>0.92029495818919216</v>
          </cell>
          <cell r="T30">
            <v>0.91648952677163908</v>
          </cell>
        </row>
        <row r="31">
          <cell r="B31" t="str">
            <v>LSYieldHtPmpHt&amp;AC</v>
          </cell>
          <cell r="C31">
            <v>1.02</v>
          </cell>
          <cell r="D31">
            <v>1.02</v>
          </cell>
          <cell r="E31">
            <v>0.95500000000000007</v>
          </cell>
          <cell r="F31">
            <v>1.0249999999999999</v>
          </cell>
          <cell r="G31">
            <v>0.96499999999999986</v>
          </cell>
          <cell r="H31">
            <v>0.92500000000000004</v>
          </cell>
          <cell r="I31">
            <v>0.97499999999999987</v>
          </cell>
          <cell r="J31">
            <v>0.8600000000000001</v>
          </cell>
          <cell r="K31">
            <v>0.95500000000000007</v>
          </cell>
          <cell r="L31">
            <v>0.80499999999999994</v>
          </cell>
          <cell r="M31">
            <v>0.9700000000000002</v>
          </cell>
          <cell r="N31">
            <v>0.94500000000000006</v>
          </cell>
          <cell r="O31">
            <v>0.72500000000000009</v>
          </cell>
          <cell r="P31">
            <v>0.90000000000000013</v>
          </cell>
          <cell r="Q31">
            <v>0.64999999999999991</v>
          </cell>
          <cell r="R31">
            <v>0.90000000000000013</v>
          </cell>
          <cell r="S31">
            <v>1.02</v>
          </cell>
          <cell r="T31">
            <v>1.02</v>
          </cell>
        </row>
        <row r="32">
          <cell r="B32" t="str">
            <v>LSYieldGasHt&amp;AC</v>
          </cell>
          <cell r="C32">
            <v>1.0878415643724679</v>
          </cell>
          <cell r="D32">
            <v>1.0906324620283256</v>
          </cell>
          <cell r="E32">
            <v>1.1292662908328239</v>
          </cell>
          <cell r="F32">
            <v>1.15655615745152</v>
          </cell>
          <cell r="G32">
            <v>1.0987933871188158</v>
          </cell>
          <cell r="H32">
            <v>1.0722330426435214</v>
          </cell>
          <cell r="I32">
            <v>1.0408353471311158</v>
          </cell>
          <cell r="J32">
            <v>1.051328535178409</v>
          </cell>
          <cell r="K32">
            <v>1.0986333333333334</v>
          </cell>
          <cell r="L32">
            <v>0.96360000000000001</v>
          </cell>
          <cell r="M32">
            <v>1.0531850226238919</v>
          </cell>
          <cell r="N32">
            <v>1.0810165980795612</v>
          </cell>
          <cell r="O32">
            <v>0.96493333283581861</v>
          </cell>
          <cell r="P32">
            <v>1.0571055257470443</v>
          </cell>
          <cell r="Q32">
            <v>0.94230000000000003</v>
          </cell>
          <cell r="R32">
            <v>1.0469005326715428</v>
          </cell>
          <cell r="S32">
            <v>1.0834949581891919</v>
          </cell>
          <cell r="T32">
            <v>1.0796895267716389</v>
          </cell>
        </row>
        <row r="33">
          <cell r="B33" t="str">
            <v>LSYieldElecHt</v>
          </cell>
          <cell r="C33">
            <v>0.82000000000000006</v>
          </cell>
          <cell r="D33">
            <v>0.82000000000000006</v>
          </cell>
          <cell r="E33">
            <v>0.53</v>
          </cell>
          <cell r="F33">
            <v>0.66999999999999993</v>
          </cell>
          <cell r="G33">
            <v>0.57000000000000006</v>
          </cell>
          <cell r="H33">
            <v>0.61</v>
          </cell>
          <cell r="I33">
            <v>0.69</v>
          </cell>
          <cell r="J33">
            <v>0.52</v>
          </cell>
          <cell r="K33">
            <v>0.53</v>
          </cell>
          <cell r="L33">
            <v>0.61</v>
          </cell>
          <cell r="M33">
            <v>0.78</v>
          </cell>
          <cell r="N33">
            <v>0.61</v>
          </cell>
          <cell r="O33">
            <v>0.41000000000000003</v>
          </cell>
          <cell r="P33">
            <v>0.6</v>
          </cell>
          <cell r="Q33">
            <v>0.28000000000000003</v>
          </cell>
          <cell r="R33">
            <v>0.6</v>
          </cell>
          <cell r="S33">
            <v>0.82000000000000006</v>
          </cell>
          <cell r="T33">
            <v>0.82000000000000006</v>
          </cell>
        </row>
        <row r="34">
          <cell r="B34" t="str">
            <v>LSYieldGasHt</v>
          </cell>
          <cell r="C34">
            <v>0.98319999999999996</v>
          </cell>
          <cell r="D34">
            <v>0.98319999999999996</v>
          </cell>
          <cell r="E34">
            <v>0.95613333333333328</v>
          </cell>
          <cell r="F34">
            <v>0.96919999999999995</v>
          </cell>
          <cell r="G34">
            <v>0.95986666666666665</v>
          </cell>
          <cell r="H34">
            <v>0.96360000000000001</v>
          </cell>
          <cell r="I34">
            <v>0.97106666666666663</v>
          </cell>
          <cell r="J34">
            <v>0.95520000000000005</v>
          </cell>
          <cell r="K34">
            <v>0.95613333333333328</v>
          </cell>
          <cell r="L34">
            <v>0.96360000000000001</v>
          </cell>
          <cell r="M34">
            <v>0.97946666666666671</v>
          </cell>
          <cell r="N34">
            <v>0.96360000000000001</v>
          </cell>
          <cell r="O34">
            <v>0.94493333333333329</v>
          </cell>
          <cell r="P34">
            <v>0.96266666666666667</v>
          </cell>
          <cell r="Q34">
            <v>0.93279999999999996</v>
          </cell>
          <cell r="R34">
            <v>0.96266666666666667</v>
          </cell>
          <cell r="S34">
            <v>0.98319999999999996</v>
          </cell>
          <cell r="T34">
            <v>0.98319999999999996</v>
          </cell>
        </row>
        <row r="35">
          <cell r="B35" t="str">
            <v>LSYieldThermsGasHt</v>
          </cell>
          <cell r="C35">
            <v>-8.1887999999999996E-3</v>
          </cell>
          <cell r="D35">
            <v>-8.1887999999999996E-3</v>
          </cell>
          <cell r="E35">
            <v>-2.1381866666666666E-2</v>
          </cell>
          <cell r="F35">
            <v>-1.50128E-2</v>
          </cell>
          <cell r="G35">
            <v>-1.9562133333333332E-2</v>
          </cell>
          <cell r="H35">
            <v>-1.7742399999999998E-2</v>
          </cell>
          <cell r="I35">
            <v>-1.4102933333333333E-2</v>
          </cell>
          <cell r="J35">
            <v>-2.18368E-2</v>
          </cell>
          <cell r="K35">
            <v>-2.1381866666666666E-2</v>
          </cell>
          <cell r="L35">
            <v>-1.7742399999999998E-2</v>
          </cell>
          <cell r="M35">
            <v>-1.0008533333333333E-2</v>
          </cell>
          <cell r="N35">
            <v>-1.7742399999999998E-2</v>
          </cell>
          <cell r="O35">
            <v>-2.6841066666666667E-2</v>
          </cell>
          <cell r="P35">
            <v>-1.8197333333333333E-2</v>
          </cell>
          <cell r="Q35">
            <v>-3.2755199999999998E-2</v>
          </cell>
          <cell r="R35">
            <v>-1.8197333333333333E-2</v>
          </cell>
          <cell r="S35">
            <v>-8.1887999999999996E-3</v>
          </cell>
          <cell r="T35">
            <v>-8.1887999999999996E-3</v>
          </cell>
        </row>
        <row r="36">
          <cell r="B36" t="str">
            <v>LSYieldThermsGasHt&amp;AC</v>
          </cell>
          <cell r="C36">
            <v>-8.1887999999999996E-3</v>
          </cell>
          <cell r="D36">
            <v>-8.1887999999999996E-3</v>
          </cell>
          <cell r="E36">
            <v>-2.1381866666666666E-2</v>
          </cell>
          <cell r="F36">
            <v>-1.50128E-2</v>
          </cell>
          <cell r="G36">
            <v>-1.9562133333333332E-2</v>
          </cell>
          <cell r="H36">
            <v>-1.7742399999999998E-2</v>
          </cell>
          <cell r="I36">
            <v>-1.4102933333333333E-2</v>
          </cell>
          <cell r="J36">
            <v>-2.18368E-2</v>
          </cell>
          <cell r="K36">
            <v>-2.1381866666666666E-2</v>
          </cell>
          <cell r="L36">
            <v>-1.7742399999999998E-2</v>
          </cell>
          <cell r="M36">
            <v>-1.0008533333333333E-2</v>
          </cell>
          <cell r="N36">
            <v>-1.7742399999999998E-2</v>
          </cell>
          <cell r="O36">
            <v>-2.6841066666666667E-2</v>
          </cell>
          <cell r="P36">
            <v>-1.8197333333333333E-2</v>
          </cell>
          <cell r="Q36">
            <v>-3.2755199999999998E-2</v>
          </cell>
          <cell r="R36">
            <v>-1.8197333333333333E-2</v>
          </cell>
          <cell r="S36">
            <v>-8.1887999999999996E-3</v>
          </cell>
          <cell r="T36">
            <v>-8.1887999999999996E-3</v>
          </cell>
        </row>
        <row r="37">
          <cell r="B37" t="str">
            <v>LPDAdjust</v>
          </cell>
          <cell r="C37">
            <v>1</v>
          </cell>
          <cell r="D37">
            <v>1</v>
          </cell>
          <cell r="E37">
            <v>1</v>
          </cell>
          <cell r="F37">
            <v>1</v>
          </cell>
          <cell r="G37">
            <v>1</v>
          </cell>
          <cell r="H37">
            <v>1</v>
          </cell>
          <cell r="I37">
            <v>1</v>
          </cell>
          <cell r="J37">
            <v>1</v>
          </cell>
          <cell r="K37">
            <v>1</v>
          </cell>
          <cell r="L37">
            <v>1</v>
          </cell>
          <cell r="M37">
            <v>1</v>
          </cell>
          <cell r="N37">
            <v>1</v>
          </cell>
          <cell r="O37">
            <v>1</v>
          </cell>
          <cell r="P37">
            <v>1</v>
          </cell>
          <cell r="Q37">
            <v>1</v>
          </cell>
          <cell r="R37">
            <v>1</v>
          </cell>
          <cell r="S37">
            <v>1</v>
          </cell>
          <cell r="T37">
            <v>1</v>
          </cell>
        </row>
        <row r="38">
          <cell r="B38" t="str">
            <v>Chiller%TYP</v>
          </cell>
          <cell r="C38">
            <v>0.6</v>
          </cell>
          <cell r="D38">
            <v>0.1</v>
          </cell>
          <cell r="E38">
            <v>0</v>
          </cell>
          <cell r="F38">
            <v>0.05</v>
          </cell>
          <cell r="G38">
            <v>0</v>
          </cell>
          <cell r="H38">
            <v>0</v>
          </cell>
          <cell r="I38">
            <v>0.4</v>
          </cell>
          <cell r="J38">
            <v>0.4</v>
          </cell>
          <cell r="K38">
            <v>0.6</v>
          </cell>
          <cell r="L38">
            <v>0.03</v>
          </cell>
          <cell r="M38">
            <v>0</v>
          </cell>
          <cell r="N38">
            <v>0</v>
          </cell>
          <cell r="O38">
            <v>0</v>
          </cell>
          <cell r="P38">
            <v>0.15</v>
          </cell>
          <cell r="Q38">
            <v>0.75</v>
          </cell>
          <cell r="R38">
            <v>0.2</v>
          </cell>
          <cell r="S38">
            <v>0.1</v>
          </cell>
          <cell r="T38">
            <v>0.3</v>
          </cell>
        </row>
        <row r="39">
          <cell r="B39" t="str">
            <v>HOURSLght</v>
          </cell>
          <cell r="C39">
            <v>3300</v>
          </cell>
          <cell r="D39">
            <v>2800</v>
          </cell>
          <cell r="E39">
            <v>2600</v>
          </cell>
          <cell r="F39">
            <v>6200</v>
          </cell>
          <cell r="G39">
            <v>3800</v>
          </cell>
          <cell r="H39">
            <v>3800</v>
          </cell>
          <cell r="I39">
            <v>2800</v>
          </cell>
          <cell r="J39">
            <v>2700</v>
          </cell>
          <cell r="K39">
            <v>3600</v>
          </cell>
          <cell r="L39">
            <v>2700</v>
          </cell>
          <cell r="M39">
            <v>7300</v>
          </cell>
          <cell r="N39">
            <v>6800</v>
          </cell>
          <cell r="O39">
            <v>5400</v>
          </cell>
          <cell r="P39">
            <v>3000</v>
          </cell>
          <cell r="Q39">
            <v>6400</v>
          </cell>
          <cell r="R39">
            <v>5700</v>
          </cell>
          <cell r="S39">
            <v>3000</v>
          </cell>
          <cell r="T39">
            <v>4100</v>
          </cell>
        </row>
        <row r="40">
          <cell r="B40" t="str">
            <v>UnCondArea%TYP</v>
          </cell>
          <cell r="C40">
            <v>0.12</v>
          </cell>
          <cell r="D40">
            <v>7.0000000000000007E-2</v>
          </cell>
          <cell r="E40">
            <v>0.05</v>
          </cell>
          <cell r="F40">
            <v>0.03</v>
          </cell>
          <cell r="G40">
            <v>0.13</v>
          </cell>
          <cell r="H40">
            <v>0.1</v>
          </cell>
          <cell r="I40">
            <v>0.12</v>
          </cell>
          <cell r="J40">
            <v>0.01</v>
          </cell>
          <cell r="K40">
            <v>0.1</v>
          </cell>
          <cell r="L40">
            <v>0.31</v>
          </cell>
          <cell r="M40">
            <v>0.04</v>
          </cell>
          <cell r="N40">
            <v>0.04</v>
          </cell>
          <cell r="O40">
            <v>0.13</v>
          </cell>
          <cell r="P40">
            <v>0.05</v>
          </cell>
          <cell r="Q40">
            <v>0.12</v>
          </cell>
          <cell r="R40">
            <v>0.03</v>
          </cell>
          <cell r="S40">
            <v>0.15</v>
          </cell>
          <cell r="T40">
            <v>0.15</v>
          </cell>
        </row>
        <row r="41">
          <cell r="B41" t="str">
            <v>RTEcono%TYP</v>
          </cell>
          <cell r="C41">
            <v>1</v>
          </cell>
          <cell r="D41">
            <v>1</v>
          </cell>
          <cell r="E41">
            <v>0.77500000000000002</v>
          </cell>
          <cell r="F41">
            <v>1</v>
          </cell>
          <cell r="G41">
            <v>0.77500000000000002</v>
          </cell>
          <cell r="H41">
            <v>0.95</v>
          </cell>
          <cell r="I41">
            <v>0.82499999999999996</v>
          </cell>
          <cell r="J41">
            <v>1</v>
          </cell>
          <cell r="K41">
            <v>1</v>
          </cell>
          <cell r="L41">
            <v>0.72500000000000009</v>
          </cell>
          <cell r="M41">
            <v>0.85</v>
          </cell>
          <cell r="N41">
            <v>0.85</v>
          </cell>
          <cell r="O41">
            <v>0.85</v>
          </cell>
          <cell r="P41">
            <v>0.85</v>
          </cell>
          <cell r="Q41">
            <v>1</v>
          </cell>
          <cell r="R41">
            <v>0.85</v>
          </cell>
          <cell r="S41">
            <v>0.6</v>
          </cell>
          <cell r="T41">
            <v>0.6</v>
          </cell>
        </row>
        <row r="42">
          <cell r="B42" t="str">
            <v>FloorA%PRE2002</v>
          </cell>
          <cell r="C42">
            <v>0</v>
          </cell>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row>
        <row r="43">
          <cell r="B43" t="str">
            <v>FloorA%PRE2006</v>
          </cell>
          <cell r="C43">
            <v>0</v>
          </cell>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row>
        <row r="44">
          <cell r="B44" t="str">
            <v>ElecHtComplex%TYP</v>
          </cell>
          <cell r="C44">
            <v>0.61680000000000001</v>
          </cell>
          <cell r="D44">
            <v>0.61680000000000001</v>
          </cell>
          <cell r="E44">
            <v>0.61680000000000001</v>
          </cell>
          <cell r="F44">
            <v>0.84279999999999999</v>
          </cell>
          <cell r="G44">
            <v>3.7900000000000003E-2</v>
          </cell>
          <cell r="H44">
            <v>3.7900000000000003E-2</v>
          </cell>
          <cell r="I44">
            <v>3.7900000000000003E-2</v>
          </cell>
          <cell r="J44">
            <v>6.0999999999999995E-3</v>
          </cell>
          <cell r="K44">
            <v>0.1794</v>
          </cell>
          <cell r="L44">
            <v>0.37840000000000001</v>
          </cell>
          <cell r="M44">
            <v>5.3399999999999996E-2</v>
          </cell>
          <cell r="N44">
            <v>5.3399999999999996E-2</v>
          </cell>
          <cell r="O44">
            <v>5.3399999999999996E-2</v>
          </cell>
          <cell r="P44">
            <v>7.7000000000000002E-3</v>
          </cell>
          <cell r="Q44">
            <v>8.1099999999999992E-2</v>
          </cell>
          <cell r="R44">
            <v>0.35409999999999997</v>
          </cell>
          <cell r="S44">
            <v>0.05</v>
          </cell>
          <cell r="T44">
            <v>0.31140000000000001</v>
          </cell>
        </row>
        <row r="45">
          <cell r="B45" t="str">
            <v>GasHtComplex%TYP</v>
          </cell>
          <cell r="C45">
            <v>0.25319999999999998</v>
          </cell>
          <cell r="D45">
            <v>0.25319999999999998</v>
          </cell>
          <cell r="E45">
            <v>0.25319999999999998</v>
          </cell>
          <cell r="F45">
            <v>0.15720000000000001</v>
          </cell>
          <cell r="G45">
            <v>0.31929999999999997</v>
          </cell>
          <cell r="H45">
            <v>0.31929999999999997</v>
          </cell>
          <cell r="I45">
            <v>0.31929999999999997</v>
          </cell>
          <cell r="J45">
            <v>0.83329999999999993</v>
          </cell>
          <cell r="K45">
            <v>0.82069999999999999</v>
          </cell>
          <cell r="L45">
            <v>0.62159999999999993</v>
          </cell>
          <cell r="M45">
            <v>0.9466</v>
          </cell>
          <cell r="N45">
            <v>0.9466</v>
          </cell>
          <cell r="O45">
            <v>0.9466</v>
          </cell>
          <cell r="P45">
            <v>0.56859999999999999</v>
          </cell>
          <cell r="Q45">
            <v>0.91890000000000005</v>
          </cell>
          <cell r="R45">
            <v>0.57330000000000003</v>
          </cell>
          <cell r="S45">
            <v>0.55000000000000004</v>
          </cell>
          <cell r="T45">
            <v>0.67430000000000001</v>
          </cell>
        </row>
        <row r="46">
          <cell r="B46" t="str">
            <v>HtPmpHtComplex%TYP</v>
          </cell>
          <cell r="C46">
            <v>0.13009999999999999</v>
          </cell>
          <cell r="D46">
            <v>0.13009999999999999</v>
          </cell>
          <cell r="E46">
            <v>0.13009999999999999</v>
          </cell>
          <cell r="F46">
            <v>0</v>
          </cell>
          <cell r="G46">
            <v>0.64280000000000004</v>
          </cell>
          <cell r="H46">
            <v>0.64280000000000004</v>
          </cell>
          <cell r="I46">
            <v>0.64280000000000004</v>
          </cell>
          <cell r="J46">
            <v>0.1605</v>
          </cell>
          <cell r="K46">
            <v>0</v>
          </cell>
          <cell r="L46">
            <v>0</v>
          </cell>
          <cell r="M46">
            <v>0</v>
          </cell>
          <cell r="N46">
            <v>0</v>
          </cell>
          <cell r="O46">
            <v>0</v>
          </cell>
          <cell r="P46">
            <v>0.42380000000000001</v>
          </cell>
          <cell r="Q46">
            <v>0</v>
          </cell>
          <cell r="R46">
            <v>7.2700000000000001E-2</v>
          </cell>
          <cell r="S46">
            <v>0.4</v>
          </cell>
          <cell r="T46">
            <v>1.4199999999999999E-2</v>
          </cell>
        </row>
        <row r="47">
          <cell r="B47" t="str">
            <v>ElecHtSimple%TYP</v>
          </cell>
          <cell r="C47">
            <v>0.05</v>
          </cell>
          <cell r="D47">
            <v>0.05</v>
          </cell>
          <cell r="E47">
            <v>0.05</v>
          </cell>
          <cell r="F47">
            <v>2.53E-2</v>
          </cell>
          <cell r="G47">
            <v>2.4700000000000003E-2</v>
          </cell>
          <cell r="H47">
            <v>2.4700000000000003E-2</v>
          </cell>
          <cell r="I47">
            <v>2.4700000000000003E-2</v>
          </cell>
          <cell r="J47">
            <v>2.41E-2</v>
          </cell>
          <cell r="K47">
            <v>0.18960000000000002</v>
          </cell>
          <cell r="L47">
            <v>0.1013</v>
          </cell>
          <cell r="M47">
            <v>1.03E-2</v>
          </cell>
          <cell r="N47">
            <v>1.03E-2</v>
          </cell>
          <cell r="O47">
            <v>1.03E-2</v>
          </cell>
          <cell r="P47">
            <v>0.37490000000000001</v>
          </cell>
          <cell r="Q47">
            <v>0.18149999999999999</v>
          </cell>
          <cell r="R47">
            <v>5.6999999999999993E-3</v>
          </cell>
          <cell r="S47">
            <v>0.1</v>
          </cell>
          <cell r="T47">
            <v>8.3400000000000002E-2</v>
          </cell>
        </row>
        <row r="48">
          <cell r="B48" t="str">
            <v>GasHtSimple%TYP</v>
          </cell>
          <cell r="C48">
            <v>0.85</v>
          </cell>
          <cell r="D48">
            <v>0.85</v>
          </cell>
          <cell r="E48">
            <v>0.85</v>
          </cell>
          <cell r="F48">
            <v>0.96689999999999998</v>
          </cell>
          <cell r="G48">
            <v>0.83260000000000001</v>
          </cell>
          <cell r="H48">
            <v>0.83260000000000001</v>
          </cell>
          <cell r="I48">
            <v>0.83260000000000001</v>
          </cell>
          <cell r="J48">
            <v>0.92970000000000008</v>
          </cell>
          <cell r="K48">
            <v>0.73620000000000008</v>
          </cell>
          <cell r="L48">
            <v>0.86060000000000003</v>
          </cell>
          <cell r="M48">
            <v>0.98720000000000008</v>
          </cell>
          <cell r="N48">
            <v>0.98720000000000008</v>
          </cell>
          <cell r="O48">
            <v>0.98720000000000008</v>
          </cell>
          <cell r="P48">
            <v>0.37859999999999994</v>
          </cell>
          <cell r="Q48">
            <v>0.78300000000000003</v>
          </cell>
          <cell r="R48">
            <v>0.99429999999999996</v>
          </cell>
          <cell r="S48">
            <v>0.8</v>
          </cell>
          <cell r="T48">
            <v>0.85329999999999995</v>
          </cell>
        </row>
        <row r="49">
          <cell r="B49" t="str">
            <v>HtPmpHtSimple%TYP</v>
          </cell>
          <cell r="C49">
            <v>0.1</v>
          </cell>
          <cell r="D49">
            <v>0.1</v>
          </cell>
          <cell r="E49">
            <v>0.1</v>
          </cell>
          <cell r="F49">
            <v>7.8000000000000005E-3</v>
          </cell>
          <cell r="G49">
            <v>0.14269999999999999</v>
          </cell>
          <cell r="H49">
            <v>0.14269999999999999</v>
          </cell>
          <cell r="I49">
            <v>0.14269999999999999</v>
          </cell>
          <cell r="J49">
            <v>4.6199999999999998E-2</v>
          </cell>
          <cell r="K49">
            <v>7.4200000000000002E-2</v>
          </cell>
          <cell r="L49">
            <v>3.8100000000000002E-2</v>
          </cell>
          <cell r="M49">
            <v>2.5000000000000001E-3</v>
          </cell>
          <cell r="N49">
            <v>2.5000000000000001E-3</v>
          </cell>
          <cell r="O49">
            <v>2.5000000000000001E-3</v>
          </cell>
          <cell r="P49">
            <v>0.24660000000000001</v>
          </cell>
          <cell r="Q49">
            <v>3.5400000000000001E-2</v>
          </cell>
          <cell r="R49">
            <v>0</v>
          </cell>
          <cell r="S49">
            <v>0.1</v>
          </cell>
          <cell r="T49">
            <v>6.3200000000000006E-2</v>
          </cell>
        </row>
        <row r="50">
          <cell r="B50" t="str">
            <v>ChillerAir%TYP</v>
          </cell>
          <cell r="C50">
            <v>0.5</v>
          </cell>
          <cell r="D50">
            <v>0.8</v>
          </cell>
          <cell r="E50">
            <v>0.8</v>
          </cell>
          <cell r="F50">
            <v>0.8</v>
          </cell>
          <cell r="G50">
            <v>0.8</v>
          </cell>
          <cell r="H50">
            <v>0.8</v>
          </cell>
          <cell r="I50">
            <v>0.8</v>
          </cell>
          <cell r="J50">
            <v>0.8</v>
          </cell>
          <cell r="K50">
            <v>0.8</v>
          </cell>
          <cell r="L50">
            <v>0.9</v>
          </cell>
          <cell r="M50">
            <v>1</v>
          </cell>
          <cell r="N50">
            <v>1</v>
          </cell>
          <cell r="O50">
            <v>1</v>
          </cell>
          <cell r="P50">
            <v>0.2</v>
          </cell>
          <cell r="Q50">
            <v>0.2</v>
          </cell>
          <cell r="R50">
            <v>0.6</v>
          </cell>
          <cell r="S50">
            <v>0.6</v>
          </cell>
          <cell r="T50">
            <v>0.2</v>
          </cell>
        </row>
        <row r="51">
          <cell r="B51" t="str">
            <v>ChillerWater%TYP</v>
          </cell>
          <cell r="C51">
            <v>0.5</v>
          </cell>
          <cell r="D51">
            <v>0.2</v>
          </cell>
          <cell r="E51">
            <v>0.2</v>
          </cell>
          <cell r="F51">
            <v>0.2</v>
          </cell>
          <cell r="G51">
            <v>0.2</v>
          </cell>
          <cell r="H51">
            <v>0.2</v>
          </cell>
          <cell r="I51">
            <v>0.2</v>
          </cell>
          <cell r="J51">
            <v>0.2</v>
          </cell>
          <cell r="K51">
            <v>0.2</v>
          </cell>
          <cell r="L51">
            <v>0.1</v>
          </cell>
          <cell r="M51">
            <v>0</v>
          </cell>
          <cell r="N51">
            <v>0</v>
          </cell>
          <cell r="O51">
            <v>0</v>
          </cell>
          <cell r="P51">
            <v>0.8</v>
          </cell>
          <cell r="Q51">
            <v>0.8</v>
          </cell>
          <cell r="R51">
            <v>0.4</v>
          </cell>
          <cell r="S51">
            <v>0.4</v>
          </cell>
          <cell r="T51">
            <v>0.8</v>
          </cell>
        </row>
        <row r="52">
          <cell r="B52" t="str">
            <v>WinFloorRatio%TYP</v>
          </cell>
          <cell r="C52">
            <v>0.16</v>
          </cell>
          <cell r="D52">
            <v>0.16</v>
          </cell>
          <cell r="E52">
            <v>0.16</v>
          </cell>
          <cell r="F52">
            <v>0.02</v>
          </cell>
          <cell r="G52">
            <v>0.16</v>
          </cell>
          <cell r="H52">
            <v>0.16</v>
          </cell>
          <cell r="I52">
            <v>0.04</v>
          </cell>
          <cell r="J52">
            <v>7.0000000000000007E-2</v>
          </cell>
          <cell r="K52">
            <v>0.12</v>
          </cell>
          <cell r="L52">
            <v>0.03</v>
          </cell>
          <cell r="M52">
            <v>0.04</v>
          </cell>
          <cell r="N52">
            <v>0.15</v>
          </cell>
          <cell r="O52">
            <v>0.18</v>
          </cell>
          <cell r="P52">
            <v>0.11</v>
          </cell>
          <cell r="Q52">
            <v>0.11</v>
          </cell>
          <cell r="R52">
            <v>0.12</v>
          </cell>
          <cell r="S52">
            <v>0.08</v>
          </cell>
          <cell r="T52">
            <v>0.1</v>
          </cell>
        </row>
        <row r="61">
          <cell r="C61" t="str">
            <v>Office</v>
          </cell>
          <cell r="D61" t="str">
            <v>Office</v>
          </cell>
          <cell r="E61" t="str">
            <v>Office</v>
          </cell>
          <cell r="F61" t="str">
            <v>Retail/Service</v>
          </cell>
          <cell r="G61" t="str">
            <v>Retail/Service</v>
          </cell>
          <cell r="H61" t="str">
            <v>Retail/Service</v>
          </cell>
          <cell r="I61" t="str">
            <v>Retail/Service</v>
          </cell>
          <cell r="M61" t="str">
            <v>Grocery</v>
          </cell>
          <cell r="N61" t="str">
            <v>Grocery</v>
          </cell>
        </row>
        <row r="62">
          <cell r="B62" t="str">
            <v>_PRE2013</v>
          </cell>
          <cell r="C62" t="str">
            <v>Office</v>
          </cell>
          <cell r="F62" t="str">
            <v>Retail/Service</v>
          </cell>
          <cell r="J62" t="str">
            <v>School</v>
          </cell>
          <cell r="L62" t="str">
            <v>Warehouse</v>
          </cell>
          <cell r="M62" t="str">
            <v>Grocery</v>
          </cell>
          <cell r="O62" t="str">
            <v>Restaurant</v>
          </cell>
          <cell r="P62" t="str">
            <v>Lodging</v>
          </cell>
          <cell r="Q62" t="str">
            <v>Health</v>
          </cell>
          <cell r="S62" t="str">
            <v>Assembly</v>
          </cell>
          <cell r="T62" t="str">
            <v>Other</v>
          </cell>
        </row>
        <row r="63">
          <cell r="B63" t="str">
            <v>FloorA%ACT</v>
          </cell>
          <cell r="C63">
            <v>0.21925891959556321</v>
          </cell>
          <cell r="F63">
            <v>0.170463671983236</v>
          </cell>
          <cell r="J63">
            <v>0.11027533939050128</v>
          </cell>
          <cell r="L63">
            <v>0.13203580856943528</v>
          </cell>
          <cell r="M63">
            <v>2.3026138677721724E-2</v>
          </cell>
          <cell r="O63">
            <v>1.5835296654172451E-2</v>
          </cell>
          <cell r="P63">
            <v>5.1068065124091046E-2</v>
          </cell>
          <cell r="Q63">
            <v>6.8347557000163706E-2</v>
          </cell>
          <cell r="S63">
            <v>0.11013494038183547</v>
          </cell>
          <cell r="T63">
            <v>9.9554262623279946E-2</v>
          </cell>
        </row>
        <row r="64">
          <cell r="B64" t="str">
            <v>_PRE2013</v>
          </cell>
          <cell r="C64" t="str">
            <v>Large Off</v>
          </cell>
          <cell r="D64" t="str">
            <v>Medium Off</v>
          </cell>
          <cell r="E64" t="str">
            <v>Small Off</v>
          </cell>
          <cell r="F64" t="str">
            <v>Xlarge Ret</v>
          </cell>
          <cell r="G64" t="str">
            <v>Large Ret</v>
          </cell>
          <cell r="H64" t="str">
            <v>Medium Ret</v>
          </cell>
          <cell r="I64" t="str">
            <v>Small Ret</v>
          </cell>
          <cell r="J64" t="str">
            <v>School K-12</v>
          </cell>
          <cell r="K64" t="str">
            <v>University</v>
          </cell>
          <cell r="L64" t="str">
            <v>Warehouse</v>
          </cell>
          <cell r="M64" t="str">
            <v>Supermarket</v>
          </cell>
          <cell r="N64" t="str">
            <v>MiniMart</v>
          </cell>
          <cell r="O64" t="str">
            <v>Restaurant</v>
          </cell>
          <cell r="P64" t="str">
            <v>Lodging</v>
          </cell>
          <cell r="Q64" t="str">
            <v>Hospital</v>
          </cell>
          <cell r="R64" t="str">
            <v>Residential Care</v>
          </cell>
          <cell r="S64" t="str">
            <v>Assembly</v>
          </cell>
          <cell r="T64" t="str">
            <v>Other</v>
          </cell>
        </row>
        <row r="65">
          <cell r="B65" t="str">
            <v>FloorA%TYP</v>
          </cell>
          <cell r="C65">
            <v>0.43937391922213881</v>
          </cell>
          <cell r="D65">
            <v>0.43063730719145626</v>
          </cell>
          <cell r="E65">
            <v>0.12998877358640493</v>
          </cell>
          <cell r="F65">
            <v>0.23462323739305441</v>
          </cell>
          <cell r="G65">
            <v>5.5262096022427078E-2</v>
          </cell>
          <cell r="H65">
            <v>0.60637878991755256</v>
          </cell>
          <cell r="I65">
            <v>0.10373587666696588</v>
          </cell>
          <cell r="J65">
            <v>0.66429751499430445</v>
          </cell>
          <cell r="K65">
            <v>0.33570248500569549</v>
          </cell>
          <cell r="L65">
            <v>1</v>
          </cell>
          <cell r="M65">
            <v>0.84840559081310307</v>
          </cell>
          <cell r="N65">
            <v>0.15159440918689687</v>
          </cell>
          <cell r="O65">
            <v>1</v>
          </cell>
          <cell r="P65">
            <v>1</v>
          </cell>
          <cell r="Q65">
            <v>1</v>
          </cell>
          <cell r="R65">
            <v>1</v>
          </cell>
          <cell r="S65">
            <v>1</v>
          </cell>
          <cell r="T65">
            <v>1</v>
          </cell>
        </row>
        <row r="66">
          <cell r="B66" t="str">
            <v>FloorA%REG</v>
          </cell>
          <cell r="C66">
            <v>9.6336650827114415E-2</v>
          </cell>
          <cell r="D66">
            <v>9.4421070712341362E-2</v>
          </cell>
          <cell r="E66">
            <v>2.8501198056107426E-2</v>
          </cell>
          <cell r="F66">
            <v>3.999473857861454E-2</v>
          </cell>
          <cell r="G66">
            <v>9.4201798094731004E-3</v>
          </cell>
          <cell r="H66">
            <v>0.10336555514209726</v>
          </cell>
          <cell r="I66">
            <v>1.7683198453051097E-2</v>
          </cell>
          <cell r="J66">
            <v>7.3255633922263544E-2</v>
          </cell>
          <cell r="K66">
            <v>3.701970546823774E-2</v>
          </cell>
          <cell r="L66">
            <v>0.13203580856943528</v>
          </cell>
          <cell r="M66">
            <v>1.9535504789016944E-2</v>
          </cell>
          <cell r="N66">
            <v>3.4906338887047794E-3</v>
          </cell>
          <cell r="O66">
            <v>1.5835296654172451E-2</v>
          </cell>
          <cell r="P66">
            <v>5.1068065124091046E-2</v>
          </cell>
          <cell r="Q66">
            <v>3.0978070527759683E-2</v>
          </cell>
          <cell r="R66">
            <v>3.7369486472404026E-2</v>
          </cell>
          <cell r="S66">
            <v>0.11013494038183547</v>
          </cell>
          <cell r="T66">
            <v>9.9554262623279946E-2</v>
          </cell>
        </row>
        <row r="67">
          <cell r="B67" t="str">
            <v>ElecHt%TYP</v>
          </cell>
          <cell r="C67">
            <v>0.20943280302167308</v>
          </cell>
          <cell r="D67">
            <v>0.22131165109110185</v>
          </cell>
          <cell r="E67">
            <v>0.30640942705415353</v>
          </cell>
          <cell r="F67">
            <v>5.2995881766435368E-2</v>
          </cell>
          <cell r="G67">
            <v>1.0593107738682607E-2</v>
          </cell>
          <cell r="H67">
            <v>0.12006240959495594</v>
          </cell>
          <cell r="I67">
            <v>0.2732917310450087</v>
          </cell>
          <cell r="J67">
            <v>5.8369343906151915E-2</v>
          </cell>
          <cell r="K67">
            <v>0.1</v>
          </cell>
          <cell r="L67">
            <v>6.3929137015483993E-3</v>
          </cell>
          <cell r="M67">
            <v>3.9182634298973458E-2</v>
          </cell>
          <cell r="N67">
            <v>9.8940421863423066E-3</v>
          </cell>
          <cell r="O67">
            <v>3.0050555941853869E-2</v>
          </cell>
          <cell r="P67">
            <v>0.44679184687802564</v>
          </cell>
          <cell r="Q67">
            <v>0.08</v>
          </cell>
          <cell r="R67">
            <v>0.33985691133471541</v>
          </cell>
          <cell r="S67">
            <v>0.10640191237323121</v>
          </cell>
          <cell r="T67">
            <v>0.16939513747697868</v>
          </cell>
        </row>
        <row r="68">
          <cell r="B68" t="str">
            <v>GasHt%TYP</v>
          </cell>
          <cell r="C68">
            <v>0.54037060186620078</v>
          </cell>
          <cell r="D68">
            <v>0.51430081857580845</v>
          </cell>
          <cell r="E68">
            <v>0.3275419203320854</v>
          </cell>
          <cell r="F68">
            <v>0.91606730000738101</v>
          </cell>
          <cell r="G68">
            <v>0.98322307122393326</v>
          </cell>
          <cell r="H68">
            <v>0.80985008893074606</v>
          </cell>
          <cell r="I68">
            <v>0.56717178566142912</v>
          </cell>
          <cell r="J68">
            <v>0.84777782221188291</v>
          </cell>
          <cell r="K68">
            <v>0.8</v>
          </cell>
          <cell r="L68">
            <v>0.98700382329725422</v>
          </cell>
          <cell r="M68">
            <v>0.46957192737561176</v>
          </cell>
          <cell r="N68">
            <v>0.86606113087441317</v>
          </cell>
          <cell r="O68">
            <v>0.79365284945968273</v>
          </cell>
          <cell r="P68">
            <v>0.24941748529786834</v>
          </cell>
          <cell r="Q68">
            <v>0.91</v>
          </cell>
          <cell r="R68">
            <v>0.40556621261939335</v>
          </cell>
          <cell r="S68">
            <v>0.77815390025512432</v>
          </cell>
          <cell r="T68">
            <v>0.7257160432726234</v>
          </cell>
        </row>
        <row r="69">
          <cell r="B69" t="str">
            <v>HtPmpHt%TYP</v>
          </cell>
          <cell r="C69">
            <v>0.25019659511212627</v>
          </cell>
          <cell r="D69">
            <v>0.26438753033308959</v>
          </cell>
          <cell r="E69">
            <v>0.36604865261376096</v>
          </cell>
          <cell r="F69">
            <v>3.0936818226183656E-2</v>
          </cell>
          <cell r="G69">
            <v>6.1838210373840949E-3</v>
          </cell>
          <cell r="H69">
            <v>7.0087501474297986E-2</v>
          </cell>
          <cell r="I69">
            <v>0.15953648329356207</v>
          </cell>
          <cell r="J69">
            <v>9.3852833881965178E-2</v>
          </cell>
          <cell r="K69">
            <v>0.1</v>
          </cell>
          <cell r="L69">
            <v>6.6032630011973147E-3</v>
          </cell>
          <cell r="M69">
            <v>6.234756715808213E-2</v>
          </cell>
          <cell r="N69">
            <v>1.5743440192688529E-2</v>
          </cell>
          <cell r="O69">
            <v>0.17629659459846331</v>
          </cell>
          <cell r="P69">
            <v>0.30379066782410608</v>
          </cell>
          <cell r="Q69">
            <v>0.01</v>
          </cell>
          <cell r="R69">
            <v>0.25457687604589124</v>
          </cell>
          <cell r="S69">
            <v>0.11544418737164447</v>
          </cell>
          <cell r="T69">
            <v>0.104888819250398</v>
          </cell>
        </row>
        <row r="70">
          <cell r="B70" t="str">
            <v>CoolSat%TYP</v>
          </cell>
          <cell r="C70">
            <v>0.76889412716362515</v>
          </cell>
          <cell r="D70">
            <v>0.9156533727398849</v>
          </cell>
          <cell r="E70">
            <v>0.85579006639653332</v>
          </cell>
          <cell r="F70">
            <v>0.95160006380782447</v>
          </cell>
          <cell r="G70">
            <v>0.98526989662125641</v>
          </cell>
          <cell r="H70">
            <v>0.65234151837252696</v>
          </cell>
          <cell r="I70">
            <v>0.66014461756611731</v>
          </cell>
          <cell r="J70">
            <v>0.69618308739231149</v>
          </cell>
          <cell r="K70">
            <v>0.75</v>
          </cell>
          <cell r="L70">
            <v>0.23</v>
          </cell>
          <cell r="M70">
            <v>0.89440943169321674</v>
          </cell>
          <cell r="N70">
            <v>0.91392039395838554</v>
          </cell>
          <cell r="O70">
            <v>0.9581056413122655</v>
          </cell>
          <cell r="P70">
            <v>0.82644591140120194</v>
          </cell>
          <cell r="Q70">
            <v>0.95</v>
          </cell>
          <cell r="R70">
            <v>0.82648440258098632</v>
          </cell>
          <cell r="S70">
            <v>0.77184416415983825</v>
          </cell>
          <cell r="T70">
            <v>0.71310077098671132</v>
          </cell>
        </row>
        <row r="71">
          <cell r="B71" t="str">
            <v>CoolSat%ACT</v>
          </cell>
          <cell r="C71">
            <v>0.84338963005455969</v>
          </cell>
          <cell r="F71">
            <v>0.74176230846303148</v>
          </cell>
          <cell r="J71">
            <v>0.7142495586900468</v>
          </cell>
          <cell r="L71">
            <v>0.23</v>
          </cell>
          <cell r="M71">
            <v>0.8973671844904727</v>
          </cell>
          <cell r="O71">
            <v>0.96</v>
          </cell>
          <cell r="P71">
            <v>0.88</v>
          </cell>
          <cell r="Q71">
            <v>0.88824220129049314</v>
          </cell>
          <cell r="S71">
            <v>0.77184416415983825</v>
          </cell>
          <cell r="T71">
            <v>0.71310077098671132</v>
          </cell>
        </row>
        <row r="72">
          <cell r="B72" t="str">
            <v>PackRT%TYP</v>
          </cell>
          <cell r="C72">
            <v>0.15</v>
          </cell>
          <cell r="D72">
            <v>0.75000000000000011</v>
          </cell>
          <cell r="E72">
            <v>0.95</v>
          </cell>
          <cell r="F72">
            <v>0.90880480523807783</v>
          </cell>
          <cell r="G72">
            <v>0.72388464763320426</v>
          </cell>
          <cell r="H72">
            <v>0.72388464763320426</v>
          </cell>
          <cell r="I72">
            <v>0.21126457727609282</v>
          </cell>
          <cell r="J72">
            <v>0.38624918003188907</v>
          </cell>
          <cell r="K72">
            <v>0.24174716638708693</v>
          </cell>
          <cell r="L72">
            <v>0.31046750131883327</v>
          </cell>
          <cell r="M72">
            <v>0.90000000000000013</v>
          </cell>
          <cell r="N72">
            <v>0.9</v>
          </cell>
          <cell r="O72">
            <v>0.76718515286285394</v>
          </cell>
          <cell r="P72">
            <v>0.41303161997673743</v>
          </cell>
          <cell r="Q72">
            <v>0.10000000000000002</v>
          </cell>
          <cell r="R72">
            <v>0.68523001119875304</v>
          </cell>
          <cell r="S72">
            <v>0.5</v>
          </cell>
          <cell r="T72">
            <v>0.49999999999999994</v>
          </cell>
        </row>
        <row r="73">
          <cell r="B73" t="str">
            <v>PackRT%ACT</v>
          </cell>
          <cell r="C73">
            <v>0.48584254414953354</v>
          </cell>
          <cell r="F73">
            <v>0.63256057960735712</v>
          </cell>
          <cell r="J73">
            <v>0.33750430289294164</v>
          </cell>
          <cell r="L73">
            <v>0.31046750131883327</v>
          </cell>
          <cell r="M73">
            <v>0.90000000000000013</v>
          </cell>
          <cell r="O73">
            <v>0.76718515286285394</v>
          </cell>
          <cell r="P73">
            <v>0.41303161997673743</v>
          </cell>
          <cell r="Q73">
            <v>0.49902981576861571</v>
          </cell>
          <cell r="S73">
            <v>0.5</v>
          </cell>
          <cell r="T73">
            <v>0.49999999999999994</v>
          </cell>
        </row>
        <row r="74">
          <cell r="B74" t="str">
            <v>BuiltUp%TYP</v>
          </cell>
          <cell r="C74">
            <v>0.63007020528877222</v>
          </cell>
          <cell r="D74">
            <v>9.3963931374592982E-2</v>
          </cell>
          <cell r="E74">
            <v>2.9006395725036469E-2</v>
          </cell>
          <cell r="F74">
            <v>3.9164397027771525E-2</v>
          </cell>
          <cell r="G74">
            <v>0.25776672816535129</v>
          </cell>
          <cell r="H74">
            <v>2.7574670878248778E-2</v>
          </cell>
          <cell r="I74">
            <v>0.10146503328904084</v>
          </cell>
          <cell r="J74">
            <v>0.29515325476216947</v>
          </cell>
          <cell r="K74">
            <v>0.77756785592800526</v>
          </cell>
          <cell r="L74">
            <v>0.13082984106717208</v>
          </cell>
          <cell r="M74">
            <v>7.1447125331852143E-2</v>
          </cell>
          <cell r="N74">
            <v>0</v>
          </cell>
          <cell r="O74">
            <v>2.3525905182962954E-2</v>
          </cell>
          <cell r="P74">
            <v>7.934694377848886E-2</v>
          </cell>
          <cell r="Q74">
            <v>0.85339696790936803</v>
          </cell>
          <cell r="R74">
            <v>7.6228114216259218E-2</v>
          </cell>
          <cell r="S74">
            <v>0.16854152512418574</v>
          </cell>
          <cell r="T74">
            <v>0.20051702037858005</v>
          </cell>
        </row>
        <row r="75">
          <cell r="B75" t="str">
            <v>BuiltUp%ACT</v>
          </cell>
          <cell r="C75">
            <v>0.32107129566956238</v>
          </cell>
          <cell r="F75">
            <v>5.0679867043271966E-2</v>
          </cell>
          <cell r="J75">
            <v>0.45710103517657202</v>
          </cell>
          <cell r="L75">
            <v>5.6541361272701172E-2</v>
          </cell>
          <cell r="M75">
            <v>8.7372210868686184E-2</v>
          </cell>
          <cell r="O75">
            <v>5.746308592387158E-2</v>
          </cell>
          <cell r="P75">
            <v>0.3949582335084047</v>
          </cell>
          <cell r="Q75">
            <v>0.5613264299674231</v>
          </cell>
          <cell r="S75">
            <v>0.1626109504520151</v>
          </cell>
          <cell r="T75">
            <v>0.43951473469986913</v>
          </cell>
        </row>
        <row r="76">
          <cell r="B76" t="str">
            <v>VAV%TYP</v>
          </cell>
          <cell r="C76">
            <v>0.51262713316969566</v>
          </cell>
          <cell r="D76">
            <v>4.1499660445302379E-2</v>
          </cell>
          <cell r="E76">
            <v>0</v>
          </cell>
          <cell r="F76">
            <v>2.6890823009043455E-2</v>
          </cell>
          <cell r="G76">
            <v>0</v>
          </cell>
          <cell r="H76">
            <v>0</v>
          </cell>
          <cell r="I76">
            <v>0</v>
          </cell>
          <cell r="J76">
            <v>0.10981313781515661</v>
          </cell>
          <cell r="K76">
            <v>0.33</v>
          </cell>
          <cell r="L76">
            <v>0</v>
          </cell>
          <cell r="M76">
            <v>0</v>
          </cell>
          <cell r="N76">
            <v>0</v>
          </cell>
          <cell r="O76">
            <v>0</v>
          </cell>
          <cell r="P76">
            <v>3.1992300477329191E-2</v>
          </cell>
          <cell r="Q76">
            <v>0.33</v>
          </cell>
          <cell r="R76">
            <v>2.5191285207445461E-2</v>
          </cell>
          <cell r="S76">
            <v>0.15375982167586399</v>
          </cell>
          <cell r="T76">
            <v>0.18076091596327465</v>
          </cell>
        </row>
        <row r="77">
          <cell r="B77" t="str">
            <v>VAV%ACT</v>
          </cell>
          <cell r="C77">
            <v>0.35</v>
          </cell>
          <cell r="F77">
            <v>0.01</v>
          </cell>
          <cell r="J77">
            <v>0.11</v>
          </cell>
          <cell r="L77">
            <v>0</v>
          </cell>
          <cell r="M77">
            <v>0</v>
          </cell>
          <cell r="O77">
            <v>0</v>
          </cell>
          <cell r="P77">
            <v>0.04</v>
          </cell>
          <cell r="Q77">
            <v>0.21527670664708273</v>
          </cell>
          <cell r="S77">
            <v>0.17</v>
          </cell>
          <cell r="T77">
            <v>0.2</v>
          </cell>
        </row>
        <row r="78">
          <cell r="B78" t="str">
            <v>LSYieldElecHt&amp;AC</v>
          </cell>
          <cell r="C78">
            <v>0.90457835398799891</v>
          </cell>
          <cell r="D78">
            <v>0.92072187100138758</v>
          </cell>
          <cell r="E78">
            <v>0.69260011261534127</v>
          </cell>
          <cell r="F78">
            <v>0.85080401212348655</v>
          </cell>
          <cell r="G78">
            <v>0.74734858139182614</v>
          </cell>
          <cell r="H78">
            <v>0.68828098220470324</v>
          </cell>
          <cell r="I78">
            <v>0.77581880028359507</v>
          </cell>
          <cell r="J78">
            <v>0.58961830873923127</v>
          </cell>
          <cell r="K78">
            <v>0.6725000000000001</v>
          </cell>
          <cell r="L78">
            <v>0.61</v>
          </cell>
          <cell r="M78">
            <v>0.85155275453545742</v>
          </cell>
          <cell r="N78">
            <v>0.73794885515417397</v>
          </cell>
          <cell r="O78">
            <v>0.4291621128262455</v>
          </cell>
          <cell r="P78">
            <v>0.68264459114012044</v>
          </cell>
          <cell r="Q78">
            <v>0.28950000000000004</v>
          </cell>
          <cell r="R78">
            <v>0.68264844025809879</v>
          </cell>
          <cell r="S78">
            <v>0.90490285805758242</v>
          </cell>
          <cell r="T78">
            <v>0.89844108480853846</v>
          </cell>
        </row>
        <row r="79">
          <cell r="B79" t="str">
            <v>LSYieldHtPmpHt&amp;AC</v>
          </cell>
          <cell r="C79">
            <v>1.02</v>
          </cell>
          <cell r="D79">
            <v>1.02</v>
          </cell>
          <cell r="E79">
            <v>0.95500000000000007</v>
          </cell>
          <cell r="F79">
            <v>1.0249999999999999</v>
          </cell>
          <cell r="G79">
            <v>0.96499999999999986</v>
          </cell>
          <cell r="H79">
            <v>0.92500000000000004</v>
          </cell>
          <cell r="I79">
            <v>0.97499999999999987</v>
          </cell>
          <cell r="J79">
            <v>0.8600000000000001</v>
          </cell>
          <cell r="K79">
            <v>0.95500000000000007</v>
          </cell>
          <cell r="L79">
            <v>0.80499999999999994</v>
          </cell>
          <cell r="M79">
            <v>0.9700000000000002</v>
          </cell>
          <cell r="N79">
            <v>0.94500000000000006</v>
          </cell>
          <cell r="O79">
            <v>0.72500000000000009</v>
          </cell>
          <cell r="P79">
            <v>0.90000000000000013</v>
          </cell>
          <cell r="Q79">
            <v>0.64999999999999991</v>
          </cell>
          <cell r="R79">
            <v>0.90000000000000013</v>
          </cell>
          <cell r="S79">
            <v>1.02</v>
          </cell>
          <cell r="T79">
            <v>1.02</v>
          </cell>
        </row>
        <row r="80">
          <cell r="B80" t="str">
            <v>LSYieldGasHt&amp;AC</v>
          </cell>
          <cell r="C80">
            <v>1.0677783539879988</v>
          </cell>
          <cell r="D80">
            <v>1.0839218710013874</v>
          </cell>
          <cell r="E80">
            <v>1.1187334459486746</v>
          </cell>
          <cell r="F80">
            <v>1.1500040121234862</v>
          </cell>
          <cell r="G80">
            <v>1.1372152480584925</v>
          </cell>
          <cell r="H80">
            <v>1.0418809822047033</v>
          </cell>
          <cell r="I80">
            <v>1.0568854669502619</v>
          </cell>
          <cell r="J80">
            <v>1.0248183087392313</v>
          </cell>
          <cell r="K80">
            <v>1.0986333333333334</v>
          </cell>
          <cell r="L80">
            <v>0.96360000000000012</v>
          </cell>
          <cell r="M80">
            <v>1.051019421202124</v>
          </cell>
          <cell r="N80">
            <v>1.0915488551541741</v>
          </cell>
          <cell r="O80">
            <v>0.96409544615957854</v>
          </cell>
          <cell r="P80">
            <v>1.0453112578067871</v>
          </cell>
          <cell r="Q80">
            <v>0.94230000000000003</v>
          </cell>
          <cell r="R80">
            <v>1.0453151069247655</v>
          </cell>
          <cell r="S80">
            <v>1.0681028580575822</v>
          </cell>
          <cell r="T80">
            <v>1.0616410848085382</v>
          </cell>
        </row>
        <row r="81">
          <cell r="B81" t="str">
            <v>LSYieldElecHt</v>
          </cell>
          <cell r="C81">
            <v>0.82000000000000006</v>
          </cell>
          <cell r="D81">
            <v>0.82000000000000006</v>
          </cell>
          <cell r="E81">
            <v>0.53</v>
          </cell>
          <cell r="F81">
            <v>0.66999999999999993</v>
          </cell>
          <cell r="G81">
            <v>0.57000000000000006</v>
          </cell>
          <cell r="H81">
            <v>0.61</v>
          </cell>
          <cell r="I81">
            <v>0.69</v>
          </cell>
          <cell r="J81">
            <v>0.52</v>
          </cell>
          <cell r="K81">
            <v>0.53</v>
          </cell>
          <cell r="L81">
            <v>0.61</v>
          </cell>
          <cell r="M81">
            <v>0.78</v>
          </cell>
          <cell r="N81">
            <v>0.61</v>
          </cell>
          <cell r="O81">
            <v>0.41000000000000003</v>
          </cell>
          <cell r="P81">
            <v>0.6</v>
          </cell>
          <cell r="Q81">
            <v>0.28000000000000003</v>
          </cell>
          <cell r="R81">
            <v>0.6</v>
          </cell>
          <cell r="S81">
            <v>0.82000000000000006</v>
          </cell>
          <cell r="T81">
            <v>0.82000000000000006</v>
          </cell>
        </row>
        <row r="82">
          <cell r="B82" t="str">
            <v>LSYieldGasHt</v>
          </cell>
          <cell r="C82">
            <v>0.98319999999999996</v>
          </cell>
          <cell r="D82">
            <v>0.98319999999999996</v>
          </cell>
          <cell r="E82">
            <v>0.95613333333333328</v>
          </cell>
          <cell r="F82">
            <v>0.96919999999999995</v>
          </cell>
          <cell r="G82">
            <v>0.95986666666666665</v>
          </cell>
          <cell r="H82">
            <v>0.96360000000000001</v>
          </cell>
          <cell r="I82">
            <v>0.97106666666666663</v>
          </cell>
          <cell r="J82">
            <v>0.95520000000000005</v>
          </cell>
          <cell r="K82">
            <v>0.95613333333333328</v>
          </cell>
          <cell r="L82">
            <v>0.96360000000000001</v>
          </cell>
          <cell r="M82">
            <v>0.97946666666666671</v>
          </cell>
          <cell r="N82">
            <v>0.96360000000000001</v>
          </cell>
          <cell r="O82">
            <v>0.94493333333333329</v>
          </cell>
          <cell r="P82">
            <v>0.96266666666666667</v>
          </cell>
          <cell r="Q82">
            <v>0.93279999999999996</v>
          </cell>
          <cell r="R82">
            <v>0.96266666666666667</v>
          </cell>
          <cell r="S82">
            <v>0.98319999999999996</v>
          </cell>
          <cell r="T82">
            <v>0.98319999999999996</v>
          </cell>
        </row>
        <row r="83">
          <cell r="B83" t="str">
            <v>LSYieldThermsGasHt</v>
          </cell>
          <cell r="C83">
            <v>-8.1887999999999996E-3</v>
          </cell>
          <cell r="D83">
            <v>-8.1887999999999996E-3</v>
          </cell>
          <cell r="E83">
            <v>-2.1381866666666666E-2</v>
          </cell>
          <cell r="F83">
            <v>-1.50128E-2</v>
          </cell>
          <cell r="G83">
            <v>-1.9562133333333332E-2</v>
          </cell>
          <cell r="H83">
            <v>-1.7742399999999998E-2</v>
          </cell>
          <cell r="I83">
            <v>-1.4102933333333333E-2</v>
          </cell>
          <cell r="J83">
            <v>-2.18368E-2</v>
          </cell>
          <cell r="K83">
            <v>-2.1381866666666666E-2</v>
          </cell>
          <cell r="L83">
            <v>-1.7742399999999998E-2</v>
          </cell>
          <cell r="M83">
            <v>-1.0008533333333333E-2</v>
          </cell>
          <cell r="N83">
            <v>-1.7742399999999998E-2</v>
          </cell>
          <cell r="O83">
            <v>-2.6841066666666667E-2</v>
          </cell>
          <cell r="P83">
            <v>-1.8197333333333333E-2</v>
          </cell>
          <cell r="Q83">
            <v>-3.2755199999999998E-2</v>
          </cell>
          <cell r="R83">
            <v>-1.8197333333333333E-2</v>
          </cell>
          <cell r="S83">
            <v>-8.1887999999999996E-3</v>
          </cell>
          <cell r="T83">
            <v>-8.1887999999999996E-3</v>
          </cell>
        </row>
        <row r="84">
          <cell r="B84" t="str">
            <v>LSYieldThermsGasHt&amp;AC</v>
          </cell>
          <cell r="C84">
            <v>-8.1887999999999996E-3</v>
          </cell>
          <cell r="D84">
            <v>-8.1887999999999996E-3</v>
          </cell>
          <cell r="E84">
            <v>-2.1381866666666666E-2</v>
          </cell>
          <cell r="F84">
            <v>-1.50128E-2</v>
          </cell>
          <cell r="G84">
            <v>-1.9562133333333332E-2</v>
          </cell>
          <cell r="H84">
            <v>-1.7742399999999998E-2</v>
          </cell>
          <cell r="I84">
            <v>-1.4102933333333333E-2</v>
          </cell>
          <cell r="J84">
            <v>-2.18368E-2</v>
          </cell>
          <cell r="K84">
            <v>-2.1381866666666666E-2</v>
          </cell>
          <cell r="L84">
            <v>-1.7742399999999998E-2</v>
          </cell>
          <cell r="M84">
            <v>-1.0008533333333333E-2</v>
          </cell>
          <cell r="N84">
            <v>-1.7742399999999998E-2</v>
          </cell>
          <cell r="O84">
            <v>-2.6841066666666667E-2</v>
          </cell>
          <cell r="P84">
            <v>-1.8197333333333333E-2</v>
          </cell>
          <cell r="Q84">
            <v>-3.2755199999999998E-2</v>
          </cell>
          <cell r="R84">
            <v>-1.8197333333333333E-2</v>
          </cell>
          <cell r="S84">
            <v>-8.1887999999999996E-3</v>
          </cell>
          <cell r="T84">
            <v>-8.1887999999999996E-3</v>
          </cell>
        </row>
        <row r="85">
          <cell r="B85" t="str">
            <v>LPDAdjust</v>
          </cell>
          <cell r="C85">
            <v>1</v>
          </cell>
          <cell r="D85">
            <v>1</v>
          </cell>
          <cell r="E85">
            <v>1</v>
          </cell>
          <cell r="F85">
            <v>1</v>
          </cell>
          <cell r="G85">
            <v>1</v>
          </cell>
          <cell r="H85">
            <v>1</v>
          </cell>
          <cell r="I85">
            <v>1</v>
          </cell>
          <cell r="J85">
            <v>1</v>
          </cell>
          <cell r="K85">
            <v>1</v>
          </cell>
          <cell r="L85">
            <v>1</v>
          </cell>
          <cell r="M85">
            <v>1</v>
          </cell>
          <cell r="N85">
            <v>1</v>
          </cell>
          <cell r="O85">
            <v>1</v>
          </cell>
          <cell r="P85">
            <v>1</v>
          </cell>
          <cell r="Q85">
            <v>1</v>
          </cell>
          <cell r="R85">
            <v>1</v>
          </cell>
          <cell r="S85">
            <v>1</v>
          </cell>
          <cell r="T85">
            <v>1</v>
          </cell>
        </row>
        <row r="86">
          <cell r="B86" t="str">
            <v>Chiller%TYP</v>
          </cell>
          <cell r="C86">
            <v>0.58498758462529865</v>
          </cell>
          <cell r="D86">
            <v>8.7818054713883376E-2</v>
          </cell>
          <cell r="E86">
            <v>0</v>
          </cell>
          <cell r="F86">
            <v>0.09</v>
          </cell>
          <cell r="G86">
            <v>0</v>
          </cell>
          <cell r="H86">
            <v>0</v>
          </cell>
          <cell r="I86">
            <v>0</v>
          </cell>
          <cell r="J86">
            <v>0.4348146874874485</v>
          </cell>
          <cell r="K86">
            <v>0.56010354277348595</v>
          </cell>
          <cell r="L86">
            <v>0</v>
          </cell>
          <cell r="M86">
            <v>0.15653169058088007</v>
          </cell>
          <cell r="N86">
            <v>0</v>
          </cell>
          <cell r="O86">
            <v>0</v>
          </cell>
          <cell r="P86">
            <v>0.15653169058088007</v>
          </cell>
          <cell r="Q86">
            <v>0.40098917705864051</v>
          </cell>
          <cell r="R86">
            <v>6.7888585236503013E-2</v>
          </cell>
          <cell r="S86">
            <v>0.17470421367705091</v>
          </cell>
          <cell r="T86">
            <v>0.1656240064846628</v>
          </cell>
        </row>
        <row r="87">
          <cell r="B87" t="str">
            <v>HOURSLght</v>
          </cell>
          <cell r="C87">
            <v>3300</v>
          </cell>
          <cell r="D87">
            <v>2800</v>
          </cell>
          <cell r="E87">
            <v>2600</v>
          </cell>
          <cell r="F87">
            <v>6200</v>
          </cell>
          <cell r="G87">
            <v>3800</v>
          </cell>
          <cell r="H87">
            <v>3800</v>
          </cell>
          <cell r="I87">
            <v>2800</v>
          </cell>
          <cell r="J87">
            <v>2700</v>
          </cell>
          <cell r="K87">
            <v>3600</v>
          </cell>
          <cell r="L87">
            <v>2700</v>
          </cell>
          <cell r="M87">
            <v>7300</v>
          </cell>
          <cell r="N87">
            <v>6800</v>
          </cell>
          <cell r="O87">
            <v>5400</v>
          </cell>
          <cell r="P87">
            <v>3000</v>
          </cell>
          <cell r="Q87">
            <v>6400</v>
          </cell>
          <cell r="R87">
            <v>5700</v>
          </cell>
          <cell r="S87">
            <v>3000</v>
          </cell>
          <cell r="T87">
            <v>4100</v>
          </cell>
        </row>
        <row r="88">
          <cell r="B88" t="str">
            <v>UnCondArea%TYP</v>
          </cell>
          <cell r="C88">
            <v>9.7915019519809049E-2</v>
          </cell>
          <cell r="D88">
            <v>2.2419448966079808E-2</v>
          </cell>
          <cell r="E88">
            <v>7.0265950135785918E-2</v>
          </cell>
          <cell r="F88">
            <v>1.9928358103564997E-2</v>
          </cell>
          <cell r="G88">
            <v>0.96021448828880007</v>
          </cell>
          <cell r="H88">
            <v>1.682861062838684E-2</v>
          </cell>
          <cell r="I88">
            <v>0.24046941503104796</v>
          </cell>
          <cell r="J88">
            <v>9.3965911445071555E-3</v>
          </cell>
          <cell r="K88">
            <v>9.3350590462247668E-2</v>
          </cell>
          <cell r="L88">
            <v>0.23147891652780339</v>
          </cell>
          <cell r="M88">
            <v>3.4175742327895269E-2</v>
          </cell>
          <cell r="N88">
            <v>5.7197564623818434E-2</v>
          </cell>
          <cell r="O88">
            <v>0.11219535867382037</v>
          </cell>
          <cell r="P88">
            <v>4.431584636138023E-2</v>
          </cell>
          <cell r="Q88">
            <v>7.2657454104040925E-2</v>
          </cell>
          <cell r="R88">
            <v>3.2474970371947381E-2</v>
          </cell>
          <cell r="S88">
            <v>8.1305475226007548E-2</v>
          </cell>
          <cell r="T88">
            <v>0.1783274256014224</v>
          </cell>
        </row>
        <row r="89">
          <cell r="B89" t="str">
            <v>RTEcono%TYP</v>
          </cell>
          <cell r="C89">
            <v>0.62956237771067991</v>
          </cell>
          <cell r="D89">
            <v>0.31768861920643965</v>
          </cell>
          <cell r="E89">
            <v>7.4025179596472243E-2</v>
          </cell>
          <cell r="F89">
            <v>0.58848968508223554</v>
          </cell>
          <cell r="G89">
            <v>0.26543424358205331</v>
          </cell>
          <cell r="H89">
            <v>0.20684893583537547</v>
          </cell>
          <cell r="I89">
            <v>1.359721457325402E-2</v>
          </cell>
          <cell r="J89">
            <v>0.46813873620144136</v>
          </cell>
          <cell r="K89">
            <v>0.46813873620144136</v>
          </cell>
          <cell r="L89">
            <v>0.14833205060637186</v>
          </cell>
          <cell r="M89">
            <v>0.52268307357406485</v>
          </cell>
          <cell r="N89">
            <v>0.20352640884178452</v>
          </cell>
          <cell r="O89">
            <v>0.32869617366969917</v>
          </cell>
          <cell r="P89">
            <v>0.10423431348186975</v>
          </cell>
          <cell r="Q89">
            <v>0.56873556010588189</v>
          </cell>
          <cell r="R89">
            <v>7.8731272985480064E-2</v>
          </cell>
          <cell r="S89">
            <v>0.39859901805810533</v>
          </cell>
          <cell r="T89">
            <v>0.41988093429192064</v>
          </cell>
        </row>
        <row r="90">
          <cell r="B90" t="str">
            <v>DCV%TYP</v>
          </cell>
          <cell r="C90">
            <v>0</v>
          </cell>
          <cell r="D90">
            <v>0</v>
          </cell>
          <cell r="E90">
            <v>0</v>
          </cell>
          <cell r="F90">
            <v>0</v>
          </cell>
          <cell r="G90">
            <v>0</v>
          </cell>
          <cell r="H90">
            <v>0</v>
          </cell>
          <cell r="I90">
            <v>0</v>
          </cell>
          <cell r="J90">
            <v>0</v>
          </cell>
          <cell r="K90">
            <v>0</v>
          </cell>
          <cell r="L90">
            <v>0</v>
          </cell>
          <cell r="M90">
            <v>0</v>
          </cell>
          <cell r="N90">
            <v>0</v>
          </cell>
          <cell r="O90">
            <v>0</v>
          </cell>
          <cell r="P90">
            <v>0</v>
          </cell>
          <cell r="Q90">
            <v>0</v>
          </cell>
          <cell r="R90">
            <v>0</v>
          </cell>
          <cell r="S90">
            <v>0</v>
          </cell>
          <cell r="T90">
            <v>0</v>
          </cell>
        </row>
        <row r="91">
          <cell r="B91" t="str">
            <v>FloorA%PRE2006</v>
          </cell>
          <cell r="C91">
            <v>1</v>
          </cell>
          <cell r="D91">
            <v>1</v>
          </cell>
          <cell r="E91">
            <v>1</v>
          </cell>
          <cell r="F91">
            <v>1</v>
          </cell>
          <cell r="G91">
            <v>1</v>
          </cell>
          <cell r="H91">
            <v>1</v>
          </cell>
          <cell r="I91">
            <v>1</v>
          </cell>
          <cell r="J91">
            <v>1</v>
          </cell>
          <cell r="K91">
            <v>1</v>
          </cell>
          <cell r="L91">
            <v>1</v>
          </cell>
          <cell r="M91">
            <v>1</v>
          </cell>
          <cell r="N91">
            <v>1</v>
          </cell>
          <cell r="O91">
            <v>1</v>
          </cell>
          <cell r="P91">
            <v>1</v>
          </cell>
          <cell r="Q91">
            <v>1</v>
          </cell>
          <cell r="R91">
            <v>1</v>
          </cell>
          <cell r="S91">
            <v>1</v>
          </cell>
          <cell r="T91">
            <v>1</v>
          </cell>
        </row>
        <row r="92">
          <cell r="B92" t="str">
            <v>ElecHtComplex%TYP</v>
          </cell>
          <cell r="C92">
            <v>0.5032832003318185</v>
          </cell>
          <cell r="D92">
            <v>0.19754737317540033</v>
          </cell>
          <cell r="E92">
            <v>0.86680076087505498</v>
          </cell>
          <cell r="F92">
            <v>0.55985400698948606</v>
          </cell>
          <cell r="G92">
            <v>0.27993945466265791</v>
          </cell>
          <cell r="H92">
            <v>6.3780434281586118E-3</v>
          </cell>
          <cell r="I92">
            <v>7.5948256913972667E-2</v>
          </cell>
          <cell r="J92">
            <v>5.7319205981493631E-3</v>
          </cell>
          <cell r="K92">
            <v>0.1674709592892723</v>
          </cell>
          <cell r="L92">
            <v>0.2825536194003897</v>
          </cell>
          <cell r="M92">
            <v>4.5624616007740176E-2</v>
          </cell>
          <cell r="N92">
            <v>7.6358748772797594E-2</v>
          </cell>
          <cell r="O92">
            <v>4.608640117832314E-2</v>
          </cell>
          <cell r="P92">
            <v>6.824640339652556E-3</v>
          </cell>
          <cell r="Q92">
            <v>4.9104329398647659E-2</v>
          </cell>
          <cell r="R92">
            <v>0.38331290029021892</v>
          </cell>
          <cell r="S92">
            <v>2.7101825075335855E-2</v>
          </cell>
          <cell r="T92">
            <v>0.37020773554855302</v>
          </cell>
        </row>
        <row r="93">
          <cell r="B93" t="str">
            <v>GasHtComplex%TYP</v>
          </cell>
          <cell r="C93">
            <v>0.20660069118679708</v>
          </cell>
          <cell r="D93">
            <v>8.1094349688734371E-2</v>
          </cell>
          <cell r="E93">
            <v>0.35582677148761982</v>
          </cell>
          <cell r="F93">
            <v>0.1044245964626806</v>
          </cell>
          <cell r="G93">
            <v>2.3584345085431835</v>
          </cell>
          <cell r="H93">
            <v>5.3733753736439169E-2</v>
          </cell>
          <cell r="I93">
            <v>0.63984903516178027</v>
          </cell>
          <cell r="J93">
            <v>0.78301794007178116</v>
          </cell>
          <cell r="K93">
            <v>0.76612829592366649</v>
          </cell>
          <cell r="L93">
            <v>0.46415256294736318</v>
          </cell>
          <cell r="M93">
            <v>0.80876894218964157</v>
          </cell>
          <cell r="N93">
            <v>1.3535803668226631</v>
          </cell>
          <cell r="O93">
            <v>0.81695481938952597</v>
          </cell>
          <cell r="P93">
            <v>0.50395980482161595</v>
          </cell>
          <cell r="Q93">
            <v>0.55637445480169345</v>
          </cell>
          <cell r="R93">
            <v>0.62059668380791444</v>
          </cell>
          <cell r="S93">
            <v>0.29812007582869443</v>
          </cell>
          <cell r="T93">
            <v>0.80164122055359432</v>
          </cell>
        </row>
        <row r="94">
          <cell r="B94" t="str">
            <v>HtPmpHtComplex%TYP</v>
          </cell>
          <cell r="C94">
            <v>0.10615620032939298</v>
          </cell>
          <cell r="D94">
            <v>4.1668147292671175E-2</v>
          </cell>
          <cell r="E94">
            <v>0.18283200225331492</v>
          </cell>
          <cell r="F94">
            <v>0</v>
          </cell>
          <cell r="G94">
            <v>4.7478913313233901</v>
          </cell>
          <cell r="H94">
            <v>0.10817430911927059</v>
          </cell>
          <cell r="I94">
            <v>1.2881144998496472</v>
          </cell>
          <cell r="J94">
            <v>0.15081528786933984</v>
          </cell>
          <cell r="K94">
            <v>0</v>
          </cell>
          <cell r="L94">
            <v>0</v>
          </cell>
          <cell r="M94">
            <v>0</v>
          </cell>
          <cell r="N94">
            <v>0</v>
          </cell>
          <cell r="O94">
            <v>0</v>
          </cell>
          <cell r="P94">
            <v>0.37562111375905877</v>
          </cell>
          <cell r="Q94">
            <v>0</v>
          </cell>
          <cell r="R94">
            <v>7.8697678201352483E-2</v>
          </cell>
          <cell r="S94">
            <v>0.21681460060268684</v>
          </cell>
          <cell r="T94">
            <v>1.6881662956934655E-2</v>
          </cell>
        </row>
        <row r="95">
          <cell r="B95" t="str">
            <v>ElecHtSimple%TYP</v>
          </cell>
          <cell r="C95">
            <v>4.0797924799920442E-2</v>
          </cell>
          <cell r="D95">
            <v>7.6712861227859655E-2</v>
          </cell>
          <cell r="E95">
            <v>0.34629799136803036</v>
          </cell>
          <cell r="F95">
            <v>9.4309392161736581E-3</v>
          </cell>
          <cell r="G95">
            <v>0.69059559002041793</v>
          </cell>
          <cell r="H95">
            <v>1.5734290365582385E-2</v>
          </cell>
          <cell r="I95">
            <v>2.5440517986723227E-2</v>
          </cell>
          <cell r="J95">
            <v>0.22063592478811844</v>
          </cell>
          <cell r="K95">
            <v>0.18449615182326545</v>
          </cell>
          <cell r="L95">
            <v>8.5433934010164969E-2</v>
          </cell>
          <cell r="M95">
            <v>0.16530992978116466</v>
          </cell>
          <cell r="N95">
            <v>0.25453305525840347</v>
          </cell>
          <cell r="O95">
            <v>0.12256320691297852</v>
          </cell>
          <cell r="P95">
            <v>0.1701802809460462</v>
          </cell>
          <cell r="Q95">
            <v>7.6529644813639303E-2</v>
          </cell>
          <cell r="R95">
            <v>8.48023297102318E-2</v>
          </cell>
          <cell r="S95">
            <v>5.420365015067171E-2</v>
          </cell>
          <cell r="T95">
            <v>0.20159565917150249</v>
          </cell>
        </row>
        <row r="96">
          <cell r="B96" t="str">
            <v>GasHtSimple%TYP</v>
          </cell>
          <cell r="C96">
            <v>0.59645431773702551</v>
          </cell>
          <cell r="D96">
            <v>0.1751178154419134</v>
          </cell>
          <cell r="E96">
            <v>0.75286988633676921</v>
          </cell>
          <cell r="F96">
            <v>0.64860578911648015</v>
          </cell>
          <cell r="G96">
            <v>5.6577342666812855</v>
          </cell>
          <cell r="H96">
            <v>0.12890385494734588</v>
          </cell>
          <cell r="I96">
            <v>1.9096725785396154</v>
          </cell>
          <cell r="J96">
            <v>0.52936088218329336</v>
          </cell>
          <cell r="K96">
            <v>0.62505513690134207</v>
          </cell>
          <cell r="L96">
            <v>0.58469762342365594</v>
          </cell>
          <cell r="M96">
            <v>0.61036689721002213</v>
          </cell>
          <cell r="N96">
            <v>1.0544939191728511</v>
          </cell>
          <cell r="O96">
            <v>0.61909451647609204</v>
          </cell>
          <cell r="P96">
            <v>0.45909862320270312</v>
          </cell>
          <cell r="Q96">
            <v>0.45317337392380236</v>
          </cell>
          <cell r="R96">
            <v>0.90611735760696566</v>
          </cell>
          <cell r="S96">
            <v>0.43362920120537368</v>
          </cell>
          <cell r="T96">
            <v>0.74796368935357349</v>
          </cell>
        </row>
        <row r="97">
          <cell r="B97" t="str">
            <v>HtPmpHtSimple%TYP</v>
          </cell>
          <cell r="C97">
            <v>0.17870625346146285</v>
          </cell>
          <cell r="D97">
            <v>6.8447165702795604E-2</v>
          </cell>
          <cell r="E97">
            <v>0.30615112501091846</v>
          </cell>
          <cell r="F97">
            <v>5.1813731069269E-3</v>
          </cell>
          <cell r="G97">
            <v>1.0540200575293213</v>
          </cell>
          <cell r="H97">
            <v>2.4014427366708016E-2</v>
          </cell>
          <cell r="I97">
            <v>6.8798695399061222E-2</v>
          </cell>
          <cell r="J97">
            <v>0.18966230747930371</v>
          </cell>
          <cell r="K97">
            <v>0.12395461589786912</v>
          </cell>
          <cell r="L97">
            <v>7.657462491393198E-2</v>
          </cell>
          <cell r="M97">
            <v>7.8716731206195087E-2</v>
          </cell>
          <cell r="N97">
            <v>0.131827238222366</v>
          </cell>
          <cell r="O97">
            <v>0.12138349717877855</v>
          </cell>
          <cell r="P97">
            <v>0.25705457832201301</v>
          </cell>
          <cell r="Q97">
            <v>7.5760149152072437E-2</v>
          </cell>
          <cell r="R97">
            <v>9.1579325081048712E-2</v>
          </cell>
          <cell r="S97">
            <v>5.420365015067171E-2</v>
          </cell>
          <cell r="T97">
            <v>0.23925913126345466</v>
          </cell>
        </row>
        <row r="98">
          <cell r="B98" t="str">
            <v>ChillerAir%TYP</v>
          </cell>
          <cell r="C98">
            <v>0.5</v>
          </cell>
          <cell r="D98">
            <v>0.8</v>
          </cell>
          <cell r="E98">
            <v>0.8</v>
          </cell>
          <cell r="F98">
            <v>0.8</v>
          </cell>
          <cell r="G98">
            <v>0.8</v>
          </cell>
          <cell r="H98">
            <v>0.8</v>
          </cell>
          <cell r="I98">
            <v>0.8</v>
          </cell>
          <cell r="J98">
            <v>0.8</v>
          </cell>
          <cell r="K98">
            <v>0.8</v>
          </cell>
          <cell r="L98">
            <v>0.9</v>
          </cell>
          <cell r="M98">
            <v>1</v>
          </cell>
          <cell r="N98">
            <v>1</v>
          </cell>
          <cell r="O98">
            <v>1</v>
          </cell>
          <cell r="P98">
            <v>0.2</v>
          </cell>
          <cell r="Q98">
            <v>0.2</v>
          </cell>
          <cell r="R98">
            <v>0.6</v>
          </cell>
          <cell r="S98">
            <v>0.6</v>
          </cell>
          <cell r="T98">
            <v>0.2</v>
          </cell>
        </row>
        <row r="99">
          <cell r="B99" t="str">
            <v>ChillerWater%TYP</v>
          </cell>
          <cell r="C99">
            <v>0.5</v>
          </cell>
          <cell r="D99">
            <v>0.2</v>
          </cell>
          <cell r="E99">
            <v>0.2</v>
          </cell>
          <cell r="F99">
            <v>0.2</v>
          </cell>
          <cell r="G99">
            <v>0.2</v>
          </cell>
          <cell r="H99">
            <v>0.2</v>
          </cell>
          <cell r="I99">
            <v>0.2</v>
          </cell>
          <cell r="J99">
            <v>0.2</v>
          </cell>
          <cell r="K99">
            <v>0.2</v>
          </cell>
          <cell r="L99">
            <v>0.1</v>
          </cell>
          <cell r="M99">
            <v>0</v>
          </cell>
          <cell r="N99">
            <v>0</v>
          </cell>
          <cell r="O99">
            <v>0</v>
          </cell>
          <cell r="P99">
            <v>0.8</v>
          </cell>
          <cell r="Q99">
            <v>0.8</v>
          </cell>
          <cell r="R99">
            <v>0.4</v>
          </cell>
          <cell r="S99">
            <v>0.4</v>
          </cell>
          <cell r="T99">
            <v>0.8</v>
          </cell>
        </row>
        <row r="100">
          <cell r="B100" t="str">
            <v>WinFloorRatio%TYP</v>
          </cell>
          <cell r="C100">
            <v>0.11113127858742104</v>
          </cell>
          <cell r="D100">
            <v>4.3960578486503234E-2</v>
          </cell>
          <cell r="E100">
            <v>0.1917271954866456</v>
          </cell>
          <cell r="F100">
            <v>1.3285572069043333E-2</v>
          </cell>
          <cell r="G100">
            <v>1.1818024471246773</v>
          </cell>
          <cell r="H100">
            <v>2.6925777005418945E-2</v>
          </cell>
          <cell r="I100">
            <v>8.015647167701602E-2</v>
          </cell>
          <cell r="J100">
            <v>6.5776138011550078E-2</v>
          </cell>
          <cell r="K100">
            <v>0.11202070855469719</v>
          </cell>
          <cell r="L100">
            <v>2.2401185470432586E-2</v>
          </cell>
          <cell r="M100">
            <v>3.4175742327895269E-2</v>
          </cell>
          <cell r="N100">
            <v>0.21449086733931913</v>
          </cell>
          <cell r="O100">
            <v>0.15534741970221283</v>
          </cell>
          <cell r="P100">
            <v>9.7494861995036486E-2</v>
          </cell>
          <cell r="Q100">
            <v>6.6602666262037521E-2</v>
          </cell>
          <cell r="R100">
            <v>0.12989988148778953</v>
          </cell>
          <cell r="S100">
            <v>4.3362920120537364E-2</v>
          </cell>
          <cell r="T100">
            <v>0.11888495040094829</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7PSourceSummary"/>
      <sheetName val="forRPM"/>
      <sheetName val="SC-New"/>
      <sheetName val="SC-Retro"/>
      <sheetName val="M_Input_Out"/>
      <sheetName val="M_Input"/>
      <sheetName val="M_Input_Retro_Out"/>
      <sheetName val="M_Input_Retro"/>
      <sheetName val="M_Input_Raw_Out"/>
      <sheetName val="M_Input_Raw"/>
      <sheetName val="MMap"/>
      <sheetName val="Savings &amp; Cost"/>
      <sheetName val="ToDo7P"/>
      <sheetName val="Notes"/>
      <sheetName val="Applicability Matrix"/>
      <sheetName val="HVAC Retrofit Data"/>
    </sheetNames>
    <sheetDataSet>
      <sheetData sheetId="0"/>
      <sheetData sheetId="1"/>
      <sheetData sheetId="2"/>
      <sheetData sheetId="3">
        <row r="9">
          <cell r="A9" t="str">
            <v>HVAC</v>
          </cell>
        </row>
      </sheetData>
      <sheetData sheetId="4">
        <row r="4">
          <cell r="A4" t="str">
            <v>VRF-New-Residential Care</v>
          </cell>
          <cell r="B4">
            <v>0</v>
          </cell>
          <cell r="C4">
            <v>3.8069292641859711</v>
          </cell>
          <cell r="D4">
            <v>1.4908462479082174</v>
          </cell>
          <cell r="E4">
            <v>0.29816924958164348</v>
          </cell>
          <cell r="F4">
            <v>1.7890154974898609</v>
          </cell>
          <cell r="G4">
            <v>1.8932005948492177</v>
          </cell>
          <cell r="H4">
            <v>2.7869053938826216</v>
          </cell>
          <cell r="I4">
            <v>4116.6448521764823</v>
          </cell>
          <cell r="J4">
            <v>-6.2399963380380763</v>
          </cell>
          <cell r="K4">
            <v>21.022385057613977</v>
          </cell>
          <cell r="L4">
            <v>1.4720602779572771</v>
          </cell>
          <cell r="M4">
            <v>3.6166170251130086E-2</v>
          </cell>
          <cell r="N4">
            <v>7.156508117480161E-4</v>
          </cell>
          <cell r="O4">
            <v>0.2387140096982803</v>
          </cell>
          <cell r="P4">
            <v>0.21464261750835234</v>
          </cell>
          <cell r="Q4">
            <v>0.24699847340719602</v>
          </cell>
          <cell r="R4">
            <v>0.22978785719812655</v>
          </cell>
          <cell r="S4">
            <v>0.23459979279712947</v>
          </cell>
          <cell r="T4">
            <v>0.23222203816105286</v>
          </cell>
          <cell r="U4">
            <v>0.2206149003230867</v>
          </cell>
          <cell r="V4">
            <v>0.2298723485449593</v>
          </cell>
          <cell r="W4">
            <v>0.21477425249831805</v>
          </cell>
          <cell r="X4">
            <v>0.24488345919415083</v>
          </cell>
          <cell r="Y4">
            <v>0.2167085472962971</v>
          </cell>
          <cell r="Z4">
            <v>0.23593895714970123</v>
          </cell>
          <cell r="AA4">
            <v>0</v>
          </cell>
          <cell r="AB4">
            <v>0.10134834334104595</v>
          </cell>
          <cell r="AC4">
            <v>8.7075521973022235E-2</v>
          </cell>
          <cell r="AD4">
            <v>8.3523758007515325E-2</v>
          </cell>
          <cell r="AE4">
            <v>8.7212728293256325E-2</v>
          </cell>
          <cell r="AF4">
            <v>8.5567379682640471E-2</v>
          </cell>
          <cell r="AG4">
            <v>7.5083002777803193E-2</v>
          </cell>
          <cell r="AH4">
            <v>8.8156989501835259E-2</v>
          </cell>
          <cell r="AI4">
            <v>7.2297648464551043E-2</v>
          </cell>
          <cell r="AJ4">
            <v>8.9006247460708399E-2</v>
          </cell>
          <cell r="AK4">
            <v>7.9941494543151512E-2</v>
          </cell>
          <cell r="AL4">
            <v>9.591336631878955E-2</v>
          </cell>
          <cell r="AM4">
            <v>0.10204553004500096</v>
          </cell>
        </row>
        <row r="5">
          <cell r="A5" t="str">
            <v>VRF-New-University</v>
          </cell>
          <cell r="B5">
            <v>0</v>
          </cell>
          <cell r="C5">
            <v>4.1927764987039833</v>
          </cell>
          <cell r="D5">
            <v>1.8</v>
          </cell>
          <cell r="E5">
            <v>0.36000000000000004</v>
          </cell>
          <cell r="F5">
            <v>2.16</v>
          </cell>
          <cell r="G5">
            <v>2.2857897489496097</v>
          </cell>
          <cell r="H5">
            <v>3.0693692024984283</v>
          </cell>
          <cell r="I5">
            <v>4512.904517054224</v>
          </cell>
          <cell r="J5">
            <v>-5.3418996945468651</v>
          </cell>
          <cell r="K5">
            <v>24.544701788951414</v>
          </cell>
          <cell r="L5">
            <v>1.3428046931739446</v>
          </cell>
          <cell r="M5">
            <v>3.9831753666557682E-2</v>
          </cell>
          <cell r="N5">
            <v>7.8818483259029373E-4</v>
          </cell>
          <cell r="O5">
            <v>0.26290861224823919</v>
          </cell>
          <cell r="P5">
            <v>0.23639748990759407</v>
          </cell>
          <cell r="Q5">
            <v>0.27203273889537177</v>
          </cell>
          <cell r="R5">
            <v>0.25307775913032743</v>
          </cell>
          <cell r="S5">
            <v>0.2583774033035402</v>
          </cell>
          <cell r="T5">
            <v>0.2557586538952929</v>
          </cell>
          <cell r="U5">
            <v>0.24297508704468884</v>
          </cell>
          <cell r="V5">
            <v>0.25317081400704311</v>
          </cell>
          <cell r="W5">
            <v>0.23654246662085415</v>
          </cell>
          <cell r="X5">
            <v>0.26970335968407272</v>
          </cell>
          <cell r="Y5">
            <v>0.23867280979450545</v>
          </cell>
          <cell r="Z5">
            <v>0.2598522972234738</v>
          </cell>
          <cell r="AA5">
            <v>0</v>
          </cell>
          <cell r="AB5">
            <v>0.11162039603427776</v>
          </cell>
          <cell r="AC5">
            <v>9.5900968157057676E-2</v>
          </cell>
          <cell r="AD5">
            <v>9.1989218962341468E-2</v>
          </cell>
          <cell r="AE5">
            <v>9.6052080876793011E-2</v>
          </cell>
          <cell r="AF5">
            <v>9.4239969721572864E-2</v>
          </cell>
          <cell r="AG5">
            <v>8.2692960034867771E-2</v>
          </cell>
          <cell r="AH5">
            <v>9.7092046667913157E-2</v>
          </cell>
          <cell r="AI5">
            <v>7.9625299121114351E-2</v>
          </cell>
          <cell r="AJ5">
            <v>9.8027380256797678E-2</v>
          </cell>
          <cell r="AK5">
            <v>8.8043879024757396E-2</v>
          </cell>
          <cell r="AL5">
            <v>0.10563456274226217</v>
          </cell>
          <cell r="AM5">
            <v>0.11238824534922333</v>
          </cell>
        </row>
        <row r="6">
          <cell r="A6" t="str">
            <v>VRF-New-Small Ret</v>
          </cell>
          <cell r="B6">
            <v>0</v>
          </cell>
          <cell r="C6">
            <v>3.857066858206172</v>
          </cell>
          <cell r="D6">
            <v>1.6809270334128756</v>
          </cell>
          <cell r="E6">
            <v>0.33618540668257513</v>
          </cell>
          <cell r="F6">
            <v>2.0171124400954508</v>
          </cell>
          <cell r="G6">
            <v>2.1345809898374606</v>
          </cell>
          <cell r="H6">
            <v>2.8236091836077688</v>
          </cell>
          <cell r="I6">
            <v>4581.1767399474093</v>
          </cell>
          <cell r="J6">
            <v>-5.1871651614649457</v>
          </cell>
          <cell r="K6">
            <v>25.151567473997755</v>
          </cell>
          <cell r="L6">
            <v>1.3227931837914357</v>
          </cell>
          <cell r="M6">
            <v>3.664248190167093E-2</v>
          </cell>
          <cell r="N6">
            <v>7.2507599602900682E-4</v>
          </cell>
          <cell r="O6">
            <v>0.24185789425053131</v>
          </cell>
          <cell r="P6">
            <v>0.21746947970337871</v>
          </cell>
          <cell r="Q6">
            <v>0.25025146507683432</v>
          </cell>
          <cell r="R6">
            <v>0.23281418353503974</v>
          </cell>
          <cell r="S6">
            <v>0.23768949275009163</v>
          </cell>
          <cell r="T6">
            <v>0.23528042287584006</v>
          </cell>
          <cell r="U6">
            <v>0.22352041800928704</v>
          </cell>
          <cell r="V6">
            <v>0.23289978764035885</v>
          </cell>
          <cell r="W6">
            <v>0.21760284833776694</v>
          </cell>
          <cell r="X6">
            <v>0.24810859594014814</v>
          </cell>
          <cell r="Y6">
            <v>0.21956261796875876</v>
          </cell>
          <cell r="Z6">
            <v>0.23904629401524469</v>
          </cell>
          <cell r="AA6">
            <v>0</v>
          </cell>
          <cell r="AB6">
            <v>0.10268310995750415</v>
          </cell>
          <cell r="AC6">
            <v>8.8222314273801686E-2</v>
          </cell>
          <cell r="AD6">
            <v>8.4623773263753005E-2</v>
          </cell>
          <cell r="AE6">
            <v>8.8361327613369081E-2</v>
          </cell>
          <cell r="AF6">
            <v>8.6694309616500931E-2</v>
          </cell>
          <cell r="AG6">
            <v>7.607185254354637E-2</v>
          </cell>
          <cell r="AH6">
            <v>8.9318024825309081E-2</v>
          </cell>
          <cell r="AI6">
            <v>7.3249814868437707E-2</v>
          </cell>
          <cell r="AJ6">
            <v>9.0178467586369368E-2</v>
          </cell>
          <cell r="AK6">
            <v>8.0994331073758724E-2</v>
          </cell>
          <cell r="AL6">
            <v>9.7176553808728514E-2</v>
          </cell>
          <cell r="AM6">
            <v>0.10338947867181278</v>
          </cell>
        </row>
        <row r="7">
          <cell r="A7" t="str">
            <v>VRF-New-Medium Off</v>
          </cell>
          <cell r="B7">
            <v>0</v>
          </cell>
          <cell r="C7">
            <v>3.3493861473537248</v>
          </cell>
          <cell r="D7">
            <v>1.4712249393338206</v>
          </cell>
          <cell r="E7">
            <v>0.29424498786676412</v>
          </cell>
          <cell r="F7">
            <v>1.7654699272005847</v>
          </cell>
          <cell r="G7">
            <v>1.8682838248490328</v>
          </cell>
          <cell r="H7">
            <v>2.4519558080761419</v>
          </cell>
          <cell r="I7">
            <v>4617.4182019878726</v>
          </cell>
          <cell r="J7">
            <v>-5.1050262553418726</v>
          </cell>
          <cell r="K7">
            <v>25.47371458970947</v>
          </cell>
          <cell r="L7">
            <v>1.3124107672849294</v>
          </cell>
          <cell r="M7">
            <v>3.1819469508287158E-2</v>
          </cell>
          <cell r="N7">
            <v>6.2963894227328053E-4</v>
          </cell>
          <cell r="O7">
            <v>0.21002370723944827</v>
          </cell>
          <cell r="P7">
            <v>0.18884538162490519</v>
          </cell>
          <cell r="Q7">
            <v>0.21731248674106327</v>
          </cell>
          <cell r="R7">
            <v>0.20217036154835763</v>
          </cell>
          <cell r="S7">
            <v>0.20640396541089351</v>
          </cell>
          <cell r="T7">
            <v>0.20431198578973184</v>
          </cell>
          <cell r="U7">
            <v>0.19409987414094287</v>
          </cell>
          <cell r="V7">
            <v>0.20224469814013912</v>
          </cell>
          <cell r="W7">
            <v>0.18896119581038165</v>
          </cell>
          <cell r="X7">
            <v>0.21545166957976922</v>
          </cell>
          <cell r="Y7">
            <v>0.19066301366715099</v>
          </cell>
          <cell r="Z7">
            <v>0.20758217971966211</v>
          </cell>
          <cell r="AA7">
            <v>0</v>
          </cell>
          <cell r="AB7">
            <v>8.9167597737420362E-2</v>
          </cell>
          <cell r="AC7">
            <v>7.6610182861487547E-2</v>
          </cell>
          <cell r="AD7">
            <v>7.3485294480541294E-2</v>
          </cell>
          <cell r="AE7">
            <v>7.6730898776186773E-2</v>
          </cell>
          <cell r="AF7">
            <v>7.5283299553419794E-2</v>
          </cell>
          <cell r="AG7">
            <v>6.6059007655207683E-2</v>
          </cell>
          <cell r="AH7">
            <v>7.7561672134980469E-2</v>
          </cell>
          <cell r="AI7">
            <v>6.3608416508152701E-2</v>
          </cell>
          <cell r="AJ7">
            <v>7.8308860392387658E-2</v>
          </cell>
          <cell r="AK7">
            <v>7.0333572241678771E-2</v>
          </cell>
          <cell r="AL7">
            <v>8.4385833883601061E-2</v>
          </cell>
          <cell r="AM7">
            <v>8.9780991716214301E-2</v>
          </cell>
        </row>
        <row r="8">
          <cell r="A8" t="str">
            <v>VRF-New-Large Off</v>
          </cell>
          <cell r="B8">
            <v>0</v>
          </cell>
          <cell r="C8">
            <v>3.3900776130202694</v>
          </cell>
          <cell r="D8">
            <v>1.4996068097757478</v>
          </cell>
          <cell r="E8">
            <v>0.29992136195514957</v>
          </cell>
          <cell r="F8">
            <v>1.7995281717308973</v>
          </cell>
          <cell r="G8">
            <v>1.9043254851335727</v>
          </cell>
          <cell r="H8">
            <v>2.4817444532758151</v>
          </cell>
          <cell r="I8">
            <v>4650.0017355999125</v>
          </cell>
          <cell r="J8">
            <v>-5.0311778050357123</v>
          </cell>
          <cell r="K8">
            <v>25.763346706677989</v>
          </cell>
          <cell r="L8">
            <v>1.3032144308575175</v>
          </cell>
          <cell r="M8">
            <v>3.2206042090265272E-2</v>
          </cell>
          <cell r="N8">
            <v>6.3728838317816863E-4</v>
          </cell>
          <cell r="O8">
            <v>0.21257527104735577</v>
          </cell>
          <cell r="P8">
            <v>0.19113965138796216</v>
          </cell>
          <cell r="Q8">
            <v>0.21995260143793749</v>
          </cell>
          <cell r="R8">
            <v>0.20462651559086409</v>
          </cell>
          <cell r="S8">
            <v>0.20891155322025731</v>
          </cell>
          <cell r="T8">
            <v>0.20679415828023281</v>
          </cell>
          <cell r="U8">
            <v>0.19645798037802967</v>
          </cell>
          <cell r="V8">
            <v>0.20470175529286913</v>
          </cell>
          <cell r="W8">
            <v>0.19125687259214133</v>
          </cell>
          <cell r="X8">
            <v>0.21806917733486386</v>
          </cell>
          <cell r="Y8">
            <v>0.19297936571889832</v>
          </cell>
          <cell r="Z8">
            <v>0.21010408157493873</v>
          </cell>
          <cell r="AA8">
            <v>0</v>
          </cell>
          <cell r="AB8">
            <v>9.0250888848768404E-2</v>
          </cell>
          <cell r="AC8">
            <v>7.7540914789210769E-2</v>
          </cell>
          <cell r="AD8">
            <v>7.437806235077131E-2</v>
          </cell>
          <cell r="AE8">
            <v>7.7663097273389381E-2</v>
          </cell>
          <cell r="AF8">
            <v>7.6197911265617424E-2</v>
          </cell>
          <cell r="AG8">
            <v>6.6861554069299625E-2</v>
          </cell>
          <cell r="AH8">
            <v>7.8503963641504415E-2</v>
          </cell>
          <cell r="AI8">
            <v>6.4381190856219364E-2</v>
          </cell>
          <cell r="AJ8">
            <v>7.9260229438492036E-2</v>
          </cell>
          <cell r="AK8">
            <v>7.1188050051691487E-2</v>
          </cell>
          <cell r="AL8">
            <v>8.5411031669449161E-2</v>
          </cell>
          <cell r="AM8">
            <v>9.0871734909505147E-2</v>
          </cell>
        </row>
        <row r="9">
          <cell r="A9" t="str">
            <v>VRF-New-Other</v>
          </cell>
          <cell r="B9">
            <v>0</v>
          </cell>
          <cell r="C9">
            <v>3.9276157074034557</v>
          </cell>
          <cell r="D9">
            <v>1.7902223614992041</v>
          </cell>
          <cell r="E9">
            <v>0.35804447229984082</v>
          </cell>
          <cell r="F9">
            <v>2.1482668337990449</v>
          </cell>
          <cell r="G9">
            <v>2.273373290141802</v>
          </cell>
          <cell r="H9">
            <v>2.8752552623016321</v>
          </cell>
          <cell r="I9">
            <v>4791.4100731918961</v>
          </cell>
          <cell r="J9">
            <v>-4.7106850458440537</v>
          </cell>
          <cell r="K9">
            <v>27.020312776147971</v>
          </cell>
          <cell r="L9">
            <v>1.2647528123822935</v>
          </cell>
          <cell r="M9">
            <v>3.7312702311357443E-2</v>
          </cell>
          <cell r="N9">
            <v>7.3833821806998303E-4</v>
          </cell>
          <cell r="O9">
            <v>0.24628166929408574</v>
          </cell>
          <cell r="P9">
            <v>0.22144717106643194</v>
          </cell>
          <cell r="Q9">
            <v>0.25482876526895903</v>
          </cell>
          <cell r="R9">
            <v>0.23707254184953394</v>
          </cell>
          <cell r="S9">
            <v>0.24203702438391034</v>
          </cell>
          <cell r="T9">
            <v>0.23958389068771524</v>
          </cell>
          <cell r="U9">
            <v>0.22760878589150332</v>
          </cell>
          <cell r="V9">
            <v>0.23715971172266026</v>
          </cell>
          <cell r="W9">
            <v>0.22158297912020825</v>
          </cell>
          <cell r="X9">
            <v>0.25264670133551898</v>
          </cell>
          <cell r="Y9">
            <v>0.22357859451100692</v>
          </cell>
          <cell r="Z9">
            <v>0.24341864263341054</v>
          </cell>
          <cell r="AA9">
            <v>0</v>
          </cell>
          <cell r="AB9">
            <v>0.10456126647016289</v>
          </cell>
          <cell r="AC9">
            <v>8.9835971224625819E-2</v>
          </cell>
          <cell r="AD9">
            <v>8.6171610010681007E-2</v>
          </cell>
          <cell r="AE9">
            <v>8.9977527229770482E-2</v>
          </cell>
          <cell r="AF9">
            <v>8.8280018135497587E-2</v>
          </cell>
          <cell r="AG9">
            <v>7.746326779522511E-2</v>
          </cell>
          <cell r="AH9">
            <v>9.0951723201730422E-2</v>
          </cell>
          <cell r="AI9">
            <v>7.4589612785574605E-2</v>
          </cell>
          <cell r="AJ9">
            <v>9.1827904151633291E-2</v>
          </cell>
          <cell r="AK9">
            <v>8.2475782409402662E-2</v>
          </cell>
          <cell r="AL9">
            <v>9.8953990988895027E-2</v>
          </cell>
          <cell r="AM9">
            <v>0.10528055523531206</v>
          </cell>
        </row>
        <row r="10">
          <cell r="A10" t="str">
            <v>VRF-New-Medium Ret</v>
          </cell>
          <cell r="B10">
            <v>0</v>
          </cell>
          <cell r="C10">
            <v>3.9974786918857497</v>
          </cell>
          <cell r="D10">
            <v>1.859824997051404</v>
          </cell>
          <cell r="E10">
            <v>0.37196499941028083</v>
          </cell>
          <cell r="F10">
            <v>2.2317899964616847</v>
          </cell>
          <cell r="G10">
            <v>2.3617605072779657</v>
          </cell>
          <cell r="H10">
            <v>2.9263992460152544</v>
          </cell>
          <cell r="I10">
            <v>4890.7028344363025</v>
          </cell>
          <cell r="J10">
            <v>-4.485644489106865</v>
          </cell>
          <cell r="K10">
            <v>27.902917253037575</v>
          </cell>
          <cell r="L10">
            <v>1.2390753579786378</v>
          </cell>
          <cell r="M10">
            <v>3.7976406944592575E-2</v>
          </cell>
          <cell r="N10">
            <v>7.5147150689314256E-4</v>
          </cell>
          <cell r="O10">
            <v>0.25066243709877023</v>
          </cell>
          <cell r="P10">
            <v>0.22538619194535847</v>
          </cell>
          <cell r="Q10">
            <v>0.25936156567508556</v>
          </cell>
          <cell r="R10">
            <v>0.24128950108034461</v>
          </cell>
          <cell r="S10">
            <v>0.24634229000518787</v>
          </cell>
          <cell r="T10">
            <v>0.24384552086853273</v>
          </cell>
          <cell r="U10">
            <v>0.23165740731003928</v>
          </cell>
          <cell r="V10">
            <v>0.24137822149913199</v>
          </cell>
          <cell r="W10">
            <v>0.22552441570287476</v>
          </cell>
          <cell r="X10">
            <v>0.25714068799048495</v>
          </cell>
          <cell r="Y10">
            <v>0.22755552836669254</v>
          </cell>
          <cell r="Z10">
            <v>0.24774848397225213</v>
          </cell>
          <cell r="AA10">
            <v>0</v>
          </cell>
          <cell r="AB10">
            <v>0.10642116384329038</v>
          </cell>
          <cell r="AC10">
            <v>9.1433940458679794E-2</v>
          </cell>
          <cell r="AD10">
            <v>8.7704398934414701E-2</v>
          </cell>
          <cell r="AE10">
            <v>9.1578014410010511E-2</v>
          </cell>
          <cell r="AF10">
            <v>8.985031064794255E-2</v>
          </cell>
          <cell r="AG10">
            <v>7.8841155928660478E-2</v>
          </cell>
          <cell r="AH10">
            <v>9.2569539021822744E-2</v>
          </cell>
          <cell r="AI10">
            <v>7.5916385400002284E-2</v>
          </cell>
          <cell r="AJ10">
            <v>9.3461305156394101E-2</v>
          </cell>
          <cell r="AK10">
            <v>8.3942831310284668E-2</v>
          </cell>
          <cell r="AL10">
            <v>0.1007141482068955</v>
          </cell>
          <cell r="AM10">
            <v>0.10715324705259639</v>
          </cell>
        </row>
        <row r="11">
          <cell r="A11" t="str">
            <v>VRF-New-Hospital</v>
          </cell>
          <cell r="B11">
            <v>0</v>
          </cell>
          <cell r="C11">
            <v>4.1849380233644631</v>
          </cell>
          <cell r="D11">
            <v>1.98</v>
          </cell>
          <cell r="E11">
            <v>0.39600000000000002</v>
          </cell>
          <cell r="F11">
            <v>2.3759999999999999</v>
          </cell>
          <cell r="G11">
            <v>2.5143687238445707</v>
          </cell>
          <cell r="H11">
            <v>3.0636309584472365</v>
          </cell>
          <cell r="I11">
            <v>4973.4930084500666</v>
          </cell>
          <cell r="J11">
            <v>-4.2980059682426432</v>
          </cell>
          <cell r="K11">
            <v>28.638831707537967</v>
          </cell>
          <cell r="L11">
            <v>1.2184493584388936</v>
          </cell>
          <cell r="M11">
            <v>3.9757287446156565E-2</v>
          </cell>
          <cell r="N11">
            <v>7.8671130606791596E-4</v>
          </cell>
          <cell r="O11">
            <v>0.26241709960159748</v>
          </cell>
          <cell r="P11">
            <v>0.23595554030795818</v>
          </cell>
          <cell r="Q11">
            <v>0.27152416852057776</v>
          </cell>
          <cell r="R11">
            <v>0.25260462545040502</v>
          </cell>
          <cell r="S11">
            <v>0.25789436183812703</v>
          </cell>
          <cell r="T11">
            <v>0.25528050823166243</v>
          </cell>
          <cell r="U11">
            <v>0.24252084050221129</v>
          </cell>
          <cell r="V11">
            <v>0.25269750635926036</v>
          </cell>
          <cell r="W11">
            <v>0.23610024598449783</v>
          </cell>
          <cell r="X11">
            <v>0.26919914412797935</v>
          </cell>
          <cell r="Y11">
            <v>0.23822660644110316</v>
          </cell>
          <cell r="Z11">
            <v>0.25936649841584991</v>
          </cell>
          <cell r="AA11">
            <v>0</v>
          </cell>
          <cell r="AB11">
            <v>0.11141171958277299</v>
          </cell>
          <cell r="AC11">
            <v>9.5721679474685142E-2</v>
          </cell>
          <cell r="AD11">
            <v>9.181724336942329E-2</v>
          </cell>
          <cell r="AE11">
            <v>9.5872509686319343E-2</v>
          </cell>
          <cell r="AF11">
            <v>9.4063786307339373E-2</v>
          </cell>
          <cell r="AG11">
            <v>8.2538363974671014E-2</v>
          </cell>
          <cell r="AH11">
            <v>9.6910531241630557E-2</v>
          </cell>
          <cell r="AI11">
            <v>7.9476438111290515E-2</v>
          </cell>
          <cell r="AJ11">
            <v>9.784411620659654E-2</v>
          </cell>
          <cell r="AK11">
            <v>8.7879279319825698E-2</v>
          </cell>
          <cell r="AL11">
            <v>0.10543707691984541</v>
          </cell>
          <cell r="AM11">
            <v>0.11217813338883287</v>
          </cell>
        </row>
        <row r="12">
          <cell r="A12" t="str">
            <v>VRF-New-School K-12</v>
          </cell>
          <cell r="B12">
            <v>0</v>
          </cell>
          <cell r="C12">
            <v>3.8084682088936601</v>
          </cell>
          <cell r="D12">
            <v>1.8122943322360696</v>
          </cell>
          <cell r="E12">
            <v>0.36245886644721392</v>
          </cell>
          <cell r="F12">
            <v>2.1747531986832835</v>
          </cell>
          <cell r="G12">
            <v>2.3014021148359367</v>
          </cell>
          <cell r="H12">
            <v>2.7880319956682378</v>
          </cell>
          <cell r="I12">
            <v>5002.2310744192173</v>
          </cell>
          <cell r="J12">
            <v>-4.2328730191313975</v>
          </cell>
          <cell r="K12">
            <v>28.8942818064539</v>
          </cell>
          <cell r="L12">
            <v>1.2114493063577427</v>
          </cell>
          <cell r="M12">
            <v>3.6180790364203658E-2</v>
          </cell>
          <cell r="N12">
            <v>7.1594011237664974E-4</v>
          </cell>
          <cell r="O12">
            <v>0.23881050943241836</v>
          </cell>
          <cell r="P12">
            <v>0.21472938642296457</v>
          </cell>
          <cell r="Q12">
            <v>0.24709832212175795</v>
          </cell>
          <cell r="R12">
            <v>0.22988074855023363</v>
          </cell>
          <cell r="S12">
            <v>0.23469462936605301</v>
          </cell>
          <cell r="T12">
            <v>0.2323159135266917</v>
          </cell>
          <cell r="U12">
            <v>0.22070408352291224</v>
          </cell>
          <cell r="V12">
            <v>0.22996527405255024</v>
          </cell>
          <cell r="W12">
            <v>0.21486107462615203</v>
          </cell>
          <cell r="X12">
            <v>0.2449824529177991</v>
          </cell>
          <cell r="Y12">
            <v>0.21679615135952729</v>
          </cell>
          <cell r="Z12">
            <v>0.23603433507354635</v>
          </cell>
          <cell r="AA12">
            <v>0</v>
          </cell>
          <cell r="AB12">
            <v>0.10138931323719953</v>
          </cell>
          <cell r="AC12">
            <v>8.7110722105310026E-2</v>
          </cell>
          <cell r="AD12">
            <v>8.3557522345235266E-2</v>
          </cell>
          <cell r="AE12">
            <v>8.7247983890966704E-2</v>
          </cell>
          <cell r="AF12">
            <v>8.5601970150961548E-2</v>
          </cell>
          <cell r="AG12">
            <v>7.5113354954516681E-2</v>
          </cell>
          <cell r="AH12">
            <v>8.8192626815540034E-2</v>
          </cell>
          <cell r="AI12">
            <v>7.2326874666500632E-2</v>
          </cell>
          <cell r="AJ12">
            <v>8.9042228085504743E-2</v>
          </cell>
          <cell r="AK12">
            <v>7.997381075693287E-2</v>
          </cell>
          <cell r="AL12">
            <v>9.5952139134686476E-2</v>
          </cell>
          <cell r="AM12">
            <v>0.10208678177769888</v>
          </cell>
        </row>
        <row r="13">
          <cell r="A13" t="str">
            <v>VRF-New-Xlarge Ret</v>
          </cell>
          <cell r="B13">
            <v>0</v>
          </cell>
          <cell r="C13">
            <v>4.0589351681124262</v>
          </cell>
          <cell r="D13">
            <v>1.9381263635476327</v>
          </cell>
          <cell r="E13">
            <v>0.38762527270952657</v>
          </cell>
          <cell r="F13">
            <v>2.3257516362571593</v>
          </cell>
          <cell r="G13">
            <v>2.4611940966478683</v>
          </cell>
          <cell r="H13">
            <v>2.9713891507913743</v>
          </cell>
          <cell r="I13">
            <v>5019.4406882057392</v>
          </cell>
          <cell r="J13">
            <v>-4.1938685537583558</v>
          </cell>
          <cell r="K13">
            <v>29.047256524682727</v>
          </cell>
          <cell r="L13">
            <v>1.2072957410544698</v>
          </cell>
          <cell r="M13">
            <v>3.8560248993657731E-2</v>
          </cell>
          <cell r="N13">
            <v>7.6302448674820647E-4</v>
          </cell>
          <cell r="O13">
            <v>0.25451607367668388</v>
          </cell>
          <cell r="P13">
            <v>0.22885123634327542</v>
          </cell>
          <cell r="Q13">
            <v>0.26334894099928158</v>
          </cell>
          <cell r="R13">
            <v>0.2449990399246644</v>
          </cell>
          <cell r="S13">
            <v>0.25012950946430829</v>
          </cell>
          <cell r="T13">
            <v>0.24759435547437006</v>
          </cell>
          <cell r="U13">
            <v>0.2352188641788355</v>
          </cell>
          <cell r="V13">
            <v>0.24508912431427649</v>
          </cell>
          <cell r="W13">
            <v>0.22899158512651982</v>
          </cell>
          <cell r="X13">
            <v>0.26109391996404774</v>
          </cell>
          <cell r="Y13">
            <v>0.23105392372967556</v>
          </cell>
          <cell r="Z13">
            <v>0.25155732198966091</v>
          </cell>
          <cell r="AA13">
            <v>0</v>
          </cell>
          <cell r="AB13">
            <v>0.10805726255196547</v>
          </cell>
          <cell r="AC13">
            <v>9.2839628448841277E-2</v>
          </cell>
          <cell r="AD13">
            <v>8.9052749663345088E-2</v>
          </cell>
          <cell r="AE13">
            <v>9.2985917365665832E-2</v>
          </cell>
          <cell r="AF13">
            <v>9.1231652214941603E-2</v>
          </cell>
          <cell r="AG13">
            <v>8.0053244847320279E-2</v>
          </cell>
          <cell r="AH13">
            <v>9.3992685488058281E-2</v>
          </cell>
          <cell r="AI13">
            <v>7.7083509453476487E-2</v>
          </cell>
          <cell r="AJ13">
            <v>9.4898161465376343E-2</v>
          </cell>
          <cell r="AK13">
            <v>8.5233352414822897E-2</v>
          </cell>
          <cell r="AL13">
            <v>0.10226250834388156</v>
          </cell>
          <cell r="AM13">
            <v>0.10880060066913128</v>
          </cell>
        </row>
        <row r="14">
          <cell r="A14" t="str">
            <v>VRF-New-Large Ret</v>
          </cell>
          <cell r="B14">
            <v>0</v>
          </cell>
          <cell r="C14">
            <v>4.0977909902096235</v>
          </cell>
          <cell r="D14">
            <v>1.9876323579252317</v>
          </cell>
          <cell r="E14">
            <v>0.39752647158504639</v>
          </cell>
          <cell r="F14">
            <v>2.3851588295102779</v>
          </cell>
          <cell r="G14">
            <v>2.5240609269033536</v>
          </cell>
          <cell r="H14">
            <v>2.9998339924660375</v>
          </cell>
          <cell r="I14">
            <v>5098.8426194575632</v>
          </cell>
          <cell r="J14">
            <v>-4.0139092637660578</v>
          </cell>
          <cell r="K14">
            <v>29.753053192216626</v>
          </cell>
          <cell r="L14">
            <v>1.1884950796914346</v>
          </cell>
          <cell r="M14">
            <v>3.892938279670341E-2</v>
          </cell>
          <cell r="N14">
            <v>7.7032885168258928E-4</v>
          </cell>
          <cell r="O14">
            <v>0.25695253320857075</v>
          </cell>
          <cell r="P14">
            <v>0.23104200869064781</v>
          </cell>
          <cell r="Q14">
            <v>0.26586995677734637</v>
          </cell>
          <cell r="R14">
            <v>0.24734439374654471</v>
          </cell>
          <cell r="S14">
            <v>0.25252397681066013</v>
          </cell>
          <cell r="T14">
            <v>0.2499645540190924</v>
          </cell>
          <cell r="U14">
            <v>0.23747059325601808</v>
          </cell>
          <cell r="V14">
            <v>0.24743534050593399</v>
          </cell>
          <cell r="W14">
            <v>0.23118370102019867</v>
          </cell>
          <cell r="X14">
            <v>0.26359334862811795</v>
          </cell>
          <cell r="Y14">
            <v>0.23326578220571886</v>
          </cell>
          <cell r="Z14">
            <v>0.25396545765717959</v>
          </cell>
          <cell r="AA14">
            <v>0</v>
          </cell>
          <cell r="AB14">
            <v>0.10909168502882949</v>
          </cell>
          <cell r="AC14">
            <v>9.3728373880135177E-2</v>
          </cell>
          <cell r="AD14">
            <v>8.9905243643877003E-2</v>
          </cell>
          <cell r="AE14">
            <v>9.3876063207631866E-2</v>
          </cell>
          <cell r="AF14">
            <v>9.2105004634055423E-2</v>
          </cell>
          <cell r="AG14">
            <v>8.0819587375904542E-2</v>
          </cell>
          <cell r="AH14">
            <v>9.4892469030908075E-2</v>
          </cell>
          <cell r="AI14">
            <v>7.7821422971652926E-2</v>
          </cell>
          <cell r="AJ14">
            <v>9.5806613048495512E-2</v>
          </cell>
          <cell r="AK14">
            <v>8.6049283648264654E-2</v>
          </cell>
          <cell r="AL14">
            <v>0.10324145815875896</v>
          </cell>
          <cell r="AM14">
            <v>0.1098421390550804</v>
          </cell>
        </row>
        <row r="15">
          <cell r="A15" t="str">
            <v>VRF-New-Warehouse</v>
          </cell>
          <cell r="B15">
            <v>0</v>
          </cell>
          <cell r="C15">
            <v>4.0898458077684587</v>
          </cell>
          <cell r="D15">
            <v>1.9867934739976052</v>
          </cell>
          <cell r="E15">
            <v>0.39735869479952107</v>
          </cell>
          <cell r="F15">
            <v>2.3841521687971263</v>
          </cell>
          <cell r="G15">
            <v>2.5229956423020607</v>
          </cell>
          <cell r="H15">
            <v>2.9940176322806877</v>
          </cell>
          <cell r="I15">
            <v>5106.5917837275128</v>
          </cell>
          <cell r="J15">
            <v>-3.9963462891876285</v>
          </cell>
          <cell r="K15">
            <v>29.821934820555839</v>
          </cell>
          <cell r="L15">
            <v>1.1866915590662106</v>
          </cell>
          <cell r="M15">
            <v>3.8853902849243747E-2</v>
          </cell>
          <cell r="N15">
            <v>7.6883526567956141E-4</v>
          </cell>
          <cell r="O15">
            <v>0.25645432947882002</v>
          </cell>
          <cell r="P15">
            <v>0.23059404272190853</v>
          </cell>
          <cell r="Q15">
            <v>0.26535446310837507</v>
          </cell>
          <cell r="R15">
            <v>0.24686481918092856</v>
          </cell>
          <cell r="S15">
            <v>0.25203435958242115</v>
          </cell>
          <cell r="T15">
            <v>0.24947989924039551</v>
          </cell>
          <cell r="U15">
            <v>0.23701016294311572</v>
          </cell>
          <cell r="V15">
            <v>0.24695558960419003</v>
          </cell>
          <cell r="W15">
            <v>0.2307354603250491</v>
          </cell>
          <cell r="X15">
            <v>0.26308226906107035</v>
          </cell>
          <cell r="Y15">
            <v>0.23281350457581207</v>
          </cell>
          <cell r="Z15">
            <v>0.25347304555034911</v>
          </cell>
          <cell r="AA15">
            <v>0</v>
          </cell>
          <cell r="AB15">
            <v>0.10888016781322749</v>
          </cell>
          <cell r="AC15">
            <v>9.3546644496628167E-2</v>
          </cell>
          <cell r="AD15">
            <v>8.9730926904718136E-2</v>
          </cell>
          <cell r="AE15">
            <v>9.3694047470171141E-2</v>
          </cell>
          <cell r="AF15">
            <v>9.1926422791469939E-2</v>
          </cell>
          <cell r="AG15">
            <v>8.066288676134041E-2</v>
          </cell>
          <cell r="AH15">
            <v>9.4708482590275936E-2</v>
          </cell>
          <cell r="AI15">
            <v>7.7670535480119554E-2</v>
          </cell>
          <cell r="AJ15">
            <v>9.5620854179495354E-2</v>
          </cell>
          <cell r="AK15">
            <v>8.5882443206877962E-2</v>
          </cell>
          <cell r="AL15">
            <v>0.10304128391304389</v>
          </cell>
          <cell r="AM15">
            <v>0.10962916678865553</v>
          </cell>
        </row>
        <row r="16">
          <cell r="A16" t="str">
            <v>VRF-New-Small Off</v>
          </cell>
          <cell r="B16">
            <v>0</v>
          </cell>
          <cell r="C16">
            <v>3.2602314947007653</v>
          </cell>
          <cell r="D16">
            <v>1.9018540421587167</v>
          </cell>
          <cell r="E16">
            <v>0.38037080843174337</v>
          </cell>
          <cell r="F16">
            <v>2.2822248505904601</v>
          </cell>
          <cell r="G16">
            <v>2.4151324853137628</v>
          </cell>
          <cell r="H16">
            <v>2.3866891416566403</v>
          </cell>
          <cell r="I16">
            <v>6132.1687504915617</v>
          </cell>
          <cell r="J16">
            <v>-1.6719430931750763</v>
          </cell>
          <cell r="K16">
            <v>38.938196780808177</v>
          </cell>
          <cell r="L16">
            <v>0.98822286403330484</v>
          </cell>
          <cell r="M16">
            <v>3.0972492293117708E-2</v>
          </cell>
          <cell r="N16">
            <v>6.1287908278693788E-4</v>
          </cell>
          <cell r="O16">
            <v>0.20443325279673982</v>
          </cell>
          <cell r="P16">
            <v>0.18381865623010829</v>
          </cell>
          <cell r="Q16">
            <v>0.21152801805928478</v>
          </cell>
          <cell r="R16">
            <v>0.19678894908422367</v>
          </cell>
          <cell r="S16">
            <v>0.20090986200423183</v>
          </cell>
          <cell r="T16">
            <v>0.19887356712895382</v>
          </cell>
          <cell r="U16">
            <v>0.18893328357846292</v>
          </cell>
          <cell r="V16">
            <v>0.19686130696924276</v>
          </cell>
          <cell r="W16">
            <v>0.18393138764966163</v>
          </cell>
          <cell r="X16">
            <v>0.20971673251374576</v>
          </cell>
          <cell r="Y16">
            <v>0.18558790616702253</v>
          </cell>
          <cell r="Z16">
            <v>0.20205671436104036</v>
          </cell>
          <cell r="AA16">
            <v>0</v>
          </cell>
          <cell r="AB16">
            <v>8.6794116193508394E-2</v>
          </cell>
          <cell r="AC16">
            <v>7.4570957181853109E-2</v>
          </cell>
          <cell r="AD16">
            <v>7.1529247725618958E-2</v>
          </cell>
          <cell r="AE16">
            <v>7.4688459855387773E-2</v>
          </cell>
          <cell r="AF16">
            <v>7.3279393127892639E-2</v>
          </cell>
          <cell r="AG16">
            <v>6.4300635337715323E-2</v>
          </cell>
          <cell r="AH16">
            <v>7.549711951722983E-2</v>
          </cell>
          <cell r="AI16">
            <v>6.191527453225075E-2</v>
          </cell>
          <cell r="AJ16">
            <v>7.6224418963187754E-2</v>
          </cell>
          <cell r="AK16">
            <v>6.8461418680644037E-2</v>
          </cell>
          <cell r="AL16">
            <v>8.2139634318147303E-2</v>
          </cell>
          <cell r="AM16">
            <v>8.739118272461105E-2</v>
          </cell>
        </row>
        <row r="17">
          <cell r="A17" t="str">
            <v>VRF-New-Supermarket</v>
          </cell>
          <cell r="B17">
            <v>0</v>
          </cell>
          <cell r="C17">
            <v>2.347546574552124</v>
          </cell>
          <cell r="D17">
            <v>1.5262636850237556</v>
          </cell>
          <cell r="E17">
            <v>0.30525273700475114</v>
          </cell>
          <cell r="F17">
            <v>1.8315164220285067</v>
          </cell>
          <cell r="G17">
            <v>1.9381766030118648</v>
          </cell>
          <cell r="H17">
            <v>1.7185478786165289</v>
          </cell>
          <cell r="I17">
            <v>6834.4049191146232</v>
          </cell>
          <cell r="J17">
            <v>-8.0370692857512693E-2</v>
          </cell>
          <cell r="K17">
            <v>45.180311296436336</v>
          </cell>
          <cell r="L17">
            <v>0.88668281102246316</v>
          </cell>
          <cell r="M17">
            <v>2.2301903501709477E-2</v>
          </cell>
          <cell r="N17">
            <v>4.4130675804761462E-4</v>
          </cell>
          <cell r="O17">
            <v>0.14720322256490048</v>
          </cell>
          <cell r="P17">
            <v>0.13235957553111477</v>
          </cell>
          <cell r="Q17">
            <v>0.15231184504045495</v>
          </cell>
          <cell r="R17">
            <v>0.14169890208203845</v>
          </cell>
          <cell r="S17">
            <v>0.14466618677489448</v>
          </cell>
          <cell r="T17">
            <v>0.14319994210269654</v>
          </cell>
          <cell r="U17">
            <v>0.13604238944517474</v>
          </cell>
          <cell r="V17">
            <v>0.1417510037519335</v>
          </cell>
          <cell r="W17">
            <v>0.1324407483736712</v>
          </cell>
          <cell r="X17">
            <v>0.15100761950160063</v>
          </cell>
          <cell r="Y17">
            <v>0.1336335331122499</v>
          </cell>
          <cell r="Z17">
            <v>0.14549198375468533</v>
          </cell>
          <cell r="AA17">
            <v>0</v>
          </cell>
          <cell r="AB17">
            <v>6.2496552926543263E-2</v>
          </cell>
          <cell r="AC17">
            <v>5.369520396875984E-2</v>
          </cell>
          <cell r="AD17">
            <v>5.1505005319868916E-2</v>
          </cell>
          <cell r="AE17">
            <v>5.3779812377458845E-2</v>
          </cell>
          <cell r="AF17">
            <v>5.2765206581881691E-2</v>
          </cell>
          <cell r="AG17">
            <v>4.6300005528421354E-2</v>
          </cell>
          <cell r="AH17">
            <v>5.4362091955526055E-2</v>
          </cell>
          <cell r="AI17">
            <v>4.4582414125160216E-2</v>
          </cell>
          <cell r="AJ17">
            <v>5.4885787688730085E-2</v>
          </cell>
          <cell r="AK17">
            <v>4.9295999125815386E-2</v>
          </cell>
          <cell r="AL17">
            <v>5.9145069143695592E-2</v>
          </cell>
          <cell r="AM17">
            <v>6.2926473774847461E-2</v>
          </cell>
        </row>
        <row r="18">
          <cell r="A18" t="str">
            <v>VRF-New-Restaurant</v>
          </cell>
          <cell r="B18">
            <v>0</v>
          </cell>
          <cell r="C18">
            <v>3.7573935520667674</v>
          </cell>
          <cell r="D18">
            <v>2.4711102162046097</v>
          </cell>
          <cell r="E18">
            <v>0.49422204324092195</v>
          </cell>
          <cell r="F18">
            <v>2.9653322594455318</v>
          </cell>
          <cell r="G18">
            <v>3.1380213337361949</v>
          </cell>
          <cell r="H18">
            <v>2.7506422185739638</v>
          </cell>
          <cell r="I18">
            <v>6913.385630966045</v>
          </cell>
          <cell r="J18">
            <v>9.8633930881301332E-2</v>
          </cell>
          <cell r="K18">
            <v>45.882363782381468</v>
          </cell>
          <cell r="L18">
            <v>0.87655306514407627</v>
          </cell>
          <cell r="M18">
            <v>3.569557653275765E-2</v>
          </cell>
          <cell r="N18">
            <v>7.0633877306052958E-4</v>
          </cell>
          <cell r="O18">
            <v>0.23560786623129276</v>
          </cell>
          <cell r="P18">
            <v>0.21184969067111578</v>
          </cell>
          <cell r="Q18">
            <v>0.24378453261042685</v>
          </cell>
          <cell r="R18">
            <v>0.22679786070679719</v>
          </cell>
          <cell r="S18">
            <v>0.23154718346483907</v>
          </cell>
          <cell r="T18">
            <v>0.22920036813994191</v>
          </cell>
          <cell r="U18">
            <v>0.21774426222260493</v>
          </cell>
          <cell r="V18">
            <v>0.2268812526533672</v>
          </cell>
          <cell r="W18">
            <v>0.21197961282837166</v>
          </cell>
          <cell r="X18">
            <v>0.24169703893372865</v>
          </cell>
          <cell r="Y18">
            <v>0.2138887386085894</v>
          </cell>
          <cell r="Z18">
            <v>0.23286892262895953</v>
          </cell>
          <cell r="AA18">
            <v>0</v>
          </cell>
          <cell r="AB18">
            <v>0.10002960006763401</v>
          </cell>
          <cell r="AC18">
            <v>8.5942496458294854E-2</v>
          </cell>
          <cell r="AD18">
            <v>8.2436947997490337E-2</v>
          </cell>
          <cell r="AE18">
            <v>8.6077917451744965E-2</v>
          </cell>
          <cell r="AF18">
            <v>8.4453978095006751E-2</v>
          </cell>
          <cell r="AG18">
            <v>7.4106023760715539E-2</v>
          </cell>
          <cell r="AH18">
            <v>8.7009891946243464E-2</v>
          </cell>
          <cell r="AI18">
            <v>7.1356912440131856E-2</v>
          </cell>
          <cell r="AJ18">
            <v>8.784809937203697E-2</v>
          </cell>
          <cell r="AK18">
            <v>7.8901296896895748E-2</v>
          </cell>
          <cell r="AL18">
            <v>9.4665342892915033E-2</v>
          </cell>
          <cell r="AM18">
            <v>0.10071771498762253</v>
          </cell>
        </row>
        <row r="19">
          <cell r="A19" t="str">
            <v>VRF-New-MiniMart</v>
          </cell>
          <cell r="B19">
            <v>0</v>
          </cell>
          <cell r="C19">
            <v>3.9670517690227078</v>
          </cell>
          <cell r="D19">
            <v>2.6278655191822664</v>
          </cell>
          <cell r="E19">
            <v>0.52557310383645328</v>
          </cell>
          <cell r="F19">
            <v>3.1534386230187197</v>
          </cell>
          <cell r="G19">
            <v>3.3370822585360935</v>
          </cell>
          <cell r="H19">
            <v>2.904124874845821</v>
          </cell>
          <cell r="I19">
            <v>6963.3884168971281</v>
          </cell>
          <cell r="J19">
            <v>0.21196197859912538</v>
          </cell>
          <cell r="K19">
            <v>46.32683407575054</v>
          </cell>
          <cell r="L19">
            <v>0.87025870201946964</v>
          </cell>
          <cell r="M19">
            <v>3.7687348442025953E-2</v>
          </cell>
          <cell r="N19">
            <v>7.457516601256229E-4</v>
          </cell>
          <cell r="O19">
            <v>0.24875451282296412</v>
          </cell>
          <cell r="P19">
            <v>0.22367065852909876</v>
          </cell>
          <cell r="Q19">
            <v>0.25738742773447509</v>
          </cell>
          <cell r="R19">
            <v>0.2394529191738704</v>
          </cell>
          <cell r="S19">
            <v>0.24446724865197003</v>
          </cell>
          <cell r="T19">
            <v>0.24198948374467627</v>
          </cell>
          <cell r="U19">
            <v>0.22989414035950309</v>
          </cell>
          <cell r="V19">
            <v>0.23954096429466454</v>
          </cell>
          <cell r="W19">
            <v>0.22380783019254977</v>
          </cell>
          <cell r="X19">
            <v>0.25518345432359452</v>
          </cell>
          <cell r="Y19">
            <v>0.22582348298450544</v>
          </cell>
          <cell r="Z19">
            <v>0.2458627393336226</v>
          </cell>
          <cell r="AA19">
            <v>0</v>
          </cell>
          <cell r="AB19">
            <v>0.105611136125112</v>
          </cell>
          <cell r="AC19">
            <v>9.0737988417947876E-2</v>
          </cell>
          <cell r="AD19">
            <v>8.703683440516688E-2</v>
          </cell>
          <cell r="AE19">
            <v>9.0880965746296574E-2</v>
          </cell>
          <cell r="AF19">
            <v>8.9166412450597657E-2</v>
          </cell>
          <cell r="AG19">
            <v>7.8241054225868717E-2</v>
          </cell>
          <cell r="AH19">
            <v>9.1864943340299376E-2</v>
          </cell>
          <cell r="AI19">
            <v>7.5338545671351426E-2</v>
          </cell>
          <cell r="AJ19">
            <v>9.2749921771550767E-2</v>
          </cell>
          <cell r="AK19">
            <v>8.330389806009178E-2</v>
          </cell>
          <cell r="AL19">
            <v>9.9947559600700189E-2</v>
          </cell>
          <cell r="AM19">
            <v>0.10633764706222952</v>
          </cell>
        </row>
        <row r="20">
          <cell r="A20" t="str">
            <v>VRF-New-Assembly</v>
          </cell>
          <cell r="B20">
            <v>0</v>
          </cell>
          <cell r="C20">
            <v>3.7909390211690437</v>
          </cell>
          <cell r="D20">
            <v>2.6536674378850664</v>
          </cell>
          <cell r="E20">
            <v>0.53073348757701333</v>
          </cell>
          <cell r="F20">
            <v>3.1844009254620795</v>
          </cell>
          <cell r="G20">
            <v>3.3698476814661449</v>
          </cell>
          <cell r="H20">
            <v>2.7751995565999055</v>
          </cell>
          <cell r="I20">
            <v>7358.4280705326391</v>
          </cell>
          <cell r="J20">
            <v>1.1072935463110325</v>
          </cell>
          <cell r="K20">
            <v>49.838306236237564</v>
          </cell>
          <cell r="L20">
            <v>0.82353857471459324</v>
          </cell>
          <cell r="M20">
            <v>3.6014261504953078E-2</v>
          </cell>
          <cell r="N20">
            <v>7.126448640140333E-4</v>
          </cell>
          <cell r="O20">
            <v>0.23771133936696354</v>
          </cell>
          <cell r="P20">
            <v>0.21374105423318548</v>
          </cell>
          <cell r="Q20">
            <v>0.24596100584725283</v>
          </cell>
          <cell r="R20">
            <v>0.22882267938053377</v>
          </cell>
          <cell r="S20">
            <v>0.23361440340893208</v>
          </cell>
          <cell r="T20">
            <v>0.23124663605442206</v>
          </cell>
          <cell r="U20">
            <v>0.21968825167150591</v>
          </cell>
          <cell r="V20">
            <v>0.22890681583840616</v>
          </cell>
          <cell r="W20">
            <v>0.21387213631677102</v>
          </cell>
          <cell r="X20">
            <v>0.24385487532731145</v>
          </cell>
          <cell r="Y20">
            <v>0.2157983064973118</v>
          </cell>
          <cell r="Z20">
            <v>0.23494794287016724</v>
          </cell>
          <cell r="AA20">
            <v>0</v>
          </cell>
          <cell r="AB20">
            <v>0.10092264994699417</v>
          </cell>
          <cell r="AC20">
            <v>8.6709778703171328E-2</v>
          </cell>
          <cell r="AD20">
            <v>8.3172933210009445E-2</v>
          </cell>
          <cell r="AE20">
            <v>8.6846408715769596E-2</v>
          </cell>
          <cell r="AF20">
            <v>8.5207971062070856E-2</v>
          </cell>
          <cell r="AG20">
            <v>7.4767631680117602E-2</v>
          </cell>
          <cell r="AH20">
            <v>8.7786703744483136E-2</v>
          </cell>
          <cell r="AI20">
            <v>7.1993976689145006E-2</v>
          </cell>
          <cell r="AJ20">
            <v>8.8632394565591396E-2</v>
          </cell>
          <cell r="AK20">
            <v>7.9605716325019921E-2</v>
          </cell>
          <cell r="AL20">
            <v>9.5510501455909835E-2</v>
          </cell>
          <cell r="AM20">
            <v>0.1016169082579976</v>
          </cell>
        </row>
        <row r="21">
          <cell r="A21" t="str">
            <v>VRF-New-Lodging</v>
          </cell>
          <cell r="B21">
            <v>0</v>
          </cell>
          <cell r="C21">
            <v>3.5215726814852979</v>
          </cell>
          <cell r="D21">
            <v>2.7848373287035759</v>
          </cell>
          <cell r="E21">
            <v>0.55696746574071521</v>
          </cell>
          <cell r="F21">
            <v>3.341804794444291</v>
          </cell>
          <cell r="G21">
            <v>3.5364181213571375</v>
          </cell>
          <cell r="H21">
            <v>2.5780068973988781</v>
          </cell>
          <cell r="I21">
            <v>8312.8228911024416</v>
          </cell>
          <cell r="J21">
            <v>3.270367058180041</v>
          </cell>
          <cell r="K21">
            <v>58.321836463398</v>
          </cell>
          <cell r="L21">
            <v>0.7289881481575321</v>
          </cell>
          <cell r="M21">
            <v>3.3455257062035192E-2</v>
          </cell>
          <cell r="N21">
            <v>6.6200766372092918E-4</v>
          </cell>
          <cell r="O21">
            <v>0.22082068693783169</v>
          </cell>
          <cell r="P21">
            <v>0.1985536177966101</v>
          </cell>
          <cell r="Q21">
            <v>0.22848417082562919</v>
          </cell>
          <cell r="R21">
            <v>0.21256361342426996</v>
          </cell>
          <cell r="S21">
            <v>0.21701486002607376</v>
          </cell>
          <cell r="T21">
            <v>0.21481533511016418</v>
          </cell>
          <cell r="U21">
            <v>0.20407823528933094</v>
          </cell>
          <cell r="V21">
            <v>0.21264177154021585</v>
          </cell>
          <cell r="W21">
            <v>0.19867538580237576</v>
          </cell>
          <cell r="X21">
            <v>0.22652769205842896</v>
          </cell>
          <cell r="Y21">
            <v>0.20046469136751574</v>
          </cell>
          <cell r="Z21">
            <v>0.21825364443018697</v>
          </cell>
          <cell r="AA21">
            <v>0</v>
          </cell>
          <cell r="AB21">
            <v>9.3751559972821377E-2</v>
          </cell>
          <cell r="AC21">
            <v>8.0548588672512869E-2</v>
          </cell>
          <cell r="AD21">
            <v>7.7263054825146366E-2</v>
          </cell>
          <cell r="AE21">
            <v>8.0675510397486619E-2</v>
          </cell>
          <cell r="AF21">
            <v>7.9153492435877978E-2</v>
          </cell>
          <cell r="AG21">
            <v>6.9454994584128377E-2</v>
          </cell>
          <cell r="AH21">
            <v>8.1548992473342546E-2</v>
          </cell>
          <cell r="AI21">
            <v>6.6878422502770471E-2</v>
          </cell>
          <cell r="AJ21">
            <v>8.2334592472700849E-2</v>
          </cell>
          <cell r="AK21">
            <v>7.3949307634552347E-2</v>
          </cell>
          <cell r="AL21">
            <v>8.8723973359606204E-2</v>
          </cell>
          <cell r="AM21">
            <v>9.4396487545718569E-2</v>
          </cell>
        </row>
      </sheetData>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7th Plan Notes"/>
      <sheetName val="CBSA v2  food detail"/>
      <sheetName val="CBSA Summary"/>
      <sheetName val="Summary"/>
      <sheetName val="Checklist"/>
      <sheetName val="MeasureTable"/>
      <sheetName val="ProData"/>
      <sheetName val="Measure_InputOutput"/>
      <sheetName val="LookupTable"/>
      <sheetName val="Analysis Summary"/>
      <sheetName val="FlowRate"/>
      <sheetName val="Hours"/>
      <sheetName val="PSE"/>
      <sheetName val="AVISTA meter data (B2)"/>
      <sheetName val="WaterTemp"/>
      <sheetName val="Cost"/>
      <sheetName val="Water"/>
      <sheetName val="Lifetime and Removal"/>
      <sheetName val="Lookups"/>
      <sheetName val="SCL"/>
      <sheetName val="FacilityTypes"/>
      <sheetName val="FSTC Report Samples"/>
      <sheetName val="CUWCC01"/>
      <sheetName val="CUWCC02"/>
      <sheetName val="Reports"/>
      <sheetName val="ValidationLists"/>
      <sheetName val="Notes"/>
      <sheetName val="ProCost 6th Plan Inputs"/>
      <sheetName val="Levelized Cost Note"/>
      <sheetName val="Problem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ow r="58">
          <cell r="G58" t="str">
            <v>'Measure_InputOutput'!A78:DA91</v>
          </cell>
        </row>
      </sheetData>
      <sheetData sheetId="28"/>
      <sheetData sheetId="29"/>
    </sheetDataSet>
  </externalBook>
</externalLink>
</file>

<file path=xl/externalLinks/externalLink4.xml><?xml version="1.0" encoding="utf-8"?>
<externalLink xmlns="http://schemas.openxmlformats.org/spreadsheetml/2006/main">
  <externalBook xmlns:r="http://schemas.openxmlformats.org/officeDocument/2006/relationships" r:id="rId1">
    <sheetNames>
      <sheetName val="LOG"/>
      <sheetName val="Forecast Switchboard"/>
      <sheetName val="Lists&amp;Tables"/>
      <sheetName val="Res Forecast (Low)"/>
      <sheetName val="Res Forecast (Base Case)"/>
      <sheetName val="Res Forecast (High)"/>
      <sheetName val="Com Forecast (Low)"/>
      <sheetName val="Com Forecast (Base Case)"/>
      <sheetName val="Com Forecast (High)"/>
      <sheetName val="Ind Forecast (Low)"/>
      <sheetName val="Ind Forecast (Base Case)"/>
      <sheetName val="Ind Forecast (High)"/>
      <sheetName val="Ag Forecast (Low)"/>
      <sheetName val="Ag Forecast (Base Case)"/>
      <sheetName val="Ag Forecast (High)"/>
      <sheetName val="Pop Forecast (High)"/>
      <sheetName val="Pop Forecast (Base Case)"/>
      <sheetName val="Pop Forecast (Low)"/>
      <sheetName val="DEI (Base Case)"/>
      <sheetName val="Dairy Forecast (Base Case)"/>
      <sheetName val="Dairy Forecast (Low)"/>
      <sheetName val="Dairy Forecast (High)"/>
      <sheetName val="EV Forecast (Base Case)"/>
      <sheetName val="EV Forecast (Low)"/>
      <sheetName val="EV Forecast (High)"/>
      <sheetName val="DEI Forecast (Base Case)"/>
      <sheetName val="DEI Forecast (High)"/>
      <sheetName val="DEI Forecast (Low)"/>
      <sheetName val="DataCenter Forecast (Base Case)"/>
      <sheetName val="DataCenter Forecast (High)"/>
      <sheetName val="DataCenter Forecast (Low)"/>
    </sheetNames>
    <definedNames>
      <definedName name="rng_ForecastColumnLookup" refersTo="='Forecast Switchboard'!$H$21:$AE$21"/>
      <definedName name="rng_ForecastRowLookup" refersTo="='Forecast Switchboard'!$G$22:$G$502"/>
      <definedName name="switch_ForecastScenario" refersTo="='Forecast Switchboard'!$H$3"/>
      <definedName name="switch_ForecastState" refersTo="='Forecast Switchboard'!$H$4"/>
      <definedName name="tbl_Forecast" refersTo="='Forecast Switchboard'!$H$22:$AE$502"/>
    </definedNames>
    <sheetDataSet>
      <sheetData sheetId="0" refreshError="1"/>
      <sheetData sheetId="1">
        <row r="3">
          <cell r="H3" t="str">
            <v>Base</v>
          </cell>
        </row>
        <row r="4">
          <cell r="H4" t="str">
            <v>Region</v>
          </cell>
        </row>
        <row r="21">
          <cell r="H21" t="str">
            <v>Sector</v>
          </cell>
          <cell r="I21" t="str">
            <v>Building/Industry Type</v>
          </cell>
          <cell r="J21" t="str">
            <v>Vintage / Subcategory</v>
          </cell>
          <cell r="K21" t="str">
            <v>Forecast Units</v>
          </cell>
          <cell r="L21">
            <v>2016</v>
          </cell>
          <cell r="M21">
            <v>2017</v>
          </cell>
          <cell r="N21">
            <v>2018</v>
          </cell>
          <cell r="O21">
            <v>2019</v>
          </cell>
          <cell r="P21">
            <v>2020</v>
          </cell>
          <cell r="Q21">
            <v>2021</v>
          </cell>
          <cell r="R21">
            <v>2022</v>
          </cell>
          <cell r="S21">
            <v>2023</v>
          </cell>
          <cell r="T21">
            <v>2024</v>
          </cell>
          <cell r="U21">
            <v>2025</v>
          </cell>
          <cell r="V21">
            <v>2026</v>
          </cell>
          <cell r="W21">
            <v>2027</v>
          </cell>
          <cell r="X21">
            <v>2028</v>
          </cell>
          <cell r="Y21">
            <v>2029</v>
          </cell>
          <cell r="Z21">
            <v>2030</v>
          </cell>
          <cell r="AA21">
            <v>2031</v>
          </cell>
          <cell r="AB21">
            <v>2032</v>
          </cell>
          <cell r="AC21">
            <v>2033</v>
          </cell>
          <cell r="AD21">
            <v>2034</v>
          </cell>
          <cell r="AE21">
            <v>2035</v>
          </cell>
        </row>
        <row r="22">
          <cell r="G22" t="str">
            <v>RegionSingle FamilyNew</v>
          </cell>
          <cell r="H22" t="str">
            <v>Res</v>
          </cell>
          <cell r="I22" t="str">
            <v>Single Family</v>
          </cell>
          <cell r="J22" t="str">
            <v>New</v>
          </cell>
          <cell r="K22" t="str">
            <v>Buildings</v>
          </cell>
          <cell r="L22">
            <v>62685.758999999998</v>
          </cell>
          <cell r="M22">
            <v>59961.781000000003</v>
          </cell>
          <cell r="N22">
            <v>56834.012000000002</v>
          </cell>
          <cell r="O22">
            <v>54985.192999999999</v>
          </cell>
          <cell r="P22">
            <v>53507.474000000002</v>
          </cell>
          <cell r="Q22">
            <v>50982.05</v>
          </cell>
          <cell r="R22">
            <v>49561.669000000002</v>
          </cell>
          <cell r="S22">
            <v>49324.517999999996</v>
          </cell>
          <cell r="T22">
            <v>48815.77</v>
          </cell>
          <cell r="U22">
            <v>49683.252</v>
          </cell>
          <cell r="V22">
            <v>50030.137000000002</v>
          </cell>
          <cell r="W22">
            <v>49387.762999999999</v>
          </cell>
          <cell r="X22">
            <v>48079.345999999998</v>
          </cell>
          <cell r="Y22">
            <v>48129.050999999999</v>
          </cell>
          <cell r="Z22">
            <v>48690.569000000003</v>
          </cell>
          <cell r="AA22">
            <v>48482.864000000001</v>
          </cell>
          <cell r="AB22">
            <v>46879.000999999997</v>
          </cell>
          <cell r="AC22">
            <v>46798.777999999998</v>
          </cell>
          <cell r="AD22">
            <v>46917.627</v>
          </cell>
          <cell r="AE22">
            <v>47236.144999999997</v>
          </cell>
        </row>
        <row r="23">
          <cell r="G23" t="str">
            <v>RegionMultifamily - Low RiseNew</v>
          </cell>
          <cell r="H23" t="str">
            <v>Res</v>
          </cell>
          <cell r="I23" t="str">
            <v>Multifamily - Low Rise</v>
          </cell>
          <cell r="J23" t="str">
            <v>New</v>
          </cell>
          <cell r="K23" t="str">
            <v>Buildings</v>
          </cell>
          <cell r="L23">
            <v>23280.347100904564</v>
          </cell>
          <cell r="M23">
            <v>23017.418106038647</v>
          </cell>
          <cell r="N23">
            <v>22811.60852767331</v>
          </cell>
          <cell r="O23">
            <v>22085.916378202593</v>
          </cell>
          <cell r="P23">
            <v>20817.853908138593</v>
          </cell>
          <cell r="Q23">
            <v>20070.279329962508</v>
          </cell>
          <cell r="R23">
            <v>19887.831284331631</v>
          </cell>
          <cell r="S23">
            <v>20257.583209811291</v>
          </cell>
          <cell r="T23">
            <v>20750.368029493613</v>
          </cell>
          <cell r="U23">
            <v>21314.334279744231</v>
          </cell>
          <cell r="V23">
            <v>21403.286239774712</v>
          </cell>
          <cell r="W23">
            <v>21409.137516518917</v>
          </cell>
          <cell r="X23">
            <v>21443.358292282628</v>
          </cell>
          <cell r="Y23">
            <v>21209.865626522758</v>
          </cell>
          <cell r="Z23">
            <v>20954.17798283829</v>
          </cell>
          <cell r="AA23">
            <v>20525.44023202754</v>
          </cell>
          <cell r="AB23">
            <v>20175.505597554071</v>
          </cell>
          <cell r="AC23">
            <v>19919.723927484571</v>
          </cell>
          <cell r="AD23">
            <v>19536.194066416414</v>
          </cell>
          <cell r="AE23">
            <v>19462.287131015248</v>
          </cell>
        </row>
        <row r="24">
          <cell r="G24" t="str">
            <v>RegionMultifamily - High RiseNew</v>
          </cell>
          <cell r="H24" t="str">
            <v>Res</v>
          </cell>
          <cell r="I24" t="str">
            <v>Multifamily - High Rise</v>
          </cell>
          <cell r="J24" t="str">
            <v>New</v>
          </cell>
          <cell r="K24" t="str">
            <v>Buildings</v>
          </cell>
          <cell r="L24">
            <v>5226.2387411561367</v>
          </cell>
          <cell r="M24">
            <v>5239.95312759432</v>
          </cell>
          <cell r="N24">
            <v>5271.2612760989568</v>
          </cell>
          <cell r="O24">
            <v>4985.883552972361</v>
          </cell>
          <cell r="P24">
            <v>4608.5912035798974</v>
          </cell>
          <cell r="Q24">
            <v>4509.6375960361838</v>
          </cell>
          <cell r="R24">
            <v>4481.760351096189</v>
          </cell>
          <cell r="S24">
            <v>4621.8312800578688</v>
          </cell>
          <cell r="T24">
            <v>4700.9782942419988</v>
          </cell>
          <cell r="U24">
            <v>4828.2391631488581</v>
          </cell>
          <cell r="V24">
            <v>4790.0249139778334</v>
          </cell>
          <cell r="W24">
            <v>4782.0649962402858</v>
          </cell>
          <cell r="X24">
            <v>4748.3908346265653</v>
          </cell>
          <cell r="Y24">
            <v>4733.4823682495089</v>
          </cell>
          <cell r="Z24">
            <v>4698.697177079107</v>
          </cell>
          <cell r="AA24">
            <v>4599.2987885998937</v>
          </cell>
          <cell r="AB24">
            <v>4526.3104216428001</v>
          </cell>
          <cell r="AC24">
            <v>4422.0600452822764</v>
          </cell>
          <cell r="AD24">
            <v>4405.182362066379</v>
          </cell>
          <cell r="AE24">
            <v>4385.1136986120664</v>
          </cell>
        </row>
        <row r="25">
          <cell r="G25" t="str">
            <v>RegionManufacturedNew</v>
          </cell>
          <cell r="H25" t="str">
            <v>Res</v>
          </cell>
          <cell r="I25" t="str">
            <v>Manufactured</v>
          </cell>
          <cell r="J25" t="str">
            <v>New</v>
          </cell>
          <cell r="K25" t="str">
            <v>Buildings</v>
          </cell>
          <cell r="L25">
            <v>1869.5754050925925</v>
          </cell>
          <cell r="M25">
            <v>1881.796305941358</v>
          </cell>
          <cell r="N25">
            <v>1949.1340235982509</v>
          </cell>
          <cell r="O25">
            <v>2021.1963608646258</v>
          </cell>
          <cell r="P25">
            <v>1959.5061710087307</v>
          </cell>
          <cell r="Q25">
            <v>1928.5764356212967</v>
          </cell>
          <cell r="R25">
            <v>1934.9641170211423</v>
          </cell>
          <cell r="S25">
            <v>1945.862235675901</v>
          </cell>
          <cell r="T25">
            <v>1956.539890631658</v>
          </cell>
          <cell r="U25">
            <v>1957.7742018038925</v>
          </cell>
          <cell r="V25">
            <v>1947.2038419604366</v>
          </cell>
          <cell r="W25">
            <v>1945.153453785721</v>
          </cell>
          <cell r="X25">
            <v>1947.9162901464586</v>
          </cell>
          <cell r="Y25">
            <v>1950.0749856673444</v>
          </cell>
          <cell r="Z25">
            <v>1950.7771106659191</v>
          </cell>
          <cell r="AA25">
            <v>1949.8166473382953</v>
          </cell>
          <cell r="AB25">
            <v>1948.4903882606959</v>
          </cell>
          <cell r="AC25">
            <v>1948.7048126440727</v>
          </cell>
          <cell r="AD25">
            <v>1949.296705787131</v>
          </cell>
          <cell r="AE25">
            <v>1949.5267750605763</v>
          </cell>
        </row>
        <row r="26">
          <cell r="G26" t="str">
            <v>RegionSingle FamilyExisting</v>
          </cell>
          <cell r="H26" t="str">
            <v>Res</v>
          </cell>
          <cell r="I26" t="str">
            <v>Single Family</v>
          </cell>
          <cell r="J26" t="str">
            <v>Existing</v>
          </cell>
          <cell r="K26" t="str">
            <v>Buildings</v>
          </cell>
          <cell r="L26">
            <v>4203528.2719999999</v>
          </cell>
          <cell r="M26">
            <v>4193982.9785983553</v>
          </cell>
          <cell r="N26">
            <v>4184459.3604704877</v>
          </cell>
          <cell r="O26">
            <v>4174957.36839659</v>
          </cell>
          <cell r="P26">
            <v>4165476.9532686244</v>
          </cell>
          <cell r="Q26">
            <v>4156018.0660900641</v>
          </cell>
          <cell r="R26">
            <v>4146580.6579756448</v>
          </cell>
          <cell r="S26">
            <v>4137164.6801511091</v>
          </cell>
          <cell r="T26">
            <v>4127770.0839529554</v>
          </cell>
          <cell r="U26">
            <v>4118396.8208281873</v>
          </cell>
          <cell r="V26">
            <v>4109044.8423340586</v>
          </cell>
          <cell r="W26">
            <v>4099714.1001378288</v>
          </cell>
          <cell r="X26">
            <v>4090404.5460165106</v>
          </cell>
          <cell r="Y26">
            <v>4081116.1318566194</v>
          </cell>
          <cell r="Z26">
            <v>4071848.8096539262</v>
          </cell>
          <cell r="AA26">
            <v>4062602.5315132081</v>
          </cell>
          <cell r="AB26">
            <v>4053377.2496480034</v>
          </cell>
          <cell r="AC26">
            <v>4044172.9163803621</v>
          </cell>
          <cell r="AD26">
            <v>4034989.4841406001</v>
          </cell>
          <cell r="AE26">
            <v>4025826.9054670548</v>
          </cell>
        </row>
        <row r="27">
          <cell r="G27" t="str">
            <v>RegionMultifamily - Low RiseExisting</v>
          </cell>
          <cell r="H27" t="str">
            <v>Res</v>
          </cell>
          <cell r="I27" t="str">
            <v>Multifamily - Low Rise</v>
          </cell>
          <cell r="J27" t="str">
            <v>Existing</v>
          </cell>
          <cell r="K27" t="str">
            <v>Buildings</v>
          </cell>
          <cell r="L27">
            <v>926243.25609262148</v>
          </cell>
          <cell r="M27">
            <v>924139.92640956037</v>
          </cell>
          <cell r="N27">
            <v>922041.3730050053</v>
          </cell>
          <cell r="O27">
            <v>919947.58503289847</v>
          </cell>
          <cell r="P27">
            <v>917858.55167181045</v>
          </cell>
          <cell r="Q27">
            <v>915774.26212488639</v>
          </cell>
          <cell r="R27">
            <v>913694.70561978838</v>
          </cell>
          <cell r="S27">
            <v>911619.87140864041</v>
          </cell>
          <cell r="T27">
            <v>909549.74876797362</v>
          </cell>
          <cell r="U27">
            <v>907484.32699866977</v>
          </cell>
          <cell r="V27">
            <v>905423.59542590659</v>
          </cell>
          <cell r="W27">
            <v>903367.54339910217</v>
          </cell>
          <cell r="X27">
            <v>901316.16029185988</v>
          </cell>
          <cell r="Y27">
            <v>899269.43550191447</v>
          </cell>
          <cell r="Z27">
            <v>897227.35845107585</v>
          </cell>
          <cell r="AA27">
            <v>895189.9185851753</v>
          </cell>
          <cell r="AB27">
            <v>893157.10537401051</v>
          </cell>
          <cell r="AC27">
            <v>891128.90831129183</v>
          </cell>
          <cell r="AD27">
            <v>889105.31691458682</v>
          </cell>
          <cell r="AE27">
            <v>887086.32072526717</v>
          </cell>
        </row>
        <row r="28">
          <cell r="G28" t="str">
            <v>RegionMultifamily - High RiseExisting</v>
          </cell>
          <cell r="H28" t="str">
            <v>Res</v>
          </cell>
          <cell r="I28" t="str">
            <v>Multifamily - High Rise</v>
          </cell>
          <cell r="J28" t="str">
            <v>Existing</v>
          </cell>
          <cell r="K28" t="str">
            <v>Buildings</v>
          </cell>
          <cell r="L28">
            <v>211180.07985625503</v>
          </cell>
          <cell r="M28">
            <v>210700.52836963299</v>
          </cell>
          <cell r="N28">
            <v>210222.06585706791</v>
          </cell>
          <cell r="O28">
            <v>209744.68984569819</v>
          </cell>
          <cell r="P28">
            <v>209268.39786827751</v>
          </cell>
          <cell r="Q28">
            <v>208793.18746316229</v>
          </cell>
          <cell r="R28">
            <v>208319.05617429892</v>
          </cell>
          <cell r="S28">
            <v>207846.00155121088</v>
          </cell>
          <cell r="T28">
            <v>207374.0211489865</v>
          </cell>
          <cell r="U28">
            <v>206903.11252826577</v>
          </cell>
          <cell r="V28">
            <v>206433.27325522827</v>
          </cell>
          <cell r="W28">
            <v>205964.50090158021</v>
          </cell>
          <cell r="X28">
            <v>205496.79304454199</v>
          </cell>
          <cell r="Y28">
            <v>205030.14726683579</v>
          </cell>
          <cell r="Z28">
            <v>204564.56115667295</v>
          </cell>
          <cell r="AA28">
            <v>204100.03230774152</v>
          </cell>
          <cell r="AB28">
            <v>203636.55831919383</v>
          </cell>
          <cell r="AC28">
            <v>203174.13679563423</v>
          </cell>
          <cell r="AD28">
            <v>202712.76534710638</v>
          </cell>
          <cell r="AE28">
            <v>202252.44158908122</v>
          </cell>
        </row>
        <row r="29">
          <cell r="G29" t="str">
            <v>RegionManufacturedExisting</v>
          </cell>
          <cell r="H29" t="str">
            <v>Res</v>
          </cell>
          <cell r="I29" t="str">
            <v>Manufactured</v>
          </cell>
          <cell r="J29" t="str">
            <v>Existing</v>
          </cell>
          <cell r="K29" t="str">
            <v>Buildings</v>
          </cell>
          <cell r="L29">
            <v>572006.3278356482</v>
          </cell>
          <cell r="M29">
            <v>565893.30394507048</v>
          </cell>
          <cell r="N29">
            <v>559845.60985814757</v>
          </cell>
          <cell r="O29">
            <v>553862.54739615123</v>
          </cell>
          <cell r="P29">
            <v>547943.42584177968</v>
          </cell>
          <cell r="Q29">
            <v>542087.56185941794</v>
          </cell>
          <cell r="R29">
            <v>536294.27941624937</v>
          </cell>
          <cell r="S29">
            <v>530562.90970421082</v>
          </cell>
          <cell r="T29">
            <v>524892.79106278194</v>
          </cell>
          <cell r="U29">
            <v>519283.26890259917</v>
          </cell>
          <cell r="V29">
            <v>513733.69562988722</v>
          </cell>
          <cell r="W29">
            <v>508243.4305716962</v>
          </cell>
          <cell r="X29">
            <v>502811.8399019395</v>
          </cell>
          <cell r="Y29">
            <v>497438.2965682213</v>
          </cell>
          <cell r="Z29">
            <v>492122.18021944637</v>
          </cell>
          <cell r="AA29">
            <v>486862.87713420321</v>
          </cell>
          <cell r="AB29">
            <v>481659.78014991269</v>
          </cell>
          <cell r="AC29">
            <v>476512.28859273402</v>
          </cell>
          <cell r="AD29">
            <v>471419.80820821953</v>
          </cell>
          <cell r="AE29">
            <v>466381.75109271082</v>
          </cell>
        </row>
        <row r="30">
          <cell r="G30" t="str">
            <v>RegionLarge OffNew</v>
          </cell>
          <cell r="H30" t="str">
            <v>Com</v>
          </cell>
          <cell r="I30" t="str">
            <v>Large Off</v>
          </cell>
          <cell r="J30" t="str">
            <v>New</v>
          </cell>
          <cell r="K30" t="str">
            <v>Millions SqFt</v>
          </cell>
          <cell r="L30">
            <v>7.8066550111953834</v>
          </cell>
          <cell r="M30">
            <v>5.9496992573140863</v>
          </cell>
          <cell r="N30">
            <v>5.890903545908837</v>
          </cell>
          <cell r="O30">
            <v>6.8915688291332424</v>
          </cell>
          <cell r="P30">
            <v>6.6410191533148355</v>
          </cell>
          <cell r="Q30">
            <v>5.4382226791221893</v>
          </cell>
          <cell r="R30">
            <v>6.9236851515846078</v>
          </cell>
          <cell r="S30">
            <v>6.040566884985755</v>
          </cell>
          <cell r="T30">
            <v>5.8620040343764588</v>
          </cell>
          <cell r="U30">
            <v>6.6048352977963205</v>
          </cell>
          <cell r="V30">
            <v>6.6081856774849808</v>
          </cell>
          <cell r="W30">
            <v>7.2276230030590352</v>
          </cell>
          <cell r="X30">
            <v>7.9321378463678132</v>
          </cell>
          <cell r="Y30">
            <v>7.2590370336019197</v>
          </cell>
          <cell r="Z30">
            <v>7.9122271387396417</v>
          </cell>
          <cell r="AA30">
            <v>7.7623340380974311</v>
          </cell>
          <cell r="AB30">
            <v>7.6402299023279152</v>
          </cell>
          <cell r="AC30">
            <v>7.1724831299946894</v>
          </cell>
          <cell r="AD30">
            <v>7.0810470955732994</v>
          </cell>
          <cell r="AE30">
            <v>7.4281005850341701</v>
          </cell>
        </row>
        <row r="31">
          <cell r="G31" t="str">
            <v>RegionMedium OffNew</v>
          </cell>
          <cell r="H31" t="str">
            <v>Com</v>
          </cell>
          <cell r="I31" t="str">
            <v>Medium Off</v>
          </cell>
          <cell r="J31" t="str">
            <v>New</v>
          </cell>
          <cell r="K31" t="str">
            <v>Millions SqFt</v>
          </cell>
          <cell r="L31">
            <v>6.3306892326899415</v>
          </cell>
          <cell r="M31">
            <v>4.6245517962703104</v>
          </cell>
          <cell r="N31">
            <v>4.6954401235311058</v>
          </cell>
          <cell r="O31">
            <v>5.5561738496820645</v>
          </cell>
          <cell r="P31">
            <v>5.2903315868283292</v>
          </cell>
          <cell r="Q31">
            <v>4.0954748538564614</v>
          </cell>
          <cell r="R31">
            <v>5.6166455086822502</v>
          </cell>
          <cell r="S31">
            <v>4.8928421056079552</v>
          </cell>
          <cell r="T31">
            <v>4.6489885594062974</v>
          </cell>
          <cell r="U31">
            <v>5.3600762751998365</v>
          </cell>
          <cell r="V31">
            <v>5.3451061612370649</v>
          </cell>
          <cell r="W31">
            <v>5.7169042762389006</v>
          </cell>
          <cell r="X31">
            <v>6.1644080859749115</v>
          </cell>
          <cell r="Y31">
            <v>5.8003829082546376</v>
          </cell>
          <cell r="Z31">
            <v>6.4331999103991837</v>
          </cell>
          <cell r="AA31">
            <v>6.1077443299386847</v>
          </cell>
          <cell r="AB31">
            <v>6.3133258324543373</v>
          </cell>
          <cell r="AC31">
            <v>5.5403053352108875</v>
          </cell>
          <cell r="AD31">
            <v>5.5266028757425794</v>
          </cell>
          <cell r="AE31">
            <v>5.9833355534459063</v>
          </cell>
        </row>
        <row r="32">
          <cell r="G32" t="str">
            <v>RegionSmall OffNew</v>
          </cell>
          <cell r="H32" t="str">
            <v>Com</v>
          </cell>
          <cell r="I32" t="str">
            <v>Small Off</v>
          </cell>
          <cell r="J32" t="str">
            <v>New</v>
          </cell>
          <cell r="K32" t="str">
            <v>Millions SqFt</v>
          </cell>
          <cell r="L32">
            <v>1.6621196768024407</v>
          </cell>
          <cell r="M32">
            <v>1.2170657423442173</v>
          </cell>
          <cell r="N32">
            <v>1.2444333527444498</v>
          </cell>
          <cell r="O32">
            <v>1.4586094503549032</v>
          </cell>
          <cell r="P32">
            <v>1.4004070058555529</v>
          </cell>
          <cell r="Q32">
            <v>1.0787722980410579</v>
          </cell>
          <cell r="R32">
            <v>1.4747976167420549</v>
          </cell>
          <cell r="S32">
            <v>1.2896357804774434</v>
          </cell>
          <cell r="T32">
            <v>1.2239291307589197</v>
          </cell>
          <cell r="U32">
            <v>1.4012443744673324</v>
          </cell>
          <cell r="V32">
            <v>1.3991315932028052</v>
          </cell>
          <cell r="W32">
            <v>1.4996248899933684</v>
          </cell>
          <cell r="X32">
            <v>1.6197763904689295</v>
          </cell>
          <cell r="Y32">
            <v>1.5187400891362097</v>
          </cell>
          <cell r="Z32">
            <v>1.6890757136254622</v>
          </cell>
          <cell r="AA32">
            <v>1.5972356158259797</v>
          </cell>
          <cell r="AB32">
            <v>1.640465747141107</v>
          </cell>
          <cell r="AC32">
            <v>1.4565955217811706</v>
          </cell>
          <cell r="AD32">
            <v>1.4531741906643101</v>
          </cell>
          <cell r="AE32">
            <v>1.5648660344158036</v>
          </cell>
        </row>
        <row r="33">
          <cell r="G33" t="str">
            <v>RegionXLarge RetNew</v>
          </cell>
          <cell r="H33" t="str">
            <v>Com</v>
          </cell>
          <cell r="I33" t="str">
            <v>XLarge Ret</v>
          </cell>
          <cell r="J33" t="str">
            <v>New</v>
          </cell>
          <cell r="K33" t="str">
            <v>Millions SqFt</v>
          </cell>
          <cell r="L33">
            <v>1.799418169017593</v>
          </cell>
          <cell r="M33">
            <v>1.485755176968429</v>
          </cell>
          <cell r="N33">
            <v>0.89794362681754358</v>
          </cell>
          <cell r="O33">
            <v>0.91201694404352718</v>
          </cell>
          <cell r="P33">
            <v>0.85125423267540556</v>
          </cell>
          <cell r="Q33">
            <v>0.73204497427617965</v>
          </cell>
          <cell r="R33">
            <v>0.73428349109996394</v>
          </cell>
          <cell r="S33">
            <v>0.71341173425108251</v>
          </cell>
          <cell r="T33">
            <v>0.89455902577447755</v>
          </cell>
          <cell r="U33">
            <v>1.032083805968905</v>
          </cell>
          <cell r="V33">
            <v>1.0963398187475875</v>
          </cell>
          <cell r="W33">
            <v>1.617287860192538</v>
          </cell>
          <cell r="X33">
            <v>1.8239074921539626</v>
          </cell>
          <cell r="Y33">
            <v>1.6267354909009817</v>
          </cell>
          <cell r="Z33">
            <v>1.5970323938843554</v>
          </cell>
          <cell r="AA33">
            <v>1.5393396581386409</v>
          </cell>
          <cell r="AB33">
            <v>1.2960530677092543</v>
          </cell>
          <cell r="AC33">
            <v>1.3176455108269955</v>
          </cell>
          <cell r="AD33">
            <v>1.2469979474733393</v>
          </cell>
          <cell r="AE33">
            <v>1.3540449607593745</v>
          </cell>
        </row>
        <row r="34">
          <cell r="G34" t="str">
            <v>RegionLarge RetNew</v>
          </cell>
          <cell r="H34" t="str">
            <v>Com</v>
          </cell>
          <cell r="I34" t="str">
            <v>Large Ret</v>
          </cell>
          <cell r="J34" t="str">
            <v>New</v>
          </cell>
          <cell r="K34" t="str">
            <v>Millions SqFt</v>
          </cell>
          <cell r="L34">
            <v>0.71960427219664069</v>
          </cell>
          <cell r="M34">
            <v>0.59647847099566831</v>
          </cell>
          <cell r="N34">
            <v>0.36611838042447359</v>
          </cell>
          <cell r="O34">
            <v>0.3731768350638246</v>
          </cell>
          <cell r="P34">
            <v>0.34504559304633386</v>
          </cell>
          <cell r="Q34">
            <v>0.2928623587115301</v>
          </cell>
          <cell r="R34">
            <v>0.29376294298921468</v>
          </cell>
          <cell r="S34">
            <v>0.28416308329236456</v>
          </cell>
          <cell r="T34">
            <v>0.36455471421578001</v>
          </cell>
          <cell r="U34">
            <v>0.42646627810709853</v>
          </cell>
          <cell r="V34">
            <v>0.44956380488737768</v>
          </cell>
          <cell r="W34">
            <v>0.65213839834683018</v>
          </cell>
          <cell r="X34">
            <v>0.73353807331773047</v>
          </cell>
          <cell r="Y34">
            <v>0.65560780242911365</v>
          </cell>
          <cell r="Z34">
            <v>0.64604928436358278</v>
          </cell>
          <cell r="AA34">
            <v>0.62178261445398098</v>
          </cell>
          <cell r="AB34">
            <v>0.52554853465709617</v>
          </cell>
          <cell r="AC34">
            <v>0.53266253778165396</v>
          </cell>
          <cell r="AD34">
            <v>0.50454130308386236</v>
          </cell>
          <cell r="AE34">
            <v>0.54553111610891503</v>
          </cell>
        </row>
        <row r="35">
          <cell r="G35" t="str">
            <v>RegionMedium RetNew</v>
          </cell>
          <cell r="H35" t="str">
            <v>Com</v>
          </cell>
          <cell r="I35" t="str">
            <v>Medium Ret</v>
          </cell>
          <cell r="J35" t="str">
            <v>New</v>
          </cell>
          <cell r="K35" t="str">
            <v>Millions SqFt</v>
          </cell>
          <cell r="L35">
            <v>2.7275899469990224</v>
          </cell>
          <cell r="M35">
            <v>2.2451802625726844</v>
          </cell>
          <cell r="N35">
            <v>1.3846551620328988</v>
          </cell>
          <cell r="O35">
            <v>1.414332931216091</v>
          </cell>
          <cell r="P35">
            <v>1.3048976182463843</v>
          </cell>
          <cell r="Q35">
            <v>1.1035456427042536</v>
          </cell>
          <cell r="R35">
            <v>1.0932193385059683</v>
          </cell>
          <cell r="S35">
            <v>1.0602010304011045</v>
          </cell>
          <cell r="T35">
            <v>1.3687417218066935</v>
          </cell>
          <cell r="U35">
            <v>1.6102119957699914</v>
          </cell>
          <cell r="V35">
            <v>1.7014476793012303</v>
          </cell>
          <cell r="W35">
            <v>2.4475448442766612</v>
          </cell>
          <cell r="X35">
            <v>2.7642584104961641</v>
          </cell>
          <cell r="Y35">
            <v>2.4645092385842489</v>
          </cell>
          <cell r="Z35">
            <v>2.435211674558635</v>
          </cell>
          <cell r="AA35">
            <v>2.3436666024455817</v>
          </cell>
          <cell r="AB35">
            <v>1.9970991421399598</v>
          </cell>
          <cell r="AC35">
            <v>2.0220850932468024</v>
          </cell>
          <cell r="AD35">
            <v>1.9074632582746243</v>
          </cell>
          <cell r="AE35">
            <v>2.0633846520749657</v>
          </cell>
        </row>
        <row r="36">
          <cell r="G36" t="str">
            <v>RegionSmall RetNew</v>
          </cell>
          <cell r="H36" t="str">
            <v>Com</v>
          </cell>
          <cell r="I36" t="str">
            <v>Small Ret</v>
          </cell>
          <cell r="J36" t="str">
            <v>New</v>
          </cell>
          <cell r="K36" t="str">
            <v>Millions SqFt</v>
          </cell>
          <cell r="L36">
            <v>0.86249938561661099</v>
          </cell>
          <cell r="M36">
            <v>0.71243811393533818</v>
          </cell>
          <cell r="N36">
            <v>0.43988135050703958</v>
          </cell>
          <cell r="O36">
            <v>0.44879648252082133</v>
          </cell>
          <cell r="P36">
            <v>0.41374173801952452</v>
          </cell>
          <cell r="Q36">
            <v>0.34301620014224921</v>
          </cell>
          <cell r="R36">
            <v>0.33946657261656726</v>
          </cell>
          <cell r="S36">
            <v>0.32965754978673117</v>
          </cell>
          <cell r="T36">
            <v>0.43689232903555525</v>
          </cell>
          <cell r="U36">
            <v>0.51886957722704219</v>
          </cell>
          <cell r="V36">
            <v>0.54817313334918127</v>
          </cell>
          <cell r="W36">
            <v>0.77969532117377649</v>
          </cell>
          <cell r="X36">
            <v>0.87858644381951334</v>
          </cell>
          <cell r="Y36">
            <v>0.78420074698109388</v>
          </cell>
          <cell r="Z36">
            <v>0.77728841592354081</v>
          </cell>
          <cell r="AA36">
            <v>0.74886674252534069</v>
          </cell>
          <cell r="AB36">
            <v>0.63964179951326661</v>
          </cell>
          <cell r="AC36">
            <v>0.64714740319049269</v>
          </cell>
          <cell r="AD36">
            <v>0.61166389038687663</v>
          </cell>
          <cell r="AE36">
            <v>0.66242443593788758</v>
          </cell>
        </row>
        <row r="37">
          <cell r="G37" t="str">
            <v>RegionSchool K-12New</v>
          </cell>
          <cell r="H37" t="str">
            <v>Com</v>
          </cell>
          <cell r="I37" t="str">
            <v>School K-12</v>
          </cell>
          <cell r="J37" t="str">
            <v>New</v>
          </cell>
          <cell r="K37" t="str">
            <v>Millions SqFt</v>
          </cell>
          <cell r="L37">
            <v>0.49337113702797691</v>
          </cell>
          <cell r="M37">
            <v>1.1029723159217257</v>
          </cell>
          <cell r="N37">
            <v>0.94992456965043459</v>
          </cell>
          <cell r="O37">
            <v>0.71720701164062661</v>
          </cell>
          <cell r="P37">
            <v>0.7442281187428561</v>
          </cell>
          <cell r="Q37">
            <v>0.85140099810585501</v>
          </cell>
          <cell r="R37">
            <v>0.99139466996200198</v>
          </cell>
          <cell r="S37">
            <v>1.5014629353162949</v>
          </cell>
          <cell r="T37">
            <v>1.8697826256608596</v>
          </cell>
          <cell r="U37">
            <v>1.6452707482432332</v>
          </cell>
          <cell r="V37">
            <v>1.6753181172445872</v>
          </cell>
          <cell r="W37">
            <v>1.7943041099264481</v>
          </cell>
          <cell r="X37">
            <v>1.8624299937819393</v>
          </cell>
          <cell r="Y37">
            <v>1.7489264522150836</v>
          </cell>
          <cell r="Z37">
            <v>1.7975598556031414</v>
          </cell>
          <cell r="AA37">
            <v>1.6195220459723754</v>
          </cell>
          <cell r="AB37">
            <v>1.8221433074925411</v>
          </cell>
          <cell r="AC37">
            <v>1.6336676691608698</v>
          </cell>
          <cell r="AD37">
            <v>1.7826242149357872</v>
          </cell>
          <cell r="AE37">
            <v>1.6891002859244486</v>
          </cell>
        </row>
        <row r="38">
          <cell r="G38" t="str">
            <v>RegionUniversityNew</v>
          </cell>
          <cell r="H38" t="str">
            <v>Com</v>
          </cell>
          <cell r="I38" t="str">
            <v>University</v>
          </cell>
          <cell r="J38" t="str">
            <v>New</v>
          </cell>
          <cell r="K38" t="str">
            <v>Millions SqFt</v>
          </cell>
          <cell r="L38">
            <v>0.2800209986196866</v>
          </cell>
          <cell r="M38">
            <v>0.29719871383536939</v>
          </cell>
          <cell r="N38">
            <v>0.58203115602335975</v>
          </cell>
          <cell r="O38">
            <v>0.83189457735737737</v>
          </cell>
          <cell r="P38">
            <v>0.66610454718876777</v>
          </cell>
          <cell r="Q38">
            <v>0.73648247778559484</v>
          </cell>
          <cell r="R38">
            <v>0.64334185638367225</v>
          </cell>
          <cell r="S38">
            <v>0.97289424291238524</v>
          </cell>
          <cell r="T38">
            <v>1.1820978013224126</v>
          </cell>
          <cell r="U38">
            <v>1.1785313924254113</v>
          </cell>
          <cell r="V38">
            <v>1.2952038876416079</v>
          </cell>
          <cell r="W38">
            <v>1.3229243736280945</v>
          </cell>
          <cell r="X38">
            <v>1.422909455419719</v>
          </cell>
          <cell r="Y38">
            <v>1.4430187909981058</v>
          </cell>
          <cell r="Z38">
            <v>1.2923971403480323</v>
          </cell>
          <cell r="AA38">
            <v>1.1785050733908478</v>
          </cell>
          <cell r="AB38">
            <v>1.3433889489273994</v>
          </cell>
          <cell r="AC38">
            <v>1.2265545990556588</v>
          </cell>
          <cell r="AD38">
            <v>1.2571458643971927</v>
          </cell>
          <cell r="AE38">
            <v>1.2979913333963795</v>
          </cell>
        </row>
        <row r="39">
          <cell r="G39" t="str">
            <v>RegionWarehouseNew</v>
          </cell>
          <cell r="H39" t="str">
            <v>Com</v>
          </cell>
          <cell r="I39" t="str">
            <v>Warehouse</v>
          </cell>
          <cell r="J39" t="str">
            <v>New</v>
          </cell>
          <cell r="K39" t="str">
            <v>Millions SqFt</v>
          </cell>
          <cell r="L39">
            <v>7.6586609772993617</v>
          </cell>
          <cell r="M39">
            <v>7.5774552212762423</v>
          </cell>
          <cell r="N39">
            <v>5.6453939930651131</v>
          </cell>
          <cell r="O39">
            <v>4.800793231843981</v>
          </cell>
          <cell r="P39">
            <v>3.5881391412601156</v>
          </cell>
          <cell r="Q39">
            <v>3.1529819033971824</v>
          </cell>
          <cell r="R39">
            <v>4.0691744688008198</v>
          </cell>
          <cell r="S39">
            <v>4.5400289951106014</v>
          </cell>
          <cell r="T39">
            <v>4.8555474587969272</v>
          </cell>
          <cell r="U39">
            <v>4.6966359797376018</v>
          </cell>
          <cell r="V39">
            <v>4.8557170740974245</v>
          </cell>
          <cell r="W39">
            <v>4.451750056135543</v>
          </cell>
          <cell r="X39">
            <v>3.8657972013430704</v>
          </cell>
          <cell r="Y39">
            <v>3.9817445148405937</v>
          </cell>
          <cell r="Z39">
            <v>3.9951806948216846</v>
          </cell>
          <cell r="AA39">
            <v>4.4738164673360306</v>
          </cell>
          <cell r="AB39">
            <v>4.2737219736102183</v>
          </cell>
          <cell r="AC39">
            <v>4.0870251812551333</v>
          </cell>
          <cell r="AD39">
            <v>4.137725578117939</v>
          </cell>
          <cell r="AE39">
            <v>3.6922064696454697</v>
          </cell>
        </row>
        <row r="40">
          <cell r="G40" t="str">
            <v>RegionSupermarketNew</v>
          </cell>
          <cell r="H40" t="str">
            <v>Com</v>
          </cell>
          <cell r="I40" t="str">
            <v>Supermarket</v>
          </cell>
          <cell r="J40" t="str">
            <v>New</v>
          </cell>
          <cell r="K40" t="str">
            <v>Millions SqFt</v>
          </cell>
          <cell r="L40">
            <v>0.38924897939746522</v>
          </cell>
          <cell r="M40">
            <v>0.34341311895347121</v>
          </cell>
          <cell r="N40">
            <v>0.29927348040561341</v>
          </cell>
          <cell r="O40">
            <v>0.29688874456634085</v>
          </cell>
          <cell r="P40">
            <v>0.29379933994281465</v>
          </cell>
          <cell r="Q40">
            <v>0.29041766271303127</v>
          </cell>
          <cell r="R40">
            <v>0.28614144770449462</v>
          </cell>
          <cell r="S40">
            <v>0.28163861967746157</v>
          </cell>
          <cell r="T40">
            <v>0.27688800876616482</v>
          </cell>
          <cell r="U40">
            <v>0.27357754310134663</v>
          </cell>
          <cell r="V40">
            <v>0.27063184585003941</v>
          </cell>
          <cell r="W40">
            <v>0.26801411864303953</v>
          </cell>
          <cell r="X40">
            <v>0.26660240614409092</v>
          </cell>
          <cell r="Y40">
            <v>0.25138198684402913</v>
          </cell>
          <cell r="Z40">
            <v>0.26455339135243683</v>
          </cell>
          <cell r="AA40">
            <v>0.26299167309250365</v>
          </cell>
          <cell r="AB40">
            <v>0.26140909607327911</v>
          </cell>
          <cell r="AC40">
            <v>0.25947687815142023</v>
          </cell>
          <cell r="AD40">
            <v>0.25750619496776178</v>
          </cell>
          <cell r="AE40">
            <v>0.25562560804995926</v>
          </cell>
        </row>
        <row r="41">
          <cell r="G41" t="str">
            <v>RegionMiniMartNew</v>
          </cell>
          <cell r="H41" t="str">
            <v>Com</v>
          </cell>
          <cell r="I41" t="str">
            <v>MiniMart</v>
          </cell>
          <cell r="J41" t="str">
            <v>New</v>
          </cell>
          <cell r="K41" t="str">
            <v>Millions SqFt</v>
          </cell>
          <cell r="L41">
            <v>0.19765540078516197</v>
          </cell>
          <cell r="M41">
            <v>0.18600542935034625</v>
          </cell>
          <cell r="N41">
            <v>9.5760802585072302E-2</v>
          </cell>
          <cell r="O41">
            <v>0.10062051473914659</v>
          </cell>
          <cell r="P41">
            <v>8.5646792534183808E-2</v>
          </cell>
          <cell r="Q41">
            <v>6.5415041923045286E-2</v>
          </cell>
          <cell r="R41">
            <v>5.7242996146950373E-2</v>
          </cell>
          <cell r="S41">
            <v>5.5087150941189433E-2</v>
          </cell>
          <cell r="T41">
            <v>7.3916214299540497E-2</v>
          </cell>
          <cell r="U41">
            <v>9.2056169088318471E-2</v>
          </cell>
          <cell r="V41">
            <v>0.10393709432109566</v>
          </cell>
          <cell r="W41">
            <v>0.15172170448022598</v>
          </cell>
          <cell r="X41">
            <v>0.15706997726929292</v>
          </cell>
          <cell r="Y41">
            <v>0.14510580631504899</v>
          </cell>
          <cell r="Z41">
            <v>0.15272706829792246</v>
          </cell>
          <cell r="AA41">
            <v>0.14104647748606622</v>
          </cell>
          <cell r="AB41">
            <v>0.11700741064540764</v>
          </cell>
          <cell r="AC41">
            <v>0.1200067315077773</v>
          </cell>
          <cell r="AD41">
            <v>0.11457442878633581</v>
          </cell>
          <cell r="AE41">
            <v>0.1211768182439132</v>
          </cell>
        </row>
        <row r="42">
          <cell r="G42" t="str">
            <v>RegionRestaurantNew</v>
          </cell>
          <cell r="H42" t="str">
            <v>Com</v>
          </cell>
          <cell r="I42" t="str">
            <v>Restaurant</v>
          </cell>
          <cell r="J42" t="str">
            <v>New</v>
          </cell>
          <cell r="K42" t="str">
            <v>Millions SqFt</v>
          </cell>
          <cell r="L42">
            <v>0.46894871790011039</v>
          </cell>
          <cell r="M42">
            <v>0.47387410836125871</v>
          </cell>
          <cell r="N42">
            <v>0.45144590813821411</v>
          </cell>
          <cell r="O42">
            <v>0.4505136151455652</v>
          </cell>
          <cell r="P42">
            <v>0.44778046039172248</v>
          </cell>
          <cell r="Q42">
            <v>0.44523396067124349</v>
          </cell>
          <cell r="R42">
            <v>0.44273536313864043</v>
          </cell>
          <cell r="S42">
            <v>0.4399078135546039</v>
          </cell>
          <cell r="T42">
            <v>0.43708606600163591</v>
          </cell>
          <cell r="U42">
            <v>0.43513915585550955</v>
          </cell>
          <cell r="V42">
            <v>0.43580404899906589</v>
          </cell>
          <cell r="W42">
            <v>0.59161866303702282</v>
          </cell>
          <cell r="X42">
            <v>0.66467702134516005</v>
          </cell>
          <cell r="Y42">
            <v>0.65353995366480533</v>
          </cell>
          <cell r="Z42">
            <v>0.676060915960916</v>
          </cell>
          <cell r="AA42">
            <v>0.70559825286541389</v>
          </cell>
          <cell r="AB42">
            <v>0.63206878506691044</v>
          </cell>
          <cell r="AC42">
            <v>0.63726309269471215</v>
          </cell>
          <cell r="AD42">
            <v>0.5828366650853003</v>
          </cell>
          <cell r="AE42">
            <v>0.63928201324113043</v>
          </cell>
        </row>
        <row r="43">
          <cell r="G43" t="str">
            <v>RegionLodgingNew</v>
          </cell>
          <cell r="H43" t="str">
            <v>Com</v>
          </cell>
          <cell r="I43" t="str">
            <v>Lodging</v>
          </cell>
          <cell r="J43" t="str">
            <v>New</v>
          </cell>
          <cell r="K43" t="str">
            <v>Millions SqFt</v>
          </cell>
          <cell r="L43">
            <v>1.0326774321313152</v>
          </cell>
          <cell r="M43">
            <v>1.0158776160943388</v>
          </cell>
          <cell r="N43">
            <v>0.74304915446037911</v>
          </cell>
          <cell r="O43">
            <v>0.76054102414226543</v>
          </cell>
          <cell r="P43">
            <v>0.65616402459427536</v>
          </cell>
          <cell r="Q43">
            <v>0.62755023267601961</v>
          </cell>
          <cell r="R43">
            <v>0.61023293273354484</v>
          </cell>
          <cell r="S43">
            <v>0.60571699788717037</v>
          </cell>
          <cell r="T43">
            <v>0.65097903457434547</v>
          </cell>
          <cell r="U43">
            <v>0.69319811486407867</v>
          </cell>
          <cell r="V43">
            <v>0.78843795894088464</v>
          </cell>
          <cell r="W43">
            <v>1.3645659476947984</v>
          </cell>
          <cell r="X43">
            <v>1.6032227373726178</v>
          </cell>
          <cell r="Y43">
            <v>1.6412696995684901</v>
          </cell>
          <cell r="Z43">
            <v>1.670283030615213</v>
          </cell>
          <cell r="AA43">
            <v>1.755661848186447</v>
          </cell>
          <cell r="AB43">
            <v>1.4871375295645746</v>
          </cell>
          <cell r="AC43">
            <v>1.4400033906080374</v>
          </cell>
          <cell r="AD43">
            <v>1.3499648074414823</v>
          </cell>
          <cell r="AE43">
            <v>1.4487057151095009</v>
          </cell>
        </row>
        <row r="44">
          <cell r="G44" t="str">
            <v>RegionHospitalNew</v>
          </cell>
          <cell r="H44" t="str">
            <v>Com</v>
          </cell>
          <cell r="I44" t="str">
            <v>Hospital</v>
          </cell>
          <cell r="J44" t="str">
            <v>New</v>
          </cell>
          <cell r="K44" t="str">
            <v>Millions SqFt</v>
          </cell>
          <cell r="L44">
            <v>4.1336070304911159</v>
          </cell>
          <cell r="M44">
            <v>3.5601449453189118</v>
          </cell>
          <cell r="N44">
            <v>3.2007770264658664</v>
          </cell>
          <cell r="O44">
            <v>2.6531465767673241</v>
          </cell>
          <cell r="P44">
            <v>1.8730082465149496</v>
          </cell>
          <cell r="Q44">
            <v>1.6467285324389391</v>
          </cell>
          <cell r="R44">
            <v>1.5196240263467067</v>
          </cell>
          <cell r="S44">
            <v>1.3328145698119136</v>
          </cell>
          <cell r="T44">
            <v>1.3372342578617185</v>
          </cell>
          <cell r="U44">
            <v>1.4086686461757902</v>
          </cell>
          <cell r="V44">
            <v>1.6725933548501446</v>
          </cell>
          <cell r="W44">
            <v>2.0158466086985318</v>
          </cell>
          <cell r="X44">
            <v>2.3033709594417431</v>
          </cell>
          <cell r="Y44">
            <v>2.063930246052466</v>
          </cell>
          <cell r="Z44">
            <v>1.9880083370090949</v>
          </cell>
          <cell r="AA44">
            <v>1.9342270452860566</v>
          </cell>
          <cell r="AB44">
            <v>1.774507966199161</v>
          </cell>
          <cell r="AC44">
            <v>1.6723841845019074</v>
          </cell>
          <cell r="AD44">
            <v>1.5414284807799123</v>
          </cell>
          <cell r="AE44">
            <v>1.5563040522680198</v>
          </cell>
        </row>
        <row r="45">
          <cell r="G45" t="str">
            <v>RegionResidential CareNew</v>
          </cell>
          <cell r="H45" t="str">
            <v>Com</v>
          </cell>
          <cell r="I45" t="str">
            <v>Residential Care</v>
          </cell>
          <cell r="J45" t="str">
            <v>New</v>
          </cell>
          <cell r="K45" t="str">
            <v>Millions SqFt</v>
          </cell>
          <cell r="L45">
            <v>4.5029406937179912</v>
          </cell>
          <cell r="M45">
            <v>4.0786070344439063</v>
          </cell>
          <cell r="N45">
            <v>3.5919834720533679</v>
          </cell>
          <cell r="O45">
            <v>3.0400934926407626</v>
          </cell>
          <cell r="P45">
            <v>2.3018670718031324</v>
          </cell>
          <cell r="Q45">
            <v>2.1321468422073435</v>
          </cell>
          <cell r="R45">
            <v>1.9771504564110642</v>
          </cell>
          <cell r="S45">
            <v>1.8096072137015302</v>
          </cell>
          <cell r="T45">
            <v>1.9023478055732992</v>
          </cell>
          <cell r="U45">
            <v>2.0129777404511922</v>
          </cell>
          <cell r="V45">
            <v>2.304026079874093</v>
          </cell>
          <cell r="W45">
            <v>2.7992417645016405</v>
          </cell>
          <cell r="X45">
            <v>3.0682339807477179</v>
          </cell>
          <cell r="Y45">
            <v>2.7441690138981158</v>
          </cell>
          <cell r="Z45">
            <v>2.8046561391012603</v>
          </cell>
          <cell r="AA45">
            <v>2.7282838662201567</v>
          </cell>
          <cell r="AB45">
            <v>2.4959637785038216</v>
          </cell>
          <cell r="AC45">
            <v>2.4392052334479857</v>
          </cell>
          <cell r="AD45">
            <v>2.3386950979959957</v>
          </cell>
          <cell r="AE45">
            <v>2.3103955399373803</v>
          </cell>
        </row>
        <row r="46">
          <cell r="G46" t="str">
            <v>RegionAssemblyNew</v>
          </cell>
          <cell r="H46" t="str">
            <v>Com</v>
          </cell>
          <cell r="I46" t="str">
            <v>Assembly</v>
          </cell>
          <cell r="J46" t="str">
            <v>New</v>
          </cell>
          <cell r="K46" t="str">
            <v>Millions SqFt</v>
          </cell>
          <cell r="L46">
            <v>3.1854829351393543</v>
          </cell>
          <cell r="M46">
            <v>3.1699057451518957</v>
          </cell>
          <cell r="N46">
            <v>2.2628528186826316</v>
          </cell>
          <cell r="O46">
            <v>2.6023617076700645</v>
          </cell>
          <cell r="P46">
            <v>2.2919684786454506</v>
          </cell>
          <cell r="Q46">
            <v>2.1556450092355899</v>
          </cell>
          <cell r="R46">
            <v>1.4820394508668711</v>
          </cell>
          <cell r="S46">
            <v>1.5603361472368396</v>
          </cell>
          <cell r="T46">
            <v>2.3546097038898557</v>
          </cell>
          <cell r="U46">
            <v>3.2740386396924066</v>
          </cell>
          <cell r="V46">
            <v>3.6241751874536021</v>
          </cell>
          <cell r="W46">
            <v>4.4420137300219826</v>
          </cell>
          <cell r="X46">
            <v>5.8224273473135861</v>
          </cell>
          <cell r="Y46">
            <v>6.4604400946422142</v>
          </cell>
          <cell r="Z46">
            <v>6.9014803298142597</v>
          </cell>
          <cell r="AA46">
            <v>6.748515751490312</v>
          </cell>
          <cell r="AB46">
            <v>6.4364694734288266</v>
          </cell>
          <cell r="AC46">
            <v>6.3053235195290611</v>
          </cell>
          <cell r="AD46">
            <v>6.2236620394663484</v>
          </cell>
          <cell r="AE46">
            <v>6.0386522880717726</v>
          </cell>
        </row>
        <row r="47">
          <cell r="G47" t="str">
            <v>RegionOtherNew</v>
          </cell>
          <cell r="H47" t="str">
            <v>Com</v>
          </cell>
          <cell r="I47" t="str">
            <v>Other</v>
          </cell>
          <cell r="J47" t="str">
            <v>New</v>
          </cell>
          <cell r="K47" t="str">
            <v>Millions SqFt</v>
          </cell>
          <cell r="L47">
            <v>12.863107129152304</v>
          </cell>
          <cell r="M47">
            <v>10.7220378193485</v>
          </cell>
          <cell r="N47">
            <v>10.142128438066296</v>
          </cell>
          <cell r="O47">
            <v>9.4611923499879236</v>
          </cell>
          <cell r="P47">
            <v>7.3638556881373223</v>
          </cell>
          <cell r="Q47">
            <v>8.1591439254269407</v>
          </cell>
          <cell r="R47">
            <v>7.9603673258815011</v>
          </cell>
          <cell r="S47">
            <v>8.6026166911432824</v>
          </cell>
          <cell r="T47">
            <v>9.3207800366095146</v>
          </cell>
          <cell r="U47">
            <v>9.0572786632714859</v>
          </cell>
          <cell r="V47">
            <v>10.184423730877143</v>
          </cell>
          <cell r="W47">
            <v>10.787657533789663</v>
          </cell>
          <cell r="X47">
            <v>11.005378574708409</v>
          </cell>
          <cell r="Y47">
            <v>10.267063981307951</v>
          </cell>
          <cell r="Z47">
            <v>11.027475862918971</v>
          </cell>
          <cell r="AA47">
            <v>9.9609233822623686</v>
          </cell>
          <cell r="AB47">
            <v>10.340047869658916</v>
          </cell>
          <cell r="AC47">
            <v>9.8383849729989699</v>
          </cell>
          <cell r="AD47">
            <v>9.3282989614436094</v>
          </cell>
          <cell r="AE47">
            <v>9.0355729282982153</v>
          </cell>
        </row>
        <row r="48">
          <cell r="G48" t="str">
            <v>RegionLarge OffStock 2016</v>
          </cell>
          <cell r="H48" t="str">
            <v>Com</v>
          </cell>
          <cell r="I48" t="str">
            <v>Large Off</v>
          </cell>
          <cell r="J48" t="str">
            <v>Stock 2016</v>
          </cell>
          <cell r="K48" t="str">
            <v>Millions SqFt</v>
          </cell>
          <cell r="L48">
            <v>380.08828477966154</v>
          </cell>
          <cell r="M48">
            <v>378.94801992532251</v>
          </cell>
          <cell r="N48">
            <v>377.81117586554655</v>
          </cell>
          <cell r="O48">
            <v>376.67774233794995</v>
          </cell>
          <cell r="P48">
            <v>375.54770911093607</v>
          </cell>
          <cell r="Q48">
            <v>374.42106598360328</v>
          </cell>
          <cell r="R48">
            <v>373.29780278565244</v>
          </cell>
          <cell r="S48">
            <v>372.17790937729552</v>
          </cell>
          <cell r="T48">
            <v>371.06137564916361</v>
          </cell>
          <cell r="U48">
            <v>369.94819152221612</v>
          </cell>
          <cell r="V48">
            <v>368.83834694764948</v>
          </cell>
          <cell r="W48">
            <v>367.73183190680658</v>
          </cell>
          <cell r="X48">
            <v>366.62863641108612</v>
          </cell>
          <cell r="Y48">
            <v>365.52875050185287</v>
          </cell>
          <cell r="Z48">
            <v>364.43216425034728</v>
          </cell>
          <cell r="AA48">
            <v>363.33886775759629</v>
          </cell>
          <cell r="AB48">
            <v>362.24885115432346</v>
          </cell>
          <cell r="AC48">
            <v>361.16210460086046</v>
          </cell>
          <cell r="AD48">
            <v>360.07861828705791</v>
          </cell>
          <cell r="AE48">
            <v>358.99838243219671</v>
          </cell>
        </row>
        <row r="49">
          <cell r="G49" t="str">
            <v>RegionMedium OffStock 2016</v>
          </cell>
          <cell r="H49" t="str">
            <v>Com</v>
          </cell>
          <cell r="I49" t="str">
            <v>Medium Off</v>
          </cell>
          <cell r="J49" t="str">
            <v>Stock 2016</v>
          </cell>
          <cell r="K49" t="str">
            <v>Millions SqFt</v>
          </cell>
          <cell r="L49">
            <v>190.73687138333023</v>
          </cell>
          <cell r="M49">
            <v>190.16466076918024</v>
          </cell>
          <cell r="N49">
            <v>189.59416678687271</v>
          </cell>
          <cell r="O49">
            <v>189.02538428651209</v>
          </cell>
          <cell r="P49">
            <v>188.45830813365254</v>
          </cell>
          <cell r="Q49">
            <v>187.89293320925157</v>
          </cell>
          <cell r="R49">
            <v>187.32925440962381</v>
          </cell>
          <cell r="S49">
            <v>186.76726664639497</v>
          </cell>
          <cell r="T49">
            <v>186.20696484645578</v>
          </cell>
          <cell r="U49">
            <v>185.64834395191642</v>
          </cell>
          <cell r="V49">
            <v>185.09139892006067</v>
          </cell>
          <cell r="W49">
            <v>184.5361247233005</v>
          </cell>
          <cell r="X49">
            <v>183.98251634913058</v>
          </cell>
          <cell r="Y49">
            <v>183.43056880008319</v>
          </cell>
          <cell r="Z49">
            <v>182.88027709368296</v>
          </cell>
          <cell r="AA49">
            <v>182.33163626240187</v>
          </cell>
          <cell r="AB49">
            <v>181.78464135361469</v>
          </cell>
          <cell r="AC49">
            <v>181.23928742955383</v>
          </cell>
          <cell r="AD49">
            <v>180.69556956726515</v>
          </cell>
          <cell r="AE49">
            <v>180.15348285856339</v>
          </cell>
        </row>
        <row r="50">
          <cell r="G50" t="str">
            <v>RegionSmall OffStock 2016</v>
          </cell>
          <cell r="H50" t="str">
            <v>Com</v>
          </cell>
          <cell r="I50" t="str">
            <v>Small Off</v>
          </cell>
          <cell r="J50" t="str">
            <v>Stock 2016</v>
          </cell>
          <cell r="K50" t="str">
            <v>Millions SqFt</v>
          </cell>
          <cell r="L50">
            <v>184.0913556049378</v>
          </cell>
          <cell r="M50">
            <v>183.53908153812301</v>
          </cell>
          <cell r="N50">
            <v>182.98846429350866</v>
          </cell>
          <cell r="O50">
            <v>182.43949890062811</v>
          </cell>
          <cell r="P50">
            <v>181.89218040392623</v>
          </cell>
          <cell r="Q50">
            <v>181.34650386271446</v>
          </cell>
          <cell r="R50">
            <v>180.80246435112633</v>
          </cell>
          <cell r="S50">
            <v>180.26005695807294</v>
          </cell>
          <cell r="T50">
            <v>179.71927678719871</v>
          </cell>
          <cell r="U50">
            <v>179.18011895683713</v>
          </cell>
          <cell r="V50">
            <v>178.64257859996661</v>
          </cell>
          <cell r="W50">
            <v>178.10665086416668</v>
          </cell>
          <cell r="X50">
            <v>177.57233091157423</v>
          </cell>
          <cell r="Y50">
            <v>177.03961391883951</v>
          </cell>
          <cell r="Z50">
            <v>176.50849507708296</v>
          </cell>
          <cell r="AA50">
            <v>175.97896959185172</v>
          </cell>
          <cell r="AB50">
            <v>175.45103268307616</v>
          </cell>
          <cell r="AC50">
            <v>174.92467958502692</v>
          </cell>
          <cell r="AD50">
            <v>174.39990554627184</v>
          </cell>
          <cell r="AE50">
            <v>173.87670582963304</v>
          </cell>
        </row>
        <row r="51">
          <cell r="G51" t="str">
            <v>RegionXLarge RetStock 2016</v>
          </cell>
          <cell r="H51" t="str">
            <v>Com</v>
          </cell>
          <cell r="I51" t="str">
            <v>XLarge Ret</v>
          </cell>
          <cell r="J51" t="str">
            <v>Stock 2016</v>
          </cell>
          <cell r="K51" t="str">
            <v>Millions SqFt</v>
          </cell>
          <cell r="L51">
            <v>138.35734062238015</v>
          </cell>
          <cell r="M51">
            <v>137.7208968555172</v>
          </cell>
          <cell r="N51">
            <v>137.08738072998179</v>
          </cell>
          <cell r="O51">
            <v>136.45677877862389</v>
          </cell>
          <cell r="P51">
            <v>135.8290775962422</v>
          </cell>
          <cell r="Q51">
            <v>135.20426383929947</v>
          </cell>
          <cell r="R51">
            <v>134.5823242256387</v>
          </cell>
          <cell r="S51">
            <v>133.96324553420075</v>
          </cell>
          <cell r="T51">
            <v>133.34701460474344</v>
          </cell>
          <cell r="U51">
            <v>132.73361833756161</v>
          </cell>
          <cell r="V51">
            <v>132.12304369320884</v>
          </cell>
          <cell r="W51">
            <v>131.51527769222005</v>
          </cell>
          <cell r="X51">
            <v>130.91030741483584</v>
          </cell>
          <cell r="Y51">
            <v>130.3081200007276</v>
          </cell>
          <cell r="Z51">
            <v>129.70870264872423</v>
          </cell>
          <cell r="AA51">
            <v>129.11204261654012</v>
          </cell>
          <cell r="AB51">
            <v>128.51812722050403</v>
          </cell>
          <cell r="AC51">
            <v>127.92694383528971</v>
          </cell>
          <cell r="AD51">
            <v>127.33847989364737</v>
          </cell>
          <cell r="AE51">
            <v>126.75272288613657</v>
          </cell>
        </row>
        <row r="52">
          <cell r="G52" t="str">
            <v>RegionLarge RetStock 2016</v>
          </cell>
          <cell r="H52" t="str">
            <v>Com</v>
          </cell>
          <cell r="I52" t="str">
            <v>Large Ret</v>
          </cell>
          <cell r="J52" t="str">
            <v>Stock 2016</v>
          </cell>
          <cell r="K52" t="str">
            <v>Millions SqFt</v>
          </cell>
          <cell r="L52">
            <v>208.9574509880029</v>
          </cell>
          <cell r="M52">
            <v>207.99624671345808</v>
          </cell>
          <cell r="N52">
            <v>207.03946397857615</v>
          </cell>
          <cell r="O52">
            <v>206.0870824442747</v>
          </cell>
          <cell r="P52">
            <v>205.13908186503102</v>
          </cell>
          <cell r="Q52">
            <v>204.1954420884519</v>
          </cell>
          <cell r="R52">
            <v>203.25614305484498</v>
          </cell>
          <cell r="S52">
            <v>202.32116479679266</v>
          </cell>
          <cell r="T52">
            <v>201.3904874387274</v>
          </cell>
          <cell r="U52">
            <v>200.46409119650929</v>
          </cell>
          <cell r="V52">
            <v>199.54195637700533</v>
          </cell>
          <cell r="W52">
            <v>198.62406337767112</v>
          </cell>
          <cell r="X52">
            <v>197.71039268613379</v>
          </cell>
          <cell r="Y52">
            <v>196.8009248797776</v>
          </cell>
          <cell r="Z52">
            <v>195.8956406253306</v>
          </cell>
          <cell r="AA52">
            <v>194.99452067845405</v>
          </cell>
          <cell r="AB52">
            <v>194.09754588333314</v>
          </cell>
          <cell r="AC52">
            <v>193.20469717226982</v>
          </cell>
          <cell r="AD52">
            <v>192.31595556527733</v>
          </cell>
          <cell r="AE52">
            <v>191.43130216967708</v>
          </cell>
        </row>
        <row r="53">
          <cell r="G53" t="str">
            <v>RegionMedium RetStock 2016</v>
          </cell>
          <cell r="H53" t="str">
            <v>Com</v>
          </cell>
          <cell r="I53" t="str">
            <v>Medium Ret</v>
          </cell>
          <cell r="J53" t="str">
            <v>Stock 2016</v>
          </cell>
          <cell r="K53" t="str">
            <v>Millions SqFt</v>
          </cell>
          <cell r="L53">
            <v>97.115689913224898</v>
          </cell>
          <cell r="M53">
            <v>96.668957739624062</v>
          </cell>
          <cell r="N53">
            <v>96.224280534021787</v>
          </cell>
          <cell r="O53">
            <v>95.781648843565293</v>
          </cell>
          <cell r="P53">
            <v>95.34105325888487</v>
          </cell>
          <cell r="Q53">
            <v>94.902484413894001</v>
          </cell>
          <cell r="R53">
            <v>94.465932985590086</v>
          </cell>
          <cell r="S53">
            <v>94.031389693856369</v>
          </cell>
          <cell r="T53">
            <v>93.598845301264618</v>
          </cell>
          <cell r="U53">
            <v>93.168290612878806</v>
          </cell>
          <cell r="V53">
            <v>92.739716476059556</v>
          </cell>
          <cell r="W53">
            <v>92.313113780269674</v>
          </cell>
          <cell r="X53">
            <v>91.888473456880433</v>
          </cell>
          <cell r="Y53">
            <v>91.465786478978771</v>
          </cell>
          <cell r="Z53">
            <v>91.045043861175472</v>
          </cell>
          <cell r="AA53">
            <v>90.626236659414062</v>
          </cell>
          <cell r="AB53">
            <v>90.209355970780734</v>
          </cell>
          <cell r="AC53">
            <v>89.794392933315152</v>
          </cell>
          <cell r="AD53">
            <v>89.381338725821905</v>
          </cell>
          <cell r="AE53">
            <v>88.97018456768312</v>
          </cell>
        </row>
        <row r="54">
          <cell r="G54" t="str">
            <v>RegionSmall RetStock 2016</v>
          </cell>
          <cell r="H54" t="str">
            <v>Com</v>
          </cell>
          <cell r="I54" t="str">
            <v>Small Ret</v>
          </cell>
          <cell r="J54" t="str">
            <v>Stock 2016</v>
          </cell>
          <cell r="K54" t="str">
            <v>Millions SqFt</v>
          </cell>
          <cell r="L54">
            <v>109.47966092768364</v>
          </cell>
          <cell r="M54">
            <v>108.97605448741629</v>
          </cell>
          <cell r="N54">
            <v>108.47476463677417</v>
          </cell>
          <cell r="O54">
            <v>107.975780719445</v>
          </cell>
          <cell r="P54">
            <v>107.47909212813555</v>
          </cell>
          <cell r="Q54">
            <v>106.98468830434612</v>
          </cell>
          <cell r="R54">
            <v>106.49255873814613</v>
          </cell>
          <cell r="S54">
            <v>106.00269296795065</v>
          </cell>
          <cell r="T54">
            <v>105.51508058029808</v>
          </cell>
          <cell r="U54">
            <v>105.0297112096287</v>
          </cell>
          <cell r="V54">
            <v>104.54657453806439</v>
          </cell>
          <cell r="W54">
            <v>104.0656602951893</v>
          </cell>
          <cell r="X54">
            <v>103.58695825783141</v>
          </cell>
          <cell r="Y54">
            <v>103.11045824984539</v>
          </cell>
          <cell r="Z54">
            <v>102.6361501418961</v>
          </cell>
          <cell r="AA54">
            <v>102.16402385124337</v>
          </cell>
          <cell r="AB54">
            <v>101.69406934152764</v>
          </cell>
          <cell r="AC54">
            <v>101.2262766225566</v>
          </cell>
          <cell r="AD54">
            <v>100.76063575009285</v>
          </cell>
          <cell r="AE54">
            <v>100.29713682564241</v>
          </cell>
        </row>
        <row r="55">
          <cell r="G55" t="str">
            <v>RegionSchool K-12Stock 2016</v>
          </cell>
          <cell r="H55" t="str">
            <v>Com</v>
          </cell>
          <cell r="I55" t="str">
            <v>School K-12</v>
          </cell>
          <cell r="J55" t="str">
            <v>Stock 2016</v>
          </cell>
          <cell r="K55" t="str">
            <v>Millions SqFt</v>
          </cell>
          <cell r="L55">
            <v>241.11763975818661</v>
          </cell>
          <cell r="M55">
            <v>240.12905743517803</v>
          </cell>
          <cell r="N55">
            <v>239.14452829969383</v>
          </cell>
          <cell r="O55">
            <v>238.16403573366509</v>
          </cell>
          <cell r="P55">
            <v>237.18756318715711</v>
          </cell>
          <cell r="Q55">
            <v>236.21509417808971</v>
          </cell>
          <cell r="R55">
            <v>235.24661229195956</v>
          </cell>
          <cell r="S55">
            <v>234.28210118156252</v>
          </cell>
          <cell r="T55">
            <v>233.32154456671807</v>
          </cell>
          <cell r="U55">
            <v>232.36492623399457</v>
          </cell>
          <cell r="V55">
            <v>231.41223003643518</v>
          </cell>
          <cell r="W55">
            <v>230.46343989328579</v>
          </cell>
          <cell r="X55">
            <v>229.51853978972335</v>
          </cell>
          <cell r="Y55">
            <v>228.57751377658545</v>
          </cell>
          <cell r="Z55">
            <v>227.64034597010144</v>
          </cell>
          <cell r="AA55">
            <v>226.70702055162403</v>
          </cell>
          <cell r="AB55">
            <v>225.77752176736234</v>
          </cell>
          <cell r="AC55">
            <v>224.85183392811618</v>
          </cell>
          <cell r="AD55">
            <v>223.92994140901092</v>
          </cell>
          <cell r="AE55">
            <v>223.01182864923393</v>
          </cell>
        </row>
        <row r="56">
          <cell r="G56" t="str">
            <v>RegionUniversityStock 2016</v>
          </cell>
          <cell r="H56" t="str">
            <v>Com</v>
          </cell>
          <cell r="I56" t="str">
            <v>University</v>
          </cell>
          <cell r="J56" t="str">
            <v>Stock 2016</v>
          </cell>
          <cell r="K56" t="str">
            <v>Millions SqFt</v>
          </cell>
          <cell r="L56">
            <v>122.15340627232256</v>
          </cell>
          <cell r="M56">
            <v>121.65257730660603</v>
          </cell>
          <cell r="N56">
            <v>121.15380173964894</v>
          </cell>
          <cell r="O56">
            <v>120.65707115251638</v>
          </cell>
          <cell r="P56">
            <v>120.16237716079107</v>
          </cell>
          <cell r="Q56">
            <v>119.66971141443182</v>
          </cell>
          <cell r="R56">
            <v>119.17906559763266</v>
          </cell>
          <cell r="S56">
            <v>118.69043142868237</v>
          </cell>
          <cell r="T56">
            <v>118.20380065982476</v>
          </cell>
          <cell r="U56">
            <v>117.71916507711948</v>
          </cell>
          <cell r="V56">
            <v>117.23651650030328</v>
          </cell>
          <cell r="W56">
            <v>116.75584678265207</v>
          </cell>
          <cell r="X56">
            <v>116.27714781084319</v>
          </cell>
          <cell r="Y56">
            <v>115.80041150481873</v>
          </cell>
          <cell r="Z56">
            <v>115.32562981764897</v>
          </cell>
          <cell r="AA56">
            <v>114.8527947353966</v>
          </cell>
          <cell r="AB56">
            <v>114.38189827698147</v>
          </cell>
          <cell r="AC56">
            <v>113.91293249404585</v>
          </cell>
          <cell r="AD56">
            <v>113.44588947082025</v>
          </cell>
          <cell r="AE56">
            <v>112.98076132398991</v>
          </cell>
        </row>
        <row r="57">
          <cell r="G57" t="str">
            <v>RegionWarehouseStock 2016</v>
          </cell>
          <cell r="H57" t="str">
            <v>Com</v>
          </cell>
          <cell r="I57" t="str">
            <v>Warehouse</v>
          </cell>
          <cell r="J57" t="str">
            <v>Stock 2016</v>
          </cell>
          <cell r="K57" t="str">
            <v>Millions SqFt</v>
          </cell>
          <cell r="L57">
            <v>448.69829599576161</v>
          </cell>
          <cell r="M57">
            <v>447.03811230057732</v>
          </cell>
          <cell r="N57">
            <v>445.3840712850652</v>
          </cell>
          <cell r="O57">
            <v>443.73615022131042</v>
          </cell>
          <cell r="P57">
            <v>442.09432646549152</v>
          </cell>
          <cell r="Q57">
            <v>440.45857745756916</v>
          </cell>
          <cell r="R57">
            <v>438.82888072097626</v>
          </cell>
          <cell r="S57">
            <v>437.2052138623086</v>
          </cell>
          <cell r="T57">
            <v>435.58755457101802</v>
          </cell>
          <cell r="U57">
            <v>433.97588061910528</v>
          </cell>
          <cell r="V57">
            <v>432.37016986081449</v>
          </cell>
          <cell r="W57">
            <v>430.77040023232951</v>
          </cell>
          <cell r="X57">
            <v>429.17654975146979</v>
          </cell>
          <cell r="Y57">
            <v>427.58859651738936</v>
          </cell>
          <cell r="Z57">
            <v>426.00651871027503</v>
          </cell>
          <cell r="AA57">
            <v>424.43029459104702</v>
          </cell>
          <cell r="AB57">
            <v>422.85990250106011</v>
          </cell>
          <cell r="AC57">
            <v>421.2953208618062</v>
          </cell>
          <cell r="AD57">
            <v>419.73652817461749</v>
          </cell>
          <cell r="AE57">
            <v>418.18350302037135</v>
          </cell>
        </row>
        <row r="58">
          <cell r="G58" t="str">
            <v>RegionSupermarketStock 2016</v>
          </cell>
          <cell r="H58" t="str">
            <v>Com</v>
          </cell>
          <cell r="I58" t="str">
            <v>Supermarket</v>
          </cell>
          <cell r="J58" t="str">
            <v>Stock 2016</v>
          </cell>
          <cell r="K58" t="str">
            <v>Millions SqFt</v>
          </cell>
          <cell r="L58">
            <v>53.720939527021244</v>
          </cell>
          <cell r="M58">
            <v>53.237451071278059</v>
          </cell>
          <cell r="N58">
            <v>52.758314011636557</v>
          </cell>
          <cell r="O58">
            <v>52.283489185531828</v>
          </cell>
          <cell r="P58">
            <v>51.812937782862043</v>
          </cell>
          <cell r="Q58">
            <v>51.346621342816277</v>
          </cell>
          <cell r="R58">
            <v>50.884501750730934</v>
          </cell>
          <cell r="S58">
            <v>50.426541234974358</v>
          </cell>
          <cell r="T58">
            <v>49.97270236385959</v>
          </cell>
          <cell r="U58">
            <v>49.522948042584851</v>
          </cell>
          <cell r="V58">
            <v>49.077241510201581</v>
          </cell>
          <cell r="W58">
            <v>48.635546336609778</v>
          </cell>
          <cell r="X58">
            <v>48.197826419580288</v>
          </cell>
          <cell r="Y58">
            <v>47.76404598180406</v>
          </cell>
          <cell r="Z58">
            <v>47.33416956796782</v>
          </cell>
          <cell r="AA58">
            <v>46.908162041856116</v>
          </cell>
          <cell r="AB58">
            <v>46.485988583479411</v>
          </cell>
          <cell r="AC58">
            <v>46.067614686228097</v>
          </cell>
          <cell r="AD58">
            <v>45.653006154052044</v>
          </cell>
          <cell r="AE58">
            <v>45.242129098665572</v>
          </cell>
        </row>
        <row r="59">
          <cell r="G59" t="str">
            <v>RegionMiniMartStock 2016</v>
          </cell>
          <cell r="H59" t="str">
            <v>Com</v>
          </cell>
          <cell r="I59" t="str">
            <v>MiniMart</v>
          </cell>
          <cell r="J59" t="str">
            <v>Stock 2016</v>
          </cell>
          <cell r="K59" t="str">
            <v>Millions SqFt</v>
          </cell>
          <cell r="L59">
            <v>22.491017060912501</v>
          </cell>
          <cell r="M59">
            <v>22.384859460384995</v>
          </cell>
          <cell r="N59">
            <v>22.279202923731983</v>
          </cell>
          <cell r="O59">
            <v>22.174045085931969</v>
          </cell>
          <cell r="P59">
            <v>22.069383593126368</v>
          </cell>
          <cell r="Q59">
            <v>21.965216102566814</v>
          </cell>
          <cell r="R59">
            <v>21.8615402825627</v>
          </cell>
          <cell r="S59">
            <v>21.758353812429004</v>
          </cell>
          <cell r="T59">
            <v>21.655654382434342</v>
          </cell>
          <cell r="U59">
            <v>21.553439693749251</v>
          </cell>
          <cell r="V59">
            <v>21.451707458394754</v>
          </cell>
          <cell r="W59">
            <v>21.350455399191134</v>
          </cell>
          <cell r="X59">
            <v>21.249681249706953</v>
          </cell>
          <cell r="Y59">
            <v>21.149382754208336</v>
          </cell>
          <cell r="Z59">
            <v>21.049557667608472</v>
          </cell>
          <cell r="AA59">
            <v>20.950203755417366</v>
          </cell>
          <cell r="AB59">
            <v>20.851318793691796</v>
          </cell>
          <cell r="AC59">
            <v>20.75290056898557</v>
          </cell>
          <cell r="AD59">
            <v>20.654946878299963</v>
          </cell>
          <cell r="AE59">
            <v>20.557455529034385</v>
          </cell>
        </row>
        <row r="60">
          <cell r="G60" t="str">
            <v>RegionRestaurantStock 2016</v>
          </cell>
          <cell r="H60" t="str">
            <v>Com</v>
          </cell>
          <cell r="I60" t="str">
            <v>Restaurant</v>
          </cell>
          <cell r="J60" t="str">
            <v>Stock 2016</v>
          </cell>
          <cell r="K60" t="str">
            <v>Millions SqFt</v>
          </cell>
          <cell r="L60">
            <v>51.550857208753726</v>
          </cell>
          <cell r="M60">
            <v>51.307537162728408</v>
          </cell>
          <cell r="N60">
            <v>51.065365587320336</v>
          </cell>
          <cell r="O60">
            <v>50.824337061748189</v>
          </cell>
          <cell r="P60">
            <v>50.584446190816735</v>
          </cell>
          <cell r="Q60">
            <v>50.345687604796083</v>
          </cell>
          <cell r="R60">
            <v>50.108055959301453</v>
          </cell>
          <cell r="S60">
            <v>49.871545935173543</v>
          </cell>
          <cell r="T60">
            <v>49.636152238359529</v>
          </cell>
          <cell r="U60">
            <v>49.40186959979448</v>
          </cell>
          <cell r="V60">
            <v>49.168692775283453</v>
          </cell>
          <cell r="W60">
            <v>48.936616545384119</v>
          </cell>
          <cell r="X60">
            <v>48.705635715289908</v>
          </cell>
          <cell r="Y60">
            <v>48.475745114713739</v>
          </cell>
          <cell r="Z60">
            <v>48.246939597772297</v>
          </cell>
          <cell r="AA60">
            <v>48.019214042870807</v>
          </cell>
          <cell r="AB60">
            <v>47.792563352588466</v>
          </cell>
          <cell r="AC60">
            <v>47.56698245356425</v>
          </cell>
          <cell r="AD60">
            <v>47.342466296383435</v>
          </cell>
          <cell r="AE60">
            <v>47.119009855464505</v>
          </cell>
        </row>
        <row r="61">
          <cell r="G61" t="str">
            <v>RegionLodgingStock 2016</v>
          </cell>
          <cell r="H61" t="str">
            <v>Com</v>
          </cell>
          <cell r="I61" t="str">
            <v>Lodging</v>
          </cell>
          <cell r="J61" t="str">
            <v>Stock 2016</v>
          </cell>
          <cell r="K61" t="str">
            <v>Millions SqFt</v>
          </cell>
          <cell r="L61">
            <v>170.15189589049527</v>
          </cell>
          <cell r="M61">
            <v>169.74353134035809</v>
          </cell>
          <cell r="N61">
            <v>169.33614686514122</v>
          </cell>
          <cell r="O61">
            <v>168.92974011266489</v>
          </cell>
          <cell r="P61">
            <v>168.52430873639449</v>
          </cell>
          <cell r="Q61">
            <v>168.11985039542716</v>
          </cell>
          <cell r="R61">
            <v>167.71636275447813</v>
          </cell>
          <cell r="S61">
            <v>167.31384348386743</v>
          </cell>
          <cell r="T61">
            <v>166.91229025950614</v>
          </cell>
          <cell r="U61">
            <v>166.51170076288332</v>
          </cell>
          <cell r="V61">
            <v>166.11207268105238</v>
          </cell>
          <cell r="W61">
            <v>165.7134037066179</v>
          </cell>
          <cell r="X61">
            <v>165.31569153772202</v>
          </cell>
          <cell r="Y61">
            <v>164.91893387803151</v>
          </cell>
          <cell r="Z61">
            <v>164.52312843672422</v>
          </cell>
          <cell r="AA61">
            <v>164.12827292847609</v>
          </cell>
          <cell r="AB61">
            <v>163.73436507344778</v>
          </cell>
          <cell r="AC61">
            <v>163.3414025972715</v>
          </cell>
          <cell r="AD61">
            <v>162.94938323103807</v>
          </cell>
          <cell r="AE61">
            <v>162.55830471128357</v>
          </cell>
        </row>
        <row r="62">
          <cell r="G62" t="str">
            <v>RegionHospitalStock 2016</v>
          </cell>
          <cell r="H62" t="str">
            <v>Com</v>
          </cell>
          <cell r="I62" t="str">
            <v>Hospital</v>
          </cell>
          <cell r="J62" t="str">
            <v>Stock 2016</v>
          </cell>
          <cell r="K62" t="str">
            <v>Millions SqFt</v>
          </cell>
          <cell r="L62">
            <v>105.02947953487826</v>
          </cell>
          <cell r="M62">
            <v>104.80891762785501</v>
          </cell>
          <cell r="N62">
            <v>104.58881890083651</v>
          </cell>
          <cell r="O62">
            <v>104.36918238114475</v>
          </cell>
          <cell r="P62">
            <v>104.15000709814436</v>
          </cell>
          <cell r="Q62">
            <v>103.93129208323826</v>
          </cell>
          <cell r="R62">
            <v>103.71303636986346</v>
          </cell>
          <cell r="S62">
            <v>103.49523899348674</v>
          </cell>
          <cell r="T62">
            <v>103.27789899160042</v>
          </cell>
          <cell r="U62">
            <v>103.06101540371807</v>
          </cell>
          <cell r="V62">
            <v>102.84458727137024</v>
          </cell>
          <cell r="W62">
            <v>102.62861363810038</v>
          </cell>
          <cell r="X62">
            <v>102.41309354946036</v>
          </cell>
          <cell r="Y62">
            <v>102.19802605300649</v>
          </cell>
          <cell r="Z62">
            <v>101.98341019829519</v>
          </cell>
          <cell r="AA62">
            <v>101.76924503687877</v>
          </cell>
          <cell r="AB62">
            <v>101.55552962230132</v>
          </cell>
          <cell r="AC62">
            <v>101.3422630100945</v>
          </cell>
          <cell r="AD62">
            <v>101.1294442577733</v>
          </cell>
          <cell r="AE62">
            <v>100.91707242483197</v>
          </cell>
        </row>
        <row r="63">
          <cell r="G63" t="str">
            <v>RegionResidential CareStock 2016</v>
          </cell>
          <cell r="H63" t="str">
            <v>Com</v>
          </cell>
          <cell r="I63" t="str">
            <v>Residential Care</v>
          </cell>
          <cell r="J63" t="str">
            <v>Stock 2016</v>
          </cell>
          <cell r="K63" t="str">
            <v>Millions SqFt</v>
          </cell>
          <cell r="L63">
            <v>128.74820917277606</v>
          </cell>
          <cell r="M63">
            <v>128.43921347076139</v>
          </cell>
          <cell r="N63">
            <v>128.1309593584316</v>
          </cell>
          <cell r="O63">
            <v>127.82344505597135</v>
          </cell>
          <cell r="P63">
            <v>127.51666878783702</v>
          </cell>
          <cell r="Q63">
            <v>127.21062878274621</v>
          </cell>
          <cell r="R63">
            <v>126.90532327366765</v>
          </cell>
          <cell r="S63">
            <v>126.60075049781085</v>
          </cell>
          <cell r="T63">
            <v>126.29690869661611</v>
          </cell>
          <cell r="U63">
            <v>125.99379611574425</v>
          </cell>
          <cell r="V63">
            <v>125.69141100506647</v>
          </cell>
          <cell r="W63">
            <v>125.3897516186543</v>
          </cell>
          <cell r="X63">
            <v>125.08881621476955</v>
          </cell>
          <cell r="Y63">
            <v>124.78860305585408</v>
          </cell>
          <cell r="Z63">
            <v>124.48911040852005</v>
          </cell>
          <cell r="AA63">
            <v>124.1903365435396</v>
          </cell>
          <cell r="AB63">
            <v>123.8922797358351</v>
          </cell>
          <cell r="AC63">
            <v>123.59493826446912</v>
          </cell>
          <cell r="AD63">
            <v>123.29831041263438</v>
          </cell>
          <cell r="AE63">
            <v>123.00239446764408</v>
          </cell>
        </row>
        <row r="64">
          <cell r="G64" t="str">
            <v>RegionAssemblyStock 2016</v>
          </cell>
          <cell r="H64" t="str">
            <v>Com</v>
          </cell>
          <cell r="I64" t="str">
            <v>Assembly</v>
          </cell>
          <cell r="J64" t="str">
            <v>Stock 2016</v>
          </cell>
          <cell r="K64" t="str">
            <v>Millions SqFt</v>
          </cell>
          <cell r="L64">
            <v>375.90224900649127</v>
          </cell>
          <cell r="M64">
            <v>374.21570091594884</v>
          </cell>
          <cell r="N64">
            <v>372.53671980450594</v>
          </cell>
          <cell r="O64">
            <v>370.86527172164978</v>
          </cell>
          <cell r="P64">
            <v>369.20132286919198</v>
          </cell>
          <cell r="Q64">
            <v>367.54483960058553</v>
          </cell>
          <cell r="R64">
            <v>365.89578842024423</v>
          </cell>
          <cell r="S64">
            <v>364.25413598286536</v>
          </cell>
          <cell r="T64">
            <v>362.6198490927556</v>
          </cell>
          <cell r="U64">
            <v>360.99289470315949</v>
          </cell>
          <cell r="V64">
            <v>359.37323991559134</v>
          </cell>
          <cell r="W64">
            <v>357.76085197917007</v>
          </cell>
          <cell r="X64">
            <v>356.15569828995689</v>
          </cell>
          <cell r="Y64">
            <v>354.55774639029596</v>
          </cell>
          <cell r="Z64">
            <v>352.96696396815821</v>
          </cell>
          <cell r="AA64">
            <v>351.38331885648773</v>
          </cell>
          <cell r="AB64">
            <v>349.80677903255156</v>
          </cell>
          <cell r="AC64">
            <v>348.23731261729228</v>
          </cell>
          <cell r="AD64">
            <v>346.67488787468267</v>
          </cell>
          <cell r="AE64">
            <v>345.11947321108494</v>
          </cell>
        </row>
        <row r="65">
          <cell r="G65" t="str">
            <v>RegionOtherStock 2016</v>
          </cell>
          <cell r="H65" t="str">
            <v>Com</v>
          </cell>
          <cell r="I65" t="str">
            <v>Other</v>
          </cell>
          <cell r="J65" t="str">
            <v>Stock 2016</v>
          </cell>
          <cell r="K65" t="str">
            <v>Millions SqFt</v>
          </cell>
          <cell r="L65">
            <v>342.64988330108076</v>
          </cell>
          <cell r="M65">
            <v>339.56603435137106</v>
          </cell>
          <cell r="N65">
            <v>336.50994004220871</v>
          </cell>
          <cell r="O65">
            <v>333.48135058182885</v>
          </cell>
          <cell r="P65">
            <v>330.48001842659238</v>
          </cell>
          <cell r="Q65">
            <v>327.50569826075304</v>
          </cell>
          <cell r="R65">
            <v>324.55814697640625</v>
          </cell>
          <cell r="S65">
            <v>321.63712365361863</v>
          </cell>
          <cell r="T65">
            <v>318.7423895407361</v>
          </cell>
          <cell r="U65">
            <v>315.87370803486942</v>
          </cell>
          <cell r="V65">
            <v>313.03084466255564</v>
          </cell>
          <cell r="W65">
            <v>310.21356706059254</v>
          </cell>
          <cell r="X65">
            <v>307.42164495704725</v>
          </cell>
          <cell r="Y65">
            <v>304.65485015243382</v>
          </cell>
          <cell r="Z65">
            <v>301.9129565010619</v>
          </cell>
          <cell r="AA65">
            <v>299.19573989255235</v>
          </cell>
          <cell r="AB65">
            <v>296.50297823351934</v>
          </cell>
          <cell r="AC65">
            <v>293.83445142941764</v>
          </cell>
          <cell r="AD65">
            <v>291.18994136655289</v>
          </cell>
          <cell r="AE65">
            <v>288.5692318942539</v>
          </cell>
        </row>
        <row r="66">
          <cell r="G66" t="str">
            <v>RegionIdahoStock</v>
          </cell>
          <cell r="H66" t="str">
            <v>Ag</v>
          </cell>
          <cell r="I66" t="str">
            <v>Idaho</v>
          </cell>
          <cell r="J66" t="str">
            <v>Stock</v>
          </cell>
          <cell r="K66" t="str">
            <v>% Growth</v>
          </cell>
          <cell r="L66">
            <v>0</v>
          </cell>
          <cell r="M66">
            <v>1.2504100211369894E-4</v>
          </cell>
          <cell r="N66">
            <v>1.7375879514796466E-4</v>
          </cell>
          <cell r="O66">
            <v>6.1210927779177624E-4</v>
          </cell>
          <cell r="P66">
            <v>8.8127487458086599E-4</v>
          </cell>
          <cell r="Q66">
            <v>1.1201972174019578E-3</v>
          </cell>
          <cell r="R66">
            <v>1.2717867360821197E-3</v>
          </cell>
          <cell r="S66">
            <v>1.4404642508513471E-3</v>
          </cell>
          <cell r="T66">
            <v>1.5874396385228723E-3</v>
          </cell>
          <cell r="U66">
            <v>1.7204636459112381E-3</v>
          </cell>
          <cell r="V66">
            <v>1.8289050040785739E-3</v>
          </cell>
          <cell r="W66">
            <v>1.9377539743383628E-3</v>
          </cell>
          <cell r="X66">
            <v>2.0316119038316116E-3</v>
          </cell>
          <cell r="Y66">
            <v>2.128079506222659E-3</v>
          </cell>
          <cell r="Z66">
            <v>2.2126572758413075E-3</v>
          </cell>
          <cell r="AA66">
            <v>2.2578225416429688E-3</v>
          </cell>
          <cell r="AB66">
            <v>2.3464540176612314E-3</v>
          </cell>
          <cell r="AC66">
            <v>2.414467009038601E-3</v>
          </cell>
          <cell r="AD66">
            <v>2.4848313911262653E-3</v>
          </cell>
          <cell r="AE66">
            <v>2.5344116000376449E-3</v>
          </cell>
        </row>
        <row r="67">
          <cell r="G67" t="str">
            <v>RegionMontanaStock</v>
          </cell>
          <cell r="H67" t="str">
            <v>Ag</v>
          </cell>
          <cell r="I67" t="str">
            <v>Montana</v>
          </cell>
          <cell r="J67" t="str">
            <v>Stock</v>
          </cell>
          <cell r="K67" t="str">
            <v>% Growth</v>
          </cell>
          <cell r="L67">
            <v>0</v>
          </cell>
          <cell r="M67">
            <v>1.0848242299839954E-2</v>
          </cell>
          <cell r="N67">
            <v>1.059267655252486E-2</v>
          </cell>
          <cell r="O67">
            <v>1.0752312089181865E-2</v>
          </cell>
          <cell r="P67">
            <v>1.075849831916186E-2</v>
          </cell>
          <cell r="Q67">
            <v>7.6567396067742733E-3</v>
          </cell>
          <cell r="R67">
            <v>7.6532068711881581E-3</v>
          </cell>
          <cell r="S67">
            <v>7.9235679867256659E-3</v>
          </cell>
          <cell r="T67">
            <v>8.1459053842477987E-3</v>
          </cell>
          <cell r="U67">
            <v>8.331284422267278E-3</v>
          </cell>
          <cell r="V67">
            <v>8.47135846405455E-3</v>
          </cell>
          <cell r="W67">
            <v>8.5938864965773454E-3</v>
          </cell>
          <cell r="X67">
            <v>8.6866032784890905E-3</v>
          </cell>
          <cell r="Y67">
            <v>8.7680800681235963E-3</v>
          </cell>
          <cell r="Z67">
            <v>8.8271867856936984E-3</v>
          </cell>
          <cell r="AA67">
            <v>8.8355566433926322E-3</v>
          </cell>
          <cell r="AB67">
            <v>8.8812025924713319E-3</v>
          </cell>
          <cell r="AC67">
            <v>8.8979055290069331E-3</v>
          </cell>
          <cell r="AD67">
            <v>8.9118787925779024E-3</v>
          </cell>
          <cell r="AE67">
            <v>8.9015256915168112E-3</v>
          </cell>
        </row>
        <row r="68">
          <cell r="G68" t="str">
            <v>RegionOregonStock</v>
          </cell>
          <cell r="H68" t="str">
            <v>Ag</v>
          </cell>
          <cell r="I68" t="str">
            <v>Oregon</v>
          </cell>
          <cell r="J68" t="str">
            <v>Stock</v>
          </cell>
          <cell r="K68" t="str">
            <v>% Growth</v>
          </cell>
          <cell r="L68">
            <v>0</v>
          </cell>
          <cell r="M68">
            <v>1.0110842680911804E-2</v>
          </cell>
          <cell r="N68">
            <v>1.0059217505089263E-2</v>
          </cell>
          <cell r="O68">
            <v>1.1176866051223918E-2</v>
          </cell>
          <cell r="P68">
            <v>1.9803102619340613E-2</v>
          </cell>
          <cell r="Q68">
            <v>1.2078828157499845E-2</v>
          </cell>
          <cell r="R68">
            <v>1.2074917420983849E-2</v>
          </cell>
          <cell r="S68">
            <v>1.2823009061012478E-2</v>
          </cell>
          <cell r="T68">
            <v>1.2064646132519813E-2</v>
          </cell>
          <cell r="U68">
            <v>2.1359830411811859E-2</v>
          </cell>
          <cell r="V68">
            <v>1.1864279678250279E-2</v>
          </cell>
          <cell r="W68">
            <v>1.1811806122028052E-2</v>
          </cell>
          <cell r="X68">
            <v>1.1060463245174785E-2</v>
          </cell>
          <cell r="Y68">
            <v>1.1689201211084101E-2</v>
          </cell>
          <cell r="Z68">
            <v>1.9623204602959039E-2</v>
          </cell>
          <cell r="AA68">
            <v>1.2054155221857031E-2</v>
          </cell>
          <cell r="AB68">
            <v>1.2615728823653952E-2</v>
          </cell>
          <cell r="AC68">
            <v>1.2496481187089379E-2</v>
          </cell>
          <cell r="AD68">
            <v>1.1753415892541448E-2</v>
          </cell>
          <cell r="AE68">
            <v>2.0946064887122692E-2</v>
          </cell>
        </row>
        <row r="69">
          <cell r="G69" t="str">
            <v>RegionWashingtonStock</v>
          </cell>
          <cell r="H69" t="str">
            <v>Ag</v>
          </cell>
          <cell r="I69" t="str">
            <v>Washington</v>
          </cell>
          <cell r="J69" t="str">
            <v>Stock</v>
          </cell>
          <cell r="K69" t="str">
            <v>% Growth</v>
          </cell>
          <cell r="L69">
            <v>0</v>
          </cell>
          <cell r="M69">
            <v>1.0662122206220235E-2</v>
          </cell>
          <cell r="N69">
            <v>1.0931258902780325E-2</v>
          </cell>
          <cell r="O69">
            <v>1.1173761515183053E-2</v>
          </cell>
          <cell r="P69">
            <v>1.811439906784525E-2</v>
          </cell>
          <cell r="Q69">
            <v>1.2399989211989764E-2</v>
          </cell>
          <cell r="R69">
            <v>1.1939862954954953E-2</v>
          </cell>
          <cell r="S69">
            <v>1.2288284859874222E-2</v>
          </cell>
          <cell r="T69">
            <v>1.1842226253476947E-2</v>
          </cell>
          <cell r="U69">
            <v>1.9682157833762929E-2</v>
          </cell>
          <cell r="V69">
            <v>1.1592234987503456E-2</v>
          </cell>
          <cell r="W69">
            <v>1.1147844023716795E-2</v>
          </cell>
          <cell r="X69">
            <v>1.1425985017752077E-2</v>
          </cell>
          <cell r="Y69">
            <v>1.0985810035676221E-2</v>
          </cell>
          <cell r="Z69">
            <v>1.7930228386922677E-2</v>
          </cell>
          <cell r="AA69">
            <v>1.1736355426763144E-2</v>
          </cell>
          <cell r="AB69">
            <v>1.1982095590114178E-2</v>
          </cell>
          <cell r="AC69">
            <v>1.1862624139313738E-2</v>
          </cell>
          <cell r="AD69">
            <v>1.1418033334772959E-2</v>
          </cell>
          <cell r="AE69">
            <v>1.8838157687553127E-2</v>
          </cell>
        </row>
        <row r="70">
          <cell r="G70" t="str">
            <v>RegionIdahoDairyStock</v>
          </cell>
          <cell r="H70" t="str">
            <v>Dairy</v>
          </cell>
          <cell r="I70" t="str">
            <v>IdahoDairy</v>
          </cell>
          <cell r="J70" t="str">
            <v>Stock</v>
          </cell>
          <cell r="K70" t="str">
            <v>1000lbs</v>
          </cell>
          <cell r="L70">
            <v>13629.012110609969</v>
          </cell>
          <cell r="M70">
            <v>13842.907114251881</v>
          </cell>
          <cell r="N70">
            <v>14023.216425344392</v>
          </cell>
          <cell r="O70">
            <v>14266.319353967396</v>
          </cell>
          <cell r="P70">
            <v>14513.683501515552</v>
          </cell>
          <cell r="Q70">
            <v>14784.738793280194</v>
          </cell>
          <cell r="R70">
            <v>15048.82150982591</v>
          </cell>
          <cell r="S70">
            <v>15351.081667959821</v>
          </cell>
          <cell r="T70">
            <v>15676.70161423125</v>
          </cell>
          <cell r="U70">
            <v>16022.910400199034</v>
          </cell>
          <cell r="V70">
            <v>16435.334001552066</v>
          </cell>
          <cell r="W70">
            <v>16796.9270935268</v>
          </cell>
          <cell r="X70">
            <v>17186.008838626629</v>
          </cell>
          <cell r="Y70">
            <v>17509.663776252026</v>
          </cell>
          <cell r="Z70">
            <v>17849.045518001847</v>
          </cell>
          <cell r="AA70">
            <v>18205.116228437721</v>
          </cell>
          <cell r="AB70">
            <v>18533.843580326749</v>
          </cell>
          <cell r="AC70">
            <v>18839.457555909743</v>
          </cell>
          <cell r="AD70">
            <v>19186.22471079613</v>
          </cell>
          <cell r="AE70">
            <v>19422.392838095242</v>
          </cell>
        </row>
        <row r="71">
          <cell r="G71" t="str">
            <v>RegionMontanaDairyStock</v>
          </cell>
          <cell r="H71" t="str">
            <v>Dairy</v>
          </cell>
          <cell r="I71" t="str">
            <v>MontanaDairy</v>
          </cell>
          <cell r="J71" t="str">
            <v>Stock</v>
          </cell>
          <cell r="K71" t="str">
            <v>1000lbs</v>
          </cell>
          <cell r="L71">
            <v>90.74529582059904</v>
          </cell>
          <cell r="M71">
            <v>90.898327903457215</v>
          </cell>
          <cell r="N71">
            <v>90.899562515809663</v>
          </cell>
          <cell r="O71">
            <v>91.013237267303055</v>
          </cell>
          <cell r="P71">
            <v>90.967755259326395</v>
          </cell>
          <cell r="Q71">
            <v>90.924506050749457</v>
          </cell>
          <cell r="R71">
            <v>91.025748037140048</v>
          </cell>
          <cell r="S71">
            <v>91.099301040678228</v>
          </cell>
          <cell r="T71">
            <v>90.915023147811965</v>
          </cell>
          <cell r="U71">
            <v>90.903023153329187</v>
          </cell>
          <cell r="V71">
            <v>90.903850245090197</v>
          </cell>
          <cell r="W71">
            <v>90.425722269176404</v>
          </cell>
          <cell r="X71">
            <v>90.371471553755299</v>
          </cell>
          <cell r="Y71">
            <v>90.264014484201496</v>
          </cell>
          <cell r="Z71">
            <v>90.097051493259059</v>
          </cell>
          <cell r="AA71">
            <v>89.896800203896433</v>
          </cell>
          <cell r="AB71">
            <v>89.896456479218287</v>
          </cell>
          <cell r="AC71">
            <v>89.606519803497406</v>
          </cell>
          <cell r="AD71">
            <v>89.325294250105614</v>
          </cell>
          <cell r="AE71">
            <v>89.328380794090677</v>
          </cell>
        </row>
        <row r="72">
          <cell r="G72" t="str">
            <v>RegionOregonDairyStock</v>
          </cell>
          <cell r="H72" t="str">
            <v>Dairy</v>
          </cell>
          <cell r="I72" t="str">
            <v>OregonDairy</v>
          </cell>
          <cell r="J72" t="str">
            <v>Stock</v>
          </cell>
          <cell r="K72" t="str">
            <v>1000lbs</v>
          </cell>
          <cell r="L72">
            <v>2744.180551622544</v>
          </cell>
          <cell r="M72">
            <v>2781.3253166710429</v>
          </cell>
          <cell r="N72">
            <v>2817.8028576592669</v>
          </cell>
          <cell r="O72">
            <v>2852.4466796581391</v>
          </cell>
          <cell r="P72">
            <v>2887.2703785501863</v>
          </cell>
          <cell r="Q72">
            <v>2923.2055190854799</v>
          </cell>
          <cell r="R72">
            <v>2963.8717110873577</v>
          </cell>
          <cell r="S72">
            <v>3007.9285968792492</v>
          </cell>
          <cell r="T72">
            <v>3054.4586648127197</v>
          </cell>
          <cell r="U72">
            <v>3103.2723514737127</v>
          </cell>
          <cell r="V72">
            <v>3155.2926430989965</v>
          </cell>
          <cell r="W72">
            <v>3205.2179835947745</v>
          </cell>
          <cell r="X72">
            <v>3255.0785902298294</v>
          </cell>
          <cell r="Y72">
            <v>3304.2085620815005</v>
          </cell>
          <cell r="Z72">
            <v>3359.7128554945239</v>
          </cell>
          <cell r="AA72">
            <v>3405.0605171911329</v>
          </cell>
          <cell r="AB72">
            <v>3454.1652559274162</v>
          </cell>
          <cell r="AC72">
            <v>3509.2005551615157</v>
          </cell>
          <cell r="AD72">
            <v>3557.2266817524842</v>
          </cell>
          <cell r="AE72">
            <v>3610.3576666465606</v>
          </cell>
        </row>
        <row r="73">
          <cell r="G73" t="str">
            <v>RegionWashingtonDairyStock</v>
          </cell>
          <cell r="H73" t="str">
            <v>Dairy</v>
          </cell>
          <cell r="I73" t="str">
            <v>WashingtonDairy</v>
          </cell>
          <cell r="J73" t="str">
            <v>Stock</v>
          </cell>
          <cell r="K73" t="str">
            <v>1000lbs</v>
          </cell>
          <cell r="L73">
            <v>6417.4166624736044</v>
          </cell>
          <cell r="M73">
            <v>6527.6845985495966</v>
          </cell>
          <cell r="N73">
            <v>6648.0748527559354</v>
          </cell>
          <cell r="O73">
            <v>6750.5768396680051</v>
          </cell>
          <cell r="P73">
            <v>6858.9947023924851</v>
          </cell>
          <cell r="Q73">
            <v>6950.9448303929594</v>
          </cell>
          <cell r="R73">
            <v>7066.5055116132971</v>
          </cell>
          <cell r="S73">
            <v>7154.1963866384513</v>
          </cell>
          <cell r="T73">
            <v>7260.5595150379595</v>
          </cell>
          <cell r="U73">
            <v>7382.1828771063319</v>
          </cell>
          <cell r="V73">
            <v>7515.612457778011</v>
          </cell>
          <cell r="W73">
            <v>7658.3815592644387</v>
          </cell>
          <cell r="X73">
            <v>7790.6041619373518</v>
          </cell>
          <cell r="Y73">
            <v>7925.9535611829233</v>
          </cell>
          <cell r="Z73">
            <v>8056.1594585167277</v>
          </cell>
          <cell r="AA73">
            <v>8212.3413257643278</v>
          </cell>
          <cell r="AB73">
            <v>8359.6360208598271</v>
          </cell>
          <cell r="AC73">
            <v>8487.3604780857568</v>
          </cell>
          <cell r="AD73">
            <v>8647.4216609802097</v>
          </cell>
          <cell r="AE73">
            <v>8766.8632794861296</v>
          </cell>
        </row>
        <row r="74">
          <cell r="G74" t="str">
            <v>RegionMechanical PulpStock</v>
          </cell>
          <cell r="H74" t="str">
            <v>Ind</v>
          </cell>
          <cell r="I74" t="str">
            <v>Mechanical Pulp</v>
          </cell>
          <cell r="J74" t="str">
            <v>Stock</v>
          </cell>
          <cell r="K74" t="str">
            <v>Consumption (MWh)</v>
          </cell>
          <cell r="L74">
            <v>2942.3885247078688</v>
          </cell>
          <cell r="M74">
            <v>2999.4923169466106</v>
          </cell>
          <cell r="N74">
            <v>3057.7991990647956</v>
          </cell>
          <cell r="O74">
            <v>3117.3356540499285</v>
          </cell>
          <cell r="P74">
            <v>3178.128760373258</v>
          </cell>
          <cell r="Q74">
            <v>3240.2062055118258</v>
          </cell>
          <cell r="R74">
            <v>3303.5962997789316</v>
          </cell>
          <cell r="S74">
            <v>3368.3279904700712</v>
          </cell>
          <cell r="T74">
            <v>3434.4308763315557</v>
          </cell>
          <cell r="U74">
            <v>3501.9352223591818</v>
          </cell>
          <cell r="V74">
            <v>3570.8719749345073</v>
          </cell>
          <cell r="W74">
            <v>3641.272777306438</v>
          </cell>
          <cell r="X74">
            <v>3713.1699854260205</v>
          </cell>
          <cell r="Y74">
            <v>3786.5966841425206</v>
          </cell>
          <cell r="Z74">
            <v>3861.5867037690391</v>
          </cell>
          <cell r="AA74">
            <v>3938.1746370261103</v>
          </cell>
          <cell r="AB74">
            <v>4016.3958563719311</v>
          </cell>
          <cell r="AC74">
            <v>4096.2865317280484</v>
          </cell>
          <cell r="AD74">
            <v>4177.8836486095533</v>
          </cell>
          <cell r="AE74">
            <v>4261.2250266690271</v>
          </cell>
        </row>
        <row r="75">
          <cell r="G75" t="str">
            <v>RegionKraft PulpStock</v>
          </cell>
          <cell r="H75" t="str">
            <v>Ind</v>
          </cell>
          <cell r="I75" t="str">
            <v>Kraft Pulp</v>
          </cell>
          <cell r="J75" t="str">
            <v>Stock</v>
          </cell>
          <cell r="K75" t="str">
            <v>Consumption (MWh)</v>
          </cell>
          <cell r="L75">
            <v>1840.4686066002805</v>
          </cell>
          <cell r="M75">
            <v>1873.4989778495669</v>
          </cell>
          <cell r="N75">
            <v>1907.1920216976423</v>
          </cell>
          <cell r="O75">
            <v>1941.56194814743</v>
          </cell>
          <cell r="P75">
            <v>1976.623282632949</v>
          </cell>
          <cell r="Q75">
            <v>2012.3908731386696</v>
          </cell>
          <cell r="R75">
            <v>2048.879897480801</v>
          </cell>
          <cell r="S75">
            <v>2086.1058707542029</v>
          </cell>
          <cell r="T75">
            <v>2124.084652948703</v>
          </cell>
          <cell r="U75">
            <v>2162.8324567386876</v>
          </cell>
          <cell r="V75">
            <v>2202.3658554499198</v>
          </cell>
          <cell r="W75">
            <v>2242.7017912076312</v>
          </cell>
          <cell r="X75">
            <v>2283.8575832700294</v>
          </cell>
          <cell r="Y75">
            <v>2325.8509365514437</v>
          </cell>
          <cell r="Z75">
            <v>2368.6999503394532</v>
          </cell>
          <cell r="AA75">
            <v>2412.4231272104116</v>
          </cell>
          <cell r="AB75">
            <v>2457.0393821479101</v>
          </cell>
          <cell r="AC75">
            <v>2502.5680518688064</v>
          </cell>
          <cell r="AD75">
            <v>2549.0289043615553</v>
          </cell>
          <cell r="AE75">
            <v>2596.4421486417004</v>
          </cell>
        </row>
        <row r="76">
          <cell r="G76" t="str">
            <v>RegionPaperStock</v>
          </cell>
          <cell r="H76" t="str">
            <v>Ind</v>
          </cell>
          <cell r="I76" t="str">
            <v>Paper</v>
          </cell>
          <cell r="J76" t="str">
            <v>Stock</v>
          </cell>
          <cell r="K76" t="str">
            <v>Consumption (MWh)</v>
          </cell>
          <cell r="L76">
            <v>3534.455980801014</v>
          </cell>
          <cell r="M76">
            <v>3609.0607251246697</v>
          </cell>
          <cell r="N76">
            <v>3685.2873551199091</v>
          </cell>
          <cell r="O76">
            <v>3763.1719559855069</v>
          </cell>
          <cell r="P76">
            <v>3842.7514323040018</v>
          </cell>
          <cell r="Q76">
            <v>3924.0635270143184</v>
          </cell>
          <cell r="R76">
            <v>4007.1468408323385</v>
          </cell>
          <cell r="S76">
            <v>4092.0408521302074</v>
          </cell>
          <cell r="T76">
            <v>4178.7859372854182</v>
          </cell>
          <cell r="U76">
            <v>4267.4233915110017</v>
          </cell>
          <cell r="V76">
            <v>4357.9954501784177</v>
          </cell>
          <cell r="W76">
            <v>4450.5453106450295</v>
          </cell>
          <cell r="X76">
            <v>4545.1171545983407</v>
          </cell>
          <cell r="Y76">
            <v>4641.756170929466</v>
          </cell>
          <cell r="Z76">
            <v>4740.5085791486254</v>
          </cell>
          <cell r="AA76">
            <v>4841.4216533557483</v>
          </cell>
          <cell r="AB76">
            <v>4944.5437467796155</v>
          </cell>
          <cell r="AC76">
            <v>5049.9243168992871</v>
          </cell>
          <cell r="AD76">
            <v>5157.6139511619058</v>
          </cell>
          <cell r="AE76">
            <v>5267.6643933113082</v>
          </cell>
        </row>
        <row r="77">
          <cell r="G77" t="str">
            <v>RegionFoundriesStock</v>
          </cell>
          <cell r="H77" t="str">
            <v>Ind</v>
          </cell>
          <cell r="I77" t="str">
            <v>Foundries</v>
          </cell>
          <cell r="J77" t="str">
            <v>Stock</v>
          </cell>
          <cell r="K77" t="str">
            <v>Consumption (MWh)</v>
          </cell>
          <cell r="L77">
            <v>919.01449596775626</v>
          </cell>
          <cell r="M77">
            <v>903.79676737453269</v>
          </cell>
          <cell r="N77">
            <v>888.86373699824867</v>
          </cell>
          <cell r="O77">
            <v>874.20939857684175</v>
          </cell>
          <cell r="P77">
            <v>859.82788649165502</v>
          </cell>
          <cell r="Q77">
            <v>845.71347215339779</v>
          </cell>
          <cell r="R77">
            <v>831.86056049053298</v>
          </cell>
          <cell r="S77">
            <v>818.26368653683164</v>
          </cell>
          <cell r="T77">
            <v>804.91751211495261</v>
          </cell>
          <cell r="U77">
            <v>791.81682261301614</v>
          </cell>
          <cell r="V77">
            <v>778.9565238512514</v>
          </cell>
          <cell r="W77">
            <v>766.33163903590253</v>
          </cell>
          <cell r="X77">
            <v>753.93730579767646</v>
          </cell>
          <cell r="Y77">
            <v>741.76877331211233</v>
          </cell>
          <cell r="Z77">
            <v>729.82139949934617</v>
          </cell>
          <cell r="AA77">
            <v>718.09064830083094</v>
          </cell>
          <cell r="AB77">
            <v>706.57208703065726</v>
          </cell>
          <cell r="AC77">
            <v>695.26138379920462</v>
          </cell>
          <cell r="AD77">
            <v>684.1543050069281</v>
          </cell>
          <cell r="AE77">
            <v>673.24671290616118</v>
          </cell>
        </row>
        <row r="78">
          <cell r="G78" t="str">
            <v>RegionFrozen FoodStock</v>
          </cell>
          <cell r="H78" t="str">
            <v>Ind</v>
          </cell>
          <cell r="I78" t="str">
            <v>Frozen Food</v>
          </cell>
          <cell r="J78" t="str">
            <v>Stock</v>
          </cell>
          <cell r="K78" t="str">
            <v>Consumption (MWh)</v>
          </cell>
          <cell r="L78">
            <v>1324.3206687825375</v>
          </cell>
          <cell r="M78">
            <v>1321.0591107197035</v>
          </cell>
          <cell r="N78">
            <v>1313.8715588171435</v>
          </cell>
          <cell r="O78">
            <v>1305.8660085520557</v>
          </cell>
          <cell r="P78">
            <v>1299.4527253901501</v>
          </cell>
          <cell r="Q78">
            <v>1293.8704220283462</v>
          </cell>
          <cell r="R78">
            <v>1288.7384147958671</v>
          </cell>
          <cell r="S78">
            <v>1283.1685849059777</v>
          </cell>
          <cell r="T78">
            <v>1278.1757704107879</v>
          </cell>
          <cell r="U78">
            <v>1273.2524730997047</v>
          </cell>
          <cell r="V78">
            <v>1268.7158191200151</v>
          </cell>
          <cell r="W78">
            <v>1264.8195202790864</v>
          </cell>
          <cell r="X78">
            <v>1261.3098548763107</v>
          </cell>
          <cell r="Y78">
            <v>1258.0599816596655</v>
          </cell>
          <cell r="Z78">
            <v>1255.450528359032</v>
          </cell>
          <cell r="AA78">
            <v>1251.7054749812521</v>
          </cell>
          <cell r="AB78">
            <v>1248.7912706454952</v>
          </cell>
          <cell r="AC78">
            <v>1246.3274234998678</v>
          </cell>
          <cell r="AD78">
            <v>1244.6946377737877</v>
          </cell>
          <cell r="AE78">
            <v>1243.7661870458371</v>
          </cell>
        </row>
        <row r="79">
          <cell r="G79" t="str">
            <v>RegionOther FoodStock</v>
          </cell>
          <cell r="H79" t="str">
            <v>Ind</v>
          </cell>
          <cell r="I79" t="str">
            <v>Other Food</v>
          </cell>
          <cell r="J79" t="str">
            <v>Stock</v>
          </cell>
          <cell r="K79" t="str">
            <v>Consumption (MWh)</v>
          </cell>
          <cell r="L79">
            <v>2411.1660539662394</v>
          </cell>
          <cell r="M79">
            <v>2450.4569412140777</v>
          </cell>
          <cell r="N79">
            <v>2488.4114649554663</v>
          </cell>
          <cell r="O79">
            <v>2523.6061920415254</v>
          </cell>
          <cell r="P79">
            <v>2562.1092719578933</v>
          </cell>
          <cell r="Q79">
            <v>2598.2919846277987</v>
          </cell>
          <cell r="R79">
            <v>2636.7412574019095</v>
          </cell>
          <cell r="S79">
            <v>2673.3916888556396</v>
          </cell>
          <cell r="T79">
            <v>2711.8297470558905</v>
          </cell>
          <cell r="U79">
            <v>2750.6750641158515</v>
          </cell>
          <cell r="V79">
            <v>2789.0285312434262</v>
          </cell>
          <cell r="W79">
            <v>2830.1577794767813</v>
          </cell>
          <cell r="X79">
            <v>2872.403704551703</v>
          </cell>
          <cell r="Y79">
            <v>2915.8704051275868</v>
          </cell>
          <cell r="Z79">
            <v>2960.101751006488</v>
          </cell>
          <cell r="AA79">
            <v>3003.4003881033614</v>
          </cell>
          <cell r="AB79">
            <v>3048.4360733455792</v>
          </cell>
          <cell r="AC79">
            <v>3093.8332116101201</v>
          </cell>
          <cell r="AD79">
            <v>3140.8207364366767</v>
          </cell>
          <cell r="AE79">
            <v>3189.4665409465333</v>
          </cell>
        </row>
        <row r="80">
          <cell r="G80" t="str">
            <v>RegionWood - LumberStock</v>
          </cell>
          <cell r="H80" t="str">
            <v>Ind</v>
          </cell>
          <cell r="I80" t="str">
            <v>Wood - Lumber</v>
          </cell>
          <cell r="J80" t="str">
            <v>Stock</v>
          </cell>
          <cell r="K80" t="str">
            <v>Consumption (MWh)</v>
          </cell>
          <cell r="L80">
            <v>896.96729322463875</v>
          </cell>
          <cell r="M80">
            <v>879.48359510176044</v>
          </cell>
          <cell r="N80">
            <v>862.36674638001614</v>
          </cell>
          <cell r="O80">
            <v>845.60857947833108</v>
          </cell>
          <cell r="P80">
            <v>829.20111686492294</v>
          </cell>
          <cell r="Q80">
            <v>813.13656649502366</v>
          </cell>
          <cell r="R80">
            <v>797.40731736048997</v>
          </cell>
          <cell r="S80">
            <v>782.00593514851505</v>
          </cell>
          <cell r="T80">
            <v>766.92515800673186</v>
          </cell>
          <cell r="U80">
            <v>752.15789241205903</v>
          </cell>
          <cell r="V80">
            <v>737.69720914071036</v>
          </cell>
          <cell r="W80">
            <v>723.53633933685592</v>
          </cell>
          <cell r="X80">
            <v>709.66867067748035</v>
          </cell>
          <cell r="Y80">
            <v>696.08774363104999</v>
          </cell>
          <cell r="Z80">
            <v>682.78724780765822</v>
          </cell>
          <cell r="AA80">
            <v>669.76101839837941</v>
          </cell>
          <cell r="AB80">
            <v>657.00303270161351</v>
          </cell>
          <cell r="AC80">
            <v>644.50740673426651</v>
          </cell>
          <cell r="AD80">
            <v>632.26839192565876</v>
          </cell>
          <cell r="AE80">
            <v>620.28037189211091</v>
          </cell>
        </row>
        <row r="81">
          <cell r="G81" t="str">
            <v>RegionWood - PanelStock</v>
          </cell>
          <cell r="H81" t="str">
            <v>Ind</v>
          </cell>
          <cell r="I81" t="str">
            <v>Wood - Panel</v>
          </cell>
          <cell r="J81" t="str">
            <v>Stock</v>
          </cell>
          <cell r="K81" t="str">
            <v>Consumption (MWh)</v>
          </cell>
          <cell r="L81">
            <v>1188.7654437610786</v>
          </cell>
          <cell r="M81">
            <v>1156.8804266382649</v>
          </cell>
          <cell r="N81">
            <v>1125.9526502419524</v>
          </cell>
          <cell r="O81">
            <v>1095.9488048785481</v>
          </cell>
          <cell r="P81">
            <v>1066.8369252348673</v>
          </cell>
          <cell r="Q81">
            <v>1038.5863295578097</v>
          </cell>
          <cell r="R81">
            <v>1011.1675617888843</v>
          </cell>
          <cell r="S81">
            <v>984.5523365043</v>
          </cell>
          <cell r="T81">
            <v>958.71348651903031</v>
          </cell>
          <cell r="U81">
            <v>933.62491302056549</v>
          </cell>
          <cell r="V81">
            <v>909.26153810496839</v>
          </cell>
          <cell r="W81">
            <v>885.59925959441807</v>
          </cell>
          <cell r="X81">
            <v>862.61490802163064</v>
          </cell>
          <cell r="Y81">
            <v>840.28620567243854</v>
          </cell>
          <cell r="Z81">
            <v>818.59172758340208</v>
          </cell>
          <cell r="AA81">
            <v>797.51086439660924</v>
          </cell>
          <cell r="AB81">
            <v>777.02378697884865</v>
          </cell>
          <cell r="AC81">
            <v>757.11141271709414</v>
          </cell>
          <cell r="AD81">
            <v>737.75537340675055</v>
          </cell>
          <cell r="AE81">
            <v>718.93798465338989</v>
          </cell>
        </row>
        <row r="82">
          <cell r="G82" t="str">
            <v>RegionWood - OtherStock</v>
          </cell>
          <cell r="H82" t="str">
            <v>Ind</v>
          </cell>
          <cell r="I82" t="str">
            <v>Wood - Other</v>
          </cell>
          <cell r="J82" t="str">
            <v>Stock</v>
          </cell>
          <cell r="K82" t="str">
            <v>Consumption (MWh)</v>
          </cell>
          <cell r="L82">
            <v>2190.3888717655045</v>
          </cell>
          <cell r="M82">
            <v>2148.1306604895863</v>
          </cell>
          <cell r="N82">
            <v>2106.7934261991795</v>
          </cell>
          <cell r="O82">
            <v>2066.3546549915977</v>
          </cell>
          <cell r="P82">
            <v>2026.7924531183542</v>
          </cell>
          <cell r="Q82">
            <v>1988.085527475364</v>
          </cell>
          <cell r="R82">
            <v>1950.2131667970759</v>
          </cell>
          <cell r="S82">
            <v>1913.1552235259451</v>
          </cell>
          <cell r="T82">
            <v>1876.8920963299061</v>
          </cell>
          <cell r="U82">
            <v>1841.4047132417386</v>
          </cell>
          <cell r="V82">
            <v>1806.6745153953393</v>
          </cell>
          <cell r="W82">
            <v>1772.6834413350252</v>
          </cell>
          <cell r="X82">
            <v>1739.4139118750359</v>
          </cell>
          <cell r="Y82">
            <v>1706.8488154873935</v>
          </cell>
          <cell r="Z82">
            <v>1674.9714941972354</v>
          </cell>
          <cell r="AA82">
            <v>1643.765729965641</v>
          </cell>
          <cell r="AB82">
            <v>1613.2157315408288</v>
          </cell>
          <cell r="AC82">
            <v>1583.3061217594463</v>
          </cell>
          <cell r="AD82">
            <v>1554.021925280435</v>
          </cell>
          <cell r="AE82">
            <v>1525.3485567347291</v>
          </cell>
        </row>
        <row r="83">
          <cell r="G83" t="str">
            <v>RegionSugarStock</v>
          </cell>
          <cell r="H83" t="str">
            <v>Ind</v>
          </cell>
          <cell r="I83" t="str">
            <v>Sugar</v>
          </cell>
          <cell r="J83" t="str">
            <v>Stock</v>
          </cell>
          <cell r="K83" t="str">
            <v>Consumption (MWh)</v>
          </cell>
          <cell r="L83">
            <v>418.21008276222733</v>
          </cell>
          <cell r="M83">
            <v>425.03709595246266</v>
          </cell>
          <cell r="N83">
            <v>432.03488996454973</v>
          </cell>
          <cell r="O83">
            <v>439.20849737015453</v>
          </cell>
          <cell r="P83">
            <v>446.56310939056141</v>
          </cell>
          <cell r="Q83">
            <v>454.10408109706395</v>
          </cell>
          <cell r="R83">
            <v>461.83693678637411</v>
          </cell>
          <cell r="S83">
            <v>469.76737553704612</v>
          </cell>
          <cell r="T83">
            <v>477.90127695312259</v>
          </cell>
          <cell r="U83">
            <v>486.24470710142145</v>
          </cell>
          <cell r="V83">
            <v>494.80392464911006</v>
          </cell>
          <cell r="W83">
            <v>503.58538720843927</v>
          </cell>
          <cell r="X83">
            <v>512.59575789575115</v>
          </cell>
          <cell r="Y83">
            <v>521.8419121121218</v>
          </cell>
          <cell r="Z83">
            <v>531.33094455325283</v>
          </cell>
          <cell r="AA83">
            <v>541.07017645649535</v>
          </cell>
          <cell r="AB83">
            <v>551.06716309315811</v>
          </cell>
          <cell r="AC83">
            <v>561.32970151454037</v>
          </cell>
          <cell r="AD83">
            <v>571.86583856041943</v>
          </cell>
          <cell r="AE83">
            <v>582.68387913902927</v>
          </cell>
        </row>
        <row r="84">
          <cell r="G84" t="str">
            <v>RegionHi Tech - Chip FabStock</v>
          </cell>
          <cell r="H84" t="str">
            <v>Ind</v>
          </cell>
          <cell r="I84" t="str">
            <v>Hi Tech - Chip Fab</v>
          </cell>
          <cell r="J84" t="str">
            <v>Stock</v>
          </cell>
          <cell r="K84" t="str">
            <v>Consumption (MWh)</v>
          </cell>
          <cell r="L84">
            <v>1006.0460601146721</v>
          </cell>
          <cell r="M84">
            <v>1000.3329509481151</v>
          </cell>
          <cell r="N84">
            <v>994.89158283732945</v>
          </cell>
          <cell r="O84">
            <v>989.7482068086025</v>
          </cell>
          <cell r="P84">
            <v>984.93353757072975</v>
          </cell>
          <cell r="Q84">
            <v>980.48348619000922</v>
          </cell>
          <cell r="R84">
            <v>976.44001337591533</v>
          </cell>
          <cell r="S84">
            <v>972.8521232290575</v>
          </cell>
          <cell r="T84">
            <v>969.77702057049214</v>
          </cell>
          <cell r="U84">
            <v>967.28145877672466</v>
          </cell>
          <cell r="V84">
            <v>965.44330947633159</v>
          </cell>
          <cell r="W84">
            <v>964.35339062514197</v>
          </cell>
          <cell r="X84">
            <v>964.11759548739883</v>
          </cell>
          <cell r="Y84">
            <v>964.85937205009338</v>
          </cell>
          <cell r="Z84">
            <v>966.72261054955777</v>
          </cell>
          <cell r="AA84">
            <v>969.87500628305759</v>
          </cell>
          <cell r="AB84">
            <v>974.5119759343653</v>
          </cell>
          <cell r="AC84">
            <v>980.86121851835412</v>
          </cell>
          <cell r="AD84">
            <v>989.1880270450107</v>
          </cell>
          <cell r="AE84">
            <v>999.80147446679428</v>
          </cell>
        </row>
        <row r="85">
          <cell r="G85" t="str">
            <v>RegionHi Tech - SiliconStock</v>
          </cell>
          <cell r="H85" t="str">
            <v>Ind</v>
          </cell>
          <cell r="I85" t="str">
            <v>Hi Tech - Silicon</v>
          </cell>
          <cell r="J85" t="str">
            <v>Stock</v>
          </cell>
          <cell r="K85" t="str">
            <v>Consumption (MWh)</v>
          </cell>
          <cell r="L85">
            <v>284.34499034738553</v>
          </cell>
          <cell r="M85">
            <v>287.29976313860476</v>
          </cell>
          <cell r="N85">
            <v>290.29160813525334</v>
          </cell>
          <cell r="O85">
            <v>293.32107827772393</v>
          </cell>
          <cell r="P85">
            <v>296.38873581768416</v>
          </cell>
          <cell r="Q85">
            <v>299.4951524900074</v>
          </cell>
          <cell r="R85">
            <v>302.6409096802866</v>
          </cell>
          <cell r="S85">
            <v>305.82659860171441</v>
          </cell>
          <cell r="T85">
            <v>309.05282047256748</v>
          </cell>
          <cell r="U85">
            <v>312.32018669687864</v>
          </cell>
          <cell r="V85">
            <v>315.62931904723939</v>
          </cell>
          <cell r="W85">
            <v>318.98084985679924</v>
          </cell>
          <cell r="X85">
            <v>322.37542220680399</v>
          </cell>
          <cell r="Y85">
            <v>325.81369012346352</v>
          </cell>
          <cell r="Z85">
            <v>329.29631877679583</v>
          </cell>
          <cell r="AA85">
            <v>332.82398468207651</v>
          </cell>
          <cell r="AB85">
            <v>336.39737590718551</v>
          </cell>
          <cell r="AC85">
            <v>340.01719228172311</v>
          </cell>
          <cell r="AD85">
            <v>343.68414561160887</v>
          </cell>
          <cell r="AE85">
            <v>347.39895989699852</v>
          </cell>
        </row>
        <row r="86">
          <cell r="G86" t="str">
            <v>RegionMetal FabStock</v>
          </cell>
          <cell r="H86" t="str">
            <v>Ind</v>
          </cell>
          <cell r="I86" t="str">
            <v>Metal Fab</v>
          </cell>
          <cell r="J86" t="str">
            <v>Stock</v>
          </cell>
          <cell r="K86" t="str">
            <v>Consumption (MWh)</v>
          </cell>
          <cell r="L86">
            <v>1217.7065320192728</v>
          </cell>
          <cell r="M86">
            <v>1179.4160318853844</v>
          </cell>
          <cell r="N86">
            <v>1142.3770893386957</v>
          </cell>
          <cell r="O86">
            <v>1106.5472689403477</v>
          </cell>
          <cell r="P86">
            <v>1071.8856224795945</v>
          </cell>
          <cell r="Q86">
            <v>1038.35263533641</v>
          </cell>
          <cell r="R86">
            <v>1005.9101748255557</v>
          </cell>
          <cell r="S86">
            <v>974.52144044746103</v>
          </cell>
          <cell r="T86">
            <v>944.15091597410878</v>
          </cell>
          <cell r="U86">
            <v>914.76432330088289</v>
          </cell>
          <cell r="V86">
            <v>886.32857799796386</v>
          </cell>
          <cell r="W86">
            <v>858.81174649740069</v>
          </cell>
          <cell r="X86">
            <v>832.18300485443342</v>
          </cell>
          <cell r="Y86">
            <v>806.4125990239736</v>
          </cell>
          <cell r="Z86">
            <v>781.47180659541982</v>
          </cell>
          <cell r="AA86">
            <v>757.33289993114045</v>
          </cell>
          <cell r="AB86">
            <v>733.96911065604934</v>
          </cell>
          <cell r="AC86">
            <v>711.35459544769526</v>
          </cell>
          <cell r="AD86">
            <v>689.46440307822058</v>
          </cell>
          <cell r="AE86">
            <v>668.27444266138707</v>
          </cell>
        </row>
        <row r="87">
          <cell r="G87" t="str">
            <v>RegionTransportation, EquipStock</v>
          </cell>
          <cell r="H87" t="str">
            <v>Ind</v>
          </cell>
          <cell r="I87" t="str">
            <v>Transportation, Equip</v>
          </cell>
          <cell r="J87" t="str">
            <v>Stock</v>
          </cell>
          <cell r="K87" t="str">
            <v>Consumption (MWh)</v>
          </cell>
          <cell r="L87">
            <v>1076.6667628215623</v>
          </cell>
          <cell r="M87">
            <v>1098.0350726149293</v>
          </cell>
          <cell r="N87">
            <v>1121.3672719254876</v>
          </cell>
          <cell r="O87">
            <v>1146.153563831145</v>
          </cell>
          <cell r="P87">
            <v>1172.150501733289</v>
          </cell>
          <cell r="Q87">
            <v>1199.2483594108337</v>
          </cell>
          <cell r="R87">
            <v>1227.404767400378</v>
          </cell>
          <cell r="S87">
            <v>1256.6115123270588</v>
          </cell>
          <cell r="T87">
            <v>1286.8779328266905</v>
          </cell>
          <cell r="U87">
            <v>1318.2226215417572</v>
          </cell>
          <cell r="V87">
            <v>1350.6692842652571</v>
          </cell>
          <cell r="W87">
            <v>1384.244679939135</v>
          </cell>
          <cell r="X87">
            <v>1418.977602449992</v>
          </cell>
          <cell r="Y87">
            <v>1454.8983842430932</v>
          </cell>
          <cell r="Z87">
            <v>1492.0386615455068</v>
          </cell>
          <cell r="AA87">
            <v>1530.431270989727</v>
          </cell>
          <cell r="AB87">
            <v>1570.1102124874969</v>
          </cell>
          <cell r="AC87">
            <v>1611.1106457620235</v>
          </cell>
          <cell r="AD87">
            <v>1653.4689042409216</v>
          </cell>
          <cell r="AE87">
            <v>1697.2225181669867</v>
          </cell>
        </row>
        <row r="88">
          <cell r="G88" t="str">
            <v>RegionRefineryStock</v>
          </cell>
          <cell r="H88" t="str">
            <v>Ind</v>
          </cell>
          <cell r="I88" t="str">
            <v>Refinery</v>
          </cell>
          <cell r="J88" t="str">
            <v>Stock</v>
          </cell>
          <cell r="K88" t="str">
            <v>Consumption (MWh)</v>
          </cell>
          <cell r="L88">
            <v>765.22818377294288</v>
          </cell>
          <cell r="M88">
            <v>781.3947611399982</v>
          </cell>
          <cell r="N88">
            <v>797.92353135944916</v>
          </cell>
          <cell r="O88">
            <v>814.8228635626707</v>
          </cell>
          <cell r="P88">
            <v>832.10132328695011</v>
          </cell>
          <cell r="Q88">
            <v>849.76767712050173</v>
          </cell>
          <cell r="R88">
            <v>867.83089745777204</v>
          </cell>
          <cell r="S88">
            <v>886.30016736765776</v>
          </cell>
          <cell r="T88">
            <v>905.18488557732178</v>
          </cell>
          <cell r="U88">
            <v>924.49467157436095</v>
          </cell>
          <cell r="V88">
            <v>944.23937083013925</v>
          </cell>
          <cell r="W88">
            <v>964.4290601471705</v>
          </cell>
          <cell r="X88">
            <v>985.07405313350262</v>
          </cell>
          <cell r="Y88">
            <v>1006.1849058071258</v>
          </cell>
          <cell r="Z88">
            <v>1027.7724223334981</v>
          </cell>
          <cell r="AA88">
            <v>1049.8476608993565</v>
          </cell>
          <cell r="AB88">
            <v>1072.421939726059</v>
          </cell>
          <cell r="AC88">
            <v>1095.5068432257744</v>
          </cell>
          <cell r="AD88">
            <v>1119.1142283039237</v>
          </cell>
          <cell r="AE88">
            <v>1143.2562308113509</v>
          </cell>
        </row>
        <row r="89">
          <cell r="G89" t="str">
            <v>RegionCold StorageStock</v>
          </cell>
          <cell r="H89" t="str">
            <v>Ind</v>
          </cell>
          <cell r="I89" t="str">
            <v>Cold Storage</v>
          </cell>
          <cell r="J89" t="str">
            <v>Stock</v>
          </cell>
          <cell r="K89" t="str">
            <v>Consumption (MWh)</v>
          </cell>
          <cell r="L89">
            <v>760.26684943858231</v>
          </cell>
          <cell r="M89">
            <v>776.05620214175406</v>
          </cell>
          <cell r="N89">
            <v>792.19621159046847</v>
          </cell>
          <cell r="O89">
            <v>808.69515588075546</v>
          </cell>
          <cell r="P89">
            <v>825.56151893558535</v>
          </cell>
          <cell r="Q89">
            <v>842.80399583575695</v>
          </cell>
          <cell r="R89">
            <v>860.43149829306708</v>
          </cell>
          <cell r="S89">
            <v>878.45316026963599</v>
          </cell>
          <cell r="T89">
            <v>896.87834374738043</v>
          </cell>
          <cell r="U89">
            <v>915.71664465172375</v>
          </cell>
          <cell r="V89">
            <v>934.97789893375375</v>
          </cell>
          <cell r="W89">
            <v>954.6721888151551</v>
          </cell>
          <cell r="X89">
            <v>974.80984920035939</v>
          </cell>
          <cell r="Y89">
            <v>995.40147426047997</v>
          </cell>
          <cell r="Z89">
            <v>1016.4579241937281</v>
          </cell>
          <cell r="AA89">
            <v>1037.9903321671334</v>
          </cell>
          <cell r="AB89">
            <v>1060.0101114445256</v>
          </cell>
          <cell r="AC89">
            <v>1082.5289627058755</v>
          </cell>
          <cell r="AD89">
            <v>1105.5588815632291</v>
          </cell>
          <cell r="AE89">
            <v>1129.1121662786165</v>
          </cell>
        </row>
        <row r="90">
          <cell r="G90" t="str">
            <v>RegionFruit StorageStock</v>
          </cell>
          <cell r="H90" t="str">
            <v>Ind</v>
          </cell>
          <cell r="I90" t="str">
            <v>Fruit Storage</v>
          </cell>
          <cell r="J90" t="str">
            <v>Stock</v>
          </cell>
          <cell r="K90" t="str">
            <v>Consumption (MWh)</v>
          </cell>
          <cell r="L90">
            <v>1661.0268711577528</v>
          </cell>
          <cell r="M90">
            <v>1721.9365513000373</v>
          </cell>
          <cell r="N90">
            <v>1785.3002617974537</v>
          </cell>
          <cell r="O90">
            <v>1851.2328648546179</v>
          </cell>
          <cell r="P90">
            <v>1919.8556581123303</v>
          </cell>
          <cell r="Q90">
            <v>1991.2967956982475</v>
          </cell>
          <cell r="R90">
            <v>2065.6917397134598</v>
          </cell>
          <cell r="S90">
            <v>2143.1837444731686</v>
          </cell>
          <cell r="T90">
            <v>2223.9243760005988</v>
          </cell>
          <cell r="U90">
            <v>2308.0740694684932</v>
          </cell>
          <cell r="V90">
            <v>2395.8027274931774</v>
          </cell>
          <cell r="W90">
            <v>2487.290362413426</v>
          </cell>
          <cell r="X90">
            <v>2582.7277859315755</v>
          </cell>
          <cell r="Y90">
            <v>2682.3173497589064</v>
          </cell>
          <cell r="Z90">
            <v>2786.2737411928069</v>
          </cell>
          <cell r="AA90">
            <v>2894.8248378612784</v>
          </cell>
          <cell r="AB90">
            <v>3008.21262620276</v>
          </cell>
          <cell r="AC90">
            <v>3126.6941886079612</v>
          </cell>
          <cell r="AD90">
            <v>3250.5427645374466</v>
          </cell>
          <cell r="AE90">
            <v>3380.0488913464646</v>
          </cell>
        </row>
        <row r="91">
          <cell r="G91" t="str">
            <v>RegionChemicalStock</v>
          </cell>
          <cell r="H91" t="str">
            <v>Ind</v>
          </cell>
          <cell r="I91" t="str">
            <v>Chemical</v>
          </cell>
          <cell r="J91" t="str">
            <v>Stock</v>
          </cell>
          <cell r="K91" t="str">
            <v>Consumption (MWh)</v>
          </cell>
          <cell r="L91">
            <v>2313.5691860381849</v>
          </cell>
          <cell r="M91">
            <v>2381.2548571292859</v>
          </cell>
          <cell r="N91">
            <v>2450.6208230832663</v>
          </cell>
          <cell r="O91">
            <v>2522.9211058695414</v>
          </cell>
          <cell r="P91">
            <v>2599.2435735916865</v>
          </cell>
          <cell r="Q91">
            <v>2679.5483548584343</v>
          </cell>
          <cell r="R91">
            <v>2765.6163507857527</v>
          </cell>
          <cell r="S91">
            <v>2857.2605009938256</v>
          </cell>
          <cell r="T91">
            <v>2954.0111713352512</v>
          </cell>
          <cell r="U91">
            <v>3057.0422254285559</v>
          </cell>
          <cell r="V91">
            <v>3167.1269688611228</v>
          </cell>
          <cell r="W91">
            <v>3282.6543220971407</v>
          </cell>
          <cell r="X91">
            <v>3404.3222220260527</v>
          </cell>
          <cell r="Y91">
            <v>3535.0789014552142</v>
          </cell>
          <cell r="Z91">
            <v>3673.2667986299771</v>
          </cell>
          <cell r="AA91">
            <v>3819.8427148505148</v>
          </cell>
          <cell r="AB91">
            <v>3974.4694892549323</v>
          </cell>
          <cell r="AC91">
            <v>4137.3826123403705</v>
          </cell>
          <cell r="AD91">
            <v>4311.3171070297012</v>
          </cell>
          <cell r="AE91">
            <v>4496.5769164393305</v>
          </cell>
        </row>
        <row r="92">
          <cell r="G92" t="str">
            <v>RegionMisc ManfStock</v>
          </cell>
          <cell r="H92" t="str">
            <v>Ind</v>
          </cell>
          <cell r="I92" t="str">
            <v>Misc Manf</v>
          </cell>
          <cell r="J92" t="str">
            <v>Stock</v>
          </cell>
          <cell r="K92" t="str">
            <v>Consumption (MWh)</v>
          </cell>
          <cell r="L92">
            <v>4029.7558279101399</v>
          </cell>
          <cell r="M92">
            <v>4061.1910818360939</v>
          </cell>
          <cell r="N92">
            <v>4058.4654273795722</v>
          </cell>
          <cell r="O92">
            <v>4113.7583987330581</v>
          </cell>
          <cell r="P92">
            <v>4130.3622345522963</v>
          </cell>
          <cell r="Q92">
            <v>4198.8642466957572</v>
          </cell>
          <cell r="R92">
            <v>4288.306491397725</v>
          </cell>
          <cell r="S92">
            <v>4367.7996888494363</v>
          </cell>
          <cell r="T92">
            <v>4426.1853462245726</v>
          </cell>
          <cell r="U92">
            <v>4505.1090976811183</v>
          </cell>
          <cell r="V92">
            <v>4555.4729287637538</v>
          </cell>
          <cell r="W92">
            <v>4601.8853096609728</v>
          </cell>
          <cell r="X92">
            <v>4622.5247614175132</v>
          </cell>
          <cell r="Y92">
            <v>4646.0108756316795</v>
          </cell>
          <cell r="Z92">
            <v>4677.8520706630579</v>
          </cell>
          <cell r="AA92">
            <v>4700.3098199950737</v>
          </cell>
          <cell r="AB92">
            <v>4713.6660942004319</v>
          </cell>
          <cell r="AC92">
            <v>4708.4749062275614</v>
          </cell>
          <cell r="AD92">
            <v>4718.6237419429335</v>
          </cell>
          <cell r="AE92">
            <v>4717.7861333754263</v>
          </cell>
        </row>
        <row r="93">
          <cell r="G93" t="str">
            <v>RegionEVStock</v>
          </cell>
          <cell r="H93" t="str">
            <v>EV</v>
          </cell>
          <cell r="I93" t="str">
            <v>EV</v>
          </cell>
          <cell r="J93" t="str">
            <v>Stock</v>
          </cell>
          <cell r="K93" t="str">
            <v>1000 Cars</v>
          </cell>
          <cell r="L93">
            <v>60.183986956923889</v>
          </cell>
          <cell r="M93">
            <v>91.985039267783762</v>
          </cell>
          <cell r="N93">
            <v>131.71899349682545</v>
          </cell>
          <cell r="O93">
            <v>179.31931215654896</v>
          </cell>
          <cell r="P93">
            <v>234.46894197990883</v>
          </cell>
          <cell r="Q93">
            <v>296.9378027583823</v>
          </cell>
          <cell r="R93">
            <v>366.00059330503768</v>
          </cell>
          <cell r="S93">
            <v>441.25939468635204</v>
          </cell>
          <cell r="T93">
            <v>522.62506581198477</v>
          </cell>
          <cell r="U93">
            <v>610.52396116716261</v>
          </cell>
          <cell r="V93">
            <v>705.01906985870437</v>
          </cell>
          <cell r="W93">
            <v>801.72374571842784</v>
          </cell>
          <cell r="X93">
            <v>899.84995621451503</v>
          </cell>
          <cell r="Y93">
            <v>998.49290967026104</v>
          </cell>
          <cell r="Z93">
            <v>1096.4275699987345</v>
          </cell>
          <cell r="AA93">
            <v>1187.7661760902763</v>
          </cell>
          <cell r="AB93">
            <v>1272.9815546454543</v>
          </cell>
          <cell r="AC93">
            <v>1351.8588013409089</v>
          </cell>
          <cell r="AD93">
            <v>1433.0587465545455</v>
          </cell>
          <cell r="AE93">
            <v>1500.0488473772725</v>
          </cell>
        </row>
        <row r="94">
          <cell r="G94" t="str">
            <v>RegionPopStock</v>
          </cell>
          <cell r="H94" t="str">
            <v>Pop</v>
          </cell>
          <cell r="I94" t="str">
            <v>Pop</v>
          </cell>
          <cell r="J94" t="str">
            <v>Stock</v>
          </cell>
          <cell r="K94" t="str">
            <v># of people</v>
          </cell>
          <cell r="L94">
            <v>13520.68111</v>
          </cell>
          <cell r="M94">
            <v>13661.840299999998</v>
          </cell>
          <cell r="N94">
            <v>13803.691440000001</v>
          </cell>
          <cell r="O94">
            <v>13944.276469999999</v>
          </cell>
          <cell r="P94">
            <v>14082.801340000002</v>
          </cell>
          <cell r="Q94">
            <v>14218.715590000002</v>
          </cell>
          <cell r="R94">
            <v>14351.918940000001</v>
          </cell>
          <cell r="S94">
            <v>14482.437540000003</v>
          </cell>
          <cell r="T94">
            <v>14610.4211</v>
          </cell>
          <cell r="U94">
            <v>14736.24631</v>
          </cell>
          <cell r="V94">
            <v>14860.320880000001</v>
          </cell>
          <cell r="W94">
            <v>14983.078860000001</v>
          </cell>
          <cell r="X94">
            <v>15104.70127</v>
          </cell>
          <cell r="Y94">
            <v>15225.195700000002</v>
          </cell>
          <cell r="Z94">
            <v>15344.62486</v>
          </cell>
          <cell r="AA94">
            <v>15463.089019999998</v>
          </cell>
          <cell r="AB94">
            <v>15580.68845</v>
          </cell>
          <cell r="AC94">
            <v>15697.50913</v>
          </cell>
          <cell r="AD94">
            <v>15813.626329999999</v>
          </cell>
          <cell r="AE94">
            <v>15929.254489999999</v>
          </cell>
        </row>
        <row r="95">
          <cell r="G95" t="str">
            <v>RegionDataCenterStock</v>
          </cell>
          <cell r="H95" t="str">
            <v>DataCenter</v>
          </cell>
          <cell r="I95" t="str">
            <v>DataCenter</v>
          </cell>
          <cell r="J95" t="str">
            <v>Stock</v>
          </cell>
          <cell r="K95" t="str">
            <v>Consumption (aMW)</v>
          </cell>
          <cell r="L95">
            <v>381.60143269415096</v>
          </cell>
          <cell r="M95">
            <v>404.69885906229592</v>
          </cell>
          <cell r="N95">
            <v>421.46039895133885</v>
          </cell>
          <cell r="O95">
            <v>419.64642143844253</v>
          </cell>
          <cell r="P95">
            <v>423.66562864853898</v>
          </cell>
          <cell r="Q95">
            <v>432.76092390952061</v>
          </cell>
          <cell r="R95">
            <v>446.31531189522576</v>
          </cell>
          <cell r="S95">
            <v>450.98222620533323</v>
          </cell>
          <cell r="T95">
            <v>459.05126073815245</v>
          </cell>
          <cell r="U95">
            <v>470.19601765719887</v>
          </cell>
          <cell r="V95">
            <v>484.16208251533135</v>
          </cell>
          <cell r="W95">
            <v>494.21069266812788</v>
          </cell>
          <cell r="X95">
            <v>506.64189476780371</v>
          </cell>
          <cell r="Y95">
            <v>521.35392484293436</v>
          </cell>
          <cell r="Z95">
            <v>538.28523642117</v>
          </cell>
          <cell r="AA95">
            <v>554.01935267425768</v>
          </cell>
          <cell r="AB95">
            <v>571.88182312772415</v>
          </cell>
          <cell r="AC95">
            <v>591.90212163156946</v>
          </cell>
          <cell r="AD95">
            <v>614.13634434495953</v>
          </cell>
          <cell r="AE95">
            <v>636.87438282107769</v>
          </cell>
        </row>
        <row r="96">
          <cell r="G96" t="str">
            <v>RegionTotalLoadStock</v>
          </cell>
          <cell r="H96" t="str">
            <v>DEI</v>
          </cell>
          <cell r="I96" t="str">
            <v>TotalLoad</v>
          </cell>
          <cell r="J96" t="str">
            <v>Stock</v>
          </cell>
          <cell r="K96" t="str">
            <v>Consumption (aMW)</v>
          </cell>
          <cell r="L96">
            <v>21071.66</v>
          </cell>
          <cell r="M96">
            <v>21195.54</v>
          </cell>
          <cell r="N96">
            <v>21410</v>
          </cell>
          <cell r="O96">
            <v>21551.43</v>
          </cell>
          <cell r="P96">
            <v>21679.64</v>
          </cell>
          <cell r="Q96">
            <v>21827.78</v>
          </cell>
          <cell r="R96">
            <v>21990.98</v>
          </cell>
          <cell r="S96">
            <v>22168.240000000002</v>
          </cell>
          <cell r="T96">
            <v>22361.75</v>
          </cell>
          <cell r="U96">
            <v>22575.51</v>
          </cell>
          <cell r="V96">
            <v>22799.94</v>
          </cell>
          <cell r="W96">
            <v>23044.44</v>
          </cell>
          <cell r="X96">
            <v>23305.64</v>
          </cell>
          <cell r="Y96">
            <v>23567.14</v>
          </cell>
          <cell r="Z96">
            <v>23843.91</v>
          </cell>
          <cell r="AA96">
            <v>24084.7</v>
          </cell>
          <cell r="AB96">
            <v>24359.31</v>
          </cell>
          <cell r="AC96">
            <v>24636.46</v>
          </cell>
          <cell r="AD96">
            <v>24918.69</v>
          </cell>
          <cell r="AE96">
            <v>25207.16</v>
          </cell>
        </row>
      </sheetData>
      <sheetData sheetId="2" refreshError="1"/>
      <sheetData sheetId="3" refreshError="1"/>
      <sheetData sheetId="4" refreshError="1"/>
      <sheetData sheetId="5" refreshError="1"/>
      <sheetData sheetId="6" refreshError="1"/>
      <sheetData sheetId="7" refreshError="1"/>
      <sheetData sheetId="8" refreshError="1"/>
      <sheetData sheetId="9">
        <row r="13">
          <cell r="AB13">
            <v>4291.3674862800754</v>
          </cell>
        </row>
        <row r="21">
          <cell r="AB21">
            <v>1677.2771359536212</v>
          </cell>
          <cell r="AC21">
            <v>1746.8610068350033</v>
          </cell>
          <cell r="AD21">
            <v>1821.3147590600609</v>
          </cell>
          <cell r="AE21">
            <v>1900.9349409162439</v>
          </cell>
        </row>
        <row r="22">
          <cell r="AB22">
            <v>407.76914488460557</v>
          </cell>
          <cell r="AC22">
            <v>406.66720970027029</v>
          </cell>
          <cell r="AD22">
            <v>405.80117726546774</v>
          </cell>
          <cell r="AE22">
            <v>405.17188090373162</v>
          </cell>
        </row>
        <row r="23">
          <cell r="AB23">
            <v>975.192687524539</v>
          </cell>
          <cell r="AC23">
            <v>976.99343282155621</v>
          </cell>
          <cell r="AD23">
            <v>980.29193054004759</v>
          </cell>
          <cell r="AE23">
            <v>985.05177404903213</v>
          </cell>
        </row>
        <row r="24">
          <cell r="AB24">
            <v>251.82831275786953</v>
          </cell>
          <cell r="AC24">
            <v>255.35960301337855</v>
          </cell>
          <cell r="AD24">
            <v>258.98128061433397</v>
          </cell>
          <cell r="AE24">
            <v>262.69608733573858</v>
          </cell>
        </row>
        <row r="25">
          <cell r="AB25">
            <v>1337.6329100192124</v>
          </cell>
          <cell r="AC25">
            <v>1330.5956913754974</v>
          </cell>
          <cell r="AD25">
            <v>1324.0427385794487</v>
          </cell>
          <cell r="AE25">
            <v>1317.9645426047675</v>
          </cell>
        </row>
        <row r="26">
          <cell r="AB26">
            <v>1060.7652266811501</v>
          </cell>
          <cell r="AC26">
            <v>1057.4698851045262</v>
          </cell>
          <cell r="AD26">
            <v>1054.543624543388</v>
          </cell>
          <cell r="AE26">
            <v>1051.9744453959024</v>
          </cell>
        </row>
        <row r="27">
          <cell r="AB27">
            <v>820.37056112635446</v>
          </cell>
          <cell r="AC27">
            <v>806.47603263167878</v>
          </cell>
          <cell r="AD27">
            <v>793.13669888636127</v>
          </cell>
          <cell r="AE27">
            <v>780.32791888735437</v>
          </cell>
        </row>
        <row r="28">
          <cell r="AB28">
            <v>681.63861816275801</v>
          </cell>
          <cell r="AC28">
            <v>678.81460296406567</v>
          </cell>
          <cell r="AD28">
            <v>678.84041207076712</v>
          </cell>
          <cell r="AE28">
            <v>681.91312884798253</v>
          </cell>
        </row>
        <row r="29">
          <cell r="AB29">
            <v>1760.5128539559303</v>
          </cell>
          <cell r="AC29">
            <v>1728.0959536535725</v>
          </cell>
          <cell r="AD29">
            <v>1696.2958043939682</v>
          </cell>
          <cell r="AE29">
            <v>1665.1005719498482</v>
          </cell>
        </row>
        <row r="30">
          <cell r="AB30">
            <v>2691.6904331208793</v>
          </cell>
          <cell r="AC30">
            <v>2612.3624185169983</v>
          </cell>
          <cell r="AD30">
            <v>2527.6284138583146</v>
          </cell>
          <cell r="AE30">
            <v>2441.7973067022031</v>
          </cell>
        </row>
        <row r="31">
          <cell r="AB31">
            <v>4764.2484161520351</v>
          </cell>
          <cell r="AC31">
            <v>4627.3747238014439</v>
          </cell>
          <cell r="AD31">
            <v>4257.1927344720971</v>
          </cell>
          <cell r="AE31">
            <v>4120.5066299211767</v>
          </cell>
        </row>
        <row r="32">
          <cell r="AB32">
            <v>33549.588063274503</v>
          </cell>
          <cell r="AC32">
            <v>32933.751855832917</v>
          </cell>
          <cell r="AD32">
            <v>32108.208723514883</v>
          </cell>
          <cell r="AE32">
            <v>31579.03318274234</v>
          </cell>
        </row>
      </sheetData>
      <sheetData sheetId="10">
        <row r="13">
          <cell r="AB13">
            <v>4291.3674862800754</v>
          </cell>
        </row>
        <row r="21">
          <cell r="AB21">
            <v>1677.2771359536212</v>
          </cell>
          <cell r="AC21">
            <v>1746.8610068350033</v>
          </cell>
          <cell r="AD21">
            <v>1821.3147590600609</v>
          </cell>
          <cell r="AE21">
            <v>1900.9349409162439</v>
          </cell>
        </row>
        <row r="22">
          <cell r="AB22">
            <v>407.76914488460557</v>
          </cell>
          <cell r="AC22">
            <v>406.66720970027029</v>
          </cell>
          <cell r="AD22">
            <v>405.80117726546774</v>
          </cell>
          <cell r="AE22">
            <v>405.17188090373162</v>
          </cell>
        </row>
        <row r="23">
          <cell r="AB23">
            <v>975.192687524539</v>
          </cell>
          <cell r="AC23">
            <v>976.99343282155621</v>
          </cell>
          <cell r="AD23">
            <v>980.29193054004759</v>
          </cell>
          <cell r="AE23">
            <v>985.05177404903213</v>
          </cell>
        </row>
        <row r="24">
          <cell r="AB24">
            <v>251.82831275786953</v>
          </cell>
          <cell r="AC24">
            <v>255.35960301337855</v>
          </cell>
          <cell r="AD24">
            <v>258.98128061433397</v>
          </cell>
          <cell r="AE24">
            <v>262.69608733573858</v>
          </cell>
        </row>
        <row r="25">
          <cell r="AB25">
            <v>1337.6329100192124</v>
          </cell>
          <cell r="AC25">
            <v>1330.5956913754974</v>
          </cell>
          <cell r="AD25">
            <v>1324.0427385794487</v>
          </cell>
          <cell r="AE25">
            <v>1317.9645426047675</v>
          </cell>
        </row>
        <row r="26">
          <cell r="AB26">
            <v>1060.7652266811501</v>
          </cell>
          <cell r="AC26">
            <v>1057.4698851045262</v>
          </cell>
          <cell r="AD26">
            <v>1054.543624543388</v>
          </cell>
          <cell r="AE26">
            <v>1051.9744453959024</v>
          </cell>
        </row>
        <row r="27">
          <cell r="AB27">
            <v>820.37056112635446</v>
          </cell>
          <cell r="AC27">
            <v>806.47603263167878</v>
          </cell>
          <cell r="AD27">
            <v>793.13669888636127</v>
          </cell>
          <cell r="AE27">
            <v>780.32791888735437</v>
          </cell>
        </row>
        <row r="28">
          <cell r="AB28">
            <v>681.63861816275801</v>
          </cell>
          <cell r="AC28">
            <v>678.81460296406567</v>
          </cell>
          <cell r="AD28">
            <v>678.84041207076712</v>
          </cell>
          <cell r="AE28">
            <v>681.91312884798253</v>
          </cell>
        </row>
        <row r="29">
          <cell r="AB29">
            <v>1760.5128539559303</v>
          </cell>
          <cell r="AC29">
            <v>1728.0959536535725</v>
          </cell>
          <cell r="AD29">
            <v>1696.2958043939682</v>
          </cell>
          <cell r="AE29">
            <v>1665.1005719498482</v>
          </cell>
        </row>
        <row r="30">
          <cell r="AB30">
            <v>2691.6904331208793</v>
          </cell>
          <cell r="AC30">
            <v>2612.3624185169983</v>
          </cell>
          <cell r="AD30">
            <v>2527.6284138583146</v>
          </cell>
          <cell r="AE30">
            <v>2441.7973067022031</v>
          </cell>
        </row>
        <row r="31">
          <cell r="AB31">
            <v>4764.2484161520351</v>
          </cell>
          <cell r="AC31">
            <v>4627.3747238014439</v>
          </cell>
          <cell r="AD31">
            <v>4257.1927344720971</v>
          </cell>
          <cell r="AE31">
            <v>4120.5066299211767</v>
          </cell>
        </row>
        <row r="32">
          <cell r="AB32">
            <v>33549.588063274503</v>
          </cell>
          <cell r="AC32">
            <v>32933.751855832917</v>
          </cell>
          <cell r="AD32">
            <v>32108.208723514883</v>
          </cell>
          <cell r="AE32">
            <v>31579.03318274234</v>
          </cell>
        </row>
      </sheetData>
      <sheetData sheetId="11">
        <row r="13">
          <cell r="AB13">
            <v>4291.3674862800754</v>
          </cell>
        </row>
        <row r="21">
          <cell r="AB21">
            <v>1677.2771359536212</v>
          </cell>
          <cell r="AC21">
            <v>1746.8610068350033</v>
          </cell>
          <cell r="AD21">
            <v>1821.3147590600609</v>
          </cell>
          <cell r="AE21">
            <v>1900.9349409162439</v>
          </cell>
        </row>
        <row r="22">
          <cell r="AB22">
            <v>407.76914488460557</v>
          </cell>
          <cell r="AC22">
            <v>406.66720970027029</v>
          </cell>
          <cell r="AD22">
            <v>405.80117726546774</v>
          </cell>
          <cell r="AE22">
            <v>405.17188090373162</v>
          </cell>
        </row>
        <row r="23">
          <cell r="AB23">
            <v>975.192687524539</v>
          </cell>
          <cell r="AC23">
            <v>976.99343282155621</v>
          </cell>
          <cell r="AD23">
            <v>980.29193054004759</v>
          </cell>
          <cell r="AE23">
            <v>985.05177404903213</v>
          </cell>
        </row>
        <row r="24">
          <cell r="AB24">
            <v>251.82831275786953</v>
          </cell>
          <cell r="AC24">
            <v>255.35960301337855</v>
          </cell>
          <cell r="AD24">
            <v>258.98128061433397</v>
          </cell>
          <cell r="AE24">
            <v>262.69608733573858</v>
          </cell>
        </row>
        <row r="25">
          <cell r="AB25">
            <v>1337.6329100192124</v>
          </cell>
          <cell r="AC25">
            <v>1330.5956913754974</v>
          </cell>
          <cell r="AD25">
            <v>1324.0427385794487</v>
          </cell>
          <cell r="AE25">
            <v>1317.9645426047675</v>
          </cell>
        </row>
        <row r="26">
          <cell r="AB26">
            <v>1060.7652266811501</v>
          </cell>
          <cell r="AC26">
            <v>1057.4698851045262</v>
          </cell>
          <cell r="AD26">
            <v>1054.543624543388</v>
          </cell>
          <cell r="AE26">
            <v>1051.9744453959024</v>
          </cell>
        </row>
        <row r="27">
          <cell r="AB27">
            <v>820.37056112635446</v>
          </cell>
          <cell r="AC27">
            <v>806.47603263167878</v>
          </cell>
          <cell r="AD27">
            <v>793.13669888636127</v>
          </cell>
          <cell r="AE27">
            <v>780.32791888735437</v>
          </cell>
        </row>
        <row r="28">
          <cell r="AB28">
            <v>681.63861816275801</v>
          </cell>
          <cell r="AC28">
            <v>678.81460296406567</v>
          </cell>
          <cell r="AD28">
            <v>678.84041207076712</v>
          </cell>
          <cell r="AE28">
            <v>681.91312884798253</v>
          </cell>
        </row>
        <row r="29">
          <cell r="AB29">
            <v>1760.5128539559303</v>
          </cell>
          <cell r="AC29">
            <v>1728.0959536535725</v>
          </cell>
          <cell r="AD29">
            <v>1696.2958043939682</v>
          </cell>
          <cell r="AE29">
            <v>1665.1005719498482</v>
          </cell>
        </row>
        <row r="30">
          <cell r="AB30">
            <v>2691.6904331208793</v>
          </cell>
          <cell r="AC30">
            <v>2612.3624185169983</v>
          </cell>
          <cell r="AD30">
            <v>2527.6284138583146</v>
          </cell>
          <cell r="AE30">
            <v>2441.7973067022031</v>
          </cell>
        </row>
        <row r="31">
          <cell r="AB31">
            <v>4764.2484161520351</v>
          </cell>
          <cell r="AC31">
            <v>4627.3747238014439</v>
          </cell>
          <cell r="AD31">
            <v>4257.1927344720971</v>
          </cell>
          <cell r="AE31">
            <v>4120.5066299211767</v>
          </cell>
        </row>
        <row r="32">
          <cell r="AB32">
            <v>33549.588063274503</v>
          </cell>
          <cell r="AC32">
            <v>32933.751855832917</v>
          </cell>
          <cell r="AD32">
            <v>32108.208723514883</v>
          </cell>
          <cell r="AE32">
            <v>31579.03318274234</v>
          </cell>
        </row>
      </sheetData>
      <sheetData sheetId="12" refreshError="1"/>
      <sheetData sheetId="13" refreshError="1"/>
      <sheetData sheetId="14" refreshError="1"/>
      <sheetData sheetId="15" refreshError="1"/>
      <sheetData sheetId="16">
        <row r="5">
          <cell r="B5" t="str">
            <v>Anchor</v>
          </cell>
          <cell r="C5" t="str">
            <v>Abrev</v>
          </cell>
          <cell r="D5" t="str">
            <v>POPULATION FORECAST (1000s)</v>
          </cell>
          <cell r="E5" t="str">
            <v>Scenario</v>
          </cell>
          <cell r="F5">
            <v>1985</v>
          </cell>
          <cell r="G5">
            <v>1986</v>
          </cell>
          <cell r="H5">
            <v>1987</v>
          </cell>
          <cell r="I5">
            <v>1988</v>
          </cell>
          <cell r="J5">
            <v>1989</v>
          </cell>
          <cell r="K5">
            <v>1990</v>
          </cell>
          <cell r="L5">
            <v>1991</v>
          </cell>
          <cell r="M5">
            <v>1992</v>
          </cell>
          <cell r="N5">
            <v>1993</v>
          </cell>
          <cell r="O5">
            <v>1994</v>
          </cell>
          <cell r="P5">
            <v>1995</v>
          </cell>
          <cell r="Q5">
            <v>1996</v>
          </cell>
          <cell r="R5">
            <v>1997</v>
          </cell>
          <cell r="S5">
            <v>1998</v>
          </cell>
          <cell r="T5">
            <v>1999</v>
          </cell>
          <cell r="U5">
            <v>2000</v>
          </cell>
          <cell r="V5">
            <v>2001</v>
          </cell>
          <cell r="W5">
            <v>2002</v>
          </cell>
          <cell r="X5">
            <v>2003</v>
          </cell>
          <cell r="Y5">
            <v>2004</v>
          </cell>
          <cell r="Z5">
            <v>2005</v>
          </cell>
          <cell r="AA5">
            <v>2006</v>
          </cell>
          <cell r="AB5">
            <v>2007</v>
          </cell>
          <cell r="AC5">
            <v>2008</v>
          </cell>
          <cell r="AD5">
            <v>2009</v>
          </cell>
          <cell r="AE5">
            <v>2010</v>
          </cell>
          <cell r="AF5">
            <v>2011</v>
          </cell>
          <cell r="AG5">
            <v>2012</v>
          </cell>
          <cell r="AH5">
            <v>2013</v>
          </cell>
          <cell r="AI5">
            <v>2014</v>
          </cell>
          <cell r="AJ5">
            <v>2015</v>
          </cell>
          <cell r="AK5">
            <v>2016</v>
          </cell>
          <cell r="AL5">
            <v>2017</v>
          </cell>
          <cell r="AM5">
            <v>2018</v>
          </cell>
          <cell r="AN5">
            <v>2019</v>
          </cell>
          <cell r="AO5">
            <v>2020</v>
          </cell>
          <cell r="AP5">
            <v>2021</v>
          </cell>
          <cell r="AQ5">
            <v>2022</v>
          </cell>
          <cell r="AR5">
            <v>2023</v>
          </cell>
          <cell r="AS5">
            <v>2024</v>
          </cell>
          <cell r="AT5">
            <v>2025</v>
          </cell>
          <cell r="AU5">
            <v>2026</v>
          </cell>
          <cell r="AV5">
            <v>2027</v>
          </cell>
          <cell r="AW5">
            <v>2028</v>
          </cell>
          <cell r="AX5">
            <v>2029</v>
          </cell>
          <cell r="AY5">
            <v>2030</v>
          </cell>
          <cell r="AZ5">
            <v>2031</v>
          </cell>
          <cell r="BA5">
            <v>2032</v>
          </cell>
          <cell r="BB5">
            <v>2033</v>
          </cell>
          <cell r="BC5">
            <v>2034</v>
          </cell>
        </row>
        <row r="6">
          <cell r="B6" t="str">
            <v>OrPopStock</v>
          </cell>
          <cell r="C6" t="str">
            <v>Or</v>
          </cell>
          <cell r="D6" t="str">
            <v>Oregon</v>
          </cell>
          <cell r="E6" t="str">
            <v>Trend (basecase)</v>
          </cell>
          <cell r="F6">
            <v>2674.306</v>
          </cell>
          <cell r="G6">
            <v>2686.1149999999998</v>
          </cell>
          <cell r="H6">
            <v>2707.4250000000002</v>
          </cell>
          <cell r="I6">
            <v>2747.9569999999999</v>
          </cell>
          <cell r="J6">
            <v>2800.471</v>
          </cell>
          <cell r="K6">
            <v>2868.6590000000001</v>
          </cell>
          <cell r="L6">
            <v>2935.9960000000001</v>
          </cell>
          <cell r="M6">
            <v>3000.55</v>
          </cell>
          <cell r="N6">
            <v>3067.395</v>
          </cell>
          <cell r="O6">
            <v>3129.1930000000002</v>
          </cell>
          <cell r="P6">
            <v>3192.0929999999998</v>
          </cell>
          <cell r="Q6">
            <v>3253.8310000000001</v>
          </cell>
          <cell r="R6">
            <v>3309.7</v>
          </cell>
          <cell r="S6">
            <v>3357.1759999999999</v>
          </cell>
          <cell r="T6">
            <v>3398.232</v>
          </cell>
          <cell r="U6">
            <v>3434.8069999999998</v>
          </cell>
          <cell r="V6">
            <v>3474.0340000000001</v>
          </cell>
          <cell r="W6">
            <v>3516.915</v>
          </cell>
          <cell r="X6">
            <v>3549.38</v>
          </cell>
          <cell r="Y6">
            <v>3576.2510000000002</v>
          </cell>
          <cell r="Z6">
            <v>3621.221</v>
          </cell>
          <cell r="AA6">
            <v>3676.88</v>
          </cell>
          <cell r="AB6">
            <v>3727.835</v>
          </cell>
          <cell r="AC6">
            <v>3773.288</v>
          </cell>
          <cell r="AD6">
            <v>3811.7179999999998</v>
          </cell>
          <cell r="AE6">
            <v>3841.4360000000001</v>
          </cell>
          <cell r="AF6">
            <v>3871.9769999999999</v>
          </cell>
          <cell r="AG6">
            <v>3903.4650000000001</v>
          </cell>
          <cell r="AH6">
            <v>3934.049</v>
          </cell>
          <cell r="AI6">
            <v>3966.8829999999998</v>
          </cell>
          <cell r="AJ6">
            <v>4002.799</v>
          </cell>
          <cell r="AK6">
            <v>4039.9940000000001</v>
          </cell>
          <cell r="AL6">
            <v>4078.125</v>
          </cell>
          <cell r="AM6">
            <v>4116.6090000000004</v>
          </cell>
          <cell r="AN6">
            <v>4154.674</v>
          </cell>
          <cell r="AO6">
            <v>4192.0780000000004</v>
          </cell>
          <cell r="AP6">
            <v>4228.7430000000004</v>
          </cell>
          <cell r="AQ6">
            <v>4264.6490000000003</v>
          </cell>
          <cell r="AR6">
            <v>4299.7920000000004</v>
          </cell>
          <cell r="AS6">
            <v>4334.1710000000003</v>
          </cell>
          <cell r="AT6">
            <v>4367.7330000000002</v>
          </cell>
          <cell r="AU6">
            <v>4400.4340000000002</v>
          </cell>
          <cell r="AV6">
            <v>4432.5820000000003</v>
          </cell>
          <cell r="AW6">
            <v>4464.3519999999999</v>
          </cell>
          <cell r="AX6">
            <v>4495.7730000000001</v>
          </cell>
          <cell r="AY6">
            <v>4526.8729999999996</v>
          </cell>
          <cell r="AZ6">
            <v>4557.6930000000002</v>
          </cell>
          <cell r="BA6">
            <v>4588.2659999999996</v>
          </cell>
          <cell r="BB6">
            <v>4618.6210000000001</v>
          </cell>
          <cell r="BC6">
            <v>4648.692</v>
          </cell>
        </row>
        <row r="7">
          <cell r="B7" t="str">
            <v>WAPopStock</v>
          </cell>
          <cell r="C7" t="str">
            <v>WA</v>
          </cell>
          <cell r="D7" t="str">
            <v>Washington</v>
          </cell>
          <cell r="E7" t="str">
            <v>Trend (basecase)</v>
          </cell>
          <cell r="F7">
            <v>4406.3850000000002</v>
          </cell>
          <cell r="G7">
            <v>4464.1899999999996</v>
          </cell>
          <cell r="H7">
            <v>4547.0309999999999</v>
          </cell>
          <cell r="I7">
            <v>4652.9070000000002</v>
          </cell>
          <cell r="J7">
            <v>4768.7150000000001</v>
          </cell>
          <cell r="K7">
            <v>4915.9459999999999</v>
          </cell>
          <cell r="L7">
            <v>5043.0330000000004</v>
          </cell>
          <cell r="M7">
            <v>5174.2219999999998</v>
          </cell>
          <cell r="N7">
            <v>5289.3639999999996</v>
          </cell>
          <cell r="O7">
            <v>5388.8370000000004</v>
          </cell>
          <cell r="P7">
            <v>5490.92</v>
          </cell>
          <cell r="Q7">
            <v>5583.7539999999999</v>
          </cell>
          <cell r="R7">
            <v>5685.8310000000001</v>
          </cell>
          <cell r="S7">
            <v>5777.2370000000001</v>
          </cell>
          <cell r="T7">
            <v>5850.9089999999997</v>
          </cell>
          <cell r="U7">
            <v>5920.5039999999999</v>
          </cell>
          <cell r="V7">
            <v>5993.451</v>
          </cell>
          <cell r="W7">
            <v>6057.85</v>
          </cell>
          <cell r="X7">
            <v>6114.7939999999999</v>
          </cell>
          <cell r="Y7">
            <v>6188.66</v>
          </cell>
          <cell r="Z7">
            <v>6273.5249999999996</v>
          </cell>
          <cell r="AA7">
            <v>6380.576</v>
          </cell>
          <cell r="AB7">
            <v>6474.665</v>
          </cell>
          <cell r="AC7">
            <v>6575.5370000000003</v>
          </cell>
          <cell r="AD7">
            <v>6675.0910000000003</v>
          </cell>
          <cell r="AE7">
            <v>6752.683</v>
          </cell>
          <cell r="AF7">
            <v>6830.3310000000001</v>
          </cell>
          <cell r="AG7">
            <v>6904.9059999999999</v>
          </cell>
          <cell r="AH7">
            <v>6981</v>
          </cell>
          <cell r="AI7">
            <v>7058.0010000000002</v>
          </cell>
          <cell r="AJ7">
            <v>7134.8850000000002</v>
          </cell>
          <cell r="AK7">
            <v>7210.4989999999998</v>
          </cell>
          <cell r="AL7">
            <v>7285.5159999999996</v>
          </cell>
          <cell r="AM7">
            <v>7360.0730000000003</v>
          </cell>
          <cell r="AN7">
            <v>7433.7640000000001</v>
          </cell>
          <cell r="AO7">
            <v>7506.3230000000003</v>
          </cell>
          <cell r="AP7">
            <v>7577.2960000000003</v>
          </cell>
          <cell r="AQ7">
            <v>7646.607</v>
          </cell>
          <cell r="AR7">
            <v>7714.268</v>
          </cell>
          <cell r="AS7">
            <v>7780.4369999999999</v>
          </cell>
          <cell r="AT7">
            <v>7845.4889999999996</v>
          </cell>
          <cell r="AU7">
            <v>7909.7030000000004</v>
          </cell>
          <cell r="AV7">
            <v>7973.1719999999996</v>
          </cell>
          <cell r="AW7">
            <v>8035.9170000000004</v>
          </cell>
          <cell r="AX7">
            <v>8097.9880000000003</v>
          </cell>
          <cell r="AY7">
            <v>8159.4440000000004</v>
          </cell>
          <cell r="AZ7">
            <v>8220.3349999999991</v>
          </cell>
          <cell r="BA7">
            <v>8280.7260000000006</v>
          </cell>
          <cell r="BB7">
            <v>8340.6640000000007</v>
          </cell>
          <cell r="BC7">
            <v>8400.2720000000008</v>
          </cell>
        </row>
        <row r="8">
          <cell r="B8" t="str">
            <v>IDPopStock</v>
          </cell>
          <cell r="C8" t="str">
            <v>ID</v>
          </cell>
          <cell r="D8" t="str">
            <v>Idaho</v>
          </cell>
          <cell r="E8" t="str">
            <v>Trend (basecase)</v>
          </cell>
          <cell r="F8">
            <v>993.13199999999995</v>
          </cell>
          <cell r="G8">
            <v>989.48</v>
          </cell>
          <cell r="H8">
            <v>985.447</v>
          </cell>
          <cell r="I8">
            <v>987.25800000000004</v>
          </cell>
          <cell r="J8">
            <v>997.22299999999996</v>
          </cell>
          <cell r="K8">
            <v>1016.634</v>
          </cell>
          <cell r="L8">
            <v>1045.135</v>
          </cell>
          <cell r="M8">
            <v>1076.6510000000001</v>
          </cell>
          <cell r="N8">
            <v>1113.1759999999999</v>
          </cell>
          <cell r="O8">
            <v>1148.825</v>
          </cell>
          <cell r="P8">
            <v>1180.0889999999999</v>
          </cell>
          <cell r="Q8">
            <v>1206.2</v>
          </cell>
          <cell r="R8">
            <v>1231.357</v>
          </cell>
          <cell r="S8">
            <v>1255.1849999999999</v>
          </cell>
          <cell r="T8">
            <v>1278.7760000000001</v>
          </cell>
          <cell r="U8">
            <v>1301.894</v>
          </cell>
          <cell r="V8">
            <v>1322.481</v>
          </cell>
          <cell r="W8">
            <v>1343.3820000000001</v>
          </cell>
          <cell r="X8">
            <v>1367.23</v>
          </cell>
          <cell r="Y8">
            <v>1396.7929999999999</v>
          </cell>
          <cell r="Z8">
            <v>1433.46</v>
          </cell>
          <cell r="AA8">
            <v>1472.8989999999999</v>
          </cell>
          <cell r="AB8">
            <v>1508.2539999999999</v>
          </cell>
          <cell r="AC8">
            <v>1536.239</v>
          </cell>
          <cell r="AD8">
            <v>1556.479</v>
          </cell>
          <cell r="AE8">
            <v>1572.4290000000001</v>
          </cell>
          <cell r="AF8">
            <v>1585.2860000000001</v>
          </cell>
          <cell r="AG8">
            <v>1597.952</v>
          </cell>
          <cell r="AH8">
            <v>1614.3810000000001</v>
          </cell>
          <cell r="AI8">
            <v>1633.1020000000001</v>
          </cell>
          <cell r="AJ8">
            <v>1653.616</v>
          </cell>
          <cell r="AK8">
            <v>1675.2660000000001</v>
          </cell>
          <cell r="AL8">
            <v>1698.1659999999999</v>
          </cell>
          <cell r="AM8">
            <v>1722.0160000000001</v>
          </cell>
          <cell r="AN8">
            <v>1746.183</v>
          </cell>
          <cell r="AO8">
            <v>1770.4179999999999</v>
          </cell>
          <cell r="AP8">
            <v>1794.69</v>
          </cell>
          <cell r="AQ8">
            <v>1818.9970000000001</v>
          </cell>
          <cell r="AR8">
            <v>1843.36</v>
          </cell>
          <cell r="AS8">
            <v>1867.77</v>
          </cell>
          <cell r="AT8">
            <v>1892.2149999999999</v>
          </cell>
          <cell r="AU8">
            <v>1916.6949999999999</v>
          </cell>
          <cell r="AV8">
            <v>1941.2059999999999</v>
          </cell>
          <cell r="AW8">
            <v>1965.741</v>
          </cell>
          <cell r="AX8">
            <v>1990.2360000000001</v>
          </cell>
          <cell r="AY8">
            <v>2014.665</v>
          </cell>
          <cell r="AZ8">
            <v>2039.0309999999999</v>
          </cell>
          <cell r="BA8">
            <v>2063.33</v>
          </cell>
          <cell r="BB8">
            <v>2087.5639999999999</v>
          </cell>
          <cell r="BC8">
            <v>2111.7449999999999</v>
          </cell>
        </row>
        <row r="9">
          <cell r="B9" t="str">
            <v>MTPopStock</v>
          </cell>
          <cell r="C9" t="str">
            <v>MT</v>
          </cell>
          <cell r="D9" t="str">
            <v>Montana</v>
          </cell>
          <cell r="E9" t="str">
            <v>Trend (basecase)</v>
          </cell>
          <cell r="F9">
            <v>820.61699999999996</v>
          </cell>
          <cell r="G9">
            <v>812.64099999999996</v>
          </cell>
          <cell r="H9">
            <v>804.69</v>
          </cell>
          <cell r="I9">
            <v>800.39700000000005</v>
          </cell>
          <cell r="J9">
            <v>799.77599999999995</v>
          </cell>
          <cell r="K9">
            <v>801.93899999999996</v>
          </cell>
          <cell r="L9">
            <v>812.08500000000004</v>
          </cell>
          <cell r="M9">
            <v>828.29399999999998</v>
          </cell>
          <cell r="N9">
            <v>846.649</v>
          </cell>
          <cell r="O9">
            <v>863.10900000000004</v>
          </cell>
          <cell r="P9">
            <v>877.40700000000004</v>
          </cell>
          <cell r="Q9">
            <v>886.32100000000003</v>
          </cell>
          <cell r="R9">
            <v>890.12</v>
          </cell>
          <cell r="S9">
            <v>893.221</v>
          </cell>
          <cell r="T9">
            <v>898.36199999999997</v>
          </cell>
          <cell r="U9">
            <v>903.97699999999998</v>
          </cell>
          <cell r="V9">
            <v>907.64300000000003</v>
          </cell>
          <cell r="W9">
            <v>912.86199999999997</v>
          </cell>
          <cell r="X9">
            <v>921.07</v>
          </cell>
          <cell r="Y9">
            <v>931.24400000000003</v>
          </cell>
          <cell r="Z9">
            <v>941.82</v>
          </cell>
          <cell r="AA9">
            <v>954.14599999999996</v>
          </cell>
          <cell r="AB9">
            <v>966.13900000000001</v>
          </cell>
          <cell r="AC9">
            <v>977.09500000000003</v>
          </cell>
          <cell r="AD9">
            <v>984.86599999999999</v>
          </cell>
          <cell r="AE9">
            <v>991.57600000000002</v>
          </cell>
          <cell r="AF9">
            <v>998.63499999999999</v>
          </cell>
          <cell r="AG9">
            <v>1006.807</v>
          </cell>
          <cell r="AH9">
            <v>1016.352</v>
          </cell>
          <cell r="AI9">
            <v>1025.7760000000001</v>
          </cell>
          <cell r="AJ9">
            <v>1034.779</v>
          </cell>
          <cell r="AK9">
            <v>1043.723</v>
          </cell>
          <cell r="AL9">
            <v>1052.69</v>
          </cell>
          <cell r="AM9">
            <v>1061.3920000000001</v>
          </cell>
          <cell r="AN9">
            <v>1069.5709999999999</v>
          </cell>
          <cell r="AO9">
            <v>1077.162</v>
          </cell>
          <cell r="AP9">
            <v>1084.1869999999999</v>
          </cell>
          <cell r="AQ9">
            <v>1090.6420000000001</v>
          </cell>
          <cell r="AR9">
            <v>1096.5219999999999</v>
          </cell>
          <cell r="AS9">
            <v>1101.83</v>
          </cell>
          <cell r="AT9">
            <v>1106.683</v>
          </cell>
          <cell r="AU9">
            <v>1111.384</v>
          </cell>
          <cell r="AV9">
            <v>1115.998</v>
          </cell>
          <cell r="AW9">
            <v>1120.511</v>
          </cell>
          <cell r="AX9">
            <v>1124.9100000000001</v>
          </cell>
          <cell r="AY9">
            <v>1129.1980000000001</v>
          </cell>
          <cell r="AZ9">
            <v>1133.386</v>
          </cell>
          <cell r="BA9">
            <v>1137.4849999999999</v>
          </cell>
          <cell r="BB9">
            <v>1141.509</v>
          </cell>
          <cell r="BC9">
            <v>1145.4690000000001</v>
          </cell>
        </row>
        <row r="10">
          <cell r="B10" t="str">
            <v>RegionPopStock</v>
          </cell>
          <cell r="C10" t="str">
            <v>Region</v>
          </cell>
          <cell r="D10" t="str">
            <v>Region (with WMT only)</v>
          </cell>
          <cell r="E10" t="str">
            <v>Trend (basecase)</v>
          </cell>
          <cell r="F10">
            <v>8541.5746899999995</v>
          </cell>
          <cell r="G10">
            <v>8602.9903699999995</v>
          </cell>
          <cell r="H10">
            <v>8698.5763000000006</v>
          </cell>
          <cell r="I10">
            <v>8844.3482899999999</v>
          </cell>
          <cell r="J10">
            <v>9022.2813200000001</v>
          </cell>
          <cell r="K10">
            <v>9258.3442299999988</v>
          </cell>
          <cell r="L10">
            <v>9487.052450000001</v>
          </cell>
          <cell r="M10">
            <v>9723.550580000001</v>
          </cell>
          <cell r="N10">
            <v>9952.5249299999996</v>
          </cell>
          <cell r="O10">
            <v>10158.827130000001</v>
          </cell>
          <cell r="P10">
            <v>10363.223989999999</v>
          </cell>
          <cell r="Q10">
            <v>10548.98797</v>
          </cell>
          <cell r="R10">
            <v>10734.256399999998</v>
          </cell>
          <cell r="S10">
            <v>10898.733969999999</v>
          </cell>
          <cell r="T10">
            <v>11039.983339999999</v>
          </cell>
          <cell r="U10">
            <v>11172.471890000001</v>
          </cell>
          <cell r="V10">
            <v>11307.32251</v>
          </cell>
          <cell r="W10">
            <v>11438.47834</v>
          </cell>
          <cell r="X10">
            <v>11556.4139</v>
          </cell>
          <cell r="Y10">
            <v>11692.513080000001</v>
          </cell>
          <cell r="Z10">
            <v>11865.043399999999</v>
          </cell>
          <cell r="AA10">
            <v>12074.218219999999</v>
          </cell>
          <cell r="AB10">
            <v>12261.453230000001</v>
          </cell>
          <cell r="AC10">
            <v>12442.00815</v>
          </cell>
          <cell r="AD10">
            <v>12604.661620000001</v>
          </cell>
          <cell r="AE10">
            <v>12731.74632</v>
          </cell>
          <cell r="AF10">
            <v>12856.81595</v>
          </cell>
          <cell r="AG10">
            <v>12980.202989999998</v>
          </cell>
          <cell r="AH10">
            <v>13108.750639999998</v>
          </cell>
          <cell r="AI10">
            <v>13242.678320000001</v>
          </cell>
          <cell r="AJ10">
            <v>13381.124030000001</v>
          </cell>
          <cell r="AK10">
            <v>13520.68111</v>
          </cell>
          <cell r="AL10">
            <v>13661.840299999998</v>
          </cell>
          <cell r="AM10">
            <v>13803.691440000001</v>
          </cell>
          <cell r="AN10">
            <v>13944.276469999999</v>
          </cell>
          <cell r="AO10">
            <v>14082.801340000002</v>
          </cell>
          <cell r="AP10">
            <v>14218.715590000002</v>
          </cell>
          <cell r="AQ10">
            <v>14351.918940000001</v>
          </cell>
          <cell r="AR10">
            <v>14482.437540000003</v>
          </cell>
          <cell r="AS10">
            <v>14610.4211</v>
          </cell>
          <cell r="AT10">
            <v>14736.24631</v>
          </cell>
          <cell r="AU10">
            <v>14860.320880000001</v>
          </cell>
          <cell r="AV10">
            <v>14983.078860000001</v>
          </cell>
          <cell r="AW10">
            <v>15104.70127</v>
          </cell>
          <cell r="AX10">
            <v>15225.195700000002</v>
          </cell>
          <cell r="AY10">
            <v>15344.62486</v>
          </cell>
          <cell r="AZ10">
            <v>15463.089019999998</v>
          </cell>
          <cell r="BA10">
            <v>15580.68845</v>
          </cell>
          <cell r="BB10">
            <v>15697.50913</v>
          </cell>
          <cell r="BC10">
            <v>15813.626329999999</v>
          </cell>
        </row>
      </sheetData>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6.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8.xml.rels><?xml version="1.0" encoding="UTF-8" standalone="yes"?>
<Relationships xmlns="http://schemas.openxmlformats.org/package/2006/relationships"><Relationship Id="rId2" Type="http://schemas.openxmlformats.org/officeDocument/2006/relationships/comments" Target="../comments5.xml"/><Relationship Id="rId1" Type="http://schemas.openxmlformats.org/officeDocument/2006/relationships/vmlDrawing" Target="../drawings/vmlDrawing5.vml"/></Relationships>
</file>

<file path=xl/worksheets/sheet1.xml><?xml version="1.0" encoding="utf-8"?>
<worksheet xmlns="http://schemas.openxmlformats.org/spreadsheetml/2006/main" xmlns:r="http://schemas.openxmlformats.org/officeDocument/2006/relationships">
  <sheetPr codeName="Sheet1"/>
  <dimension ref="C1:E20"/>
  <sheetViews>
    <sheetView zoomScaleNormal="100" zoomScaleSheetLayoutView="90" workbookViewId="0">
      <selection activeCell="C19" sqref="C19"/>
    </sheetView>
  </sheetViews>
  <sheetFormatPr defaultRowHeight="15"/>
  <cols>
    <col min="1" max="1" width="4" style="2" customWidth="1"/>
    <col min="2" max="2" width="4.28515625" style="2" customWidth="1"/>
    <col min="3" max="3" width="28.140625" style="2" customWidth="1"/>
    <col min="4" max="4" width="48.85546875" style="2" customWidth="1"/>
    <col min="5" max="5" width="44.85546875" style="2" customWidth="1"/>
    <col min="6" max="6" width="43.28515625" style="2" customWidth="1"/>
    <col min="7" max="16384" width="9.140625" style="2"/>
  </cols>
  <sheetData>
    <row r="1" spans="3:5" ht="15.75" thickBot="1"/>
    <row r="2" spans="3:5" ht="19.5" thickBot="1">
      <c r="C2" s="8" t="s">
        <v>12</v>
      </c>
      <c r="D2" s="9" t="s">
        <v>413</v>
      </c>
      <c r="E2" s="10"/>
    </row>
    <row r="3" spans="3:5" ht="15.75" thickBot="1">
      <c r="C3" s="194" t="s">
        <v>0</v>
      </c>
      <c r="D3" s="195" t="s">
        <v>1</v>
      </c>
      <c r="E3" s="196" t="s">
        <v>2</v>
      </c>
    </row>
    <row r="4" spans="3:5" ht="30">
      <c r="C4" s="7" t="s">
        <v>3</v>
      </c>
      <c r="D4" s="192" t="s">
        <v>493</v>
      </c>
      <c r="E4" s="193" t="s">
        <v>494</v>
      </c>
    </row>
    <row r="5" spans="3:5" ht="30">
      <c r="C5" s="1" t="s">
        <v>4</v>
      </c>
      <c r="D5" s="4" t="s">
        <v>496</v>
      </c>
      <c r="E5" s="3"/>
    </row>
    <row r="6" spans="3:5" ht="30">
      <c r="C6" s="1" t="s">
        <v>5</v>
      </c>
      <c r="D6" s="4" t="s">
        <v>497</v>
      </c>
      <c r="E6" s="3"/>
    </row>
    <row r="7" spans="3:5">
      <c r="C7" s="1" t="s">
        <v>6</v>
      </c>
      <c r="D7" s="5"/>
      <c r="E7" s="3"/>
    </row>
    <row r="8" spans="3:5">
      <c r="C8" s="1" t="s">
        <v>40</v>
      </c>
      <c r="D8" s="4"/>
      <c r="E8" s="3"/>
    </row>
    <row r="9" spans="3:5">
      <c r="C9" s="1" t="s">
        <v>7</v>
      </c>
      <c r="D9" s="55" t="s">
        <v>500</v>
      </c>
      <c r="E9" s="3"/>
    </row>
    <row r="10" spans="3:5">
      <c r="C10" s="1" t="s">
        <v>8</v>
      </c>
      <c r="D10" s="4" t="s">
        <v>499</v>
      </c>
      <c r="E10" s="3"/>
    </row>
    <row r="11" spans="3:5">
      <c r="C11" s="1" t="s">
        <v>9</v>
      </c>
      <c r="D11" s="6" t="s">
        <v>498</v>
      </c>
      <c r="E11" s="3"/>
    </row>
    <row r="12" spans="3:5">
      <c r="C12" s="1" t="s">
        <v>10</v>
      </c>
      <c r="D12" s="80" t="s">
        <v>439</v>
      </c>
      <c r="E12" s="3"/>
    </row>
    <row r="13" spans="3:5">
      <c r="C13" s="1" t="s">
        <v>11</v>
      </c>
      <c r="D13" s="6" t="s">
        <v>395</v>
      </c>
      <c r="E13" s="3"/>
    </row>
    <row r="17" spans="3:4">
      <c r="C17" s="160" t="s">
        <v>393</v>
      </c>
    </row>
    <row r="18" spans="3:4">
      <c r="C18" s="160" t="s">
        <v>501</v>
      </c>
      <c r="D18" s="2" t="s">
        <v>502</v>
      </c>
    </row>
    <row r="19" spans="3:4">
      <c r="C19" s="160"/>
    </row>
    <row r="20" spans="3:4">
      <c r="C20" s="160"/>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dimension ref="A1:BD4"/>
  <sheetViews>
    <sheetView topLeftCell="I1" workbookViewId="0">
      <selection activeCell="N21" sqref="N21"/>
    </sheetView>
  </sheetViews>
  <sheetFormatPr defaultRowHeight="12.75"/>
  <cols>
    <col min="1" max="1" width="37" customWidth="1"/>
    <col min="2" max="2" width="21.85546875" customWidth="1"/>
    <col min="3" max="3" width="34.140625" customWidth="1"/>
    <col min="4" max="4" width="18.140625" customWidth="1"/>
    <col min="5" max="5" width="30.5703125" bestFit="1" customWidth="1"/>
    <col min="6" max="6" width="16.7109375" customWidth="1"/>
    <col min="7" max="7" width="14.42578125" customWidth="1"/>
    <col min="8" max="8" width="21.42578125" customWidth="1"/>
    <col min="9" max="9" width="11.5703125" customWidth="1"/>
    <col min="10" max="10" width="39.7109375" customWidth="1"/>
    <col min="32" max="32" width="12.140625" customWidth="1"/>
    <col min="33" max="43" width="10.28515625" bestFit="1" customWidth="1"/>
    <col min="44" max="44" width="9.28515625" bestFit="1" customWidth="1"/>
    <col min="45" max="55" width="10.28515625" bestFit="1" customWidth="1"/>
    <col min="56" max="56" width="11" customWidth="1"/>
  </cols>
  <sheetData>
    <row r="1" spans="1:56" ht="15.75" thickBot="1">
      <c r="A1" s="58" t="s">
        <v>383</v>
      </c>
      <c r="B1" s="58" t="s">
        <v>384</v>
      </c>
      <c r="C1" s="58" t="s">
        <v>385</v>
      </c>
      <c r="D1" s="58" t="s">
        <v>386</v>
      </c>
      <c r="E1" s="58" t="s">
        <v>387</v>
      </c>
      <c r="F1" s="58" t="s">
        <v>388</v>
      </c>
      <c r="G1" s="58" t="s">
        <v>389</v>
      </c>
      <c r="H1" s="58" t="s">
        <v>390</v>
      </c>
      <c r="I1" s="58" t="s">
        <v>85</v>
      </c>
      <c r="J1" s="58" t="s">
        <v>86</v>
      </c>
      <c r="K1" s="58">
        <v>2016</v>
      </c>
      <c r="L1" s="58">
        <v>2017</v>
      </c>
      <c r="M1" s="58">
        <v>2018</v>
      </c>
      <c r="N1" s="58">
        <v>2019</v>
      </c>
      <c r="O1" s="58">
        <v>2020</v>
      </c>
      <c r="P1" s="58">
        <v>2021</v>
      </c>
      <c r="Q1" s="58">
        <v>2022</v>
      </c>
      <c r="R1" s="58">
        <v>2023</v>
      </c>
      <c r="S1" s="58">
        <v>2024</v>
      </c>
      <c r="T1" s="58">
        <v>2025</v>
      </c>
      <c r="U1" s="58">
        <v>2026</v>
      </c>
      <c r="V1" s="58">
        <v>2027</v>
      </c>
      <c r="W1" s="58">
        <v>2028</v>
      </c>
      <c r="X1" s="58">
        <v>2029</v>
      </c>
      <c r="Y1" s="58">
        <v>2030</v>
      </c>
      <c r="Z1" s="58">
        <v>2031</v>
      </c>
      <c r="AA1" s="58">
        <v>2032</v>
      </c>
      <c r="AB1" s="58">
        <v>2033</v>
      </c>
      <c r="AC1" s="58">
        <v>2034</v>
      </c>
      <c r="AD1" s="58">
        <v>2035</v>
      </c>
      <c r="AE1" s="58" t="s">
        <v>45</v>
      </c>
      <c r="AF1" s="105" t="s">
        <v>177</v>
      </c>
      <c r="AG1" s="105"/>
      <c r="AH1" s="105"/>
      <c r="AI1" s="105"/>
      <c r="AJ1" s="105"/>
      <c r="AK1" s="105"/>
      <c r="AL1" s="105"/>
      <c r="AM1" s="105"/>
      <c r="AN1" s="105"/>
      <c r="AO1" s="105"/>
      <c r="AP1" s="105"/>
      <c r="AQ1" s="106"/>
      <c r="AR1" s="103"/>
      <c r="AS1" s="104" t="s">
        <v>178</v>
      </c>
      <c r="AT1" s="105"/>
      <c r="AU1" s="105"/>
      <c r="AV1" s="105"/>
      <c r="AW1" s="105"/>
      <c r="AX1" s="105"/>
      <c r="AY1" s="105"/>
      <c r="AZ1" s="105"/>
      <c r="BA1" s="105"/>
      <c r="BB1" s="105"/>
      <c r="BC1" s="105"/>
      <c r="BD1" s="106"/>
    </row>
    <row r="2" spans="1:56" ht="15">
      <c r="A2" s="58"/>
      <c r="B2" s="58"/>
      <c r="C2" s="58"/>
      <c r="D2" s="58"/>
      <c r="E2" s="58"/>
      <c r="F2" s="58" t="s">
        <v>192</v>
      </c>
      <c r="G2" s="58" t="s">
        <v>181</v>
      </c>
      <c r="H2" s="58" t="s">
        <v>84</v>
      </c>
      <c r="I2" s="58"/>
      <c r="J2" s="58"/>
      <c r="K2" s="58" t="str">
        <f t="shared" ref="K2:AD2" si="0">CONCATENATE("aMW_",K$1)</f>
        <v>aMW_2016</v>
      </c>
      <c r="L2" s="58" t="str">
        <f t="shared" si="0"/>
        <v>aMW_2017</v>
      </c>
      <c r="M2" s="58" t="str">
        <f t="shared" si="0"/>
        <v>aMW_2018</v>
      </c>
      <c r="N2" s="58" t="str">
        <f t="shared" si="0"/>
        <v>aMW_2019</v>
      </c>
      <c r="O2" s="58" t="str">
        <f t="shared" si="0"/>
        <v>aMW_2020</v>
      </c>
      <c r="P2" s="58" t="str">
        <f t="shared" si="0"/>
        <v>aMW_2021</v>
      </c>
      <c r="Q2" s="58" t="str">
        <f t="shared" si="0"/>
        <v>aMW_2022</v>
      </c>
      <c r="R2" s="58" t="str">
        <f t="shared" si="0"/>
        <v>aMW_2023</v>
      </c>
      <c r="S2" s="58" t="str">
        <f t="shared" si="0"/>
        <v>aMW_2024</v>
      </c>
      <c r="T2" s="58" t="str">
        <f t="shared" si="0"/>
        <v>aMW_2025</v>
      </c>
      <c r="U2" s="58" t="str">
        <f t="shared" si="0"/>
        <v>aMW_2026</v>
      </c>
      <c r="V2" s="58" t="str">
        <f t="shared" si="0"/>
        <v>aMW_2027</v>
      </c>
      <c r="W2" s="58" t="str">
        <f t="shared" si="0"/>
        <v>aMW_2028</v>
      </c>
      <c r="X2" s="58" t="str">
        <f t="shared" si="0"/>
        <v>aMW_2029</v>
      </c>
      <c r="Y2" s="58" t="str">
        <f t="shared" si="0"/>
        <v>aMW_2030</v>
      </c>
      <c r="Z2" s="58" t="str">
        <f t="shared" si="0"/>
        <v>aMW_2031</v>
      </c>
      <c r="AA2" s="58" t="str">
        <f t="shared" si="0"/>
        <v>aMW_2032</v>
      </c>
      <c r="AB2" s="58" t="str">
        <f t="shared" si="0"/>
        <v>aMW_2033</v>
      </c>
      <c r="AC2" s="58" t="str">
        <f t="shared" si="0"/>
        <v>aMW_2034</v>
      </c>
      <c r="AD2" s="58" t="str">
        <f t="shared" si="0"/>
        <v>aMW_2035</v>
      </c>
      <c r="AE2" s="58" t="s">
        <v>45</v>
      </c>
      <c r="AF2" s="141" t="s">
        <v>193</v>
      </c>
      <c r="AG2" s="142" t="s">
        <v>194</v>
      </c>
      <c r="AH2" s="142" t="s">
        <v>195</v>
      </c>
      <c r="AI2" s="142" t="s">
        <v>196</v>
      </c>
      <c r="AJ2" s="142" t="s">
        <v>197</v>
      </c>
      <c r="AK2" s="142" t="s">
        <v>198</v>
      </c>
      <c r="AL2" s="142" t="s">
        <v>199</v>
      </c>
      <c r="AM2" s="142" t="s">
        <v>200</v>
      </c>
      <c r="AN2" s="142" t="s">
        <v>201</v>
      </c>
      <c r="AO2" s="142" t="s">
        <v>202</v>
      </c>
      <c r="AP2" s="142" t="s">
        <v>203</v>
      </c>
      <c r="AQ2" s="142" t="s">
        <v>204</v>
      </c>
      <c r="AR2" s="109"/>
      <c r="AS2" s="109" t="s">
        <v>193</v>
      </c>
      <c r="AT2" s="109" t="s">
        <v>194</v>
      </c>
      <c r="AU2" s="109" t="s">
        <v>195</v>
      </c>
      <c r="AV2" s="109" t="s">
        <v>196</v>
      </c>
      <c r="AW2" s="109" t="s">
        <v>197</v>
      </c>
      <c r="AX2" s="109" t="s">
        <v>198</v>
      </c>
      <c r="AY2" s="109" t="s">
        <v>199</v>
      </c>
      <c r="AZ2" s="109" t="s">
        <v>200</v>
      </c>
      <c r="BA2" s="109" t="s">
        <v>201</v>
      </c>
      <c r="BB2" s="109" t="s">
        <v>202</v>
      </c>
      <c r="BC2" s="109" t="s">
        <v>203</v>
      </c>
      <c r="BD2" s="109" t="s">
        <v>204</v>
      </c>
    </row>
    <row r="3" spans="1:56" ht="15">
      <c r="A3" s="143" t="str">
        <f>VLOOKUP(CONCATENATE($C3,"-",$B3),[1]ACHIEV!$B$19:$C$100,2,FALSE)</f>
        <v>Retro20Fast</v>
      </c>
      <c r="B3" s="143" t="str">
        <f>'SC-Retro'!$C$7</f>
        <v>Retro</v>
      </c>
      <c r="C3" s="143" t="str">
        <f>'7PSourceSummary'!$D$2</f>
        <v>DCV Restaurant Hood</v>
      </c>
      <c r="D3" s="143" t="s">
        <v>391</v>
      </c>
      <c r="E3" s="144" t="str">
        <f>'SC-Retro'!$A$9</f>
        <v>HVAC</v>
      </c>
      <c r="F3" s="146">
        <f t="shared" ref="F3:F4" si="1">VLOOKUP(J3,MeasureOutputR,14,FALSE)</f>
        <v>2.6334967969000269</v>
      </c>
      <c r="G3" s="146">
        <f>'SC-Retro'!A38</f>
        <v>18022.898133239414</v>
      </c>
      <c r="H3" s="146">
        <f>'SC-Retro'!B38</f>
        <v>37.661813204807991</v>
      </c>
      <c r="I3" s="147"/>
      <c r="J3" s="148" t="str">
        <f>'SC-Retro'!D38</f>
        <v>DCV Hood w/ MUA 5 hp</v>
      </c>
      <c r="K3" s="148">
        <f>'SC-Retro'!E38</f>
        <v>1.1487543993403124</v>
      </c>
      <c r="L3" s="148">
        <f ca="1">'SC-Retro'!F38</f>
        <v>0.81359207762965824</v>
      </c>
      <c r="M3" s="148">
        <f ca="1">'SC-Retro'!G38</f>
        <v>0.56907119923542249</v>
      </c>
      <c r="N3" s="148">
        <f ca="1">'SC-Retro'!H38</f>
        <v>0.44770683851748244</v>
      </c>
      <c r="O3" s="148">
        <f ca="1">'SC-Retro'!I38</f>
        <v>0.3961555075976666</v>
      </c>
      <c r="P3" s="148">
        <f ca="1">'SC-Retro'!J38</f>
        <v>0.34611536769933243</v>
      </c>
      <c r="Q3" s="148">
        <f ca="1">'SC-Retro'!K38</f>
        <v>0.29928817138502861</v>
      </c>
      <c r="R3" s="148">
        <f ca="1">'SC-Retro'!L38</f>
        <v>0.25658790719770613</v>
      </c>
      <c r="S3" s="148">
        <f ca="1">'SC-Retro'!M38</f>
        <v>0.21839653286249075</v>
      </c>
      <c r="T3" s="148">
        <f ca="1">'SC-Retro'!N38</f>
        <v>0.18474850852818436</v>
      </c>
      <c r="U3" s="148">
        <f ca="1">'SC-Retro'!O38</f>
        <v>0.15545756441736766</v>
      </c>
      <c r="V3" s="148">
        <f ca="1">'SC-Retro'!P38</f>
        <v>0.1220706105719994</v>
      </c>
      <c r="W3" s="148">
        <f ca="1">'SC-Retro'!Q38</f>
        <v>9.5840389832209077E-2</v>
      </c>
      <c r="X3" s="148">
        <f ca="1">'SC-Retro'!R38</f>
        <v>7.523599937598098E-2</v>
      </c>
      <c r="Y3" s="148">
        <f ca="1">'SC-Retro'!S38</f>
        <v>5.9053475916425652E-2</v>
      </c>
      <c r="Z3" s="148">
        <f ca="1">'SC-Retro'!T38</f>
        <v>4.6345953940975494E-2</v>
      </c>
      <c r="AA3" s="148">
        <f ca="1">'SC-Retro'!U38</f>
        <v>3.636876826611448E-2</v>
      </c>
      <c r="AB3" s="148">
        <f ca="1">'SC-Retro'!V38</f>
        <v>2.8536392706941791E-2</v>
      </c>
      <c r="AC3" s="148">
        <f ca="1">'SC-Retro'!W38</f>
        <v>2.2388560992544312E-2</v>
      </c>
      <c r="AD3" s="148">
        <f ca="1">'SC-Retro'!X38</f>
        <v>1.7563721351957808E-2</v>
      </c>
      <c r="AE3" s="148">
        <f ca="1">'SC-Retro'!Y38</f>
        <v>6.11843686817486</v>
      </c>
      <c r="AF3" s="145">
        <f t="shared" ref="AF3:AO4" si="2">VLOOKUP($J3,MeasureOutputR,COLUMN()-17,FALSE)</f>
        <v>917.46082291776588</v>
      </c>
      <c r="AG3" s="145">
        <f t="shared" si="2"/>
        <v>852.63069789215365</v>
      </c>
      <c r="AH3" s="145">
        <f t="shared" si="2"/>
        <v>1007.0694882100912</v>
      </c>
      <c r="AI3" s="145">
        <f t="shared" si="2"/>
        <v>948.19106868514291</v>
      </c>
      <c r="AJ3" s="145">
        <f t="shared" si="2"/>
        <v>1023.7215151977965</v>
      </c>
      <c r="AK3" s="145">
        <f t="shared" si="2"/>
        <v>1063.2604858689506</v>
      </c>
      <c r="AL3" s="145">
        <f t="shared" si="2"/>
        <v>1049.667481385103</v>
      </c>
      <c r="AM3" s="145">
        <f t="shared" si="2"/>
        <v>1139.20593279588</v>
      </c>
      <c r="AN3" s="145">
        <f t="shared" si="2"/>
        <v>989.78919502484996</v>
      </c>
      <c r="AO3" s="145">
        <f t="shared" si="2"/>
        <v>1059.5603591471122</v>
      </c>
      <c r="AP3" s="145">
        <f t="shared" ref="AP3:BD4" si="3">VLOOKUP($J3,MeasureOutputR,COLUMN()-17,FALSE)</f>
        <v>891.41868350631216</v>
      </c>
      <c r="AQ3" s="145">
        <f t="shared" si="3"/>
        <v>902.88820371793258</v>
      </c>
      <c r="AR3" s="145">
        <f t="shared" si="3"/>
        <v>0</v>
      </c>
      <c r="AS3" s="145">
        <f t="shared" si="3"/>
        <v>505.49522627930122</v>
      </c>
      <c r="AT3" s="145">
        <f t="shared" si="3"/>
        <v>445.20854274347784</v>
      </c>
      <c r="AU3" s="145">
        <f t="shared" si="3"/>
        <v>444.83009083286373</v>
      </c>
      <c r="AV3" s="145">
        <f t="shared" si="3"/>
        <v>480.13575815571244</v>
      </c>
      <c r="AW3" s="145">
        <f t="shared" si="3"/>
        <v>520.54871782580096</v>
      </c>
      <c r="AX3" s="145">
        <f t="shared" si="3"/>
        <v>504.43822153026832</v>
      </c>
      <c r="AY3" s="145">
        <f t="shared" si="3"/>
        <v>621.3568146256182</v>
      </c>
      <c r="AZ3" s="145">
        <f t="shared" si="3"/>
        <v>552.81921488453781</v>
      </c>
      <c r="BA3" s="145">
        <f t="shared" si="3"/>
        <v>601.46183923671674</v>
      </c>
      <c r="BB3" s="145">
        <f t="shared" si="3"/>
        <v>493.65743243676945</v>
      </c>
      <c r="BC3" s="145">
        <f t="shared" si="3"/>
        <v>510.95412289279903</v>
      </c>
      <c r="BD3" s="145">
        <f t="shared" si="3"/>
        <v>497.12821744645794</v>
      </c>
    </row>
    <row r="4" spans="1:56" ht="15">
      <c r="A4" s="143" t="str">
        <f>VLOOKUP(CONCATENATE($C4,"-",$B4),[1]ACHIEV!$B$19:$C$100,2,FALSE)</f>
        <v>Retro20Fast</v>
      </c>
      <c r="B4" s="143" t="str">
        <f>'SC-Retro'!$C$7</f>
        <v>Retro</v>
      </c>
      <c r="C4" s="143" t="str">
        <f>'7PSourceSummary'!$D$2</f>
        <v>DCV Restaurant Hood</v>
      </c>
      <c r="D4" s="143" t="s">
        <v>391</v>
      </c>
      <c r="E4" s="144" t="str">
        <f>'SC-Retro'!$A$9</f>
        <v>HVAC</v>
      </c>
      <c r="F4" s="146">
        <f t="shared" si="1"/>
        <v>1.4630537760555706</v>
      </c>
      <c r="G4" s="146">
        <f>'SC-Retro'!A39</f>
        <v>10012.721185133008</v>
      </c>
      <c r="H4" s="146">
        <f>'SC-Retro'!B39</f>
        <v>74.428158099493601</v>
      </c>
      <c r="I4" s="147"/>
      <c r="J4" s="148" t="str">
        <f>'SC-Retro'!D39</f>
        <v>DCV Hood 5 hp</v>
      </c>
      <c r="K4" s="148">
        <f>'SC-Retro'!E39</f>
        <v>0.63819688852239576</v>
      </c>
      <c r="L4" s="148">
        <f ca="1">'SC-Retro'!F39</f>
        <v>0.45199559868314348</v>
      </c>
      <c r="M4" s="148">
        <f ca="1">'SC-Retro'!G39</f>
        <v>0.31615066624190136</v>
      </c>
      <c r="N4" s="148">
        <f ca="1">'SC-Retro'!H39</f>
        <v>0.24872602139860137</v>
      </c>
      <c r="O4" s="148">
        <f ca="1">'SC-Retro'!I39</f>
        <v>0.22008639310981479</v>
      </c>
      <c r="P4" s="148">
        <f ca="1">'SC-Retro'!J39</f>
        <v>0.19228631538851804</v>
      </c>
      <c r="Q4" s="148">
        <f ca="1">'SC-Retro'!K39</f>
        <v>0.16627120632501591</v>
      </c>
      <c r="R4" s="148">
        <f ca="1">'SC-Retro'!L39</f>
        <v>0.142548837332059</v>
      </c>
      <c r="S4" s="148">
        <f ca="1">'SC-Retro'!M39</f>
        <v>0.1213314071458282</v>
      </c>
      <c r="T4" s="148">
        <f ca="1">'SC-Retro'!N39</f>
        <v>0.10263806029343576</v>
      </c>
      <c r="U4" s="148">
        <f ca="1">'SC-Retro'!O39</f>
        <v>8.6365313565204258E-2</v>
      </c>
      <c r="V4" s="148">
        <f ca="1">'SC-Retro'!P39</f>
        <v>6.7817005873333003E-2</v>
      </c>
      <c r="W4" s="148">
        <f ca="1">'SC-Retro'!Q39</f>
        <v>5.3244661017893942E-2</v>
      </c>
      <c r="X4" s="148">
        <f ca="1">'SC-Retro'!R39</f>
        <v>4.1797777431100552E-2</v>
      </c>
      <c r="Y4" s="148">
        <f ca="1">'SC-Retro'!S39</f>
        <v>3.2807486620236477E-2</v>
      </c>
      <c r="Z4" s="148">
        <f ca="1">'SC-Retro'!T39</f>
        <v>2.5747752189430831E-2</v>
      </c>
      <c r="AA4" s="148">
        <f ca="1">'SC-Retro'!U39</f>
        <v>2.0204871258952491E-2</v>
      </c>
      <c r="AB4" s="148">
        <f ca="1">'SC-Retro'!V39</f>
        <v>1.5853551503856554E-2</v>
      </c>
      <c r="AC4" s="148">
        <f ca="1">'SC-Retro'!W39</f>
        <v>1.2438089440302396E-2</v>
      </c>
      <c r="AD4" s="148">
        <f ca="1">'SC-Retro'!X39</f>
        <v>9.7576229733098933E-3</v>
      </c>
      <c r="AE4" s="148">
        <f ca="1">'SC-Retro'!Y39</f>
        <v>3.3991315934304778</v>
      </c>
      <c r="AF4" s="145">
        <f t="shared" si="2"/>
        <v>509.70045717653659</v>
      </c>
      <c r="AG4" s="145">
        <f t="shared" si="2"/>
        <v>473.68372105119647</v>
      </c>
      <c r="AH4" s="145">
        <f t="shared" si="2"/>
        <v>559.48304900560618</v>
      </c>
      <c r="AI4" s="145">
        <f t="shared" si="2"/>
        <v>526.77281593619045</v>
      </c>
      <c r="AJ4" s="145">
        <f t="shared" si="2"/>
        <v>568.73417510988702</v>
      </c>
      <c r="AK4" s="145">
        <f t="shared" si="2"/>
        <v>590.70026992719477</v>
      </c>
      <c r="AL4" s="145">
        <f t="shared" si="2"/>
        <v>583.14860076950163</v>
      </c>
      <c r="AM4" s="145">
        <f t="shared" si="2"/>
        <v>632.89218488660003</v>
      </c>
      <c r="AN4" s="145">
        <f t="shared" si="2"/>
        <v>549.88288612491658</v>
      </c>
      <c r="AO4" s="145">
        <f t="shared" si="2"/>
        <v>588.64464397061795</v>
      </c>
      <c r="AP4" s="145">
        <f t="shared" si="3"/>
        <v>495.2326019479512</v>
      </c>
      <c r="AQ4" s="145">
        <f t="shared" si="3"/>
        <v>501.60455762107364</v>
      </c>
      <c r="AR4" s="145">
        <f t="shared" si="3"/>
        <v>0</v>
      </c>
      <c r="AS4" s="145">
        <f t="shared" si="3"/>
        <v>280.83068126627848</v>
      </c>
      <c r="AT4" s="145">
        <f t="shared" si="3"/>
        <v>247.33807930193211</v>
      </c>
      <c r="AU4" s="145">
        <f t="shared" si="3"/>
        <v>247.12782824047986</v>
      </c>
      <c r="AV4" s="145">
        <f t="shared" si="3"/>
        <v>266.74208786428471</v>
      </c>
      <c r="AW4" s="145">
        <f t="shared" si="3"/>
        <v>289.19373212544497</v>
      </c>
      <c r="AX4" s="145">
        <f t="shared" si="3"/>
        <v>280.24345640570465</v>
      </c>
      <c r="AY4" s="145">
        <f t="shared" si="3"/>
        <v>345.1982303475657</v>
      </c>
      <c r="AZ4" s="145">
        <f t="shared" si="3"/>
        <v>307.12178604696544</v>
      </c>
      <c r="BA4" s="145">
        <f t="shared" si="3"/>
        <v>334.14546624262044</v>
      </c>
      <c r="BB4" s="145">
        <f t="shared" si="3"/>
        <v>274.2541291315386</v>
      </c>
      <c r="BC4" s="145">
        <f t="shared" si="3"/>
        <v>283.86340160711057</v>
      </c>
      <c r="BD4" s="145">
        <f t="shared" si="3"/>
        <v>276.18234302580998</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sheetPr codeName="Sheet3"/>
  <dimension ref="A1:CB182"/>
  <sheetViews>
    <sheetView workbookViewId="0">
      <selection activeCell="C17" sqref="C17"/>
    </sheetView>
  </sheetViews>
  <sheetFormatPr defaultRowHeight="12.75"/>
  <cols>
    <col min="1" max="1" width="45.5703125" style="20" customWidth="1"/>
    <col min="2" max="2" width="20.28515625" style="20" customWidth="1"/>
    <col min="3" max="3" width="26" style="20" customWidth="1"/>
    <col min="4" max="4" width="32.7109375" style="20" customWidth="1"/>
    <col min="5" max="5" width="11" style="20" customWidth="1"/>
    <col min="6" max="24" width="10.42578125" style="20" bestFit="1" customWidth="1"/>
    <col min="25" max="25" width="12.42578125" style="20" customWidth="1"/>
    <col min="26" max="255" width="9.140625" style="20"/>
    <col min="256" max="256" width="35" style="20" customWidth="1"/>
    <col min="257" max="257" width="16" style="20" customWidth="1"/>
    <col min="258" max="258" width="29.140625" style="20" customWidth="1"/>
    <col min="259" max="259" width="12.85546875" style="20" bestFit="1" customWidth="1"/>
    <col min="260" max="260" width="9.42578125" style="20" customWidth="1"/>
    <col min="261" max="511" width="9.140625" style="20"/>
    <col min="512" max="512" width="35" style="20" customWidth="1"/>
    <col min="513" max="513" width="16" style="20" customWidth="1"/>
    <col min="514" max="514" width="29.140625" style="20" customWidth="1"/>
    <col min="515" max="515" width="12.85546875" style="20" bestFit="1" customWidth="1"/>
    <col min="516" max="516" width="9.42578125" style="20" customWidth="1"/>
    <col min="517" max="767" width="9.140625" style="20"/>
    <col min="768" max="768" width="35" style="20" customWidth="1"/>
    <col min="769" max="769" width="16" style="20" customWidth="1"/>
    <col min="770" max="770" width="29.140625" style="20" customWidth="1"/>
    <col min="771" max="771" width="12.85546875" style="20" bestFit="1" customWidth="1"/>
    <col min="772" max="772" width="9.42578125" style="20" customWidth="1"/>
    <col min="773" max="1023" width="9.140625" style="20"/>
    <col min="1024" max="1024" width="35" style="20" customWidth="1"/>
    <col min="1025" max="1025" width="16" style="20" customWidth="1"/>
    <col min="1026" max="1026" width="29.140625" style="20" customWidth="1"/>
    <col min="1027" max="1027" width="12.85546875" style="20" bestFit="1" customWidth="1"/>
    <col min="1028" max="1028" width="9.42578125" style="20" customWidth="1"/>
    <col min="1029" max="1279" width="9.140625" style="20"/>
    <col min="1280" max="1280" width="35" style="20" customWidth="1"/>
    <col min="1281" max="1281" width="16" style="20" customWidth="1"/>
    <col min="1282" max="1282" width="29.140625" style="20" customWidth="1"/>
    <col min="1283" max="1283" width="12.85546875" style="20" bestFit="1" customWidth="1"/>
    <col min="1284" max="1284" width="9.42578125" style="20" customWidth="1"/>
    <col min="1285" max="1535" width="9.140625" style="20"/>
    <col min="1536" max="1536" width="35" style="20" customWidth="1"/>
    <col min="1537" max="1537" width="16" style="20" customWidth="1"/>
    <col min="1538" max="1538" width="29.140625" style="20" customWidth="1"/>
    <col min="1539" max="1539" width="12.85546875" style="20" bestFit="1" customWidth="1"/>
    <col min="1540" max="1540" width="9.42578125" style="20" customWidth="1"/>
    <col min="1541" max="1791" width="9.140625" style="20"/>
    <col min="1792" max="1792" width="35" style="20" customWidth="1"/>
    <col min="1793" max="1793" width="16" style="20" customWidth="1"/>
    <col min="1794" max="1794" width="29.140625" style="20" customWidth="1"/>
    <col min="1795" max="1795" width="12.85546875" style="20" bestFit="1" customWidth="1"/>
    <col min="1796" max="1796" width="9.42578125" style="20" customWidth="1"/>
    <col min="1797" max="2047" width="9.140625" style="20"/>
    <col min="2048" max="2048" width="35" style="20" customWidth="1"/>
    <col min="2049" max="2049" width="16" style="20" customWidth="1"/>
    <col min="2050" max="2050" width="29.140625" style="20" customWidth="1"/>
    <col min="2051" max="2051" width="12.85546875" style="20" bestFit="1" customWidth="1"/>
    <col min="2052" max="2052" width="9.42578125" style="20" customWidth="1"/>
    <col min="2053" max="2303" width="9.140625" style="20"/>
    <col min="2304" max="2304" width="35" style="20" customWidth="1"/>
    <col min="2305" max="2305" width="16" style="20" customWidth="1"/>
    <col min="2306" max="2306" width="29.140625" style="20" customWidth="1"/>
    <col min="2307" max="2307" width="12.85546875" style="20" bestFit="1" customWidth="1"/>
    <col min="2308" max="2308" width="9.42578125" style="20" customWidth="1"/>
    <col min="2309" max="2559" width="9.140625" style="20"/>
    <col min="2560" max="2560" width="35" style="20" customWidth="1"/>
    <col min="2561" max="2561" width="16" style="20" customWidth="1"/>
    <col min="2562" max="2562" width="29.140625" style="20" customWidth="1"/>
    <col min="2563" max="2563" width="12.85546875" style="20" bestFit="1" customWidth="1"/>
    <col min="2564" max="2564" width="9.42578125" style="20" customWidth="1"/>
    <col min="2565" max="2815" width="9.140625" style="20"/>
    <col min="2816" max="2816" width="35" style="20" customWidth="1"/>
    <col min="2817" max="2817" width="16" style="20" customWidth="1"/>
    <col min="2818" max="2818" width="29.140625" style="20" customWidth="1"/>
    <col min="2819" max="2819" width="12.85546875" style="20" bestFit="1" customWidth="1"/>
    <col min="2820" max="2820" width="9.42578125" style="20" customWidth="1"/>
    <col min="2821" max="3071" width="9.140625" style="20"/>
    <col min="3072" max="3072" width="35" style="20" customWidth="1"/>
    <col min="3073" max="3073" width="16" style="20" customWidth="1"/>
    <col min="3074" max="3074" width="29.140625" style="20" customWidth="1"/>
    <col min="3075" max="3075" width="12.85546875" style="20" bestFit="1" customWidth="1"/>
    <col min="3076" max="3076" width="9.42578125" style="20" customWidth="1"/>
    <col min="3077" max="3327" width="9.140625" style="20"/>
    <col min="3328" max="3328" width="35" style="20" customWidth="1"/>
    <col min="3329" max="3329" width="16" style="20" customWidth="1"/>
    <col min="3330" max="3330" width="29.140625" style="20" customWidth="1"/>
    <col min="3331" max="3331" width="12.85546875" style="20" bestFit="1" customWidth="1"/>
    <col min="3332" max="3332" width="9.42578125" style="20" customWidth="1"/>
    <col min="3333" max="3583" width="9.140625" style="20"/>
    <col min="3584" max="3584" width="35" style="20" customWidth="1"/>
    <col min="3585" max="3585" width="16" style="20" customWidth="1"/>
    <col min="3586" max="3586" width="29.140625" style="20" customWidth="1"/>
    <col min="3587" max="3587" width="12.85546875" style="20" bestFit="1" customWidth="1"/>
    <col min="3588" max="3588" width="9.42578125" style="20" customWidth="1"/>
    <col min="3589" max="3839" width="9.140625" style="20"/>
    <col min="3840" max="3840" width="35" style="20" customWidth="1"/>
    <col min="3841" max="3841" width="16" style="20" customWidth="1"/>
    <col min="3842" max="3842" width="29.140625" style="20" customWidth="1"/>
    <col min="3843" max="3843" width="12.85546875" style="20" bestFit="1" customWidth="1"/>
    <col min="3844" max="3844" width="9.42578125" style="20" customWidth="1"/>
    <col min="3845" max="4095" width="9.140625" style="20"/>
    <col min="4096" max="4096" width="35" style="20" customWidth="1"/>
    <col min="4097" max="4097" width="16" style="20" customWidth="1"/>
    <col min="4098" max="4098" width="29.140625" style="20" customWidth="1"/>
    <col min="4099" max="4099" width="12.85546875" style="20" bestFit="1" customWidth="1"/>
    <col min="4100" max="4100" width="9.42578125" style="20" customWidth="1"/>
    <col min="4101" max="4351" width="9.140625" style="20"/>
    <col min="4352" max="4352" width="35" style="20" customWidth="1"/>
    <col min="4353" max="4353" width="16" style="20" customWidth="1"/>
    <col min="4354" max="4354" width="29.140625" style="20" customWidth="1"/>
    <col min="4355" max="4355" width="12.85546875" style="20" bestFit="1" customWidth="1"/>
    <col min="4356" max="4356" width="9.42578125" style="20" customWidth="1"/>
    <col min="4357" max="4607" width="9.140625" style="20"/>
    <col min="4608" max="4608" width="35" style="20" customWidth="1"/>
    <col min="4609" max="4609" width="16" style="20" customWidth="1"/>
    <col min="4610" max="4610" width="29.140625" style="20" customWidth="1"/>
    <col min="4611" max="4611" width="12.85546875" style="20" bestFit="1" customWidth="1"/>
    <col min="4612" max="4612" width="9.42578125" style="20" customWidth="1"/>
    <col min="4613" max="4863" width="9.140625" style="20"/>
    <col min="4864" max="4864" width="35" style="20" customWidth="1"/>
    <col min="4865" max="4865" width="16" style="20" customWidth="1"/>
    <col min="4866" max="4866" width="29.140625" style="20" customWidth="1"/>
    <col min="4867" max="4867" width="12.85546875" style="20" bestFit="1" customWidth="1"/>
    <col min="4868" max="4868" width="9.42578125" style="20" customWidth="1"/>
    <col min="4869" max="5119" width="9.140625" style="20"/>
    <col min="5120" max="5120" width="35" style="20" customWidth="1"/>
    <col min="5121" max="5121" width="16" style="20" customWidth="1"/>
    <col min="5122" max="5122" width="29.140625" style="20" customWidth="1"/>
    <col min="5123" max="5123" width="12.85546875" style="20" bestFit="1" customWidth="1"/>
    <col min="5124" max="5124" width="9.42578125" style="20" customWidth="1"/>
    <col min="5125" max="5375" width="9.140625" style="20"/>
    <col min="5376" max="5376" width="35" style="20" customWidth="1"/>
    <col min="5377" max="5377" width="16" style="20" customWidth="1"/>
    <col min="5378" max="5378" width="29.140625" style="20" customWidth="1"/>
    <col min="5379" max="5379" width="12.85546875" style="20" bestFit="1" customWidth="1"/>
    <col min="5380" max="5380" width="9.42578125" style="20" customWidth="1"/>
    <col min="5381" max="5631" width="9.140625" style="20"/>
    <col min="5632" max="5632" width="35" style="20" customWidth="1"/>
    <col min="5633" max="5633" width="16" style="20" customWidth="1"/>
    <col min="5634" max="5634" width="29.140625" style="20" customWidth="1"/>
    <col min="5635" max="5635" width="12.85546875" style="20" bestFit="1" customWidth="1"/>
    <col min="5636" max="5636" width="9.42578125" style="20" customWidth="1"/>
    <col min="5637" max="5887" width="9.140625" style="20"/>
    <col min="5888" max="5888" width="35" style="20" customWidth="1"/>
    <col min="5889" max="5889" width="16" style="20" customWidth="1"/>
    <col min="5890" max="5890" width="29.140625" style="20" customWidth="1"/>
    <col min="5891" max="5891" width="12.85546875" style="20" bestFit="1" customWidth="1"/>
    <col min="5892" max="5892" width="9.42578125" style="20" customWidth="1"/>
    <col min="5893" max="6143" width="9.140625" style="20"/>
    <col min="6144" max="6144" width="35" style="20" customWidth="1"/>
    <col min="6145" max="6145" width="16" style="20" customWidth="1"/>
    <col min="6146" max="6146" width="29.140625" style="20" customWidth="1"/>
    <col min="6147" max="6147" width="12.85546875" style="20" bestFit="1" customWidth="1"/>
    <col min="6148" max="6148" width="9.42578125" style="20" customWidth="1"/>
    <col min="6149" max="6399" width="9.140625" style="20"/>
    <col min="6400" max="6400" width="35" style="20" customWidth="1"/>
    <col min="6401" max="6401" width="16" style="20" customWidth="1"/>
    <col min="6402" max="6402" width="29.140625" style="20" customWidth="1"/>
    <col min="6403" max="6403" width="12.85546875" style="20" bestFit="1" customWidth="1"/>
    <col min="6404" max="6404" width="9.42578125" style="20" customWidth="1"/>
    <col min="6405" max="6655" width="9.140625" style="20"/>
    <col min="6656" max="6656" width="35" style="20" customWidth="1"/>
    <col min="6657" max="6657" width="16" style="20" customWidth="1"/>
    <col min="6658" max="6658" width="29.140625" style="20" customWidth="1"/>
    <col min="6659" max="6659" width="12.85546875" style="20" bestFit="1" customWidth="1"/>
    <col min="6660" max="6660" width="9.42578125" style="20" customWidth="1"/>
    <col min="6661" max="6911" width="9.140625" style="20"/>
    <col min="6912" max="6912" width="35" style="20" customWidth="1"/>
    <col min="6913" max="6913" width="16" style="20" customWidth="1"/>
    <col min="6914" max="6914" width="29.140625" style="20" customWidth="1"/>
    <col min="6915" max="6915" width="12.85546875" style="20" bestFit="1" customWidth="1"/>
    <col min="6916" max="6916" width="9.42578125" style="20" customWidth="1"/>
    <col min="6917" max="7167" width="9.140625" style="20"/>
    <col min="7168" max="7168" width="35" style="20" customWidth="1"/>
    <col min="7169" max="7169" width="16" style="20" customWidth="1"/>
    <col min="7170" max="7170" width="29.140625" style="20" customWidth="1"/>
    <col min="7171" max="7171" width="12.85546875" style="20" bestFit="1" customWidth="1"/>
    <col min="7172" max="7172" width="9.42578125" style="20" customWidth="1"/>
    <col min="7173" max="7423" width="9.140625" style="20"/>
    <col min="7424" max="7424" width="35" style="20" customWidth="1"/>
    <col min="7425" max="7425" width="16" style="20" customWidth="1"/>
    <col min="7426" max="7426" width="29.140625" style="20" customWidth="1"/>
    <col min="7427" max="7427" width="12.85546875" style="20" bestFit="1" customWidth="1"/>
    <col min="7428" max="7428" width="9.42578125" style="20" customWidth="1"/>
    <col min="7429" max="7679" width="9.140625" style="20"/>
    <col min="7680" max="7680" width="35" style="20" customWidth="1"/>
    <col min="7681" max="7681" width="16" style="20" customWidth="1"/>
    <col min="7682" max="7682" width="29.140625" style="20" customWidth="1"/>
    <col min="7683" max="7683" width="12.85546875" style="20" bestFit="1" customWidth="1"/>
    <col min="7684" max="7684" width="9.42578125" style="20" customWidth="1"/>
    <col min="7685" max="7935" width="9.140625" style="20"/>
    <col min="7936" max="7936" width="35" style="20" customWidth="1"/>
    <col min="7937" max="7937" width="16" style="20" customWidth="1"/>
    <col min="7938" max="7938" width="29.140625" style="20" customWidth="1"/>
    <col min="7939" max="7939" width="12.85546875" style="20" bestFit="1" customWidth="1"/>
    <col min="7940" max="7940" width="9.42578125" style="20" customWidth="1"/>
    <col min="7941" max="8191" width="9.140625" style="20"/>
    <col min="8192" max="8192" width="35" style="20" customWidth="1"/>
    <col min="8193" max="8193" width="16" style="20" customWidth="1"/>
    <col min="8194" max="8194" width="29.140625" style="20" customWidth="1"/>
    <col min="8195" max="8195" width="12.85546875" style="20" bestFit="1" customWidth="1"/>
    <col min="8196" max="8196" width="9.42578125" style="20" customWidth="1"/>
    <col min="8197" max="8447" width="9.140625" style="20"/>
    <col min="8448" max="8448" width="35" style="20" customWidth="1"/>
    <col min="8449" max="8449" width="16" style="20" customWidth="1"/>
    <col min="8450" max="8450" width="29.140625" style="20" customWidth="1"/>
    <col min="8451" max="8451" width="12.85546875" style="20" bestFit="1" customWidth="1"/>
    <col min="8452" max="8452" width="9.42578125" style="20" customWidth="1"/>
    <col min="8453" max="8703" width="9.140625" style="20"/>
    <col min="8704" max="8704" width="35" style="20" customWidth="1"/>
    <col min="8705" max="8705" width="16" style="20" customWidth="1"/>
    <col min="8706" max="8706" width="29.140625" style="20" customWidth="1"/>
    <col min="8707" max="8707" width="12.85546875" style="20" bestFit="1" customWidth="1"/>
    <col min="8708" max="8708" width="9.42578125" style="20" customWidth="1"/>
    <col min="8709" max="8959" width="9.140625" style="20"/>
    <col min="8960" max="8960" width="35" style="20" customWidth="1"/>
    <col min="8961" max="8961" width="16" style="20" customWidth="1"/>
    <col min="8962" max="8962" width="29.140625" style="20" customWidth="1"/>
    <col min="8963" max="8963" width="12.85546875" style="20" bestFit="1" customWidth="1"/>
    <col min="8964" max="8964" width="9.42578125" style="20" customWidth="1"/>
    <col min="8965" max="9215" width="9.140625" style="20"/>
    <col min="9216" max="9216" width="35" style="20" customWidth="1"/>
    <col min="9217" max="9217" width="16" style="20" customWidth="1"/>
    <col min="9218" max="9218" width="29.140625" style="20" customWidth="1"/>
    <col min="9219" max="9219" width="12.85546875" style="20" bestFit="1" customWidth="1"/>
    <col min="9220" max="9220" width="9.42578125" style="20" customWidth="1"/>
    <col min="9221" max="9471" width="9.140625" style="20"/>
    <col min="9472" max="9472" width="35" style="20" customWidth="1"/>
    <col min="9473" max="9473" width="16" style="20" customWidth="1"/>
    <col min="9474" max="9474" width="29.140625" style="20" customWidth="1"/>
    <col min="9475" max="9475" width="12.85546875" style="20" bestFit="1" customWidth="1"/>
    <col min="9476" max="9476" width="9.42578125" style="20" customWidth="1"/>
    <col min="9477" max="9727" width="9.140625" style="20"/>
    <col min="9728" max="9728" width="35" style="20" customWidth="1"/>
    <col min="9729" max="9729" width="16" style="20" customWidth="1"/>
    <col min="9730" max="9730" width="29.140625" style="20" customWidth="1"/>
    <col min="9731" max="9731" width="12.85546875" style="20" bestFit="1" customWidth="1"/>
    <col min="9732" max="9732" width="9.42578125" style="20" customWidth="1"/>
    <col min="9733" max="9983" width="9.140625" style="20"/>
    <col min="9984" max="9984" width="35" style="20" customWidth="1"/>
    <col min="9985" max="9985" width="16" style="20" customWidth="1"/>
    <col min="9986" max="9986" width="29.140625" style="20" customWidth="1"/>
    <col min="9987" max="9987" width="12.85546875" style="20" bestFit="1" customWidth="1"/>
    <col min="9988" max="9988" width="9.42578125" style="20" customWidth="1"/>
    <col min="9989" max="10239" width="9.140625" style="20"/>
    <col min="10240" max="10240" width="35" style="20" customWidth="1"/>
    <col min="10241" max="10241" width="16" style="20" customWidth="1"/>
    <col min="10242" max="10242" width="29.140625" style="20" customWidth="1"/>
    <col min="10243" max="10243" width="12.85546875" style="20" bestFit="1" customWidth="1"/>
    <col min="10244" max="10244" width="9.42578125" style="20" customWidth="1"/>
    <col min="10245" max="10495" width="9.140625" style="20"/>
    <col min="10496" max="10496" width="35" style="20" customWidth="1"/>
    <col min="10497" max="10497" width="16" style="20" customWidth="1"/>
    <col min="10498" max="10498" width="29.140625" style="20" customWidth="1"/>
    <col min="10499" max="10499" width="12.85546875" style="20" bestFit="1" customWidth="1"/>
    <col min="10500" max="10500" width="9.42578125" style="20" customWidth="1"/>
    <col min="10501" max="10751" width="9.140625" style="20"/>
    <col min="10752" max="10752" width="35" style="20" customWidth="1"/>
    <col min="10753" max="10753" width="16" style="20" customWidth="1"/>
    <col min="10754" max="10754" width="29.140625" style="20" customWidth="1"/>
    <col min="10755" max="10755" width="12.85546875" style="20" bestFit="1" customWidth="1"/>
    <col min="10756" max="10756" width="9.42578125" style="20" customWidth="1"/>
    <col min="10757" max="11007" width="9.140625" style="20"/>
    <col min="11008" max="11008" width="35" style="20" customWidth="1"/>
    <col min="11009" max="11009" width="16" style="20" customWidth="1"/>
    <col min="11010" max="11010" width="29.140625" style="20" customWidth="1"/>
    <col min="11011" max="11011" width="12.85546875" style="20" bestFit="1" customWidth="1"/>
    <col min="11012" max="11012" width="9.42578125" style="20" customWidth="1"/>
    <col min="11013" max="11263" width="9.140625" style="20"/>
    <col min="11264" max="11264" width="35" style="20" customWidth="1"/>
    <col min="11265" max="11265" width="16" style="20" customWidth="1"/>
    <col min="11266" max="11266" width="29.140625" style="20" customWidth="1"/>
    <col min="11267" max="11267" width="12.85546875" style="20" bestFit="1" customWidth="1"/>
    <col min="11268" max="11268" width="9.42578125" style="20" customWidth="1"/>
    <col min="11269" max="11519" width="9.140625" style="20"/>
    <col min="11520" max="11520" width="35" style="20" customWidth="1"/>
    <col min="11521" max="11521" width="16" style="20" customWidth="1"/>
    <col min="11522" max="11522" width="29.140625" style="20" customWidth="1"/>
    <col min="11523" max="11523" width="12.85546875" style="20" bestFit="1" customWidth="1"/>
    <col min="11524" max="11524" width="9.42578125" style="20" customWidth="1"/>
    <col min="11525" max="11775" width="9.140625" style="20"/>
    <col min="11776" max="11776" width="35" style="20" customWidth="1"/>
    <col min="11777" max="11777" width="16" style="20" customWidth="1"/>
    <col min="11778" max="11778" width="29.140625" style="20" customWidth="1"/>
    <col min="11779" max="11779" width="12.85546875" style="20" bestFit="1" customWidth="1"/>
    <col min="11780" max="11780" width="9.42578125" style="20" customWidth="1"/>
    <col min="11781" max="12031" width="9.140625" style="20"/>
    <col min="12032" max="12032" width="35" style="20" customWidth="1"/>
    <col min="12033" max="12033" width="16" style="20" customWidth="1"/>
    <col min="12034" max="12034" width="29.140625" style="20" customWidth="1"/>
    <col min="12035" max="12035" width="12.85546875" style="20" bestFit="1" customWidth="1"/>
    <col min="12036" max="12036" width="9.42578125" style="20" customWidth="1"/>
    <col min="12037" max="12287" width="9.140625" style="20"/>
    <col min="12288" max="12288" width="35" style="20" customWidth="1"/>
    <col min="12289" max="12289" width="16" style="20" customWidth="1"/>
    <col min="12290" max="12290" width="29.140625" style="20" customWidth="1"/>
    <col min="12291" max="12291" width="12.85546875" style="20" bestFit="1" customWidth="1"/>
    <col min="12292" max="12292" width="9.42578125" style="20" customWidth="1"/>
    <col min="12293" max="12543" width="9.140625" style="20"/>
    <col min="12544" max="12544" width="35" style="20" customWidth="1"/>
    <col min="12545" max="12545" width="16" style="20" customWidth="1"/>
    <col min="12546" max="12546" width="29.140625" style="20" customWidth="1"/>
    <col min="12547" max="12547" width="12.85546875" style="20" bestFit="1" customWidth="1"/>
    <col min="12548" max="12548" width="9.42578125" style="20" customWidth="1"/>
    <col min="12549" max="12799" width="9.140625" style="20"/>
    <col min="12800" max="12800" width="35" style="20" customWidth="1"/>
    <col min="12801" max="12801" width="16" style="20" customWidth="1"/>
    <col min="12802" max="12802" width="29.140625" style="20" customWidth="1"/>
    <col min="12803" max="12803" width="12.85546875" style="20" bestFit="1" customWidth="1"/>
    <col min="12804" max="12804" width="9.42578125" style="20" customWidth="1"/>
    <col min="12805" max="13055" width="9.140625" style="20"/>
    <col min="13056" max="13056" width="35" style="20" customWidth="1"/>
    <col min="13057" max="13057" width="16" style="20" customWidth="1"/>
    <col min="13058" max="13058" width="29.140625" style="20" customWidth="1"/>
    <col min="13059" max="13059" width="12.85546875" style="20" bestFit="1" customWidth="1"/>
    <col min="13060" max="13060" width="9.42578125" style="20" customWidth="1"/>
    <col min="13061" max="13311" width="9.140625" style="20"/>
    <col min="13312" max="13312" width="35" style="20" customWidth="1"/>
    <col min="13313" max="13313" width="16" style="20" customWidth="1"/>
    <col min="13314" max="13314" width="29.140625" style="20" customWidth="1"/>
    <col min="13315" max="13315" width="12.85546875" style="20" bestFit="1" customWidth="1"/>
    <col min="13316" max="13316" width="9.42578125" style="20" customWidth="1"/>
    <col min="13317" max="13567" width="9.140625" style="20"/>
    <col min="13568" max="13568" width="35" style="20" customWidth="1"/>
    <col min="13569" max="13569" width="16" style="20" customWidth="1"/>
    <col min="13570" max="13570" width="29.140625" style="20" customWidth="1"/>
    <col min="13571" max="13571" width="12.85546875" style="20" bestFit="1" customWidth="1"/>
    <col min="13572" max="13572" width="9.42578125" style="20" customWidth="1"/>
    <col min="13573" max="13823" width="9.140625" style="20"/>
    <col min="13824" max="13824" width="35" style="20" customWidth="1"/>
    <col min="13825" max="13825" width="16" style="20" customWidth="1"/>
    <col min="13826" max="13826" width="29.140625" style="20" customWidth="1"/>
    <col min="13827" max="13827" width="12.85546875" style="20" bestFit="1" customWidth="1"/>
    <col min="13828" max="13828" width="9.42578125" style="20" customWidth="1"/>
    <col min="13829" max="14079" width="9.140625" style="20"/>
    <col min="14080" max="14080" width="35" style="20" customWidth="1"/>
    <col min="14081" max="14081" width="16" style="20" customWidth="1"/>
    <col min="14082" max="14082" width="29.140625" style="20" customWidth="1"/>
    <col min="14083" max="14083" width="12.85546875" style="20" bestFit="1" customWidth="1"/>
    <col min="14084" max="14084" width="9.42578125" style="20" customWidth="1"/>
    <col min="14085" max="14335" width="9.140625" style="20"/>
    <col min="14336" max="14336" width="35" style="20" customWidth="1"/>
    <col min="14337" max="14337" width="16" style="20" customWidth="1"/>
    <col min="14338" max="14338" width="29.140625" style="20" customWidth="1"/>
    <col min="14339" max="14339" width="12.85546875" style="20" bestFit="1" customWidth="1"/>
    <col min="14340" max="14340" width="9.42578125" style="20" customWidth="1"/>
    <col min="14341" max="14591" width="9.140625" style="20"/>
    <col min="14592" max="14592" width="35" style="20" customWidth="1"/>
    <col min="14593" max="14593" width="16" style="20" customWidth="1"/>
    <col min="14594" max="14594" width="29.140625" style="20" customWidth="1"/>
    <col min="14595" max="14595" width="12.85546875" style="20" bestFit="1" customWidth="1"/>
    <col min="14596" max="14596" width="9.42578125" style="20" customWidth="1"/>
    <col min="14597" max="14847" width="9.140625" style="20"/>
    <col min="14848" max="14848" width="35" style="20" customWidth="1"/>
    <col min="14849" max="14849" width="16" style="20" customWidth="1"/>
    <col min="14850" max="14850" width="29.140625" style="20" customWidth="1"/>
    <col min="14851" max="14851" width="12.85546875" style="20" bestFit="1" customWidth="1"/>
    <col min="14852" max="14852" width="9.42578125" style="20" customWidth="1"/>
    <col min="14853" max="15103" width="9.140625" style="20"/>
    <col min="15104" max="15104" width="35" style="20" customWidth="1"/>
    <col min="15105" max="15105" width="16" style="20" customWidth="1"/>
    <col min="15106" max="15106" width="29.140625" style="20" customWidth="1"/>
    <col min="15107" max="15107" width="12.85546875" style="20" bestFit="1" customWidth="1"/>
    <col min="15108" max="15108" width="9.42578125" style="20" customWidth="1"/>
    <col min="15109" max="15359" width="9.140625" style="20"/>
    <col min="15360" max="15360" width="35" style="20" customWidth="1"/>
    <col min="15361" max="15361" width="16" style="20" customWidth="1"/>
    <col min="15362" max="15362" width="29.140625" style="20" customWidth="1"/>
    <col min="15363" max="15363" width="12.85546875" style="20" bestFit="1" customWidth="1"/>
    <col min="15364" max="15364" width="9.42578125" style="20" customWidth="1"/>
    <col min="15365" max="15615" width="9.140625" style="20"/>
    <col min="15616" max="15616" width="35" style="20" customWidth="1"/>
    <col min="15617" max="15617" width="16" style="20" customWidth="1"/>
    <col min="15618" max="15618" width="29.140625" style="20" customWidth="1"/>
    <col min="15619" max="15619" width="12.85546875" style="20" bestFit="1" customWidth="1"/>
    <col min="15620" max="15620" width="9.42578125" style="20" customWidth="1"/>
    <col min="15621" max="15871" width="9.140625" style="20"/>
    <col min="15872" max="15872" width="35" style="20" customWidth="1"/>
    <col min="15873" max="15873" width="16" style="20" customWidth="1"/>
    <col min="15874" max="15874" width="29.140625" style="20" customWidth="1"/>
    <col min="15875" max="15875" width="12.85546875" style="20" bestFit="1" customWidth="1"/>
    <col min="15876" max="15876" width="9.42578125" style="20" customWidth="1"/>
    <col min="15877" max="16127" width="9.140625" style="20"/>
    <col min="16128" max="16128" width="35" style="20" customWidth="1"/>
    <col min="16129" max="16129" width="16" style="20" customWidth="1"/>
    <col min="16130" max="16130" width="29.140625" style="20" customWidth="1"/>
    <col min="16131" max="16131" width="12.85546875" style="20" bestFit="1" customWidth="1"/>
    <col min="16132" max="16132" width="9.42578125" style="20" customWidth="1"/>
    <col min="16133" max="16384" width="9.140625" style="20"/>
  </cols>
  <sheetData>
    <row r="1" spans="1:27" ht="12.75" customHeight="1">
      <c r="A1" s="68" t="s">
        <v>41</v>
      </c>
      <c r="B1" s="198"/>
      <c r="C1" s="199"/>
      <c r="D1" s="199"/>
      <c r="E1" s="199"/>
      <c r="F1" s="199"/>
      <c r="G1" s="199"/>
      <c r="H1" s="199"/>
      <c r="I1" s="199"/>
      <c r="J1" s="199"/>
      <c r="K1" s="199"/>
      <c r="L1" s="199"/>
      <c r="M1" s="199"/>
      <c r="N1" s="199"/>
      <c r="O1" s="199"/>
      <c r="P1" s="199"/>
      <c r="Q1" s="199"/>
      <c r="R1" s="199"/>
      <c r="S1" s="200"/>
      <c r="T1" s="41"/>
      <c r="U1" s="41"/>
      <c r="V1" s="41"/>
      <c r="W1" s="41"/>
    </row>
    <row r="2" spans="1:27" ht="12.75" customHeight="1">
      <c r="A2" s="69"/>
      <c r="B2" s="201"/>
      <c r="C2" s="202"/>
      <c r="D2" s="202"/>
      <c r="E2" s="202"/>
      <c r="F2" s="202"/>
      <c r="G2" s="202"/>
      <c r="H2" s="202"/>
      <c r="I2" s="202"/>
      <c r="J2" s="202"/>
      <c r="K2" s="202"/>
      <c r="L2" s="202"/>
      <c r="M2" s="202"/>
      <c r="N2" s="202"/>
      <c r="O2" s="202"/>
      <c r="P2" s="202"/>
      <c r="Q2" s="202"/>
      <c r="R2" s="202"/>
      <c r="S2" s="203"/>
      <c r="T2" s="42"/>
      <c r="U2" s="42"/>
      <c r="V2" s="42"/>
      <c r="W2" s="42"/>
    </row>
    <row r="3" spans="1:27">
      <c r="A3" s="69"/>
      <c r="B3" s="201"/>
      <c r="C3" s="202"/>
      <c r="D3" s="202"/>
      <c r="E3" s="202"/>
      <c r="F3" s="202"/>
      <c r="G3" s="202"/>
      <c r="H3" s="202"/>
      <c r="I3" s="202"/>
      <c r="J3" s="202"/>
      <c r="K3" s="202"/>
      <c r="L3" s="202"/>
      <c r="M3" s="202"/>
      <c r="N3" s="202"/>
      <c r="O3" s="202"/>
      <c r="P3" s="202"/>
      <c r="Q3" s="202"/>
      <c r="R3" s="202"/>
      <c r="S3" s="203"/>
      <c r="T3" s="42"/>
      <c r="U3" s="42"/>
      <c r="V3" s="42"/>
      <c r="W3" s="42"/>
    </row>
    <row r="4" spans="1:27">
      <c r="A4" s="69"/>
      <c r="B4" s="201"/>
      <c r="C4" s="202"/>
      <c r="D4" s="202"/>
      <c r="E4" s="202"/>
      <c r="F4" s="202"/>
      <c r="G4" s="202"/>
      <c r="H4" s="202"/>
      <c r="I4" s="202"/>
      <c r="J4" s="202"/>
      <c r="K4" s="202"/>
      <c r="L4" s="202"/>
      <c r="M4" s="202"/>
      <c r="N4" s="202"/>
      <c r="O4" s="202"/>
      <c r="P4" s="202"/>
      <c r="Q4" s="202"/>
      <c r="R4" s="202"/>
      <c r="S4" s="203"/>
      <c r="T4" s="42"/>
      <c r="U4" s="42"/>
      <c r="V4" s="42"/>
      <c r="W4" s="42"/>
    </row>
    <row r="5" spans="1:27">
      <c r="A5" s="70"/>
      <c r="B5" s="201"/>
      <c r="C5" s="202"/>
      <c r="D5" s="204"/>
      <c r="E5" s="204"/>
      <c r="F5" s="204"/>
      <c r="G5" s="204"/>
      <c r="H5" s="204"/>
      <c r="I5" s="204"/>
      <c r="J5" s="204"/>
      <c r="K5" s="204"/>
      <c r="L5" s="204"/>
      <c r="M5" s="204"/>
      <c r="N5" s="204"/>
      <c r="O5" s="204"/>
      <c r="P5" s="204"/>
      <c r="Q5" s="204"/>
      <c r="R5" s="204"/>
      <c r="S5" s="205"/>
      <c r="T5" s="42"/>
      <c r="U5" s="42"/>
      <c r="V5" s="42"/>
      <c r="W5" s="42"/>
    </row>
    <row r="6" spans="1:27">
      <c r="A6" s="75"/>
      <c r="B6" s="74"/>
      <c r="C6" s="74"/>
      <c r="D6" s="73"/>
      <c r="E6" s="71"/>
      <c r="F6" s="71"/>
      <c r="G6" s="71"/>
      <c r="H6" s="71"/>
      <c r="I6" s="71"/>
      <c r="J6" s="71"/>
      <c r="K6" s="71"/>
      <c r="L6" s="71"/>
      <c r="M6" s="71"/>
      <c r="N6" s="71"/>
      <c r="O6" s="71"/>
      <c r="P6" s="71"/>
      <c r="Q6" s="71"/>
      <c r="R6" s="71"/>
      <c r="S6" s="72"/>
      <c r="T6" s="42"/>
      <c r="U6" s="42"/>
      <c r="V6" s="42"/>
      <c r="W6" s="42"/>
    </row>
    <row r="7" spans="1:27">
      <c r="A7" s="149"/>
      <c r="B7" s="152" t="s">
        <v>135</v>
      </c>
      <c r="C7" s="153" t="s">
        <v>136</v>
      </c>
      <c r="D7" s="154" t="s">
        <v>398</v>
      </c>
    </row>
    <row r="8" spans="1:27">
      <c r="A8" s="150" t="s">
        <v>392</v>
      </c>
      <c r="B8" s="155" t="s">
        <v>42</v>
      </c>
      <c r="C8" s="156" t="str">
        <f>[1]MLIST!$D$42</f>
        <v>DCV Restaurant Hood-Retro</v>
      </c>
      <c r="D8" s="161" t="str">
        <f>[4]!switch_ForecastState</f>
        <v>Region</v>
      </c>
      <c r="E8" s="76"/>
    </row>
    <row r="9" spans="1:27">
      <c r="A9" s="150" t="str">
        <f>INDEX([1]ACHIEV!$A$19:$B$100,MATCH(C8,[1]ACHIEV!$B$19:$B$100,0),1)</f>
        <v>HVAC</v>
      </c>
      <c r="B9" s="157" t="s">
        <v>43</v>
      </c>
      <c r="C9" s="156">
        <f>[1]FILES!$H$4</f>
        <v>2035</v>
      </c>
      <c r="D9" s="161" t="str">
        <f>[4]!switch_ForecastScenario</f>
        <v>Base</v>
      </c>
      <c r="E9" s="77"/>
    </row>
    <row r="10" spans="1:27">
      <c r="A10" s="151"/>
      <c r="B10" s="158" t="s">
        <v>137</v>
      </c>
      <c r="C10" s="159">
        <f ca="1">MIN(SUM(E42:X42),Y42)</f>
        <v>8.305543473680137</v>
      </c>
      <c r="D10" s="162"/>
      <c r="E10" s="20">
        <v>1</v>
      </c>
      <c r="F10" s="20">
        <f>E10+1</f>
        <v>2</v>
      </c>
      <c r="G10" s="20">
        <f t="shared" ref="G10:X10" si="0">F10+1</f>
        <v>3</v>
      </c>
      <c r="H10" s="20">
        <f t="shared" si="0"/>
        <v>4</v>
      </c>
      <c r="I10" s="20">
        <f t="shared" si="0"/>
        <v>5</v>
      </c>
      <c r="J10" s="20">
        <f t="shared" si="0"/>
        <v>6</v>
      </c>
      <c r="K10" s="20">
        <f t="shared" si="0"/>
        <v>7</v>
      </c>
      <c r="L10" s="20">
        <f t="shared" si="0"/>
        <v>8</v>
      </c>
      <c r="M10" s="20">
        <f t="shared" si="0"/>
        <v>9</v>
      </c>
      <c r="N10" s="20">
        <f t="shared" si="0"/>
        <v>10</v>
      </c>
      <c r="O10" s="20">
        <f t="shared" si="0"/>
        <v>11</v>
      </c>
      <c r="P10" s="20">
        <f t="shared" si="0"/>
        <v>12</v>
      </c>
      <c r="Q10" s="20">
        <f t="shared" si="0"/>
        <v>13</v>
      </c>
      <c r="R10" s="20">
        <f t="shared" si="0"/>
        <v>14</v>
      </c>
      <c r="S10" s="20">
        <f t="shared" si="0"/>
        <v>15</v>
      </c>
      <c r="T10" s="20">
        <f t="shared" si="0"/>
        <v>16</v>
      </c>
      <c r="U10" s="20">
        <f t="shared" si="0"/>
        <v>17</v>
      </c>
      <c r="V10" s="20">
        <f t="shared" si="0"/>
        <v>18</v>
      </c>
      <c r="W10" s="20">
        <f t="shared" si="0"/>
        <v>19</v>
      </c>
      <c r="X10" s="20">
        <f t="shared" si="0"/>
        <v>20</v>
      </c>
    </row>
    <row r="11" spans="1:27">
      <c r="A11" s="47" t="s">
        <v>44</v>
      </c>
      <c r="B11" s="47"/>
      <c r="C11" s="47"/>
      <c r="D11" s="47"/>
      <c r="E11" s="47">
        <f>C9-20+1</f>
        <v>2016</v>
      </c>
      <c r="F11" s="47">
        <f>E11+1</f>
        <v>2017</v>
      </c>
      <c r="G11" s="47">
        <f t="shared" ref="G11:X11" si="1">F11+1</f>
        <v>2018</v>
      </c>
      <c r="H11" s="47">
        <f t="shared" si="1"/>
        <v>2019</v>
      </c>
      <c r="I11" s="47">
        <f t="shared" si="1"/>
        <v>2020</v>
      </c>
      <c r="J11" s="47">
        <f t="shared" si="1"/>
        <v>2021</v>
      </c>
      <c r="K11" s="47">
        <f t="shared" si="1"/>
        <v>2022</v>
      </c>
      <c r="L11" s="47">
        <f t="shared" si="1"/>
        <v>2023</v>
      </c>
      <c r="M11" s="47">
        <f t="shared" si="1"/>
        <v>2024</v>
      </c>
      <c r="N11" s="47">
        <f t="shared" si="1"/>
        <v>2025</v>
      </c>
      <c r="O11" s="47">
        <f t="shared" si="1"/>
        <v>2026</v>
      </c>
      <c r="P11" s="47">
        <f t="shared" si="1"/>
        <v>2027</v>
      </c>
      <c r="Q11" s="47">
        <f t="shared" si="1"/>
        <v>2028</v>
      </c>
      <c r="R11" s="47">
        <f t="shared" si="1"/>
        <v>2029</v>
      </c>
      <c r="S11" s="47">
        <f t="shared" si="1"/>
        <v>2030</v>
      </c>
      <c r="T11" s="47">
        <f t="shared" si="1"/>
        <v>2031</v>
      </c>
      <c r="U11" s="47">
        <f t="shared" si="1"/>
        <v>2032</v>
      </c>
      <c r="V11" s="47">
        <f t="shared" si="1"/>
        <v>2033</v>
      </c>
      <c r="W11" s="47">
        <f t="shared" si="1"/>
        <v>2034</v>
      </c>
      <c r="X11" s="47">
        <f t="shared" si="1"/>
        <v>2035</v>
      </c>
    </row>
    <row r="12" spans="1:27">
      <c r="A12" s="47"/>
      <c r="B12" s="47"/>
      <c r="C12" s="47"/>
      <c r="D12" s="47"/>
      <c r="E12" s="47" t="str">
        <f>CONCATENATE("POP_",E11)</f>
        <v>POP_2016</v>
      </c>
      <c r="F12" s="47" t="str">
        <f t="shared" ref="F12:X12" si="2">CONCATENATE("POP_",F11)</f>
        <v>POP_2017</v>
      </c>
      <c r="G12" s="47" t="str">
        <f t="shared" si="2"/>
        <v>POP_2018</v>
      </c>
      <c r="H12" s="47" t="str">
        <f t="shared" si="2"/>
        <v>POP_2019</v>
      </c>
      <c r="I12" s="47" t="str">
        <f t="shared" si="2"/>
        <v>POP_2020</v>
      </c>
      <c r="J12" s="47" t="str">
        <f t="shared" si="2"/>
        <v>POP_2021</v>
      </c>
      <c r="K12" s="47" t="str">
        <f t="shared" si="2"/>
        <v>POP_2022</v>
      </c>
      <c r="L12" s="47" t="str">
        <f t="shared" si="2"/>
        <v>POP_2023</v>
      </c>
      <c r="M12" s="47" t="str">
        <f t="shared" si="2"/>
        <v>POP_2024</v>
      </c>
      <c r="N12" s="47" t="str">
        <f t="shared" si="2"/>
        <v>POP_2025</v>
      </c>
      <c r="O12" s="47" t="str">
        <f t="shared" si="2"/>
        <v>POP_2026</v>
      </c>
      <c r="P12" s="47" t="str">
        <f t="shared" si="2"/>
        <v>POP_2027</v>
      </c>
      <c r="Q12" s="47" t="str">
        <f t="shared" si="2"/>
        <v>POP_2028</v>
      </c>
      <c r="R12" s="47" t="str">
        <f t="shared" si="2"/>
        <v>POP_2029</v>
      </c>
      <c r="S12" s="47" t="str">
        <f t="shared" si="2"/>
        <v>POP_2030</v>
      </c>
      <c r="T12" s="47" t="str">
        <f t="shared" si="2"/>
        <v>POP_2031</v>
      </c>
      <c r="U12" s="47" t="str">
        <f t="shared" si="2"/>
        <v>POP_2032</v>
      </c>
      <c r="V12" s="47" t="str">
        <f t="shared" si="2"/>
        <v>POP_2033</v>
      </c>
      <c r="W12" s="47" t="str">
        <f t="shared" si="2"/>
        <v>POP_2034</v>
      </c>
      <c r="X12" s="47" t="str">
        <f t="shared" si="2"/>
        <v>POP_2035</v>
      </c>
    </row>
    <row r="13" spans="1:27">
      <c r="C13" s="79" t="s">
        <v>396</v>
      </c>
      <c r="D13" s="89" t="s">
        <v>397</v>
      </c>
      <c r="E13" s="76">
        <f ca="1">INDEX([4]!tbl_Forecast,MATCH($D$8&amp;$C13&amp;$D$7,[4]!rng_ForecastRowLookup,0),MATCH(E$11,[4]!rng_ForecastColumnLookup,0))</f>
        <v>13520.68111</v>
      </c>
      <c r="F13" s="76">
        <f ca="1">INDEX([4]!tbl_Forecast,MATCH($D$8&amp;$C13&amp;$D$7,[4]!rng_ForecastRowLookup,0),MATCH(F$11,[4]!rng_ForecastColumnLookup,0))</f>
        <v>13661.840299999998</v>
      </c>
      <c r="G13" s="76">
        <f ca="1">INDEX([4]!tbl_Forecast,MATCH($D$8&amp;$C13&amp;$D$7,[4]!rng_ForecastRowLookup,0),MATCH(G$11,[4]!rng_ForecastColumnLookup,0))</f>
        <v>13803.691440000001</v>
      </c>
      <c r="H13" s="76">
        <f ca="1">INDEX([4]!tbl_Forecast,MATCH($D$8&amp;$C13&amp;$D$7,[4]!rng_ForecastRowLookup,0),MATCH(H$11,[4]!rng_ForecastColumnLookup,0))</f>
        <v>13944.276469999999</v>
      </c>
      <c r="I13" s="76">
        <f ca="1">INDEX([4]!tbl_Forecast,MATCH($D$8&amp;$C13&amp;$D$7,[4]!rng_ForecastRowLookup,0),MATCH(I$11,[4]!rng_ForecastColumnLookup,0))</f>
        <v>14082.801340000002</v>
      </c>
      <c r="J13" s="76">
        <f ca="1">INDEX([4]!tbl_Forecast,MATCH($D$8&amp;$C13&amp;$D$7,[4]!rng_ForecastRowLookup,0),MATCH(J$11,[4]!rng_ForecastColumnLookup,0))</f>
        <v>14218.715590000002</v>
      </c>
      <c r="K13" s="76">
        <f ca="1">INDEX([4]!tbl_Forecast,MATCH($D$8&amp;$C13&amp;$D$7,[4]!rng_ForecastRowLookup,0),MATCH(K$11,[4]!rng_ForecastColumnLookup,0))</f>
        <v>14351.918940000001</v>
      </c>
      <c r="L13" s="76">
        <f ca="1">INDEX([4]!tbl_Forecast,MATCH($D$8&amp;$C13&amp;$D$7,[4]!rng_ForecastRowLookup,0),MATCH(L$11,[4]!rng_ForecastColumnLookup,0))</f>
        <v>14482.437540000003</v>
      </c>
      <c r="M13" s="76">
        <f ca="1">INDEX([4]!tbl_Forecast,MATCH($D$8&amp;$C13&amp;$D$7,[4]!rng_ForecastRowLookup,0),MATCH(M$11,[4]!rng_ForecastColumnLookup,0))</f>
        <v>14610.4211</v>
      </c>
      <c r="N13" s="76">
        <f ca="1">INDEX([4]!tbl_Forecast,MATCH($D$8&amp;$C13&amp;$D$7,[4]!rng_ForecastRowLookup,0),MATCH(N$11,[4]!rng_ForecastColumnLookup,0))</f>
        <v>14736.24631</v>
      </c>
      <c r="O13" s="76">
        <f ca="1">INDEX([4]!tbl_Forecast,MATCH($D$8&amp;$C13&amp;$D$7,[4]!rng_ForecastRowLookup,0),MATCH(O$11,[4]!rng_ForecastColumnLookup,0))</f>
        <v>14860.320880000001</v>
      </c>
      <c r="P13" s="76">
        <f ca="1">INDEX([4]!tbl_Forecast,MATCH($D$8&amp;$C13&amp;$D$7,[4]!rng_ForecastRowLookup,0),MATCH(P$11,[4]!rng_ForecastColumnLookup,0))</f>
        <v>14983.078860000001</v>
      </c>
      <c r="Q13" s="76">
        <f ca="1">INDEX([4]!tbl_Forecast,MATCH($D$8&amp;$C13&amp;$D$7,[4]!rng_ForecastRowLookup,0),MATCH(Q$11,[4]!rng_ForecastColumnLookup,0))</f>
        <v>15104.70127</v>
      </c>
      <c r="R13" s="76">
        <f ca="1">INDEX([4]!tbl_Forecast,MATCH($D$8&amp;$C13&amp;$D$7,[4]!rng_ForecastRowLookup,0),MATCH(R$11,[4]!rng_ForecastColumnLookup,0))</f>
        <v>15225.195700000002</v>
      </c>
      <c r="S13" s="76">
        <f ca="1">INDEX([4]!tbl_Forecast,MATCH($D$8&amp;$C13&amp;$D$7,[4]!rng_ForecastRowLookup,0),MATCH(S$11,[4]!rng_ForecastColumnLookup,0))</f>
        <v>15344.62486</v>
      </c>
      <c r="T13" s="76">
        <f ca="1">INDEX([4]!tbl_Forecast,MATCH($D$8&amp;$C13&amp;$D$7,[4]!rng_ForecastRowLookup,0),MATCH(T$11,[4]!rng_ForecastColumnLookup,0))</f>
        <v>15463.089019999998</v>
      </c>
      <c r="U13" s="76">
        <f ca="1">INDEX([4]!tbl_Forecast,MATCH($D$8&amp;$C13&amp;$D$7,[4]!rng_ForecastRowLookup,0),MATCH(U$11,[4]!rng_ForecastColumnLookup,0))</f>
        <v>15580.68845</v>
      </c>
      <c r="V13" s="76">
        <f ca="1">INDEX([4]!tbl_Forecast,MATCH($D$8&amp;$C13&amp;$D$7,[4]!rng_ForecastRowLookup,0),MATCH(V$11,[4]!rng_ForecastColumnLookup,0))</f>
        <v>15697.50913</v>
      </c>
      <c r="W13" s="76">
        <f ca="1">INDEX([4]!tbl_Forecast,MATCH($D$8&amp;$C13&amp;$D$7,[4]!rng_ForecastRowLookup,0),MATCH(W$11,[4]!rng_ForecastColumnLookup,0))</f>
        <v>15813.626329999999</v>
      </c>
      <c r="X13" s="76">
        <f ca="1">INDEX([4]!tbl_Forecast,MATCH($D$8&amp;$C13&amp;$D$7,[4]!rng_ForecastRowLookup,0),MATCH(X$11,[4]!rng_ForecastColumnLookup,0))</f>
        <v>15929.254489999999</v>
      </c>
      <c r="Y13" s="44"/>
    </row>
    <row r="14" spans="1:27">
      <c r="C14" s="20" t="s">
        <v>46</v>
      </c>
      <c r="E14" s="44"/>
      <c r="F14" s="45">
        <f ca="1">F13/E13</f>
        <v>1.0104402425330183</v>
      </c>
      <c r="G14" s="45">
        <f t="shared" ref="G14:X14" ca="1" si="3">G13/F13</f>
        <v>1.0103830184576232</v>
      </c>
      <c r="H14" s="45">
        <f t="shared" ca="1" si="3"/>
        <v>1.0101845966791618</v>
      </c>
      <c r="I14" s="45">
        <f t="shared" ca="1" si="3"/>
        <v>1.0099341740891346</v>
      </c>
      <c r="J14" s="45">
        <f t="shared" ca="1" si="3"/>
        <v>1.0096510805427579</v>
      </c>
      <c r="K14" s="45">
        <f t="shared" ca="1" si="3"/>
        <v>1.0093681703636916</v>
      </c>
      <c r="L14" s="45">
        <f t="shared" ca="1" si="3"/>
        <v>1.009094156714907</v>
      </c>
      <c r="M14" s="45">
        <f t="shared" ca="1" si="3"/>
        <v>1.0088371560137241</v>
      </c>
      <c r="N14" s="45">
        <f t="shared" ca="1" si="3"/>
        <v>1.0086120180341689</v>
      </c>
      <c r="O14" s="45">
        <f t="shared" ca="1" si="3"/>
        <v>1.0084196862206221</v>
      </c>
      <c r="P14" s="45">
        <f t="shared" ca="1" si="3"/>
        <v>1.0082607893188373</v>
      </c>
      <c r="Q14" s="45">
        <f t="shared" ca="1" si="3"/>
        <v>1.0081173176178557</v>
      </c>
      <c r="R14" s="45">
        <f t="shared" ca="1" si="3"/>
        <v>1.0079772799108131</v>
      </c>
      <c r="S14" s="45">
        <f t="shared" ca="1" si="3"/>
        <v>1.0078441789749868</v>
      </c>
      <c r="T14" s="45">
        <f t="shared" ca="1" si="3"/>
        <v>1.0077202382645931</v>
      </c>
      <c r="U14" s="45">
        <f t="shared" ca="1" si="3"/>
        <v>1.0076051705999944</v>
      </c>
      <c r="V14" s="45">
        <f t="shared" ca="1" si="3"/>
        <v>1.0074977867874639</v>
      </c>
      <c r="W14" s="45">
        <f t="shared" ca="1" si="3"/>
        <v>1.0073971735922156</v>
      </c>
      <c r="X14" s="45">
        <f t="shared" ca="1" si="3"/>
        <v>1.0073119319748085</v>
      </c>
      <c r="Y14" s="44"/>
    </row>
    <row r="15" spans="1:27">
      <c r="E15" s="44"/>
      <c r="F15" s="44"/>
      <c r="G15" s="44"/>
      <c r="H15" s="44"/>
      <c r="I15" s="44"/>
      <c r="J15" s="44"/>
      <c r="K15" s="44"/>
      <c r="L15" s="44"/>
      <c r="M15" s="44"/>
      <c r="N15" s="44"/>
      <c r="O15" s="44"/>
      <c r="P15" s="44"/>
      <c r="Q15" s="44"/>
      <c r="R15" s="44"/>
      <c r="S15" s="44"/>
      <c r="T15" s="44"/>
      <c r="U15" s="44"/>
      <c r="V15" s="44"/>
      <c r="W15" s="44"/>
      <c r="X15" s="44"/>
      <c r="Y15" s="44"/>
    </row>
    <row r="16" spans="1:27">
      <c r="B16" s="53">
        <f>'Market Data'!F48</f>
        <v>15036.164032156648</v>
      </c>
      <c r="C16" s="20" t="s">
        <v>503</v>
      </c>
      <c r="E16" s="82">
        <f>B16</f>
        <v>15036.164032156648</v>
      </c>
      <c r="F16" s="82">
        <f ca="1">E16*F14</f>
        <v>15193.14523141861</v>
      </c>
      <c r="G16" s="82">
        <f t="shared" ref="G16:X16" ca="1" si="4">F16*G14</f>
        <v>15350.895938785779</v>
      </c>
      <c r="H16" s="82">
        <f t="shared" ca="1" si="4"/>
        <v>15507.238622586096</v>
      </c>
      <c r="I16" s="82">
        <f t="shared" ca="1" si="4"/>
        <v>15661.290230704617</v>
      </c>
      <c r="J16" s="82">
        <f t="shared" ca="1" si="4"/>
        <v>15812.438604124654</v>
      </c>
      <c r="K16" s="82">
        <f t="shared" ca="1" si="4"/>
        <v>15960.572222833509</v>
      </c>
      <c r="L16" s="82">
        <f t="shared" ca="1" si="4"/>
        <v>16105.720167887548</v>
      </c>
      <c r="M16" s="82">
        <f t="shared" ca="1" si="4"/>
        <v>16248.048929724553</v>
      </c>
      <c r="N16" s="82">
        <f t="shared" ca="1" si="4"/>
        <v>16387.977420127401</v>
      </c>
      <c r="O16" s="82">
        <f t="shared" ca="1" si="4"/>
        <v>16525.959047795513</v>
      </c>
      <c r="P16" s="82">
        <f t="shared" ca="1" si="4"/>
        <v>16662.476513781086</v>
      </c>
      <c r="Q16" s="82">
        <f t="shared" ca="1" si="4"/>
        <v>16797.731127943509</v>
      </c>
      <c r="R16" s="82">
        <f t="shared" ca="1" si="4"/>
        <v>16931.731331017694</v>
      </c>
      <c r="S16" s="82">
        <f t="shared" ca="1" si="4"/>
        <v>17064.546861934588</v>
      </c>
      <c r="T16" s="82">
        <f t="shared" ca="1" si="4"/>
        <v>17196.289229586037</v>
      </c>
      <c r="U16" s="82">
        <f t="shared" ca="1" si="4"/>
        <v>17327.069942863884</v>
      </c>
      <c r="V16" s="82">
        <f t="shared" ca="1" si="4"/>
        <v>17456.984618946954</v>
      </c>
      <c r="W16" s="82">
        <f t="shared" ca="1" si="4"/>
        <v>17586.116964569941</v>
      </c>
      <c r="X16" s="82">
        <f t="shared" ca="1" si="4"/>
        <v>17714.705455515901</v>
      </c>
      <c r="Y16" s="83">
        <f ca="1">X16*Y20</f>
        <v>15057.499637188515</v>
      </c>
      <c r="AA16" s="96">
        <f ca="1">$Y$16*$A$22*A38/8760000*0.5</f>
        <v>6.11843686817486</v>
      </c>
    </row>
    <row r="17" spans="1:27">
      <c r="E17" s="78"/>
      <c r="F17" s="78"/>
      <c r="G17" s="78"/>
      <c r="H17" s="78"/>
      <c r="I17" s="78"/>
      <c r="J17" s="78"/>
      <c r="K17" s="78"/>
      <c r="L17" s="78"/>
      <c r="M17" s="78"/>
      <c r="N17" s="78"/>
      <c r="O17" s="78"/>
      <c r="P17" s="78"/>
      <c r="Q17" s="78"/>
      <c r="R17" s="78"/>
      <c r="S17" s="78"/>
      <c r="T17" s="78"/>
      <c r="U17" s="78"/>
      <c r="V17" s="78"/>
      <c r="W17" s="78"/>
      <c r="X17" s="78"/>
      <c r="Y17" s="44"/>
      <c r="AA17" s="96">
        <f ca="1">$Y$16*$A$22*A39/8760000*0.5</f>
        <v>3.3991315934304778</v>
      </c>
    </row>
    <row r="18" spans="1:27">
      <c r="E18" s="78"/>
      <c r="F18" s="78"/>
      <c r="G18" s="78"/>
      <c r="H18" s="78"/>
      <c r="I18" s="78"/>
      <c r="J18" s="78"/>
      <c r="K18" s="78"/>
      <c r="L18" s="78"/>
      <c r="M18" s="78"/>
      <c r="N18" s="78"/>
      <c r="O18" s="78"/>
      <c r="P18" s="78"/>
      <c r="Q18" s="78"/>
      <c r="R18" s="78"/>
      <c r="S18" s="78"/>
      <c r="T18" s="78"/>
      <c r="U18" s="78"/>
      <c r="V18" s="78"/>
      <c r="W18" s="78"/>
      <c r="X18" s="78"/>
      <c r="AA18" s="96">
        <f ca="1">SUM(AA16:AA17)</f>
        <v>9.5175684616053378</v>
      </c>
    </row>
    <row r="19" spans="1:27">
      <c r="E19" s="44"/>
      <c r="F19" s="44"/>
      <c r="G19" s="44"/>
      <c r="H19" s="44"/>
      <c r="I19" s="44"/>
      <c r="J19" s="44"/>
      <c r="K19" s="44"/>
      <c r="L19" s="44"/>
      <c r="M19" s="44"/>
      <c r="N19" s="44"/>
      <c r="O19" s="44"/>
      <c r="P19" s="44"/>
      <c r="Q19" s="44"/>
      <c r="R19" s="44"/>
      <c r="S19" s="44"/>
      <c r="T19" s="44"/>
      <c r="U19" s="44"/>
      <c r="V19" s="44"/>
      <c r="W19" s="44"/>
      <c r="X19" s="44"/>
      <c r="Y19" s="20" t="s">
        <v>45</v>
      </c>
    </row>
    <row r="20" spans="1:27">
      <c r="A20" s="47" t="s">
        <v>47</v>
      </c>
      <c r="B20" s="47"/>
      <c r="C20" s="47"/>
      <c r="D20" s="47"/>
      <c r="E20" s="48">
        <f>E11</f>
        <v>2016</v>
      </c>
      <c r="F20" s="48">
        <f t="shared" ref="F20:X20" si="5">F11</f>
        <v>2017</v>
      </c>
      <c r="G20" s="48">
        <f t="shared" si="5"/>
        <v>2018</v>
      </c>
      <c r="H20" s="48">
        <f t="shared" si="5"/>
        <v>2019</v>
      </c>
      <c r="I20" s="48">
        <f t="shared" si="5"/>
        <v>2020</v>
      </c>
      <c r="J20" s="48">
        <f t="shared" si="5"/>
        <v>2021</v>
      </c>
      <c r="K20" s="48">
        <f t="shared" si="5"/>
        <v>2022</v>
      </c>
      <c r="L20" s="48">
        <f t="shared" si="5"/>
        <v>2023</v>
      </c>
      <c r="M20" s="48">
        <f t="shared" si="5"/>
        <v>2024</v>
      </c>
      <c r="N20" s="48">
        <f t="shared" si="5"/>
        <v>2025</v>
      </c>
      <c r="O20" s="48">
        <f t="shared" si="5"/>
        <v>2026</v>
      </c>
      <c r="P20" s="48">
        <f t="shared" si="5"/>
        <v>2027</v>
      </c>
      <c r="Q20" s="48">
        <f t="shared" si="5"/>
        <v>2028</v>
      </c>
      <c r="R20" s="48">
        <f t="shared" si="5"/>
        <v>2029</v>
      </c>
      <c r="S20" s="48">
        <f t="shared" si="5"/>
        <v>2030</v>
      </c>
      <c r="T20" s="48">
        <f t="shared" si="5"/>
        <v>2031</v>
      </c>
      <c r="U20" s="48">
        <f t="shared" si="5"/>
        <v>2032</v>
      </c>
      <c r="V20" s="48">
        <f t="shared" si="5"/>
        <v>2033</v>
      </c>
      <c r="W20" s="48">
        <f t="shared" si="5"/>
        <v>2034</v>
      </c>
      <c r="X20" s="48">
        <f t="shared" si="5"/>
        <v>2035</v>
      </c>
      <c r="Y20" s="43">
        <v>0.85</v>
      </c>
    </row>
    <row r="21" spans="1:27">
      <c r="A21" s="47" t="s">
        <v>48</v>
      </c>
      <c r="B21" s="47" t="s">
        <v>49</v>
      </c>
      <c r="C21" s="47" t="str">
        <f>C8</f>
        <v>DCV Restaurant Hood-Retro</v>
      </c>
      <c r="D21" s="47"/>
      <c r="E21" s="49"/>
      <c r="F21" s="49"/>
      <c r="G21" s="49"/>
      <c r="H21" s="49"/>
      <c r="I21" s="49"/>
      <c r="J21" s="49"/>
      <c r="K21" s="49"/>
      <c r="L21" s="49"/>
      <c r="M21" s="49"/>
      <c r="N21" s="49"/>
      <c r="O21" s="49"/>
      <c r="P21" s="49"/>
      <c r="Q21" s="49"/>
      <c r="R21" s="49"/>
      <c r="S21" s="49"/>
      <c r="T21" s="49"/>
      <c r="U21" s="49"/>
      <c r="V21" s="49"/>
      <c r="W21" s="49"/>
      <c r="X21" s="49"/>
    </row>
    <row r="22" spans="1:27">
      <c r="A22" s="50">
        <f>'Market Data'!K6</f>
        <v>0.39500000000000002</v>
      </c>
      <c r="B22" s="51">
        <v>1</v>
      </c>
      <c r="C22" s="20" t="s">
        <v>50</v>
      </c>
      <c r="E22" s="82">
        <f>E16*$A22*$B22</f>
        <v>5939.2847927018765</v>
      </c>
      <c r="F22" s="82">
        <f t="shared" ref="F22:X22" ca="1" si="6">F16*$A22*$B22</f>
        <v>6001.292366410351</v>
      </c>
      <c r="G22" s="82">
        <f t="shared" ca="1" si="6"/>
        <v>6063.6038958203835</v>
      </c>
      <c r="H22" s="82">
        <f t="shared" ca="1" si="6"/>
        <v>6125.3592559215076</v>
      </c>
      <c r="I22" s="82">
        <f t="shared" ca="1" si="6"/>
        <v>6186.2096411283237</v>
      </c>
      <c r="J22" s="82">
        <f t="shared" ca="1" si="6"/>
        <v>6245.9132486292392</v>
      </c>
      <c r="K22" s="82">
        <f t="shared" ca="1" si="6"/>
        <v>6304.4260280192366</v>
      </c>
      <c r="L22" s="82">
        <f t="shared" ca="1" si="6"/>
        <v>6361.7594663155814</v>
      </c>
      <c r="M22" s="82">
        <f t="shared" ca="1" si="6"/>
        <v>6417.9793272411989</v>
      </c>
      <c r="N22" s="82">
        <f t="shared" ca="1" si="6"/>
        <v>6473.2510809503237</v>
      </c>
      <c r="O22" s="82">
        <f t="shared" ca="1" si="6"/>
        <v>6527.7538238792285</v>
      </c>
      <c r="P22" s="82">
        <f t="shared" ca="1" si="6"/>
        <v>6581.6782229435294</v>
      </c>
      <c r="Q22" s="82">
        <f t="shared" ca="1" si="6"/>
        <v>6635.103795537686</v>
      </c>
      <c r="R22" s="82">
        <f t="shared" ca="1" si="6"/>
        <v>6688.0338757519894</v>
      </c>
      <c r="S22" s="82">
        <f t="shared" ca="1" si="6"/>
        <v>6740.4960104641623</v>
      </c>
      <c r="T22" s="82">
        <f t="shared" ca="1" si="6"/>
        <v>6792.5342456864846</v>
      </c>
      <c r="U22" s="82">
        <f t="shared" ca="1" si="6"/>
        <v>6844.1926274312345</v>
      </c>
      <c r="V22" s="82">
        <f t="shared" ca="1" si="6"/>
        <v>6895.5089244840474</v>
      </c>
      <c r="W22" s="82">
        <f t="shared" ca="1" si="6"/>
        <v>6946.5162010051272</v>
      </c>
      <c r="X22" s="82">
        <f t="shared" ca="1" si="6"/>
        <v>6997.3086549287809</v>
      </c>
      <c r="Y22" s="56"/>
    </row>
    <row r="23" spans="1:27">
      <c r="A23" s="41"/>
      <c r="B23" s="41"/>
      <c r="E23" s="82"/>
      <c r="F23" s="82">
        <f ca="1">E22+F22</f>
        <v>11940.577159112228</v>
      </c>
      <c r="G23" s="82">
        <f t="shared" ref="G23:X23" ca="1" si="7">F22+G22</f>
        <v>12064.896262230734</v>
      </c>
      <c r="H23" s="82">
        <f t="shared" ca="1" si="7"/>
        <v>12188.963151741891</v>
      </c>
      <c r="I23" s="82">
        <f t="shared" ca="1" si="7"/>
        <v>12311.56889704983</v>
      </c>
      <c r="J23" s="82">
        <f t="shared" ca="1" si="7"/>
        <v>12432.122889757564</v>
      </c>
      <c r="K23" s="82">
        <f t="shared" ca="1" si="7"/>
        <v>12550.339276648476</v>
      </c>
      <c r="L23" s="82">
        <f t="shared" ca="1" si="7"/>
        <v>12666.185494334819</v>
      </c>
      <c r="M23" s="82">
        <f t="shared" ca="1" si="7"/>
        <v>12779.73879355678</v>
      </c>
      <c r="N23" s="82">
        <f t="shared" ca="1" si="7"/>
        <v>12891.230408191523</v>
      </c>
      <c r="O23" s="82">
        <f t="shared" ca="1" si="7"/>
        <v>13001.004904829551</v>
      </c>
      <c r="P23" s="82">
        <f t="shared" ca="1" si="7"/>
        <v>13109.432046822758</v>
      </c>
      <c r="Q23" s="82">
        <f t="shared" ca="1" si="7"/>
        <v>13216.782018481215</v>
      </c>
      <c r="R23" s="82">
        <f t="shared" ca="1" si="7"/>
        <v>13323.137671289674</v>
      </c>
      <c r="S23" s="82">
        <f t="shared" ca="1" si="7"/>
        <v>13428.529886216151</v>
      </c>
      <c r="T23" s="82">
        <f t="shared" ca="1" si="7"/>
        <v>13533.030256150647</v>
      </c>
      <c r="U23" s="82">
        <f t="shared" ca="1" si="7"/>
        <v>13636.726873117719</v>
      </c>
      <c r="V23" s="82">
        <f t="shared" ca="1" si="7"/>
        <v>13739.701551915281</v>
      </c>
      <c r="W23" s="82">
        <f t="shared" ca="1" si="7"/>
        <v>13842.025125489174</v>
      </c>
      <c r="X23" s="82">
        <f t="shared" ca="1" si="7"/>
        <v>13943.824855933908</v>
      </c>
      <c r="Y23" s="41"/>
    </row>
    <row r="24" spans="1:27">
      <c r="A24" s="47"/>
      <c r="B24" s="47"/>
      <c r="C24" s="47"/>
      <c r="D24" s="89" t="s">
        <v>51</v>
      </c>
      <c r="E24" s="47" t="s">
        <v>51</v>
      </c>
      <c r="Y24" s="41"/>
    </row>
    <row r="25" spans="1:27">
      <c r="A25" s="47" t="s">
        <v>52</v>
      </c>
      <c r="B25" s="47"/>
      <c r="C25" s="47" t="str">
        <f>C8</f>
        <v>DCV Restaurant Hood-Retro</v>
      </c>
      <c r="D25" s="89" t="str">
        <f>VLOOKUP(C25,[1]ACHIEV!$B$12:$C$93,2,FALSE)</f>
        <v>Retro20Fast</v>
      </c>
      <c r="E25" s="49">
        <f>VLOOKUP($C$25,[1]!ACHIEV,MATCH(E$11,$E$11:$X$11,0)+2,FALSE)</f>
        <v>0.22119921692859512</v>
      </c>
      <c r="F25" s="49">
        <f>VLOOKUP($C$25,[1]!ACHIEV,MATCH(F$11,$E$11:$X$11,0)+2,FALSE)</f>
        <v>0.15504311102289431</v>
      </c>
      <c r="G25" s="49">
        <f>VLOOKUP($C$25,[1]!ACHIEV,MATCH(G$11,$E$11:$X$11,0)+2,FALSE)</f>
        <v>0.10733128557729499</v>
      </c>
      <c r="H25" s="49">
        <f>VLOOKUP($C$25,[1]!ACHIEV,MATCH(H$11,$E$11:$X$11,0)+2,FALSE)</f>
        <v>8.3589689255657879E-2</v>
      </c>
      <c r="I25" s="49">
        <f>VLOOKUP($C$25,[1]!ACHIEV,MATCH(I$11,$E$11:$X$11,0)+2,FALSE)</f>
        <v>7.3237179880126971E-2</v>
      </c>
      <c r="J25" s="49">
        <f>VLOOKUP($C$25,[1]!ACHIEV,MATCH(J$11,$E$11:$X$11,0)+2,FALSE)</f>
        <v>6.3374636711760357E-2</v>
      </c>
      <c r="K25" s="49">
        <f>VLOOKUP($C$25,[1]!ACHIEV,MATCH(K$11,$E$11:$X$11,0)+2,FALSE)</f>
        <v>5.4291838367783084E-2</v>
      </c>
      <c r="L25" s="49">
        <f>VLOOKUP($C$25,[1]!ACHIEV,MATCH(L$11,$E$11:$X$11,0)+2,FALSE)</f>
        <v>4.612639225659896E-2</v>
      </c>
      <c r="M25" s="49">
        <f>VLOOKUP($C$25,[1]!ACHIEV,MATCH(M$11,$E$11:$X$11,0)+2,FALSE)</f>
        <v>3.8916876277172864E-2</v>
      </c>
      <c r="N25" s="49">
        <f>VLOOKUP($C$25,[1]!ACHIEV,MATCH(N$11,$E$11:$X$11,0)+2,FALSE)</f>
        <v>3.2639916313151704E-2</v>
      </c>
      <c r="O25" s="49">
        <f>VLOOKUP($C$25,[1]!ACHIEV,MATCH(O$11,$E$11:$X$11,0)+2,FALSE)</f>
        <v>2.7235706125786907E-2</v>
      </c>
      <c r="P25" s="49">
        <f>VLOOKUP($C$25,[1]!ACHIEV,MATCH(P$11,$E$11:$X$11,0)+2,FALSE)</f>
        <v>2.1211189258265428E-2</v>
      </c>
      <c r="Q25" s="49">
        <f>VLOOKUP($C$25,[1]!ACHIEV,MATCH(Q$11,$E$11:$X$11,0)+2,FALSE)</f>
        <v>1.6519290804212883E-2</v>
      </c>
      <c r="R25" s="49">
        <f>VLOOKUP($C$25,[1]!ACHIEV,MATCH(R$11,$E$11:$X$11,0)+2,FALSE)</f>
        <v>1.2865236614105324E-2</v>
      </c>
      <c r="S25" s="49">
        <f>VLOOKUP($C$25,[1]!ACHIEV,MATCH(S$11,$E$11:$X$11,0)+2,FALSE)</f>
        <v>1.0019456349464106E-2</v>
      </c>
      <c r="T25" s="49">
        <f>VLOOKUP($C$25,[1]!ACHIEV,MATCH(T$11,$E$11:$X$11,0)+2,FALSE)</f>
        <v>7.8031604509122832E-3</v>
      </c>
      <c r="U25" s="49">
        <f>VLOOKUP($C$25,[1]!ACHIEV,MATCH(U$11,$E$11:$X$11,0)+2,FALSE)</f>
        <v>6.077107469602494E-3</v>
      </c>
      <c r="V25" s="49">
        <f>VLOOKUP($C$25,[1]!ACHIEV,MATCH(V$11,$E$11:$X$11,0)+2,FALSE)</f>
        <v>4.7328560561354371E-3</v>
      </c>
      <c r="W25" s="49">
        <f>VLOOKUP($C$25,[1]!ACHIEV,MATCH(W$11,$E$11:$X$11,0)+2,FALSE)</f>
        <v>3.6859520026825132E-3</v>
      </c>
      <c r="X25" s="49">
        <f>VLOOKUP($C$25,[1]!ACHIEV,MATCH(X$11,$E$11:$X$11,0)+2,FALSE)</f>
        <v>2.8706223060526725E-3</v>
      </c>
      <c r="Y25" s="41"/>
    </row>
    <row r="26" spans="1:27">
      <c r="C26" s="20" t="s">
        <v>172</v>
      </c>
      <c r="E26" s="82">
        <f>E22*E25*$Y$20</f>
        <v>1116.7003734723332</v>
      </c>
      <c r="F26" s="82">
        <f t="shared" ref="F26:X26" ca="1" si="8">F22*F25*$Y$20</f>
        <v>790.89018284927693</v>
      </c>
      <c r="G26" s="82">
        <f t="shared" ca="1" si="8"/>
        <v>553.1922411644116</v>
      </c>
      <c r="H26" s="82">
        <f t="shared" ca="1" si="8"/>
        <v>435.21434526448456</v>
      </c>
      <c r="I26" s="82">
        <f t="shared" ca="1" si="8"/>
        <v>385.10146602396713</v>
      </c>
      <c r="J26" s="82">
        <f t="shared" ca="1" si="8"/>
        <v>336.45761060529162</v>
      </c>
      <c r="K26" s="82">
        <f t="shared" ca="1" si="8"/>
        <v>290.93704707763533</v>
      </c>
      <c r="L26" s="82">
        <f t="shared" ca="1" si="8"/>
        <v>249.42826069759354</v>
      </c>
      <c r="M26" s="82">
        <f t="shared" ca="1" si="8"/>
        <v>212.30255131354403</v>
      </c>
      <c r="N26" s="82">
        <f t="shared" ca="1" si="8"/>
        <v>179.59341752280176</v>
      </c>
      <c r="O26" s="82">
        <f t="shared" ca="1" si="8"/>
        <v>151.11978708735793</v>
      </c>
      <c r="P26" s="82">
        <f t="shared" ca="1" si="8"/>
        <v>118.66443906028039</v>
      </c>
      <c r="Q26" s="82">
        <f t="shared" ca="1" si="8"/>
        <v>93.166127747430124</v>
      </c>
      <c r="R26" s="82">
        <f t="shared" ca="1" si="8"/>
        <v>73.136667550496043</v>
      </c>
      <c r="S26" s="82">
        <f t="shared" ca="1" si="8"/>
        <v>57.405689717995237</v>
      </c>
      <c r="T26" s="82">
        <f t="shared" ca="1" si="8"/>
        <v>45.052749399296864</v>
      </c>
      <c r="U26" s="82">
        <f t="shared" ca="1" si="8"/>
        <v>35.353960018626573</v>
      </c>
      <c r="V26" s="82">
        <f t="shared" ca="1" si="8"/>
        <v>27.740133497373233</v>
      </c>
      <c r="W26" s="82">
        <f t="shared" ca="1" si="8"/>
        <v>21.763846507347164</v>
      </c>
      <c r="X26" s="82">
        <f t="shared" ca="1" si="8"/>
        <v>17.073635761097883</v>
      </c>
      <c r="Y26" s="81"/>
    </row>
    <row r="27" spans="1:27">
      <c r="E27" s="82"/>
      <c r="F27" s="82"/>
      <c r="G27" s="82"/>
      <c r="H27" s="82"/>
      <c r="I27" s="82"/>
      <c r="J27" s="82"/>
      <c r="K27" s="82"/>
      <c r="L27" s="82"/>
      <c r="M27" s="82"/>
      <c r="N27" s="82"/>
      <c r="O27" s="82"/>
      <c r="P27" s="82"/>
      <c r="Q27" s="82"/>
      <c r="R27" s="82"/>
      <c r="S27" s="82"/>
      <c r="T27" s="82"/>
      <c r="U27" s="82"/>
      <c r="V27" s="82"/>
      <c r="W27" s="82"/>
      <c r="X27" s="82"/>
      <c r="Y27" s="81"/>
    </row>
    <row r="28" spans="1:27">
      <c r="E28" s="82"/>
      <c r="F28" s="82"/>
      <c r="G28" s="82"/>
      <c r="H28" s="82"/>
      <c r="I28" s="82"/>
      <c r="J28" s="82"/>
      <c r="K28" s="82"/>
      <c r="L28" s="82"/>
      <c r="M28" s="82"/>
      <c r="N28" s="82"/>
      <c r="O28" s="82"/>
      <c r="P28" s="82"/>
      <c r="Q28" s="82"/>
      <c r="R28" s="82"/>
      <c r="S28" s="82"/>
      <c r="T28" s="82"/>
      <c r="U28" s="82"/>
      <c r="V28" s="82"/>
      <c r="W28" s="82"/>
      <c r="X28" s="82"/>
      <c r="Y28" s="82"/>
    </row>
    <row r="29" spans="1:27">
      <c r="A29" s="47" t="s">
        <v>53</v>
      </c>
      <c r="B29" s="47"/>
      <c r="C29" s="47" t="str">
        <f>C8</f>
        <v>DCV Restaurant Hood-Retro</v>
      </c>
      <c r="D29" s="47"/>
      <c r="E29" s="82"/>
      <c r="F29" s="82"/>
      <c r="G29" s="82"/>
      <c r="H29" s="82"/>
      <c r="I29" s="82"/>
      <c r="J29" s="82"/>
      <c r="K29" s="82"/>
      <c r="L29" s="82"/>
      <c r="M29" s="82"/>
      <c r="N29" s="82"/>
      <c r="O29" s="82"/>
      <c r="P29" s="82"/>
      <c r="Q29" s="82"/>
      <c r="R29" s="82"/>
      <c r="S29" s="82"/>
      <c r="T29" s="82"/>
      <c r="U29" s="82"/>
      <c r="V29" s="82"/>
      <c r="W29" s="82"/>
      <c r="X29" s="82"/>
      <c r="Y29" s="82"/>
    </row>
    <row r="30" spans="1:27">
      <c r="C30" s="20" t="s">
        <v>171</v>
      </c>
      <c r="E30" s="82">
        <f>E26</f>
        <v>1116.7003734723332</v>
      </c>
      <c r="F30" s="82">
        <f t="shared" ref="F30:X30" ca="1" si="9">F26</f>
        <v>790.89018284927693</v>
      </c>
      <c r="G30" s="82">
        <f t="shared" ca="1" si="9"/>
        <v>553.1922411644116</v>
      </c>
      <c r="H30" s="82">
        <f t="shared" ca="1" si="9"/>
        <v>435.21434526448456</v>
      </c>
      <c r="I30" s="82">
        <f t="shared" ca="1" si="9"/>
        <v>385.10146602396713</v>
      </c>
      <c r="J30" s="82">
        <f t="shared" ca="1" si="9"/>
        <v>336.45761060529162</v>
      </c>
      <c r="K30" s="82">
        <f t="shared" ca="1" si="9"/>
        <v>290.93704707763533</v>
      </c>
      <c r="L30" s="82">
        <f t="shared" ca="1" si="9"/>
        <v>249.42826069759354</v>
      </c>
      <c r="M30" s="82">
        <f t="shared" ca="1" si="9"/>
        <v>212.30255131354403</v>
      </c>
      <c r="N30" s="82">
        <f t="shared" ca="1" si="9"/>
        <v>179.59341752280176</v>
      </c>
      <c r="O30" s="82">
        <f t="shared" ca="1" si="9"/>
        <v>151.11978708735793</v>
      </c>
      <c r="P30" s="82">
        <f t="shared" ca="1" si="9"/>
        <v>118.66443906028039</v>
      </c>
      <c r="Q30" s="82">
        <f t="shared" ca="1" si="9"/>
        <v>93.166127747430124</v>
      </c>
      <c r="R30" s="82">
        <f t="shared" ca="1" si="9"/>
        <v>73.136667550496043</v>
      </c>
      <c r="S30" s="82">
        <f t="shared" ca="1" si="9"/>
        <v>57.405689717995237</v>
      </c>
      <c r="T30" s="82">
        <f t="shared" ca="1" si="9"/>
        <v>45.052749399296864</v>
      </c>
      <c r="U30" s="82">
        <f t="shared" ca="1" si="9"/>
        <v>35.353960018626573</v>
      </c>
      <c r="V30" s="82">
        <f t="shared" ca="1" si="9"/>
        <v>27.740133497373233</v>
      </c>
      <c r="W30" s="82">
        <f t="shared" ca="1" si="9"/>
        <v>21.763846507347164</v>
      </c>
      <c r="X30" s="82">
        <f t="shared" ca="1" si="9"/>
        <v>17.073635761097883</v>
      </c>
      <c r="Y30" s="82"/>
    </row>
    <row r="31" spans="1:27">
      <c r="E31" s="46"/>
      <c r="F31" s="46"/>
      <c r="G31" s="46"/>
      <c r="H31" s="46"/>
      <c r="I31" s="46"/>
      <c r="J31" s="46"/>
      <c r="K31" s="46"/>
      <c r="L31" s="46"/>
      <c r="M31" s="46"/>
      <c r="N31" s="46"/>
      <c r="O31" s="46"/>
      <c r="P31" s="46"/>
      <c r="Q31" s="46"/>
      <c r="R31" s="46"/>
      <c r="S31" s="46"/>
      <c r="T31" s="46"/>
      <c r="U31" s="46"/>
      <c r="V31" s="46"/>
      <c r="W31" s="46"/>
      <c r="X31" s="46"/>
    </row>
    <row r="33" spans="1:80">
      <c r="AC33"/>
      <c r="AD33"/>
      <c r="AE33"/>
      <c r="AF33"/>
      <c r="AG33"/>
      <c r="AH33"/>
      <c r="AI33"/>
      <c r="AJ33"/>
      <c r="AK33"/>
      <c r="AL33"/>
      <c r="AM33"/>
      <c r="AN33"/>
      <c r="AO33"/>
      <c r="AP33"/>
      <c r="AQ33"/>
      <c r="AR33"/>
      <c r="AS33"/>
      <c r="AT33"/>
      <c r="AU33"/>
      <c r="AV33"/>
      <c r="AW33"/>
      <c r="AX33"/>
      <c r="AY33"/>
      <c r="AZ33"/>
      <c r="BA33"/>
      <c r="BB33"/>
      <c r="BC33"/>
      <c r="BD33"/>
      <c r="BE33"/>
      <c r="BF33"/>
      <c r="BG33"/>
      <c r="BH33"/>
      <c r="BI33"/>
      <c r="BJ33"/>
      <c r="BK33"/>
      <c r="BL33"/>
      <c r="BM33"/>
      <c r="BN33"/>
      <c r="BO33"/>
      <c r="BP33"/>
      <c r="BQ33"/>
      <c r="BR33"/>
      <c r="BS33"/>
      <c r="BT33"/>
    </row>
    <row r="34" spans="1:80">
      <c r="AC34"/>
      <c r="AD34"/>
      <c r="AE34"/>
      <c r="AF34"/>
      <c r="AG34"/>
      <c r="AH34"/>
      <c r="AI34"/>
      <c r="AJ34"/>
      <c r="AK34"/>
      <c r="AL34"/>
      <c r="AM34"/>
      <c r="AN34"/>
      <c r="AO34"/>
      <c r="AP34"/>
      <c r="AQ34"/>
      <c r="AR34"/>
      <c r="AS34"/>
      <c r="AT34"/>
      <c r="AU34"/>
      <c r="AV34"/>
      <c r="AW34"/>
      <c r="AX34"/>
      <c r="AY34"/>
      <c r="AZ34"/>
      <c r="BA34"/>
      <c r="BB34"/>
      <c r="BC34"/>
      <c r="BD34"/>
      <c r="BE34"/>
      <c r="BF34"/>
      <c r="BG34"/>
      <c r="BH34"/>
      <c r="BI34"/>
      <c r="BJ34"/>
      <c r="BK34"/>
      <c r="BL34"/>
      <c r="BM34"/>
      <c r="BN34"/>
      <c r="BO34"/>
      <c r="BP34"/>
      <c r="BQ34"/>
      <c r="BR34"/>
      <c r="BS34"/>
      <c r="BT34"/>
    </row>
    <row r="35" spans="1:80" ht="15">
      <c r="A35" s="57" t="s">
        <v>54</v>
      </c>
      <c r="C35" s="58" t="str">
        <f>C8</f>
        <v>DCV Restaurant Hood-Retro</v>
      </c>
      <c r="D35" s="58"/>
      <c r="E35" s="20" t="s">
        <v>82</v>
      </c>
      <c r="AA35"/>
      <c r="AB35"/>
      <c r="AC35"/>
      <c r="AD35"/>
      <c r="AE35"/>
      <c r="AF35"/>
      <c r="AG35"/>
      <c r="AH35"/>
      <c r="AI35"/>
      <c r="AJ35"/>
      <c r="AK35"/>
      <c r="AL35"/>
      <c r="AM35"/>
      <c r="AN35"/>
      <c r="AO35"/>
      <c r="AP35"/>
      <c r="AQ35"/>
      <c r="AR35"/>
      <c r="AS35"/>
      <c r="AT35"/>
      <c r="AU35"/>
      <c r="AV35"/>
      <c r="AW35"/>
      <c r="AX35"/>
      <c r="AY35"/>
      <c r="AZ35"/>
      <c r="BA35"/>
      <c r="BB35"/>
      <c r="BC35"/>
      <c r="BD35"/>
      <c r="BE35"/>
      <c r="BF35"/>
      <c r="BG35"/>
      <c r="BH35"/>
      <c r="BI35"/>
      <c r="BJ35"/>
      <c r="BK35"/>
      <c r="BL35"/>
      <c r="BM35"/>
      <c r="BN35"/>
      <c r="BO35"/>
      <c r="BP35"/>
      <c r="BQ35"/>
      <c r="BR35"/>
      <c r="BS35"/>
      <c r="BT35"/>
      <c r="BU35"/>
      <c r="BV35"/>
      <c r="BW35"/>
      <c r="BX35"/>
      <c r="BY35"/>
      <c r="BZ35"/>
      <c r="CA35"/>
      <c r="CB35"/>
    </row>
    <row r="36" spans="1:80" ht="15">
      <c r="A36" s="58"/>
      <c r="B36" s="58"/>
      <c r="C36" s="58"/>
      <c r="D36" s="58"/>
      <c r="E36" s="59">
        <f>E11</f>
        <v>2016</v>
      </c>
      <c r="F36" s="59">
        <f t="shared" ref="F36:X36" si="10">F11</f>
        <v>2017</v>
      </c>
      <c r="G36" s="59">
        <f t="shared" si="10"/>
        <v>2018</v>
      </c>
      <c r="H36" s="59">
        <f t="shared" si="10"/>
        <v>2019</v>
      </c>
      <c r="I36" s="59">
        <f t="shared" si="10"/>
        <v>2020</v>
      </c>
      <c r="J36" s="59">
        <f t="shared" si="10"/>
        <v>2021</v>
      </c>
      <c r="K36" s="59">
        <f t="shared" si="10"/>
        <v>2022</v>
      </c>
      <c r="L36" s="59">
        <f t="shared" si="10"/>
        <v>2023</v>
      </c>
      <c r="M36" s="59">
        <f t="shared" si="10"/>
        <v>2024</v>
      </c>
      <c r="N36" s="59">
        <f t="shared" si="10"/>
        <v>2025</v>
      </c>
      <c r="O36" s="59">
        <f t="shared" si="10"/>
        <v>2026</v>
      </c>
      <c r="P36" s="59">
        <f t="shared" si="10"/>
        <v>2027</v>
      </c>
      <c r="Q36" s="59">
        <f t="shared" si="10"/>
        <v>2028</v>
      </c>
      <c r="R36" s="59">
        <f t="shared" si="10"/>
        <v>2029</v>
      </c>
      <c r="S36" s="59">
        <f t="shared" si="10"/>
        <v>2030</v>
      </c>
      <c r="T36" s="59">
        <f t="shared" si="10"/>
        <v>2031</v>
      </c>
      <c r="U36" s="59">
        <f t="shared" si="10"/>
        <v>2032</v>
      </c>
      <c r="V36" s="59">
        <f t="shared" si="10"/>
        <v>2033</v>
      </c>
      <c r="W36" s="59">
        <f t="shared" si="10"/>
        <v>2034</v>
      </c>
      <c r="X36" s="59">
        <f t="shared" si="10"/>
        <v>2035</v>
      </c>
      <c r="Y36" s="59" t="s">
        <v>174</v>
      </c>
      <c r="AA36"/>
      <c r="AB36"/>
      <c r="AC36"/>
      <c r="AD36"/>
      <c r="AE36"/>
      <c r="AF36"/>
      <c r="AG36"/>
      <c r="AH36"/>
      <c r="AI36"/>
      <c r="AJ36"/>
      <c r="AK36"/>
      <c r="AL36"/>
      <c r="AM36"/>
      <c r="AN36"/>
      <c r="AO36"/>
      <c r="AP36"/>
      <c r="AQ36"/>
      <c r="AR36"/>
      <c r="AS36"/>
      <c r="AT36"/>
      <c r="AU36"/>
      <c r="AV36"/>
      <c r="AW36"/>
      <c r="AX36"/>
      <c r="AY36"/>
      <c r="AZ36"/>
      <c r="BA36"/>
      <c r="BB36"/>
      <c r="BC36"/>
      <c r="BD36"/>
      <c r="BE36"/>
      <c r="BF36"/>
      <c r="BG36"/>
      <c r="BH36"/>
      <c r="BI36"/>
      <c r="BJ36"/>
      <c r="BK36"/>
      <c r="BL36"/>
      <c r="BM36"/>
      <c r="BN36"/>
      <c r="BO36"/>
      <c r="BP36"/>
      <c r="BQ36"/>
      <c r="BR36"/>
      <c r="BS36"/>
      <c r="BT36"/>
      <c r="BU36"/>
      <c r="BV36"/>
      <c r="BW36"/>
      <c r="BX36"/>
      <c r="BY36"/>
      <c r="BZ36"/>
      <c r="CA36"/>
      <c r="CB36"/>
    </row>
    <row r="37" spans="1:80" ht="15">
      <c r="A37" s="58" t="s">
        <v>132</v>
      </c>
      <c r="B37" s="58" t="s">
        <v>84</v>
      </c>
      <c r="C37" s="58" t="s">
        <v>85</v>
      </c>
      <c r="D37" s="58" t="s">
        <v>86</v>
      </c>
      <c r="E37" s="60" t="str">
        <f>CONCATENATE("aMW_",E$11)</f>
        <v>aMW_2016</v>
      </c>
      <c r="F37" s="60" t="str">
        <f t="shared" ref="F37:X37" si="11">CONCATENATE("aMW_",F$11)</f>
        <v>aMW_2017</v>
      </c>
      <c r="G37" s="60" t="str">
        <f t="shared" si="11"/>
        <v>aMW_2018</v>
      </c>
      <c r="H37" s="60" t="str">
        <f t="shared" si="11"/>
        <v>aMW_2019</v>
      </c>
      <c r="I37" s="60" t="str">
        <f t="shared" si="11"/>
        <v>aMW_2020</v>
      </c>
      <c r="J37" s="60" t="str">
        <f t="shared" si="11"/>
        <v>aMW_2021</v>
      </c>
      <c r="K37" s="60" t="str">
        <f t="shared" si="11"/>
        <v>aMW_2022</v>
      </c>
      <c r="L37" s="60" t="str">
        <f t="shared" si="11"/>
        <v>aMW_2023</v>
      </c>
      <c r="M37" s="60" t="str">
        <f t="shared" si="11"/>
        <v>aMW_2024</v>
      </c>
      <c r="N37" s="60" t="str">
        <f t="shared" si="11"/>
        <v>aMW_2025</v>
      </c>
      <c r="O37" s="60" t="str">
        <f t="shared" si="11"/>
        <v>aMW_2026</v>
      </c>
      <c r="P37" s="60" t="str">
        <f t="shared" si="11"/>
        <v>aMW_2027</v>
      </c>
      <c r="Q37" s="60" t="str">
        <f t="shared" si="11"/>
        <v>aMW_2028</v>
      </c>
      <c r="R37" s="60" t="str">
        <f t="shared" si="11"/>
        <v>aMW_2029</v>
      </c>
      <c r="S37" s="60" t="str">
        <f t="shared" si="11"/>
        <v>aMW_2030</v>
      </c>
      <c r="T37" s="60" t="str">
        <f t="shared" si="11"/>
        <v>aMW_2031</v>
      </c>
      <c r="U37" s="60" t="str">
        <f t="shared" si="11"/>
        <v>aMW_2032</v>
      </c>
      <c r="V37" s="60" t="str">
        <f t="shared" si="11"/>
        <v>aMW_2033</v>
      </c>
      <c r="W37" s="60" t="str">
        <f t="shared" si="11"/>
        <v>aMW_2034</v>
      </c>
      <c r="X37" s="60" t="str">
        <f t="shared" si="11"/>
        <v>aMW_2035</v>
      </c>
      <c r="Y37" s="60" t="s">
        <v>174</v>
      </c>
      <c r="AA37"/>
      <c r="AB37"/>
      <c r="AC37"/>
      <c r="AD37"/>
      <c r="AE37"/>
      <c r="AF37"/>
      <c r="AG37"/>
      <c r="AH37"/>
      <c r="AI37"/>
      <c r="AJ37"/>
      <c r="AK37"/>
      <c r="AL37"/>
      <c r="AM37"/>
      <c r="AN37"/>
      <c r="AO37"/>
      <c r="AP37"/>
      <c r="AQ37"/>
      <c r="AR37"/>
      <c r="AS37"/>
      <c r="AT37"/>
      <c r="AU37"/>
      <c r="AV37"/>
      <c r="AW37"/>
      <c r="AX37"/>
      <c r="AY37"/>
      <c r="AZ37"/>
      <c r="BA37"/>
      <c r="BB37"/>
      <c r="BC37"/>
      <c r="BD37"/>
      <c r="BE37"/>
      <c r="BF37"/>
      <c r="BG37"/>
      <c r="BH37"/>
      <c r="BI37"/>
      <c r="BJ37"/>
      <c r="BK37"/>
      <c r="BL37"/>
      <c r="BM37"/>
      <c r="BN37"/>
      <c r="BO37"/>
      <c r="BP37"/>
      <c r="BQ37"/>
      <c r="BR37"/>
      <c r="BS37"/>
      <c r="BT37"/>
      <c r="BU37"/>
      <c r="BV37"/>
      <c r="BW37"/>
      <c r="BX37"/>
      <c r="BY37"/>
      <c r="BZ37"/>
      <c r="CA37"/>
      <c r="CB37"/>
    </row>
    <row r="38" spans="1:80">
      <c r="A38" s="61">
        <f>'Measure InputOutput_Out'!C4</f>
        <v>18022.898133239414</v>
      </c>
      <c r="B38" s="61">
        <f>'Measure InputOutput_Out'!K4</f>
        <v>37.661813204807991</v>
      </c>
      <c r="C38" s="20" t="s">
        <v>131</v>
      </c>
      <c r="D38" s="20" t="str">
        <f>'Measure InputOutput_Out'!A4</f>
        <v>DCV Hood w/ MUA 5 hp</v>
      </c>
      <c r="E38" s="45">
        <f>E30*$A38/8760/1000*0.5</f>
        <v>1.1487543993403124</v>
      </c>
      <c r="F38" s="45">
        <f t="shared" ref="F38:X38" ca="1" si="12">F30*$A38/8760/1000*0.5</f>
        <v>0.81359207762965824</v>
      </c>
      <c r="G38" s="45">
        <f t="shared" ca="1" si="12"/>
        <v>0.56907119923542249</v>
      </c>
      <c r="H38" s="45">
        <f t="shared" ca="1" si="12"/>
        <v>0.44770683851748244</v>
      </c>
      <c r="I38" s="45">
        <f t="shared" ca="1" si="12"/>
        <v>0.3961555075976666</v>
      </c>
      <c r="J38" s="45">
        <f t="shared" ca="1" si="12"/>
        <v>0.34611536769933243</v>
      </c>
      <c r="K38" s="45">
        <f t="shared" ca="1" si="12"/>
        <v>0.29928817138502861</v>
      </c>
      <c r="L38" s="45">
        <f t="shared" ca="1" si="12"/>
        <v>0.25658790719770613</v>
      </c>
      <c r="M38" s="45">
        <f t="shared" ca="1" si="12"/>
        <v>0.21839653286249075</v>
      </c>
      <c r="N38" s="45">
        <f t="shared" ca="1" si="12"/>
        <v>0.18474850852818436</v>
      </c>
      <c r="O38" s="45">
        <f t="shared" ca="1" si="12"/>
        <v>0.15545756441736766</v>
      </c>
      <c r="P38" s="45">
        <f t="shared" ca="1" si="12"/>
        <v>0.1220706105719994</v>
      </c>
      <c r="Q38" s="45">
        <f t="shared" ca="1" si="12"/>
        <v>9.5840389832209077E-2</v>
      </c>
      <c r="R38" s="45">
        <f t="shared" ca="1" si="12"/>
        <v>7.523599937598098E-2</v>
      </c>
      <c r="S38" s="45">
        <f t="shared" ca="1" si="12"/>
        <v>5.9053475916425652E-2</v>
      </c>
      <c r="T38" s="45">
        <f t="shared" ca="1" si="12"/>
        <v>4.6345953940975494E-2</v>
      </c>
      <c r="U38" s="45">
        <f t="shared" ca="1" si="12"/>
        <v>3.636876826611448E-2</v>
      </c>
      <c r="V38" s="45">
        <f t="shared" ca="1" si="12"/>
        <v>2.8536392706941791E-2</v>
      </c>
      <c r="W38" s="45">
        <f t="shared" ca="1" si="12"/>
        <v>2.2388560992544312E-2</v>
      </c>
      <c r="X38" s="45">
        <f t="shared" ca="1" si="12"/>
        <v>1.7563721351957808E-2</v>
      </c>
      <c r="Y38" s="46">
        <f ca="1">AA16</f>
        <v>6.11843686817486</v>
      </c>
      <c r="AA38" s="44">
        <f t="shared" ref="AA38:AA42" ca="1" si="13">SUM(E38:Y38)</f>
        <v>11.45771481554066</v>
      </c>
      <c r="AB38"/>
      <c r="AC38"/>
      <c r="AD38"/>
      <c r="AE38"/>
      <c r="AF38"/>
      <c r="AG38"/>
      <c r="AH38"/>
      <c r="AI38"/>
      <c r="AJ38"/>
      <c r="AK38"/>
      <c r="AL38"/>
      <c r="AM38"/>
      <c r="AN38"/>
      <c r="AO38"/>
      <c r="AP38"/>
      <c r="AQ38"/>
      <c r="AR38"/>
      <c r="AS38"/>
      <c r="AT38"/>
      <c r="AU38"/>
      <c r="AV38"/>
      <c r="AW38"/>
      <c r="AX38"/>
      <c r="AY38"/>
      <c r="AZ38"/>
      <c r="BA38"/>
      <c r="BB38"/>
      <c r="BC38"/>
      <c r="BD38"/>
      <c r="BE38"/>
      <c r="BF38"/>
      <c r="BG38"/>
      <c r="BH38"/>
      <c r="BI38"/>
      <c r="BJ38"/>
      <c r="BK38"/>
      <c r="BL38"/>
      <c r="BM38"/>
      <c r="BN38"/>
      <c r="BO38"/>
      <c r="BP38"/>
      <c r="BQ38"/>
      <c r="BR38"/>
      <c r="BS38"/>
      <c r="BT38"/>
      <c r="BU38"/>
      <c r="BV38"/>
      <c r="BW38"/>
      <c r="BX38"/>
      <c r="BY38"/>
      <c r="BZ38"/>
      <c r="CA38"/>
      <c r="CB38"/>
    </row>
    <row r="39" spans="1:80">
      <c r="A39" s="61">
        <f>'Measure InputOutput_Out'!C5</f>
        <v>10012.721185133008</v>
      </c>
      <c r="B39" s="61">
        <f>'Measure InputOutput_Out'!K5</f>
        <v>74.428158099493601</v>
      </c>
      <c r="C39" s="20" t="s">
        <v>131</v>
      </c>
      <c r="D39" s="20" t="str">
        <f>'Measure InputOutput_Out'!A5</f>
        <v>DCV Hood 5 hp</v>
      </c>
      <c r="E39" s="45">
        <f>E30*$A39/8760/1000*0.5</f>
        <v>0.63819688852239576</v>
      </c>
      <c r="F39" s="45">
        <f t="shared" ref="F39:X39" ca="1" si="14">F30*$A39/8760/1000*0.5</f>
        <v>0.45199559868314348</v>
      </c>
      <c r="G39" s="45">
        <f t="shared" ca="1" si="14"/>
        <v>0.31615066624190136</v>
      </c>
      <c r="H39" s="45">
        <f t="shared" ca="1" si="14"/>
        <v>0.24872602139860137</v>
      </c>
      <c r="I39" s="45">
        <f t="shared" ca="1" si="14"/>
        <v>0.22008639310981479</v>
      </c>
      <c r="J39" s="45">
        <f t="shared" ca="1" si="14"/>
        <v>0.19228631538851804</v>
      </c>
      <c r="K39" s="45">
        <f t="shared" ca="1" si="14"/>
        <v>0.16627120632501591</v>
      </c>
      <c r="L39" s="45">
        <f t="shared" ca="1" si="14"/>
        <v>0.142548837332059</v>
      </c>
      <c r="M39" s="45">
        <f t="shared" ca="1" si="14"/>
        <v>0.1213314071458282</v>
      </c>
      <c r="N39" s="45">
        <f t="shared" ca="1" si="14"/>
        <v>0.10263806029343576</v>
      </c>
      <c r="O39" s="45">
        <f t="shared" ca="1" si="14"/>
        <v>8.6365313565204258E-2</v>
      </c>
      <c r="P39" s="45">
        <f t="shared" ca="1" si="14"/>
        <v>6.7817005873333003E-2</v>
      </c>
      <c r="Q39" s="45">
        <f t="shared" ca="1" si="14"/>
        <v>5.3244661017893942E-2</v>
      </c>
      <c r="R39" s="45">
        <f t="shared" ca="1" si="14"/>
        <v>4.1797777431100552E-2</v>
      </c>
      <c r="S39" s="45">
        <f t="shared" ca="1" si="14"/>
        <v>3.2807486620236477E-2</v>
      </c>
      <c r="T39" s="45">
        <f t="shared" ca="1" si="14"/>
        <v>2.5747752189430831E-2</v>
      </c>
      <c r="U39" s="45">
        <f t="shared" ca="1" si="14"/>
        <v>2.0204871258952491E-2</v>
      </c>
      <c r="V39" s="45">
        <f t="shared" ca="1" si="14"/>
        <v>1.5853551503856554E-2</v>
      </c>
      <c r="W39" s="45">
        <f t="shared" ca="1" si="14"/>
        <v>1.2438089440302396E-2</v>
      </c>
      <c r="X39" s="45">
        <f t="shared" ca="1" si="14"/>
        <v>9.7576229733098933E-3</v>
      </c>
      <c r="Y39" s="46">
        <f ca="1">AA17</f>
        <v>3.3991315934304778</v>
      </c>
      <c r="AA39" s="44">
        <f t="shared" ca="1" si="13"/>
        <v>6.365397119744812</v>
      </c>
      <c r="AB39"/>
      <c r="AC39"/>
      <c r="AD39"/>
      <c r="AE39"/>
      <c r="AF39"/>
      <c r="AG39"/>
      <c r="AH39"/>
      <c r="AI39"/>
      <c r="AJ39"/>
      <c r="AK39"/>
      <c r="AL39"/>
      <c r="AM39"/>
      <c r="AN39"/>
      <c r="AO39"/>
      <c r="AP39"/>
      <c r="AQ39"/>
      <c r="AR39"/>
      <c r="AS39"/>
      <c r="AT39"/>
      <c r="AU39"/>
      <c r="AV39"/>
      <c r="AW39"/>
      <c r="AX39"/>
      <c r="AY39"/>
      <c r="AZ39"/>
      <c r="BA39"/>
      <c r="BB39"/>
      <c r="BC39"/>
      <c r="BD39"/>
      <c r="BE39"/>
      <c r="BF39"/>
      <c r="BG39"/>
      <c r="BH39"/>
      <c r="BI39"/>
      <c r="BJ39"/>
      <c r="BK39"/>
      <c r="BL39"/>
      <c r="BM39"/>
      <c r="BN39"/>
      <c r="BO39"/>
      <c r="BP39"/>
      <c r="BQ39"/>
      <c r="BR39"/>
      <c r="BS39"/>
      <c r="BT39"/>
      <c r="BU39"/>
      <c r="BV39"/>
      <c r="BW39"/>
      <c r="BX39"/>
      <c r="BY39"/>
      <c r="BZ39"/>
      <c r="CA39"/>
      <c r="CB39"/>
    </row>
    <row r="40" spans="1:80">
      <c r="A40" s="61"/>
      <c r="B40" s="61"/>
      <c r="E40" s="40"/>
      <c r="F40" s="40"/>
      <c r="G40" s="40"/>
      <c r="H40" s="40"/>
      <c r="I40" s="40"/>
      <c r="J40" s="40"/>
      <c r="K40" s="40"/>
      <c r="L40" s="40"/>
      <c r="M40" s="40"/>
      <c r="N40" s="40"/>
      <c r="O40" s="40"/>
      <c r="P40" s="40"/>
      <c r="Q40" s="40"/>
      <c r="R40" s="40"/>
      <c r="S40" s="40"/>
      <c r="T40" s="40"/>
      <c r="U40" s="40"/>
      <c r="V40" s="40"/>
      <c r="W40" s="40"/>
      <c r="X40" s="40"/>
      <c r="Y40" s="40"/>
      <c r="AA40" s="44"/>
      <c r="AB40"/>
      <c r="AC40"/>
      <c r="AD40"/>
      <c r="AE40"/>
      <c r="AF40"/>
      <c r="AG40"/>
      <c r="AH40"/>
      <c r="AI40"/>
      <c r="AJ40"/>
      <c r="AK40"/>
      <c r="AL40"/>
      <c r="AM40"/>
      <c r="AN40"/>
      <c r="AO40"/>
      <c r="AP40"/>
      <c r="AQ40"/>
      <c r="AR40"/>
      <c r="AS40"/>
      <c r="AT40"/>
      <c r="AU40"/>
      <c r="AV40"/>
      <c r="AW40"/>
      <c r="AX40"/>
      <c r="AY40"/>
      <c r="AZ40"/>
      <c r="BA40"/>
      <c r="BB40"/>
      <c r="BC40"/>
      <c r="BD40"/>
      <c r="BE40"/>
      <c r="BF40"/>
      <c r="BG40"/>
      <c r="BH40"/>
      <c r="BI40"/>
      <c r="BJ40"/>
      <c r="BK40"/>
      <c r="BL40"/>
      <c r="BM40"/>
      <c r="BN40"/>
      <c r="BO40"/>
      <c r="BP40"/>
      <c r="BQ40"/>
      <c r="BR40"/>
      <c r="BS40"/>
      <c r="BT40"/>
      <c r="BU40"/>
      <c r="BV40"/>
      <c r="BW40"/>
      <c r="BX40"/>
      <c r="BY40"/>
      <c r="BZ40"/>
      <c r="CA40"/>
      <c r="CB40"/>
    </row>
    <row r="41" spans="1:80">
      <c r="AA41" s="44"/>
      <c r="AB41"/>
      <c r="AC41"/>
      <c r="AD41"/>
      <c r="AE41"/>
      <c r="AF41"/>
      <c r="AG41"/>
      <c r="AH41"/>
      <c r="AI41"/>
      <c r="AJ41"/>
      <c r="AK41"/>
      <c r="AL41"/>
      <c r="AM41"/>
      <c r="AN41"/>
      <c r="AO41"/>
      <c r="AP41"/>
      <c r="AQ41"/>
      <c r="AR41"/>
      <c r="AS41"/>
      <c r="AT41"/>
      <c r="AU41"/>
      <c r="AV41"/>
      <c r="AW41"/>
      <c r="AX41"/>
      <c r="AY41"/>
      <c r="AZ41"/>
      <c r="BA41"/>
      <c r="BB41"/>
      <c r="BC41"/>
      <c r="BD41"/>
      <c r="BE41"/>
      <c r="BF41"/>
      <c r="BG41"/>
      <c r="BH41"/>
      <c r="BI41"/>
      <c r="BJ41"/>
      <c r="BK41"/>
      <c r="BL41"/>
      <c r="BM41"/>
      <c r="BN41"/>
      <c r="BO41"/>
      <c r="BP41"/>
      <c r="BQ41"/>
      <c r="BR41"/>
      <c r="BS41"/>
      <c r="BT41"/>
      <c r="BU41"/>
      <c r="BV41"/>
      <c r="BW41"/>
      <c r="BX41"/>
      <c r="BY41"/>
      <c r="BZ41"/>
      <c r="CA41"/>
      <c r="CB41"/>
    </row>
    <row r="42" spans="1:80">
      <c r="B42" s="62">
        <f ca="1">SUMPRODUCT(B38:B40,AA38:AA40)/SUM(AA38:AA40)</f>
        <v>50.792650667195716</v>
      </c>
      <c r="E42" s="40">
        <f t="shared" ref="E42:Y42" si="15">SUM(E38:E39)</f>
        <v>1.7869512878627081</v>
      </c>
      <c r="F42" s="40">
        <f t="shared" ca="1" si="15"/>
        <v>1.2655876763128018</v>
      </c>
      <c r="G42" s="40">
        <f t="shared" ca="1" si="15"/>
        <v>0.88522186547732384</v>
      </c>
      <c r="H42" s="40">
        <f t="shared" ca="1" si="15"/>
        <v>0.69643285991608384</v>
      </c>
      <c r="I42" s="40">
        <f t="shared" ca="1" si="15"/>
        <v>0.61624190070748142</v>
      </c>
      <c r="J42" s="40">
        <f t="shared" ca="1" si="15"/>
        <v>0.53840168308785041</v>
      </c>
      <c r="K42" s="40">
        <f t="shared" ca="1" si="15"/>
        <v>0.46555937771004452</v>
      </c>
      <c r="L42" s="40">
        <f t="shared" ca="1" si="15"/>
        <v>0.39913674452976511</v>
      </c>
      <c r="M42" s="40">
        <f t="shared" ca="1" si="15"/>
        <v>0.33972794000831896</v>
      </c>
      <c r="N42" s="40">
        <f t="shared" ca="1" si="15"/>
        <v>0.28738656882162011</v>
      </c>
      <c r="O42" s="40">
        <f t="shared" ca="1" si="15"/>
        <v>0.2418228779825719</v>
      </c>
      <c r="P42" s="40">
        <f t="shared" ca="1" si="15"/>
        <v>0.18988761644533242</v>
      </c>
      <c r="Q42" s="40">
        <f t="shared" ca="1" si="15"/>
        <v>0.14908505085010301</v>
      </c>
      <c r="R42" s="40">
        <f t="shared" ca="1" si="15"/>
        <v>0.11703377680708153</v>
      </c>
      <c r="S42" s="40">
        <f t="shared" ca="1" si="15"/>
        <v>9.1860962536662122E-2</v>
      </c>
      <c r="T42" s="40">
        <f t="shared" ca="1" si="15"/>
        <v>7.2093706130406332E-2</v>
      </c>
      <c r="U42" s="40">
        <f t="shared" ca="1" si="15"/>
        <v>5.6573639525066971E-2</v>
      </c>
      <c r="V42" s="40">
        <f t="shared" ca="1" si="15"/>
        <v>4.4389944210798345E-2</v>
      </c>
      <c r="W42" s="40">
        <f t="shared" ca="1" si="15"/>
        <v>3.4826650432846711E-2</v>
      </c>
      <c r="X42" s="40">
        <f t="shared" ca="1" si="15"/>
        <v>2.7321344325267699E-2</v>
      </c>
      <c r="Y42" s="40">
        <f t="shared" ca="1" si="15"/>
        <v>9.5175684616053378</v>
      </c>
      <c r="AA42" s="44">
        <f t="shared" ca="1" si="13"/>
        <v>17.823111935285475</v>
      </c>
      <c r="AB42"/>
      <c r="AC42"/>
      <c r="AD42"/>
      <c r="AE42"/>
      <c r="AF42"/>
      <c r="AG42"/>
      <c r="AH42"/>
      <c r="AI42"/>
      <c r="AJ42"/>
      <c r="AK42"/>
      <c r="AL42"/>
      <c r="AM42"/>
      <c r="AN42"/>
      <c r="AO42"/>
      <c r="AP42"/>
      <c r="AQ42"/>
      <c r="AR42"/>
      <c r="AS42"/>
      <c r="AT42"/>
      <c r="AU42"/>
      <c r="AV42"/>
      <c r="AW42"/>
      <c r="AX42"/>
      <c r="AY42"/>
      <c r="AZ42"/>
      <c r="BA42"/>
      <c r="BB42"/>
      <c r="BC42"/>
      <c r="BD42"/>
      <c r="BE42"/>
      <c r="BF42"/>
      <c r="BG42"/>
      <c r="BH42"/>
      <c r="BI42"/>
      <c r="BJ42"/>
      <c r="BK42"/>
      <c r="BL42"/>
      <c r="BM42"/>
      <c r="BN42"/>
      <c r="BO42"/>
      <c r="BP42"/>
      <c r="BQ42"/>
      <c r="BR42"/>
      <c r="BS42"/>
      <c r="BT42"/>
      <c r="BU42"/>
      <c r="BV42"/>
      <c r="BW42"/>
      <c r="BX42"/>
      <c r="BY42"/>
      <c r="BZ42"/>
      <c r="CA42"/>
      <c r="CB42"/>
    </row>
    <row r="43" spans="1:80">
      <c r="AC43"/>
      <c r="AD43"/>
      <c r="AE43"/>
      <c r="AF43"/>
      <c r="AG43"/>
      <c r="AH43"/>
      <c r="AI43"/>
      <c r="AJ43"/>
      <c r="AK43"/>
      <c r="AL43"/>
      <c r="AM43"/>
      <c r="AN43"/>
      <c r="AO43"/>
      <c r="AP43"/>
      <c r="AQ43"/>
      <c r="AR43"/>
      <c r="AS43"/>
      <c r="AT43"/>
      <c r="AU43"/>
      <c r="AV43"/>
      <c r="AW43"/>
      <c r="AX43"/>
      <c r="AY43"/>
      <c r="AZ43"/>
      <c r="BA43"/>
      <c r="BB43"/>
      <c r="BC43"/>
      <c r="BD43"/>
      <c r="BE43"/>
      <c r="BF43"/>
      <c r="BG43"/>
      <c r="BH43"/>
      <c r="BI43"/>
      <c r="BJ43"/>
      <c r="BK43"/>
      <c r="BL43"/>
      <c r="BM43"/>
      <c r="BN43"/>
      <c r="BO43"/>
      <c r="BP43"/>
      <c r="BQ43"/>
      <c r="BR43"/>
      <c r="BS43"/>
      <c r="BT43"/>
      <c r="BU43"/>
      <c r="BV43"/>
      <c r="BW43"/>
      <c r="BX43"/>
      <c r="BY43"/>
      <c r="BZ43"/>
      <c r="CA43"/>
    </row>
    <row r="44" spans="1:80">
      <c r="D44" s="40"/>
      <c r="E44" s="40">
        <f t="shared" ref="E44:Y44" si="16">SUM(E38:E39)</f>
        <v>1.7869512878627081</v>
      </c>
      <c r="F44" s="40">
        <f t="shared" ca="1" si="16"/>
        <v>1.2655876763128018</v>
      </c>
      <c r="G44" s="40">
        <f t="shared" ca="1" si="16"/>
        <v>0.88522186547732384</v>
      </c>
      <c r="H44" s="40">
        <f t="shared" ca="1" si="16"/>
        <v>0.69643285991608384</v>
      </c>
      <c r="I44" s="40">
        <f t="shared" ca="1" si="16"/>
        <v>0.61624190070748142</v>
      </c>
      <c r="J44" s="40">
        <f t="shared" ca="1" si="16"/>
        <v>0.53840168308785041</v>
      </c>
      <c r="K44" s="40">
        <f t="shared" ca="1" si="16"/>
        <v>0.46555937771004452</v>
      </c>
      <c r="L44" s="40">
        <f t="shared" ca="1" si="16"/>
        <v>0.39913674452976511</v>
      </c>
      <c r="M44" s="40">
        <f t="shared" ca="1" si="16"/>
        <v>0.33972794000831896</v>
      </c>
      <c r="N44" s="40">
        <f t="shared" ca="1" si="16"/>
        <v>0.28738656882162011</v>
      </c>
      <c r="O44" s="40">
        <f t="shared" ca="1" si="16"/>
        <v>0.2418228779825719</v>
      </c>
      <c r="P44" s="40">
        <f t="shared" ca="1" si="16"/>
        <v>0.18988761644533242</v>
      </c>
      <c r="Q44" s="40">
        <f t="shared" ca="1" si="16"/>
        <v>0.14908505085010301</v>
      </c>
      <c r="R44" s="40">
        <f t="shared" ca="1" si="16"/>
        <v>0.11703377680708153</v>
      </c>
      <c r="S44" s="40">
        <f t="shared" ca="1" si="16"/>
        <v>9.1860962536662122E-2</v>
      </c>
      <c r="T44" s="40">
        <f t="shared" ca="1" si="16"/>
        <v>7.2093706130406332E-2</v>
      </c>
      <c r="U44" s="40">
        <f t="shared" ca="1" si="16"/>
        <v>5.6573639525066971E-2</v>
      </c>
      <c r="V44" s="40">
        <f t="shared" ca="1" si="16"/>
        <v>4.4389944210798345E-2</v>
      </c>
      <c r="W44" s="40">
        <f t="shared" ca="1" si="16"/>
        <v>3.4826650432846711E-2</v>
      </c>
      <c r="X44" s="40">
        <f t="shared" ca="1" si="16"/>
        <v>2.7321344325267699E-2</v>
      </c>
      <c r="Y44" s="40">
        <f t="shared" ca="1" si="16"/>
        <v>9.5175684616053378</v>
      </c>
      <c r="Z44" s="40"/>
      <c r="AA44" s="40">
        <f ca="1">SUM(AA38:AA39)</f>
        <v>17.823111935285471</v>
      </c>
      <c r="AB44" s="63"/>
      <c r="AC44"/>
      <c r="AD44"/>
      <c r="AE44"/>
      <c r="AF44"/>
      <c r="AG44"/>
      <c r="AH44"/>
      <c r="AI44"/>
      <c r="AJ44"/>
      <c r="AK44"/>
      <c r="AL44"/>
      <c r="AM44"/>
      <c r="AN44"/>
      <c r="AO44"/>
      <c r="AP44"/>
      <c r="AQ44"/>
      <c r="AR44"/>
      <c r="AS44"/>
      <c r="AT44"/>
      <c r="AU44"/>
      <c r="AV44"/>
      <c r="AW44"/>
      <c r="AX44"/>
      <c r="AY44"/>
      <c r="AZ44"/>
      <c r="BA44"/>
      <c r="BB44"/>
      <c r="BC44"/>
      <c r="BD44"/>
      <c r="BE44"/>
      <c r="BF44"/>
      <c r="BG44"/>
      <c r="BH44"/>
      <c r="BI44"/>
      <c r="BJ44"/>
      <c r="BK44"/>
      <c r="BL44"/>
      <c r="BM44"/>
      <c r="BN44"/>
      <c r="BO44"/>
      <c r="BP44"/>
      <c r="BQ44"/>
      <c r="BR44"/>
      <c r="BS44"/>
      <c r="BT44"/>
      <c r="BU44"/>
      <c r="BV44"/>
      <c r="BW44"/>
      <c r="BX44"/>
      <c r="BY44"/>
      <c r="BZ44"/>
      <c r="CA44"/>
    </row>
    <row r="45" spans="1:80">
      <c r="AC45"/>
      <c r="AD45"/>
      <c r="AE45"/>
      <c r="AF45"/>
      <c r="AG45"/>
      <c r="AH45"/>
      <c r="AI45"/>
      <c r="AJ45"/>
      <c r="AK45"/>
      <c r="AL45"/>
      <c r="AM45"/>
      <c r="AN45"/>
      <c r="AO45"/>
      <c r="AP45"/>
      <c r="AQ45"/>
      <c r="AR45"/>
      <c r="AS45"/>
      <c r="AT45"/>
      <c r="AU45"/>
      <c r="AV45"/>
      <c r="AW45"/>
      <c r="AX45"/>
      <c r="AY45"/>
      <c r="AZ45"/>
      <c r="BA45"/>
      <c r="BB45"/>
      <c r="BC45"/>
      <c r="BD45"/>
      <c r="BE45"/>
      <c r="BF45"/>
      <c r="BG45"/>
      <c r="BH45"/>
      <c r="BI45"/>
      <c r="BJ45"/>
      <c r="BK45"/>
      <c r="BL45"/>
      <c r="BM45"/>
      <c r="BN45"/>
      <c r="BO45"/>
      <c r="BP45"/>
      <c r="BQ45"/>
      <c r="BR45"/>
      <c r="BS45"/>
      <c r="BT45"/>
      <c r="BU45"/>
      <c r="BV45"/>
      <c r="BW45"/>
      <c r="BX45"/>
      <c r="BY45"/>
      <c r="BZ45"/>
      <c r="CA45"/>
    </row>
    <row r="46" spans="1:80">
      <c r="AC46"/>
      <c r="AD46"/>
      <c r="AE46"/>
      <c r="AF46"/>
      <c r="AG46"/>
      <c r="AH46"/>
      <c r="AI46"/>
      <c r="AJ46"/>
      <c r="AK46"/>
      <c r="AL46"/>
      <c r="AM46"/>
      <c r="AN46"/>
      <c r="AO46"/>
      <c r="AP46"/>
      <c r="AQ46"/>
      <c r="AR46"/>
      <c r="AS46"/>
      <c r="AT46"/>
      <c r="AU46"/>
      <c r="AV46"/>
      <c r="AW46"/>
      <c r="AX46"/>
      <c r="AY46"/>
      <c r="AZ46"/>
      <c r="BA46"/>
      <c r="BB46"/>
      <c r="BC46"/>
      <c r="BD46"/>
      <c r="BE46"/>
      <c r="BF46"/>
      <c r="BG46"/>
      <c r="BH46"/>
      <c r="BI46"/>
      <c r="BJ46"/>
      <c r="BK46"/>
      <c r="BL46"/>
      <c r="BM46"/>
      <c r="BN46"/>
      <c r="BO46"/>
      <c r="BP46"/>
      <c r="BQ46"/>
      <c r="BR46"/>
      <c r="BS46"/>
      <c r="BT46"/>
      <c r="BU46"/>
      <c r="BV46"/>
      <c r="BW46"/>
      <c r="BX46"/>
      <c r="BY46"/>
      <c r="BZ46"/>
      <c r="CA46"/>
    </row>
    <row r="47" spans="1:80">
      <c r="A47" s="85" t="s">
        <v>173</v>
      </c>
      <c r="Z47" s="86"/>
      <c r="AC47"/>
      <c r="AD47"/>
      <c r="AE47"/>
      <c r="AF47"/>
      <c r="AG47"/>
      <c r="AH47"/>
      <c r="AI47"/>
      <c r="AJ47"/>
      <c r="AK47"/>
      <c r="AL47"/>
      <c r="AM47"/>
      <c r="AN47"/>
      <c r="AO47"/>
      <c r="AP47"/>
      <c r="AQ47"/>
      <c r="AR47"/>
      <c r="AS47"/>
      <c r="AT47"/>
      <c r="AU47"/>
      <c r="AV47"/>
      <c r="AW47"/>
      <c r="AX47"/>
      <c r="AY47"/>
      <c r="AZ47"/>
      <c r="BA47"/>
      <c r="BB47"/>
      <c r="BC47"/>
      <c r="BD47"/>
      <c r="BE47"/>
      <c r="BF47"/>
      <c r="BG47"/>
      <c r="BH47"/>
      <c r="BI47"/>
      <c r="BJ47"/>
      <c r="BK47"/>
      <c r="BL47"/>
      <c r="BM47"/>
      <c r="BN47"/>
      <c r="BO47"/>
      <c r="BP47"/>
      <c r="BQ47"/>
      <c r="BR47"/>
      <c r="BS47"/>
      <c r="BT47"/>
      <c r="BU47"/>
      <c r="BV47"/>
      <c r="BW47"/>
      <c r="BX47"/>
      <c r="BY47"/>
      <c r="BZ47"/>
      <c r="CA47"/>
    </row>
    <row r="48" spans="1:80">
      <c r="E48" s="47">
        <f>E36</f>
        <v>2016</v>
      </c>
      <c r="F48" s="47">
        <f t="shared" ref="F48:X48" si="17">F36</f>
        <v>2017</v>
      </c>
      <c r="G48" s="47">
        <f t="shared" si="17"/>
        <v>2018</v>
      </c>
      <c r="H48" s="47">
        <f t="shared" si="17"/>
        <v>2019</v>
      </c>
      <c r="I48" s="47">
        <f t="shared" si="17"/>
        <v>2020</v>
      </c>
      <c r="J48" s="47">
        <f t="shared" si="17"/>
        <v>2021</v>
      </c>
      <c r="K48" s="47">
        <f t="shared" si="17"/>
        <v>2022</v>
      </c>
      <c r="L48" s="47">
        <f t="shared" si="17"/>
        <v>2023</v>
      </c>
      <c r="M48" s="47">
        <f t="shared" si="17"/>
        <v>2024</v>
      </c>
      <c r="N48" s="47">
        <f t="shared" si="17"/>
        <v>2025</v>
      </c>
      <c r="O48" s="47">
        <f t="shared" si="17"/>
        <v>2026</v>
      </c>
      <c r="P48" s="47">
        <f t="shared" si="17"/>
        <v>2027</v>
      </c>
      <c r="Q48" s="47">
        <f t="shared" si="17"/>
        <v>2028</v>
      </c>
      <c r="R48" s="47">
        <f t="shared" si="17"/>
        <v>2029</v>
      </c>
      <c r="S48" s="47">
        <f t="shared" si="17"/>
        <v>2030</v>
      </c>
      <c r="T48" s="47">
        <f t="shared" si="17"/>
        <v>2031</v>
      </c>
      <c r="U48" s="47">
        <f t="shared" si="17"/>
        <v>2032</v>
      </c>
      <c r="V48" s="47">
        <f t="shared" si="17"/>
        <v>2033</v>
      </c>
      <c r="W48" s="47">
        <f t="shared" si="17"/>
        <v>2034</v>
      </c>
      <c r="X48" s="47">
        <f t="shared" si="17"/>
        <v>2035</v>
      </c>
      <c r="Y48" s="87" t="s">
        <v>174</v>
      </c>
      <c r="Z48" s="86"/>
      <c r="AC48"/>
      <c r="AD48"/>
      <c r="AE48"/>
      <c r="AF48"/>
      <c r="AG48"/>
      <c r="AH48"/>
      <c r="AI48"/>
      <c r="AJ48"/>
      <c r="AK48"/>
      <c r="AL48"/>
      <c r="AM48"/>
      <c r="AN48"/>
      <c r="AO48"/>
      <c r="AP48"/>
      <c r="AQ48"/>
      <c r="AR48"/>
      <c r="AS48"/>
      <c r="AT48"/>
      <c r="AU48"/>
      <c r="AV48"/>
      <c r="AW48"/>
      <c r="AX48"/>
      <c r="AY48"/>
      <c r="AZ48"/>
      <c r="BA48"/>
      <c r="BB48"/>
      <c r="BC48"/>
      <c r="BD48"/>
      <c r="BE48"/>
      <c r="BF48"/>
      <c r="BG48"/>
      <c r="BH48"/>
      <c r="BI48"/>
      <c r="BJ48"/>
      <c r="BK48"/>
      <c r="BL48"/>
      <c r="BM48"/>
      <c r="BN48"/>
      <c r="BO48"/>
      <c r="BP48"/>
      <c r="BQ48"/>
      <c r="BR48"/>
      <c r="BS48"/>
      <c r="BT48"/>
      <c r="BU48"/>
      <c r="BV48"/>
      <c r="BW48"/>
      <c r="BX48"/>
      <c r="BY48"/>
      <c r="BZ48"/>
      <c r="CA48"/>
    </row>
    <row r="49" spans="1:79">
      <c r="B49" s="88" t="s">
        <v>84</v>
      </c>
      <c r="C49" s="88" t="s">
        <v>84</v>
      </c>
      <c r="D49" s="88"/>
      <c r="E49" s="89" t="str">
        <f>E37</f>
        <v>aMW_2016</v>
      </c>
      <c r="F49" s="89" t="str">
        <f t="shared" ref="F49:X49" si="18">F37</f>
        <v>aMW_2017</v>
      </c>
      <c r="G49" s="89" t="str">
        <f t="shared" si="18"/>
        <v>aMW_2018</v>
      </c>
      <c r="H49" s="89" t="str">
        <f t="shared" si="18"/>
        <v>aMW_2019</v>
      </c>
      <c r="I49" s="89" t="str">
        <f t="shared" si="18"/>
        <v>aMW_2020</v>
      </c>
      <c r="J49" s="89" t="str">
        <f t="shared" si="18"/>
        <v>aMW_2021</v>
      </c>
      <c r="K49" s="89" t="str">
        <f t="shared" si="18"/>
        <v>aMW_2022</v>
      </c>
      <c r="L49" s="89" t="str">
        <f t="shared" si="18"/>
        <v>aMW_2023</v>
      </c>
      <c r="M49" s="89" t="str">
        <f t="shared" si="18"/>
        <v>aMW_2024</v>
      </c>
      <c r="N49" s="89" t="str">
        <f t="shared" si="18"/>
        <v>aMW_2025</v>
      </c>
      <c r="O49" s="89" t="str">
        <f t="shared" si="18"/>
        <v>aMW_2026</v>
      </c>
      <c r="P49" s="89" t="str">
        <f t="shared" si="18"/>
        <v>aMW_2027</v>
      </c>
      <c r="Q49" s="89" t="str">
        <f t="shared" si="18"/>
        <v>aMW_2028</v>
      </c>
      <c r="R49" s="89" t="str">
        <f t="shared" si="18"/>
        <v>aMW_2029</v>
      </c>
      <c r="S49" s="89" t="str">
        <f t="shared" si="18"/>
        <v>aMW_2030</v>
      </c>
      <c r="T49" s="89" t="str">
        <f t="shared" si="18"/>
        <v>aMW_2031</v>
      </c>
      <c r="U49" s="89" t="str">
        <f t="shared" si="18"/>
        <v>aMW_2032</v>
      </c>
      <c r="V49" s="89" t="str">
        <f t="shared" si="18"/>
        <v>aMW_2033</v>
      </c>
      <c r="W49" s="89" t="str">
        <f t="shared" si="18"/>
        <v>aMW_2034</v>
      </c>
      <c r="X49" s="89" t="str">
        <f t="shared" si="18"/>
        <v>aMW_2035</v>
      </c>
      <c r="Y49" s="87" t="s">
        <v>174</v>
      </c>
      <c r="Z49" s="86"/>
      <c r="AC49"/>
      <c r="AD49"/>
      <c r="AE49"/>
      <c r="AF49"/>
      <c r="AG49"/>
      <c r="AH49"/>
      <c r="AI49"/>
      <c r="AJ49"/>
      <c r="AK49"/>
      <c r="AL49"/>
      <c r="AM49"/>
      <c r="AN49"/>
      <c r="AO49"/>
      <c r="AP49"/>
      <c r="AQ49"/>
      <c r="AR49"/>
      <c r="AS49"/>
      <c r="AT49"/>
      <c r="AU49"/>
      <c r="AV49"/>
      <c r="AW49"/>
      <c r="AX49"/>
      <c r="AY49"/>
      <c r="AZ49"/>
      <c r="BA49"/>
      <c r="BB49"/>
      <c r="BC49"/>
      <c r="BD49"/>
      <c r="BE49"/>
      <c r="BF49"/>
      <c r="BG49"/>
      <c r="BH49"/>
      <c r="BI49"/>
      <c r="BJ49"/>
      <c r="BK49"/>
      <c r="BL49"/>
      <c r="BM49"/>
      <c r="BN49"/>
      <c r="BO49"/>
      <c r="BP49"/>
      <c r="BQ49"/>
      <c r="BR49"/>
      <c r="BS49"/>
      <c r="BT49"/>
      <c r="BU49"/>
      <c r="BV49"/>
      <c r="BW49"/>
      <c r="BX49"/>
      <c r="BY49"/>
      <c r="BZ49"/>
      <c r="CA49"/>
    </row>
    <row r="50" spans="1:79">
      <c r="A50" s="20" t="s">
        <v>55</v>
      </c>
      <c r="B50" s="79" t="s">
        <v>87</v>
      </c>
      <c r="C50" s="79" t="s">
        <v>88</v>
      </c>
      <c r="D50" s="79"/>
      <c r="E50" s="45">
        <f>DSUM($B$37:$Y$39,E$49,$B$49:$C50)</f>
        <v>0</v>
      </c>
      <c r="F50" s="45">
        <f>DSUM($B$37:$Y$39,F$49,$B$49:$C50)</f>
        <v>0</v>
      </c>
      <c r="G50" s="45">
        <f>DSUM($B$37:$Y$39,G$49,$B$49:$C50)</f>
        <v>0</v>
      </c>
      <c r="H50" s="45">
        <f>DSUM($B$37:$Y$39,H$49,$B$49:$C50)</f>
        <v>0</v>
      </c>
      <c r="I50" s="45">
        <f>DSUM($B$37:$Y$39,I$49,$B$49:$C50)</f>
        <v>0</v>
      </c>
      <c r="J50" s="45">
        <f>DSUM($B$37:$Y$39,J$49,$B$49:$C50)</f>
        <v>0</v>
      </c>
      <c r="K50" s="45">
        <f>DSUM($B$37:$Y$39,K$49,$B$49:$C50)</f>
        <v>0</v>
      </c>
      <c r="L50" s="45">
        <f>DSUM($B$37:$Y$39,L$49,$B$49:$C50)</f>
        <v>0</v>
      </c>
      <c r="M50" s="45">
        <f>DSUM($B$37:$Y$39,M$49,$B$49:$C50)</f>
        <v>0</v>
      </c>
      <c r="N50" s="45">
        <f>DSUM($B$37:$Y$39,N$49,$B$49:$C50)</f>
        <v>0</v>
      </c>
      <c r="O50" s="45">
        <f>DSUM($B$37:$Y$39,O$49,$B$49:$C50)</f>
        <v>0</v>
      </c>
      <c r="P50" s="45">
        <f>DSUM($B$37:$Y$39,P$49,$B$49:$C50)</f>
        <v>0</v>
      </c>
      <c r="Q50" s="45">
        <f>DSUM($B$37:$Y$39,Q$49,$B$49:$C50)</f>
        <v>0</v>
      </c>
      <c r="R50" s="45">
        <f>DSUM($B$37:$Y$39,R$49,$B$49:$C50)</f>
        <v>0</v>
      </c>
      <c r="S50" s="45">
        <f>DSUM($B$37:$Y$39,S$49,$B$49:$C50)</f>
        <v>0</v>
      </c>
      <c r="T50" s="45">
        <f>DSUM($B$37:$Y$39,T$49,$B$49:$C50)</f>
        <v>0</v>
      </c>
      <c r="U50" s="45">
        <f>DSUM($B$37:$Y$39,U$49,$B$49:$C50)</f>
        <v>0</v>
      </c>
      <c r="V50" s="45">
        <f>DSUM($B$37:$Y$39,V$49,$B$49:$C50)</f>
        <v>0</v>
      </c>
      <c r="W50" s="45">
        <f>DSUM($B$37:$Y$39,W$49,$B$49:$C50)</f>
        <v>0</v>
      </c>
      <c r="X50" s="45">
        <f>DSUM($B$37:$Y$39,X$49,$B$49:$C50)</f>
        <v>0</v>
      </c>
      <c r="Y50" s="45">
        <f>DSUM($B$37:$Y$39,Y$49,$B$49:$C50)</f>
        <v>0</v>
      </c>
      <c r="Z50" s="86"/>
      <c r="AC50"/>
      <c r="AD50"/>
      <c r="AE50"/>
      <c r="AF50"/>
      <c r="AG50"/>
      <c r="AH50"/>
      <c r="AI50"/>
      <c r="AJ50"/>
      <c r="AK50"/>
      <c r="AL50"/>
      <c r="AM50"/>
      <c r="AN50"/>
      <c r="AO50"/>
      <c r="AP50"/>
      <c r="AQ50"/>
      <c r="AR50"/>
      <c r="AS50"/>
      <c r="AT50"/>
      <c r="AU50"/>
      <c r="AV50"/>
      <c r="AW50"/>
      <c r="AX50"/>
      <c r="AY50"/>
      <c r="AZ50"/>
      <c r="BA50"/>
      <c r="BB50"/>
      <c r="BC50"/>
      <c r="BD50"/>
      <c r="BE50"/>
      <c r="BF50"/>
      <c r="BG50"/>
      <c r="BH50"/>
      <c r="BI50"/>
      <c r="BJ50"/>
      <c r="BK50"/>
      <c r="BL50"/>
      <c r="BM50"/>
      <c r="BN50"/>
      <c r="BO50"/>
      <c r="BP50"/>
      <c r="BQ50"/>
      <c r="BR50"/>
      <c r="BS50"/>
      <c r="BT50"/>
      <c r="BU50"/>
      <c r="BV50"/>
      <c r="BW50"/>
      <c r="BX50"/>
      <c r="BY50"/>
      <c r="BZ50"/>
      <c r="CA50"/>
    </row>
    <row r="51" spans="1:79">
      <c r="A51" s="20" t="s">
        <v>56</v>
      </c>
      <c r="B51" s="79" t="s">
        <v>89</v>
      </c>
      <c r="C51" s="79" t="s">
        <v>90</v>
      </c>
      <c r="D51" s="79"/>
      <c r="E51" s="45">
        <f>DSUM($B$37:$Y$39,E$49,$B$49:$C51)</f>
        <v>0</v>
      </c>
      <c r="F51" s="45">
        <f>DSUM($B$37:$Y$39,F$49,$B$49:$C51)</f>
        <v>0</v>
      </c>
      <c r="G51" s="45">
        <f>DSUM($B$37:$Y$39,G$49,$B$49:$C51)</f>
        <v>0</v>
      </c>
      <c r="H51" s="45">
        <f>DSUM($B$37:$Y$39,H$49,$B$49:$C51)</f>
        <v>0</v>
      </c>
      <c r="I51" s="45">
        <f>DSUM($B$37:$Y$39,I$49,$B$49:$C51)</f>
        <v>0</v>
      </c>
      <c r="J51" s="45">
        <f>DSUM($B$37:$Y$39,J$49,$B$49:$C51)</f>
        <v>0</v>
      </c>
      <c r="K51" s="45">
        <f>DSUM($B$37:$Y$39,K$49,$B$49:$C51)</f>
        <v>0</v>
      </c>
      <c r="L51" s="45">
        <f>DSUM($B$37:$Y$39,L$49,$B$49:$C51)</f>
        <v>0</v>
      </c>
      <c r="M51" s="45">
        <f>DSUM($B$37:$Y$39,M$49,$B$49:$C51)</f>
        <v>0</v>
      </c>
      <c r="N51" s="45">
        <f>DSUM($B$37:$Y$39,N$49,$B$49:$C51)</f>
        <v>0</v>
      </c>
      <c r="O51" s="45">
        <f>DSUM($B$37:$Y$39,O$49,$B$49:$C51)</f>
        <v>0</v>
      </c>
      <c r="P51" s="45">
        <f>DSUM($B$37:$Y$39,P$49,$B$49:$C51)</f>
        <v>0</v>
      </c>
      <c r="Q51" s="45">
        <f>DSUM($B$37:$Y$39,Q$49,$B$49:$C51)</f>
        <v>0</v>
      </c>
      <c r="R51" s="45">
        <f>DSUM($B$37:$Y$39,R$49,$B$49:$C51)</f>
        <v>0</v>
      </c>
      <c r="S51" s="45">
        <f>DSUM($B$37:$Y$39,S$49,$B$49:$C51)</f>
        <v>0</v>
      </c>
      <c r="T51" s="45">
        <f>DSUM($B$37:$Y$39,T$49,$B$49:$C51)</f>
        <v>0</v>
      </c>
      <c r="U51" s="45">
        <f>DSUM($B$37:$Y$39,U$49,$B$49:$C51)</f>
        <v>0</v>
      </c>
      <c r="V51" s="45">
        <f>DSUM($B$37:$Y$39,V$49,$B$49:$C51)</f>
        <v>0</v>
      </c>
      <c r="W51" s="45">
        <f>DSUM($B$37:$Y$39,W$49,$B$49:$C51)</f>
        <v>0</v>
      </c>
      <c r="X51" s="45">
        <f>DSUM($B$37:$Y$39,X$49,$B$49:$C51)</f>
        <v>0</v>
      </c>
      <c r="Y51" s="45">
        <f>DSUM($B$37:$Y$39,Y$49,$B$49:$C51)</f>
        <v>0</v>
      </c>
      <c r="Z51" s="86"/>
      <c r="AC51"/>
      <c r="AD51"/>
      <c r="AE51"/>
      <c r="AF51"/>
      <c r="AG51"/>
      <c r="AH51"/>
      <c r="AI51"/>
      <c r="AJ51"/>
      <c r="AK51"/>
      <c r="AL51"/>
      <c r="AM51"/>
      <c r="AN51"/>
      <c r="AO51"/>
      <c r="AP51"/>
      <c r="AQ51"/>
      <c r="AR51"/>
      <c r="AS51"/>
      <c r="AT51"/>
      <c r="AU51"/>
      <c r="AV51"/>
      <c r="AW51"/>
      <c r="AX51"/>
      <c r="AY51"/>
      <c r="AZ51"/>
      <c r="BA51"/>
      <c r="BB51"/>
      <c r="BC51"/>
      <c r="BD51"/>
      <c r="BE51"/>
      <c r="BF51"/>
      <c r="BG51"/>
      <c r="BH51"/>
      <c r="BI51"/>
      <c r="BJ51"/>
      <c r="BK51"/>
      <c r="BL51"/>
      <c r="BM51"/>
      <c r="BN51"/>
      <c r="BO51"/>
      <c r="BP51"/>
      <c r="BQ51"/>
      <c r="BR51"/>
      <c r="BS51"/>
      <c r="BT51"/>
      <c r="BU51"/>
      <c r="BV51"/>
      <c r="BW51"/>
      <c r="BX51"/>
      <c r="BY51"/>
      <c r="BZ51"/>
      <c r="CA51"/>
    </row>
    <row r="52" spans="1:79">
      <c r="A52" s="20" t="s">
        <v>57</v>
      </c>
      <c r="B52" s="79" t="s">
        <v>91</v>
      </c>
      <c r="C52" s="79" t="s">
        <v>92</v>
      </c>
      <c r="D52" s="79"/>
      <c r="E52" s="45">
        <f>DSUM($B$37:$Y$39,E$49,$B$49:$C52)</f>
        <v>0</v>
      </c>
      <c r="F52" s="45">
        <f>DSUM($B$37:$Y$39,F$49,$B$49:$C52)</f>
        <v>0</v>
      </c>
      <c r="G52" s="45">
        <f>DSUM($B$37:$Y$39,G$49,$B$49:$C52)</f>
        <v>0</v>
      </c>
      <c r="H52" s="45">
        <f>DSUM($B$37:$Y$39,H$49,$B$49:$C52)</f>
        <v>0</v>
      </c>
      <c r="I52" s="45">
        <f>DSUM($B$37:$Y$39,I$49,$B$49:$C52)</f>
        <v>0</v>
      </c>
      <c r="J52" s="45">
        <f>DSUM($B$37:$Y$39,J$49,$B$49:$C52)</f>
        <v>0</v>
      </c>
      <c r="K52" s="45">
        <f>DSUM($B$37:$Y$39,K$49,$B$49:$C52)</f>
        <v>0</v>
      </c>
      <c r="L52" s="45">
        <f>DSUM($B$37:$Y$39,L$49,$B$49:$C52)</f>
        <v>0</v>
      </c>
      <c r="M52" s="45">
        <f>DSUM($B$37:$Y$39,M$49,$B$49:$C52)</f>
        <v>0</v>
      </c>
      <c r="N52" s="45">
        <f>DSUM($B$37:$Y$39,N$49,$B$49:$C52)</f>
        <v>0</v>
      </c>
      <c r="O52" s="45">
        <f>DSUM($B$37:$Y$39,O$49,$B$49:$C52)</f>
        <v>0</v>
      </c>
      <c r="P52" s="45">
        <f>DSUM($B$37:$Y$39,P$49,$B$49:$C52)</f>
        <v>0</v>
      </c>
      <c r="Q52" s="45">
        <f>DSUM($B$37:$Y$39,Q$49,$B$49:$C52)</f>
        <v>0</v>
      </c>
      <c r="R52" s="45">
        <f>DSUM($B$37:$Y$39,R$49,$B$49:$C52)</f>
        <v>0</v>
      </c>
      <c r="S52" s="45">
        <f>DSUM($B$37:$Y$39,S$49,$B$49:$C52)</f>
        <v>0</v>
      </c>
      <c r="T52" s="45">
        <f>DSUM($B$37:$Y$39,T$49,$B$49:$C52)</f>
        <v>0</v>
      </c>
      <c r="U52" s="45">
        <f>DSUM($B$37:$Y$39,U$49,$B$49:$C52)</f>
        <v>0</v>
      </c>
      <c r="V52" s="45">
        <f>DSUM($B$37:$Y$39,V$49,$B$49:$C52)</f>
        <v>0</v>
      </c>
      <c r="W52" s="45">
        <f>DSUM($B$37:$Y$39,W$49,$B$49:$C52)</f>
        <v>0</v>
      </c>
      <c r="X52" s="45">
        <f>DSUM($B$37:$Y$39,X$49,$B$49:$C52)</f>
        <v>0</v>
      </c>
      <c r="Y52" s="45">
        <f>DSUM($B$37:$Y$39,Y$49,$B$49:$C52)</f>
        <v>0</v>
      </c>
      <c r="Z52" s="86"/>
      <c r="AC52"/>
      <c r="AD52"/>
      <c r="AE52"/>
      <c r="AF52"/>
      <c r="AG52"/>
      <c r="AH52"/>
      <c r="AI52"/>
      <c r="AJ52"/>
      <c r="AK52"/>
      <c r="AL52"/>
      <c r="AM52"/>
      <c r="AN52"/>
      <c r="AO52"/>
      <c r="AP52"/>
      <c r="AQ52"/>
      <c r="AR52"/>
      <c r="AS52"/>
      <c r="AT52"/>
      <c r="AU52"/>
      <c r="AV52"/>
      <c r="AW52"/>
      <c r="AX52"/>
      <c r="AY52"/>
      <c r="AZ52"/>
      <c r="BA52"/>
      <c r="BB52"/>
      <c r="BC52"/>
      <c r="BD52"/>
      <c r="BE52"/>
      <c r="BF52"/>
      <c r="BG52"/>
      <c r="BH52"/>
      <c r="BI52"/>
      <c r="BJ52"/>
      <c r="BK52"/>
      <c r="BL52"/>
      <c r="BM52"/>
      <c r="BN52"/>
      <c r="BO52"/>
      <c r="BP52"/>
      <c r="BQ52"/>
      <c r="BR52"/>
      <c r="BS52"/>
      <c r="BT52"/>
      <c r="BU52"/>
      <c r="BV52"/>
      <c r="BW52"/>
      <c r="BX52"/>
      <c r="BY52"/>
      <c r="BZ52"/>
      <c r="CA52"/>
    </row>
    <row r="53" spans="1:79">
      <c r="A53" s="20" t="s">
        <v>58</v>
      </c>
      <c r="B53" s="79" t="s">
        <v>93</v>
      </c>
      <c r="C53" s="79" t="s">
        <v>94</v>
      </c>
      <c r="D53" s="79"/>
      <c r="E53" s="45">
        <f>DSUM($B$37:$Y$39,E$49,$B$49:$C53)</f>
        <v>0</v>
      </c>
      <c r="F53" s="45">
        <f>DSUM($B$37:$Y$39,F$49,$B$49:$C53)</f>
        <v>0</v>
      </c>
      <c r="G53" s="45">
        <f>DSUM($B$37:$Y$39,G$49,$B$49:$C53)</f>
        <v>0</v>
      </c>
      <c r="H53" s="45">
        <f>DSUM($B$37:$Y$39,H$49,$B$49:$C53)</f>
        <v>0</v>
      </c>
      <c r="I53" s="45">
        <f>DSUM($B$37:$Y$39,I$49,$B$49:$C53)</f>
        <v>0</v>
      </c>
      <c r="J53" s="45">
        <f>DSUM($B$37:$Y$39,J$49,$B$49:$C53)</f>
        <v>0</v>
      </c>
      <c r="K53" s="45">
        <f>DSUM($B$37:$Y$39,K$49,$B$49:$C53)</f>
        <v>0</v>
      </c>
      <c r="L53" s="45">
        <f>DSUM($B$37:$Y$39,L$49,$B$49:$C53)</f>
        <v>0</v>
      </c>
      <c r="M53" s="45">
        <f>DSUM($B$37:$Y$39,M$49,$B$49:$C53)</f>
        <v>0</v>
      </c>
      <c r="N53" s="45">
        <f>DSUM($B$37:$Y$39,N$49,$B$49:$C53)</f>
        <v>0</v>
      </c>
      <c r="O53" s="45">
        <f>DSUM($B$37:$Y$39,O$49,$B$49:$C53)</f>
        <v>0</v>
      </c>
      <c r="P53" s="45">
        <f>DSUM($B$37:$Y$39,P$49,$B$49:$C53)</f>
        <v>0</v>
      </c>
      <c r="Q53" s="45">
        <f>DSUM($B$37:$Y$39,Q$49,$B$49:$C53)</f>
        <v>0</v>
      </c>
      <c r="R53" s="45">
        <f>DSUM($B$37:$Y$39,R$49,$B$49:$C53)</f>
        <v>0</v>
      </c>
      <c r="S53" s="45">
        <f>DSUM($B$37:$Y$39,S$49,$B$49:$C53)</f>
        <v>0</v>
      </c>
      <c r="T53" s="45">
        <f>DSUM($B$37:$Y$39,T$49,$B$49:$C53)</f>
        <v>0</v>
      </c>
      <c r="U53" s="45">
        <f>DSUM($B$37:$Y$39,U$49,$B$49:$C53)</f>
        <v>0</v>
      </c>
      <c r="V53" s="45">
        <f>DSUM($B$37:$Y$39,V$49,$B$49:$C53)</f>
        <v>0</v>
      </c>
      <c r="W53" s="45">
        <f>DSUM($B$37:$Y$39,W$49,$B$49:$C53)</f>
        <v>0</v>
      </c>
      <c r="X53" s="45">
        <f>DSUM($B$37:$Y$39,X$49,$B$49:$C53)</f>
        <v>0</v>
      </c>
      <c r="Y53" s="45">
        <f>DSUM($B$37:$Y$39,Y$49,$B$49:$C53)</f>
        <v>0</v>
      </c>
      <c r="Z53" s="86"/>
      <c r="AC53"/>
      <c r="AD53"/>
      <c r="AE53"/>
      <c r="AF53"/>
      <c r="AG53"/>
      <c r="AH53"/>
      <c r="AI53"/>
      <c r="AJ53"/>
      <c r="AK53"/>
      <c r="AL53"/>
      <c r="AM53"/>
      <c r="AN53"/>
      <c r="AO53"/>
      <c r="AP53"/>
      <c r="AQ53"/>
      <c r="AR53"/>
      <c r="AS53"/>
      <c r="AT53"/>
      <c r="AU53"/>
      <c r="AV53"/>
      <c r="AW53"/>
      <c r="AX53"/>
      <c r="AY53"/>
      <c r="AZ53"/>
      <c r="BA53"/>
      <c r="BB53"/>
      <c r="BC53"/>
      <c r="BD53"/>
      <c r="BE53"/>
      <c r="BF53"/>
      <c r="BG53"/>
      <c r="BH53"/>
      <c r="BI53"/>
      <c r="BJ53"/>
      <c r="BK53"/>
      <c r="BL53"/>
      <c r="BM53"/>
      <c r="BN53"/>
      <c r="BO53"/>
      <c r="BP53"/>
      <c r="BQ53"/>
      <c r="BR53"/>
      <c r="BS53"/>
      <c r="BT53"/>
      <c r="BU53"/>
      <c r="BV53"/>
      <c r="BW53"/>
      <c r="BX53"/>
      <c r="BY53"/>
      <c r="BZ53"/>
      <c r="CA53"/>
    </row>
    <row r="54" spans="1:79">
      <c r="A54" s="20" t="s">
        <v>59</v>
      </c>
      <c r="B54" s="79" t="s">
        <v>95</v>
      </c>
      <c r="C54" s="79" t="s">
        <v>96</v>
      </c>
      <c r="D54" s="79"/>
      <c r="E54" s="45">
        <f>DSUM($B$37:$Y$39,E$49,$B$49:$C54)</f>
        <v>1.1487543993403124</v>
      </c>
      <c r="F54" s="45">
        <f ca="1">DSUM($B$37:$Y$39,F$49,$B$49:$C54)</f>
        <v>0.81359207762965824</v>
      </c>
      <c r="G54" s="45">
        <f ca="1">DSUM($B$37:$Y$39,G$49,$B$49:$C54)</f>
        <v>0.56907119923542249</v>
      </c>
      <c r="H54" s="45">
        <f ca="1">DSUM($B$37:$Y$39,H$49,$B$49:$C54)</f>
        <v>0.44770683851748244</v>
      </c>
      <c r="I54" s="45">
        <f ca="1">DSUM($B$37:$Y$39,I$49,$B$49:$C54)</f>
        <v>0.3961555075976666</v>
      </c>
      <c r="J54" s="45">
        <f ca="1">DSUM($B$37:$Y$39,J$49,$B$49:$C54)</f>
        <v>0.34611536769933243</v>
      </c>
      <c r="K54" s="45">
        <f ca="1">DSUM($B$37:$Y$39,K$49,$B$49:$C54)</f>
        <v>0.29928817138502861</v>
      </c>
      <c r="L54" s="45">
        <f ca="1">DSUM($B$37:$Y$39,L$49,$B$49:$C54)</f>
        <v>0.25658790719770613</v>
      </c>
      <c r="M54" s="45">
        <f ca="1">DSUM($B$37:$Y$39,M$49,$B$49:$C54)</f>
        <v>0.21839653286249075</v>
      </c>
      <c r="N54" s="45">
        <f ca="1">DSUM($B$37:$Y$39,N$49,$B$49:$C54)</f>
        <v>0.18474850852818436</v>
      </c>
      <c r="O54" s="45">
        <f ca="1">DSUM($B$37:$Y$39,O$49,$B$49:$C54)</f>
        <v>0.15545756441736766</v>
      </c>
      <c r="P54" s="45">
        <f ca="1">DSUM($B$37:$Y$39,P$49,$B$49:$C54)</f>
        <v>0.1220706105719994</v>
      </c>
      <c r="Q54" s="45">
        <f ca="1">DSUM($B$37:$Y$39,Q$49,$B$49:$C54)</f>
        <v>9.5840389832209077E-2</v>
      </c>
      <c r="R54" s="45">
        <f ca="1">DSUM($B$37:$Y$39,R$49,$B$49:$C54)</f>
        <v>7.523599937598098E-2</v>
      </c>
      <c r="S54" s="45">
        <f ca="1">DSUM($B$37:$Y$39,S$49,$B$49:$C54)</f>
        <v>5.9053475916425652E-2</v>
      </c>
      <c r="T54" s="45">
        <f ca="1">DSUM($B$37:$Y$39,T$49,$B$49:$C54)</f>
        <v>4.6345953940975494E-2</v>
      </c>
      <c r="U54" s="45">
        <f ca="1">DSUM($B$37:$Y$39,U$49,$B$49:$C54)</f>
        <v>3.636876826611448E-2</v>
      </c>
      <c r="V54" s="45">
        <f ca="1">DSUM($B$37:$Y$39,V$49,$B$49:$C54)</f>
        <v>2.8536392706941791E-2</v>
      </c>
      <c r="W54" s="45">
        <f ca="1">DSUM($B$37:$Y$39,W$49,$B$49:$C54)</f>
        <v>2.2388560992544312E-2</v>
      </c>
      <c r="X54" s="45">
        <f ca="1">DSUM($B$37:$Y$39,X$49,$B$49:$C54)</f>
        <v>1.7563721351957808E-2</v>
      </c>
      <c r="Y54" s="45">
        <f ca="1">DSUM($B$37:$Y$39,Y$49,$B$49:$C54)</f>
        <v>6.11843686817486</v>
      </c>
      <c r="Z54" s="86"/>
      <c r="AC54"/>
      <c r="AD54"/>
      <c r="AE54"/>
      <c r="AF54"/>
      <c r="AG54"/>
      <c r="AH54"/>
      <c r="AI54"/>
      <c r="AJ54"/>
      <c r="AK54"/>
      <c r="AL54"/>
      <c r="AM54"/>
      <c r="AN54"/>
      <c r="AO54"/>
      <c r="AP54"/>
      <c r="AQ54"/>
      <c r="AR54"/>
      <c r="AS54"/>
      <c r="AT54"/>
      <c r="AU54"/>
      <c r="AV54"/>
      <c r="AW54"/>
      <c r="AX54"/>
      <c r="AY54"/>
      <c r="AZ54"/>
      <c r="BA54"/>
      <c r="BB54"/>
      <c r="BC54"/>
      <c r="BD54"/>
      <c r="BE54"/>
      <c r="BF54"/>
      <c r="BG54"/>
      <c r="BH54"/>
      <c r="BI54"/>
      <c r="BJ54"/>
      <c r="BK54"/>
      <c r="BL54"/>
      <c r="BM54"/>
      <c r="BN54"/>
      <c r="BO54"/>
      <c r="BP54"/>
      <c r="BQ54"/>
      <c r="BR54"/>
      <c r="BS54"/>
      <c r="BT54"/>
      <c r="BU54"/>
      <c r="BV54"/>
      <c r="BW54"/>
      <c r="BX54"/>
      <c r="BY54"/>
      <c r="BZ54"/>
      <c r="CA54"/>
    </row>
    <row r="55" spans="1:79">
      <c r="A55" s="20" t="s">
        <v>60</v>
      </c>
      <c r="B55" s="79" t="s">
        <v>97</v>
      </c>
      <c r="C55" s="79" t="s">
        <v>98</v>
      </c>
      <c r="D55" s="79"/>
      <c r="E55" s="45">
        <f>DSUM($B$37:$Y$39,E$49,$B$49:$C55)</f>
        <v>1.1487543993403124</v>
      </c>
      <c r="F55" s="45">
        <f ca="1">DSUM($B$37:$Y$39,F$49,$B$49:$C55)</f>
        <v>0.81359207762965824</v>
      </c>
      <c r="G55" s="45">
        <f ca="1">DSUM($B$37:$Y$39,G$49,$B$49:$C55)</f>
        <v>0.56907119923542249</v>
      </c>
      <c r="H55" s="45">
        <f ca="1">DSUM($B$37:$Y$39,H$49,$B$49:$C55)</f>
        <v>0.44770683851748244</v>
      </c>
      <c r="I55" s="45">
        <f ca="1">DSUM($B$37:$Y$39,I$49,$B$49:$C55)</f>
        <v>0.3961555075976666</v>
      </c>
      <c r="J55" s="45">
        <f ca="1">DSUM($B$37:$Y$39,J$49,$B$49:$C55)</f>
        <v>0.34611536769933243</v>
      </c>
      <c r="K55" s="45">
        <f ca="1">DSUM($B$37:$Y$39,K$49,$B$49:$C55)</f>
        <v>0.29928817138502861</v>
      </c>
      <c r="L55" s="45">
        <f ca="1">DSUM($B$37:$Y$39,L$49,$B$49:$C55)</f>
        <v>0.25658790719770613</v>
      </c>
      <c r="M55" s="45">
        <f ca="1">DSUM($B$37:$Y$39,M$49,$B$49:$C55)</f>
        <v>0.21839653286249075</v>
      </c>
      <c r="N55" s="45">
        <f ca="1">DSUM($B$37:$Y$39,N$49,$B$49:$C55)</f>
        <v>0.18474850852818436</v>
      </c>
      <c r="O55" s="45">
        <f ca="1">DSUM($B$37:$Y$39,O$49,$B$49:$C55)</f>
        <v>0.15545756441736766</v>
      </c>
      <c r="P55" s="45">
        <f ca="1">DSUM($B$37:$Y$39,P$49,$B$49:$C55)</f>
        <v>0.1220706105719994</v>
      </c>
      <c r="Q55" s="45">
        <f ca="1">DSUM($B$37:$Y$39,Q$49,$B$49:$C55)</f>
        <v>9.5840389832209077E-2</v>
      </c>
      <c r="R55" s="45">
        <f ca="1">DSUM($B$37:$Y$39,R$49,$B$49:$C55)</f>
        <v>7.523599937598098E-2</v>
      </c>
      <c r="S55" s="45">
        <f ca="1">DSUM($B$37:$Y$39,S$49,$B$49:$C55)</f>
        <v>5.9053475916425652E-2</v>
      </c>
      <c r="T55" s="45">
        <f ca="1">DSUM($B$37:$Y$39,T$49,$B$49:$C55)</f>
        <v>4.6345953940975494E-2</v>
      </c>
      <c r="U55" s="45">
        <f ca="1">DSUM($B$37:$Y$39,U$49,$B$49:$C55)</f>
        <v>3.636876826611448E-2</v>
      </c>
      <c r="V55" s="45">
        <f ca="1">DSUM($B$37:$Y$39,V$49,$B$49:$C55)</f>
        <v>2.8536392706941791E-2</v>
      </c>
      <c r="W55" s="45">
        <f ca="1">DSUM($B$37:$Y$39,W$49,$B$49:$C55)</f>
        <v>2.2388560992544312E-2</v>
      </c>
      <c r="X55" s="45">
        <f ca="1">DSUM($B$37:$Y$39,X$49,$B$49:$C55)</f>
        <v>1.7563721351957808E-2</v>
      </c>
      <c r="Y55" s="45">
        <f ca="1">DSUM($B$37:$Y$39,Y$49,$B$49:$C55)</f>
        <v>6.11843686817486</v>
      </c>
      <c r="Z55" s="86"/>
      <c r="AC55"/>
      <c r="AD55"/>
      <c r="AE55"/>
      <c r="AF55"/>
      <c r="AG55"/>
      <c r="AH55"/>
      <c r="AI55"/>
      <c r="AJ55"/>
      <c r="AK55"/>
      <c r="AL55"/>
      <c r="AM55"/>
      <c r="AN55"/>
      <c r="AO55"/>
      <c r="AP55"/>
      <c r="AQ55"/>
      <c r="AR55"/>
      <c r="AS55"/>
      <c r="AT55"/>
      <c r="AU55"/>
      <c r="AV55"/>
      <c r="AW55"/>
      <c r="AX55"/>
      <c r="AY55"/>
      <c r="AZ55"/>
      <c r="BA55"/>
      <c r="BB55"/>
      <c r="BC55"/>
      <c r="BD55"/>
      <c r="BE55"/>
      <c r="BF55"/>
      <c r="BG55"/>
      <c r="BH55"/>
      <c r="BI55"/>
      <c r="BJ55"/>
      <c r="BK55"/>
      <c r="BL55"/>
      <c r="BM55"/>
      <c r="BN55"/>
      <c r="BO55"/>
      <c r="BP55"/>
      <c r="BQ55"/>
      <c r="BR55"/>
      <c r="BS55"/>
      <c r="BT55"/>
      <c r="BU55"/>
      <c r="BV55"/>
      <c r="BW55"/>
      <c r="BX55"/>
      <c r="BY55"/>
      <c r="BZ55"/>
      <c r="CA55"/>
    </row>
    <row r="56" spans="1:79">
      <c r="A56" s="20" t="s">
        <v>61</v>
      </c>
      <c r="B56" s="79" t="s">
        <v>99</v>
      </c>
      <c r="C56" s="79" t="s">
        <v>100</v>
      </c>
      <c r="D56" s="79"/>
      <c r="E56" s="45">
        <f>DSUM($B$37:$Y$39,E$49,$B$49:$C56)</f>
        <v>1.1487543993403124</v>
      </c>
      <c r="F56" s="45">
        <f ca="1">DSUM($B$37:$Y$39,F$49,$B$49:$C56)</f>
        <v>0.81359207762965824</v>
      </c>
      <c r="G56" s="45">
        <f ca="1">DSUM($B$37:$Y$39,G$49,$B$49:$C56)</f>
        <v>0.56907119923542249</v>
      </c>
      <c r="H56" s="45">
        <f ca="1">DSUM($B$37:$Y$39,H$49,$B$49:$C56)</f>
        <v>0.44770683851748244</v>
      </c>
      <c r="I56" s="45">
        <f ca="1">DSUM($B$37:$Y$39,I$49,$B$49:$C56)</f>
        <v>0.3961555075976666</v>
      </c>
      <c r="J56" s="45">
        <f ca="1">DSUM($B$37:$Y$39,J$49,$B$49:$C56)</f>
        <v>0.34611536769933243</v>
      </c>
      <c r="K56" s="45">
        <f ca="1">DSUM($B$37:$Y$39,K$49,$B$49:$C56)</f>
        <v>0.29928817138502861</v>
      </c>
      <c r="L56" s="45">
        <f ca="1">DSUM($B$37:$Y$39,L$49,$B$49:$C56)</f>
        <v>0.25658790719770613</v>
      </c>
      <c r="M56" s="45">
        <f ca="1">DSUM($B$37:$Y$39,M$49,$B$49:$C56)</f>
        <v>0.21839653286249075</v>
      </c>
      <c r="N56" s="45">
        <f ca="1">DSUM($B$37:$Y$39,N$49,$B$49:$C56)</f>
        <v>0.18474850852818436</v>
      </c>
      <c r="O56" s="45">
        <f ca="1">DSUM($B$37:$Y$39,O$49,$B$49:$C56)</f>
        <v>0.15545756441736766</v>
      </c>
      <c r="P56" s="45">
        <f ca="1">DSUM($B$37:$Y$39,P$49,$B$49:$C56)</f>
        <v>0.1220706105719994</v>
      </c>
      <c r="Q56" s="45">
        <f ca="1">DSUM($B$37:$Y$39,Q$49,$B$49:$C56)</f>
        <v>9.5840389832209077E-2</v>
      </c>
      <c r="R56" s="45">
        <f ca="1">DSUM($B$37:$Y$39,R$49,$B$49:$C56)</f>
        <v>7.523599937598098E-2</v>
      </c>
      <c r="S56" s="45">
        <f ca="1">DSUM($B$37:$Y$39,S$49,$B$49:$C56)</f>
        <v>5.9053475916425652E-2</v>
      </c>
      <c r="T56" s="45">
        <f ca="1">DSUM($B$37:$Y$39,T$49,$B$49:$C56)</f>
        <v>4.6345953940975494E-2</v>
      </c>
      <c r="U56" s="45">
        <f ca="1">DSUM($B$37:$Y$39,U$49,$B$49:$C56)</f>
        <v>3.636876826611448E-2</v>
      </c>
      <c r="V56" s="45">
        <f ca="1">DSUM($B$37:$Y$39,V$49,$B$49:$C56)</f>
        <v>2.8536392706941791E-2</v>
      </c>
      <c r="W56" s="45">
        <f ca="1">DSUM($B$37:$Y$39,W$49,$B$49:$C56)</f>
        <v>2.2388560992544312E-2</v>
      </c>
      <c r="X56" s="45">
        <f ca="1">DSUM($B$37:$Y$39,X$49,$B$49:$C56)</f>
        <v>1.7563721351957808E-2</v>
      </c>
      <c r="Y56" s="45">
        <f ca="1">DSUM($B$37:$Y$39,Y$49,$B$49:$C56)</f>
        <v>6.11843686817486</v>
      </c>
      <c r="Z56" s="86"/>
      <c r="AC56"/>
      <c r="AD56"/>
      <c r="AE56"/>
      <c r="AF56"/>
      <c r="AG56"/>
      <c r="AH56"/>
      <c r="AI56"/>
      <c r="AJ56"/>
      <c r="AK56"/>
      <c r="AL56"/>
      <c r="AM56"/>
      <c r="AN56"/>
      <c r="AO56"/>
      <c r="AP56"/>
      <c r="AQ56"/>
      <c r="AR56"/>
      <c r="AS56"/>
      <c r="AT56"/>
      <c r="AU56"/>
      <c r="AV56"/>
      <c r="AW56"/>
      <c r="AX56"/>
      <c r="AY56"/>
      <c r="AZ56"/>
      <c r="BA56"/>
      <c r="BB56"/>
      <c r="BC56"/>
      <c r="BD56"/>
      <c r="BE56"/>
      <c r="BF56"/>
      <c r="BG56"/>
      <c r="BH56"/>
      <c r="BI56"/>
      <c r="BJ56"/>
      <c r="BK56"/>
      <c r="BL56"/>
      <c r="BM56"/>
      <c r="BN56"/>
      <c r="BO56"/>
      <c r="BP56"/>
      <c r="BQ56"/>
      <c r="BR56"/>
      <c r="BS56"/>
      <c r="BT56"/>
      <c r="BU56"/>
      <c r="BV56"/>
      <c r="BW56"/>
      <c r="BX56"/>
      <c r="BY56"/>
      <c r="BZ56"/>
      <c r="CA56"/>
    </row>
    <row r="57" spans="1:79">
      <c r="A57" s="20" t="s">
        <v>62</v>
      </c>
      <c r="B57" s="79" t="s">
        <v>101</v>
      </c>
      <c r="C57" s="79" t="s">
        <v>102</v>
      </c>
      <c r="D57" s="79"/>
      <c r="E57" s="45">
        <f>DSUM($B$37:$Y$39,E$49,$B$49:$C57)</f>
        <v>1.1487543993403124</v>
      </c>
      <c r="F57" s="45">
        <f ca="1">DSUM($B$37:$Y$39,F$49,$B$49:$C57)</f>
        <v>0.81359207762965824</v>
      </c>
      <c r="G57" s="45">
        <f ca="1">DSUM($B$37:$Y$39,G$49,$B$49:$C57)</f>
        <v>0.56907119923542249</v>
      </c>
      <c r="H57" s="45">
        <f ca="1">DSUM($B$37:$Y$39,H$49,$B$49:$C57)</f>
        <v>0.44770683851748244</v>
      </c>
      <c r="I57" s="45">
        <f ca="1">DSUM($B$37:$Y$39,I$49,$B$49:$C57)</f>
        <v>0.3961555075976666</v>
      </c>
      <c r="J57" s="45">
        <f ca="1">DSUM($B$37:$Y$39,J$49,$B$49:$C57)</f>
        <v>0.34611536769933243</v>
      </c>
      <c r="K57" s="45">
        <f ca="1">DSUM($B$37:$Y$39,K$49,$B$49:$C57)</f>
        <v>0.29928817138502861</v>
      </c>
      <c r="L57" s="45">
        <f ca="1">DSUM($B$37:$Y$39,L$49,$B$49:$C57)</f>
        <v>0.25658790719770613</v>
      </c>
      <c r="M57" s="45">
        <f ca="1">DSUM($B$37:$Y$39,M$49,$B$49:$C57)</f>
        <v>0.21839653286249075</v>
      </c>
      <c r="N57" s="45">
        <f ca="1">DSUM($B$37:$Y$39,N$49,$B$49:$C57)</f>
        <v>0.18474850852818436</v>
      </c>
      <c r="O57" s="45">
        <f ca="1">DSUM($B$37:$Y$39,O$49,$B$49:$C57)</f>
        <v>0.15545756441736766</v>
      </c>
      <c r="P57" s="45">
        <f ca="1">DSUM($B$37:$Y$39,P$49,$B$49:$C57)</f>
        <v>0.1220706105719994</v>
      </c>
      <c r="Q57" s="45">
        <f ca="1">DSUM($B$37:$Y$39,Q$49,$B$49:$C57)</f>
        <v>9.5840389832209077E-2</v>
      </c>
      <c r="R57" s="45">
        <f ca="1">DSUM($B$37:$Y$39,R$49,$B$49:$C57)</f>
        <v>7.523599937598098E-2</v>
      </c>
      <c r="S57" s="45">
        <f ca="1">DSUM($B$37:$Y$39,S$49,$B$49:$C57)</f>
        <v>5.9053475916425652E-2</v>
      </c>
      <c r="T57" s="45">
        <f ca="1">DSUM($B$37:$Y$39,T$49,$B$49:$C57)</f>
        <v>4.6345953940975494E-2</v>
      </c>
      <c r="U57" s="45">
        <f ca="1">DSUM($B$37:$Y$39,U$49,$B$49:$C57)</f>
        <v>3.636876826611448E-2</v>
      </c>
      <c r="V57" s="45">
        <f ca="1">DSUM($B$37:$Y$39,V$49,$B$49:$C57)</f>
        <v>2.8536392706941791E-2</v>
      </c>
      <c r="W57" s="45">
        <f ca="1">DSUM($B$37:$Y$39,W$49,$B$49:$C57)</f>
        <v>2.2388560992544312E-2</v>
      </c>
      <c r="X57" s="45">
        <f ca="1">DSUM($B$37:$Y$39,X$49,$B$49:$C57)</f>
        <v>1.7563721351957808E-2</v>
      </c>
      <c r="Y57" s="45">
        <f ca="1">DSUM($B$37:$Y$39,Y$49,$B$49:$C57)</f>
        <v>6.11843686817486</v>
      </c>
      <c r="Z57" s="86"/>
      <c r="AC57"/>
      <c r="AD57"/>
      <c r="AE57"/>
      <c r="AF57"/>
      <c r="AG57"/>
      <c r="AH57"/>
      <c r="AI57"/>
      <c r="AJ57"/>
      <c r="AK57"/>
      <c r="AL57"/>
      <c r="AM57"/>
      <c r="AN57"/>
      <c r="AO57"/>
      <c r="AP57"/>
      <c r="AQ57"/>
      <c r="AR57"/>
      <c r="AS57"/>
      <c r="AT57"/>
      <c r="AU57"/>
      <c r="AV57"/>
      <c r="AW57"/>
      <c r="AX57"/>
      <c r="AY57"/>
      <c r="AZ57"/>
      <c r="BA57"/>
      <c r="BB57"/>
      <c r="BC57"/>
      <c r="BD57"/>
      <c r="BE57"/>
      <c r="BF57"/>
      <c r="BG57"/>
      <c r="BH57"/>
      <c r="BI57"/>
      <c r="BJ57"/>
      <c r="BK57"/>
      <c r="BL57"/>
      <c r="BM57"/>
      <c r="BN57"/>
      <c r="BO57"/>
      <c r="BP57"/>
      <c r="BQ57"/>
      <c r="BR57"/>
      <c r="BS57"/>
      <c r="BT57"/>
      <c r="BU57"/>
      <c r="BV57"/>
      <c r="BW57"/>
      <c r="BX57"/>
      <c r="BY57"/>
      <c r="BZ57"/>
      <c r="CA57"/>
    </row>
    <row r="58" spans="1:79">
      <c r="A58" s="20" t="s">
        <v>63</v>
      </c>
      <c r="B58" s="79" t="s">
        <v>103</v>
      </c>
      <c r="C58" s="79" t="s">
        <v>104</v>
      </c>
      <c r="D58" s="79"/>
      <c r="E58" s="45">
        <f>DSUM($B$37:$Y$39,E$49,$B$49:$C58)</f>
        <v>1.7869512878627081</v>
      </c>
      <c r="F58" s="45">
        <f ca="1">DSUM($B$37:$Y$39,F$49,$B$49:$C58)</f>
        <v>1.2655876763128018</v>
      </c>
      <c r="G58" s="45">
        <f ca="1">DSUM($B$37:$Y$39,G$49,$B$49:$C58)</f>
        <v>0.88522186547732384</v>
      </c>
      <c r="H58" s="45">
        <f ca="1">DSUM($B$37:$Y$39,H$49,$B$49:$C58)</f>
        <v>0.69643285991608384</v>
      </c>
      <c r="I58" s="45">
        <f ca="1">DSUM($B$37:$Y$39,I$49,$B$49:$C58)</f>
        <v>0.61624190070748142</v>
      </c>
      <c r="J58" s="45">
        <f ca="1">DSUM($B$37:$Y$39,J$49,$B$49:$C58)</f>
        <v>0.53840168308785041</v>
      </c>
      <c r="K58" s="45">
        <f ca="1">DSUM($B$37:$Y$39,K$49,$B$49:$C58)</f>
        <v>0.46555937771004452</v>
      </c>
      <c r="L58" s="45">
        <f ca="1">DSUM($B$37:$Y$39,L$49,$B$49:$C58)</f>
        <v>0.39913674452976511</v>
      </c>
      <c r="M58" s="45">
        <f ca="1">DSUM($B$37:$Y$39,M$49,$B$49:$C58)</f>
        <v>0.33972794000831896</v>
      </c>
      <c r="N58" s="45">
        <f ca="1">DSUM($B$37:$Y$39,N$49,$B$49:$C58)</f>
        <v>0.28738656882162011</v>
      </c>
      <c r="O58" s="45">
        <f ca="1">DSUM($B$37:$Y$39,O$49,$B$49:$C58)</f>
        <v>0.2418228779825719</v>
      </c>
      <c r="P58" s="45">
        <f ca="1">DSUM($B$37:$Y$39,P$49,$B$49:$C58)</f>
        <v>0.18988761644533242</v>
      </c>
      <c r="Q58" s="45">
        <f ca="1">DSUM($B$37:$Y$39,Q$49,$B$49:$C58)</f>
        <v>0.14908505085010301</v>
      </c>
      <c r="R58" s="45">
        <f ca="1">DSUM($B$37:$Y$39,R$49,$B$49:$C58)</f>
        <v>0.11703377680708153</v>
      </c>
      <c r="S58" s="45">
        <f ca="1">DSUM($B$37:$Y$39,S$49,$B$49:$C58)</f>
        <v>9.1860962536662122E-2</v>
      </c>
      <c r="T58" s="45">
        <f ca="1">DSUM($B$37:$Y$39,T$49,$B$49:$C58)</f>
        <v>7.2093706130406332E-2</v>
      </c>
      <c r="U58" s="45">
        <f ca="1">DSUM($B$37:$Y$39,U$49,$B$49:$C58)</f>
        <v>5.6573639525066971E-2</v>
      </c>
      <c r="V58" s="45">
        <f ca="1">DSUM($B$37:$Y$39,V$49,$B$49:$C58)</f>
        <v>4.4389944210798345E-2</v>
      </c>
      <c r="W58" s="45">
        <f ca="1">DSUM($B$37:$Y$39,W$49,$B$49:$C58)</f>
        <v>3.4826650432846711E-2</v>
      </c>
      <c r="X58" s="45">
        <f ca="1">DSUM($B$37:$Y$39,X$49,$B$49:$C58)</f>
        <v>2.7321344325267699E-2</v>
      </c>
      <c r="Y58" s="45">
        <f ca="1">DSUM($B$37:$Y$39,Y$49,$B$49:$C58)</f>
        <v>9.5175684616053378</v>
      </c>
      <c r="Z58" s="86"/>
      <c r="AC58"/>
      <c r="AD58"/>
      <c r="AE58"/>
      <c r="AF58"/>
      <c r="AG58"/>
      <c r="AH58"/>
      <c r="AI58"/>
      <c r="AJ58"/>
      <c r="AK58"/>
      <c r="AL58"/>
      <c r="AM58"/>
      <c r="AN58"/>
      <c r="AO58"/>
      <c r="AP58"/>
      <c r="AQ58"/>
      <c r="AR58"/>
      <c r="AS58"/>
      <c r="AT58"/>
      <c r="AU58"/>
      <c r="AV58"/>
      <c r="AW58"/>
      <c r="AX58"/>
      <c r="AY58"/>
      <c r="AZ58"/>
      <c r="BA58"/>
      <c r="BB58"/>
      <c r="BC58"/>
      <c r="BD58"/>
      <c r="BE58"/>
      <c r="BF58"/>
      <c r="BG58"/>
      <c r="BH58"/>
      <c r="BI58"/>
      <c r="BJ58"/>
      <c r="BK58"/>
      <c r="BL58"/>
      <c r="BM58"/>
      <c r="BN58"/>
      <c r="BO58"/>
      <c r="BP58"/>
      <c r="BQ58"/>
      <c r="BR58"/>
      <c r="BS58"/>
      <c r="BT58"/>
      <c r="BU58"/>
      <c r="BV58"/>
      <c r="BW58"/>
      <c r="BX58"/>
      <c r="BY58"/>
      <c r="BZ58"/>
      <c r="CA58"/>
    </row>
    <row r="59" spans="1:79">
      <c r="A59" s="20" t="s">
        <v>64</v>
      </c>
      <c r="B59" s="79" t="s">
        <v>105</v>
      </c>
      <c r="C59" s="79" t="s">
        <v>106</v>
      </c>
      <c r="D59" s="79"/>
      <c r="E59" s="45">
        <f>DSUM($B$37:$Y$39,E$49,$B$49:$C59)</f>
        <v>1.7869512878627081</v>
      </c>
      <c r="F59" s="45">
        <f ca="1">DSUM($B$37:$Y$39,F$49,$B$49:$C59)</f>
        <v>1.2655876763128018</v>
      </c>
      <c r="G59" s="45">
        <f ca="1">DSUM($B$37:$Y$39,G$49,$B$49:$C59)</f>
        <v>0.88522186547732384</v>
      </c>
      <c r="H59" s="45">
        <f ca="1">DSUM($B$37:$Y$39,H$49,$B$49:$C59)</f>
        <v>0.69643285991608384</v>
      </c>
      <c r="I59" s="45">
        <f ca="1">DSUM($B$37:$Y$39,I$49,$B$49:$C59)</f>
        <v>0.61624190070748142</v>
      </c>
      <c r="J59" s="45">
        <f ca="1">DSUM($B$37:$Y$39,J$49,$B$49:$C59)</f>
        <v>0.53840168308785041</v>
      </c>
      <c r="K59" s="45">
        <f ca="1">DSUM($B$37:$Y$39,K$49,$B$49:$C59)</f>
        <v>0.46555937771004452</v>
      </c>
      <c r="L59" s="45">
        <f ca="1">DSUM($B$37:$Y$39,L$49,$B$49:$C59)</f>
        <v>0.39913674452976511</v>
      </c>
      <c r="M59" s="45">
        <f ca="1">DSUM($B$37:$Y$39,M$49,$B$49:$C59)</f>
        <v>0.33972794000831896</v>
      </c>
      <c r="N59" s="45">
        <f ca="1">DSUM($B$37:$Y$39,N$49,$B$49:$C59)</f>
        <v>0.28738656882162011</v>
      </c>
      <c r="O59" s="45">
        <f ca="1">DSUM($B$37:$Y$39,O$49,$B$49:$C59)</f>
        <v>0.2418228779825719</v>
      </c>
      <c r="P59" s="45">
        <f ca="1">DSUM($B$37:$Y$39,P$49,$B$49:$C59)</f>
        <v>0.18988761644533242</v>
      </c>
      <c r="Q59" s="45">
        <f ca="1">DSUM($B$37:$Y$39,Q$49,$B$49:$C59)</f>
        <v>0.14908505085010301</v>
      </c>
      <c r="R59" s="45">
        <f ca="1">DSUM($B$37:$Y$39,R$49,$B$49:$C59)</f>
        <v>0.11703377680708153</v>
      </c>
      <c r="S59" s="45">
        <f ca="1">DSUM($B$37:$Y$39,S$49,$B$49:$C59)</f>
        <v>9.1860962536662122E-2</v>
      </c>
      <c r="T59" s="45">
        <f ca="1">DSUM($B$37:$Y$39,T$49,$B$49:$C59)</f>
        <v>7.2093706130406332E-2</v>
      </c>
      <c r="U59" s="45">
        <f ca="1">DSUM($B$37:$Y$39,U$49,$B$49:$C59)</f>
        <v>5.6573639525066971E-2</v>
      </c>
      <c r="V59" s="45">
        <f ca="1">DSUM($B$37:$Y$39,V$49,$B$49:$C59)</f>
        <v>4.4389944210798345E-2</v>
      </c>
      <c r="W59" s="45">
        <f ca="1">DSUM($B$37:$Y$39,W$49,$B$49:$C59)</f>
        <v>3.4826650432846711E-2</v>
      </c>
      <c r="X59" s="45">
        <f ca="1">DSUM($B$37:$Y$39,X$49,$B$49:$C59)</f>
        <v>2.7321344325267699E-2</v>
      </c>
      <c r="Y59" s="45">
        <f ca="1">DSUM($B$37:$Y$39,Y$49,$B$49:$C59)</f>
        <v>9.5175684616053378</v>
      </c>
      <c r="Z59" s="86"/>
      <c r="AC59"/>
      <c r="AD59"/>
      <c r="AE59"/>
      <c r="AF59"/>
      <c r="AG59"/>
      <c r="AH59"/>
      <c r="AI59"/>
      <c r="AJ59"/>
      <c r="AK59"/>
      <c r="AL59"/>
      <c r="AM59"/>
      <c r="AN59"/>
      <c r="AO59"/>
      <c r="AP59"/>
      <c r="AQ59"/>
      <c r="AR59"/>
      <c r="AS59"/>
      <c r="AT59"/>
      <c r="AU59"/>
      <c r="AV59"/>
      <c r="AW59"/>
      <c r="AX59"/>
      <c r="AY59"/>
      <c r="AZ59"/>
      <c r="BA59"/>
      <c r="BB59"/>
      <c r="BC59"/>
      <c r="BD59"/>
      <c r="BE59"/>
      <c r="BF59"/>
      <c r="BG59"/>
      <c r="BH59"/>
      <c r="BI59"/>
      <c r="BJ59"/>
      <c r="BK59"/>
      <c r="BL59"/>
      <c r="BM59"/>
      <c r="BN59"/>
      <c r="BO59"/>
      <c r="BP59"/>
      <c r="BQ59"/>
      <c r="BR59"/>
      <c r="BS59"/>
      <c r="BT59"/>
      <c r="BU59"/>
      <c r="BV59"/>
      <c r="BW59"/>
      <c r="BX59"/>
      <c r="BY59"/>
      <c r="BZ59"/>
      <c r="CA59"/>
    </row>
    <row r="60" spans="1:79">
      <c r="A60" s="20" t="s">
        <v>65</v>
      </c>
      <c r="B60" s="79" t="s">
        <v>107</v>
      </c>
      <c r="C60" s="79" t="s">
        <v>108</v>
      </c>
      <c r="D60" s="79"/>
      <c r="E60" s="45">
        <f>DSUM($B$37:$Y$39,E$49,$B$49:$C60)</f>
        <v>1.7869512878627081</v>
      </c>
      <c r="F60" s="45">
        <f ca="1">DSUM($B$37:$Y$39,F$49,$B$49:$C60)</f>
        <v>1.2655876763128018</v>
      </c>
      <c r="G60" s="45">
        <f ca="1">DSUM($B$37:$Y$39,G$49,$B$49:$C60)</f>
        <v>0.88522186547732384</v>
      </c>
      <c r="H60" s="45">
        <f ca="1">DSUM($B$37:$Y$39,H$49,$B$49:$C60)</f>
        <v>0.69643285991608384</v>
      </c>
      <c r="I60" s="45">
        <f ca="1">DSUM($B$37:$Y$39,I$49,$B$49:$C60)</f>
        <v>0.61624190070748142</v>
      </c>
      <c r="J60" s="45">
        <f ca="1">DSUM($B$37:$Y$39,J$49,$B$49:$C60)</f>
        <v>0.53840168308785041</v>
      </c>
      <c r="K60" s="45">
        <f ca="1">DSUM($B$37:$Y$39,K$49,$B$49:$C60)</f>
        <v>0.46555937771004452</v>
      </c>
      <c r="L60" s="45">
        <f ca="1">DSUM($B$37:$Y$39,L$49,$B$49:$C60)</f>
        <v>0.39913674452976511</v>
      </c>
      <c r="M60" s="45">
        <f ca="1">DSUM($B$37:$Y$39,M$49,$B$49:$C60)</f>
        <v>0.33972794000831896</v>
      </c>
      <c r="N60" s="45">
        <f ca="1">DSUM($B$37:$Y$39,N$49,$B$49:$C60)</f>
        <v>0.28738656882162011</v>
      </c>
      <c r="O60" s="45">
        <f ca="1">DSUM($B$37:$Y$39,O$49,$B$49:$C60)</f>
        <v>0.2418228779825719</v>
      </c>
      <c r="P60" s="45">
        <f ca="1">DSUM($B$37:$Y$39,P$49,$B$49:$C60)</f>
        <v>0.18988761644533242</v>
      </c>
      <c r="Q60" s="45">
        <f ca="1">DSUM($B$37:$Y$39,Q$49,$B$49:$C60)</f>
        <v>0.14908505085010301</v>
      </c>
      <c r="R60" s="45">
        <f ca="1">DSUM($B$37:$Y$39,R$49,$B$49:$C60)</f>
        <v>0.11703377680708153</v>
      </c>
      <c r="S60" s="45">
        <f ca="1">DSUM($B$37:$Y$39,S$49,$B$49:$C60)</f>
        <v>9.1860962536662122E-2</v>
      </c>
      <c r="T60" s="45">
        <f ca="1">DSUM($B$37:$Y$39,T$49,$B$49:$C60)</f>
        <v>7.2093706130406332E-2</v>
      </c>
      <c r="U60" s="45">
        <f ca="1">DSUM($B$37:$Y$39,U$49,$B$49:$C60)</f>
        <v>5.6573639525066971E-2</v>
      </c>
      <c r="V60" s="45">
        <f ca="1">DSUM($B$37:$Y$39,V$49,$B$49:$C60)</f>
        <v>4.4389944210798345E-2</v>
      </c>
      <c r="W60" s="45">
        <f ca="1">DSUM($B$37:$Y$39,W$49,$B$49:$C60)</f>
        <v>3.4826650432846711E-2</v>
      </c>
      <c r="X60" s="45">
        <f ca="1">DSUM($B$37:$Y$39,X$49,$B$49:$C60)</f>
        <v>2.7321344325267699E-2</v>
      </c>
      <c r="Y60" s="45">
        <f ca="1">DSUM($B$37:$Y$39,Y$49,$B$49:$C60)</f>
        <v>9.5175684616053378</v>
      </c>
      <c r="Z60" s="86"/>
      <c r="AC60"/>
      <c r="AD60"/>
      <c r="AE60"/>
      <c r="AF60"/>
      <c r="AG60"/>
      <c r="AH60"/>
      <c r="AI60"/>
      <c r="AJ60"/>
      <c r="AK60"/>
      <c r="AL60"/>
      <c r="AM60"/>
      <c r="AN60"/>
      <c r="AO60"/>
      <c r="AP60"/>
      <c r="AQ60"/>
      <c r="AR60"/>
      <c r="AS60"/>
      <c r="AT60"/>
      <c r="AU60"/>
      <c r="AV60"/>
      <c r="AW60"/>
      <c r="AX60"/>
      <c r="AY60"/>
      <c r="AZ60"/>
      <c r="BA60"/>
      <c r="BB60"/>
      <c r="BC60"/>
      <c r="BD60"/>
      <c r="BE60"/>
      <c r="BF60"/>
      <c r="BG60"/>
      <c r="BH60"/>
      <c r="BI60"/>
      <c r="BJ60"/>
      <c r="BK60"/>
      <c r="BL60"/>
      <c r="BM60"/>
      <c r="BN60"/>
      <c r="BO60"/>
      <c r="BP60"/>
      <c r="BQ60"/>
      <c r="BR60"/>
      <c r="BS60"/>
      <c r="BT60"/>
      <c r="BU60"/>
      <c r="BV60"/>
      <c r="BW60"/>
      <c r="BX60"/>
      <c r="BY60"/>
      <c r="BZ60"/>
      <c r="CA60"/>
    </row>
    <row r="61" spans="1:79">
      <c r="A61" s="20" t="s">
        <v>66</v>
      </c>
      <c r="B61" s="79" t="s">
        <v>109</v>
      </c>
      <c r="C61" s="79" t="s">
        <v>110</v>
      </c>
      <c r="D61" s="79"/>
      <c r="E61" s="45">
        <f>DSUM($B$37:$Y$39,E$49,$B$49:$C61)</f>
        <v>1.7869512878627081</v>
      </c>
      <c r="F61" s="45">
        <f ca="1">DSUM($B$37:$Y$39,F$49,$B$49:$C61)</f>
        <v>1.2655876763128018</v>
      </c>
      <c r="G61" s="45">
        <f ca="1">DSUM($B$37:$Y$39,G$49,$B$49:$C61)</f>
        <v>0.88522186547732384</v>
      </c>
      <c r="H61" s="45">
        <f ca="1">DSUM($B$37:$Y$39,H$49,$B$49:$C61)</f>
        <v>0.69643285991608384</v>
      </c>
      <c r="I61" s="45">
        <f ca="1">DSUM($B$37:$Y$39,I$49,$B$49:$C61)</f>
        <v>0.61624190070748142</v>
      </c>
      <c r="J61" s="45">
        <f ca="1">DSUM($B$37:$Y$39,J$49,$B$49:$C61)</f>
        <v>0.53840168308785041</v>
      </c>
      <c r="K61" s="45">
        <f ca="1">DSUM($B$37:$Y$39,K$49,$B$49:$C61)</f>
        <v>0.46555937771004452</v>
      </c>
      <c r="L61" s="45">
        <f ca="1">DSUM($B$37:$Y$39,L$49,$B$49:$C61)</f>
        <v>0.39913674452976511</v>
      </c>
      <c r="M61" s="45">
        <f ca="1">DSUM($B$37:$Y$39,M$49,$B$49:$C61)</f>
        <v>0.33972794000831896</v>
      </c>
      <c r="N61" s="45">
        <f ca="1">DSUM($B$37:$Y$39,N$49,$B$49:$C61)</f>
        <v>0.28738656882162011</v>
      </c>
      <c r="O61" s="45">
        <f ca="1">DSUM($B$37:$Y$39,O$49,$B$49:$C61)</f>
        <v>0.2418228779825719</v>
      </c>
      <c r="P61" s="45">
        <f ca="1">DSUM($B$37:$Y$39,P$49,$B$49:$C61)</f>
        <v>0.18988761644533242</v>
      </c>
      <c r="Q61" s="45">
        <f ca="1">DSUM($B$37:$Y$39,Q$49,$B$49:$C61)</f>
        <v>0.14908505085010301</v>
      </c>
      <c r="R61" s="45">
        <f ca="1">DSUM($B$37:$Y$39,R$49,$B$49:$C61)</f>
        <v>0.11703377680708153</v>
      </c>
      <c r="S61" s="45">
        <f ca="1">DSUM($B$37:$Y$39,S$49,$B$49:$C61)</f>
        <v>9.1860962536662122E-2</v>
      </c>
      <c r="T61" s="45">
        <f ca="1">DSUM($B$37:$Y$39,T$49,$B$49:$C61)</f>
        <v>7.2093706130406332E-2</v>
      </c>
      <c r="U61" s="45">
        <f ca="1">DSUM($B$37:$Y$39,U$49,$B$49:$C61)</f>
        <v>5.6573639525066971E-2</v>
      </c>
      <c r="V61" s="45">
        <f ca="1">DSUM($B$37:$Y$39,V$49,$B$49:$C61)</f>
        <v>4.4389944210798345E-2</v>
      </c>
      <c r="W61" s="45">
        <f ca="1">DSUM($B$37:$Y$39,W$49,$B$49:$C61)</f>
        <v>3.4826650432846711E-2</v>
      </c>
      <c r="X61" s="45">
        <f ca="1">DSUM($B$37:$Y$39,X$49,$B$49:$C61)</f>
        <v>2.7321344325267699E-2</v>
      </c>
      <c r="Y61" s="45">
        <f ca="1">DSUM($B$37:$Y$39,Y$49,$B$49:$C61)</f>
        <v>9.5175684616053378</v>
      </c>
      <c r="Z61" s="86"/>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row>
    <row r="62" spans="1:79">
      <c r="A62" s="20" t="s">
        <v>67</v>
      </c>
      <c r="B62" s="79" t="s">
        <v>111</v>
      </c>
      <c r="C62" s="79" t="s">
        <v>112</v>
      </c>
      <c r="D62" s="79"/>
      <c r="E62" s="45">
        <f>DSUM($B$37:$Y$39,E$49,$B$49:$C62)</f>
        <v>1.7869512878627081</v>
      </c>
      <c r="F62" s="45">
        <f ca="1">DSUM($B$37:$Y$39,F$49,$B$49:$C62)</f>
        <v>1.2655876763128018</v>
      </c>
      <c r="G62" s="45">
        <f ca="1">DSUM($B$37:$Y$39,G$49,$B$49:$C62)</f>
        <v>0.88522186547732384</v>
      </c>
      <c r="H62" s="45">
        <f ca="1">DSUM($B$37:$Y$39,H$49,$B$49:$C62)</f>
        <v>0.69643285991608384</v>
      </c>
      <c r="I62" s="45">
        <f ca="1">DSUM($B$37:$Y$39,I$49,$B$49:$C62)</f>
        <v>0.61624190070748142</v>
      </c>
      <c r="J62" s="45">
        <f ca="1">DSUM($B$37:$Y$39,J$49,$B$49:$C62)</f>
        <v>0.53840168308785041</v>
      </c>
      <c r="K62" s="45">
        <f ca="1">DSUM($B$37:$Y$39,K$49,$B$49:$C62)</f>
        <v>0.46555937771004452</v>
      </c>
      <c r="L62" s="45">
        <f ca="1">DSUM($B$37:$Y$39,L$49,$B$49:$C62)</f>
        <v>0.39913674452976511</v>
      </c>
      <c r="M62" s="45">
        <f ca="1">DSUM($B$37:$Y$39,M$49,$B$49:$C62)</f>
        <v>0.33972794000831896</v>
      </c>
      <c r="N62" s="45">
        <f ca="1">DSUM($B$37:$Y$39,N$49,$B$49:$C62)</f>
        <v>0.28738656882162011</v>
      </c>
      <c r="O62" s="45">
        <f ca="1">DSUM($B$37:$Y$39,O$49,$B$49:$C62)</f>
        <v>0.2418228779825719</v>
      </c>
      <c r="P62" s="45">
        <f ca="1">DSUM($B$37:$Y$39,P$49,$B$49:$C62)</f>
        <v>0.18988761644533242</v>
      </c>
      <c r="Q62" s="45">
        <f ca="1">DSUM($B$37:$Y$39,Q$49,$B$49:$C62)</f>
        <v>0.14908505085010301</v>
      </c>
      <c r="R62" s="45">
        <f ca="1">DSUM($B$37:$Y$39,R$49,$B$49:$C62)</f>
        <v>0.11703377680708153</v>
      </c>
      <c r="S62" s="45">
        <f ca="1">DSUM($B$37:$Y$39,S$49,$B$49:$C62)</f>
        <v>9.1860962536662122E-2</v>
      </c>
      <c r="T62" s="45">
        <f ca="1">DSUM($B$37:$Y$39,T$49,$B$49:$C62)</f>
        <v>7.2093706130406332E-2</v>
      </c>
      <c r="U62" s="45">
        <f ca="1">DSUM($B$37:$Y$39,U$49,$B$49:$C62)</f>
        <v>5.6573639525066971E-2</v>
      </c>
      <c r="V62" s="45">
        <f ca="1">DSUM($B$37:$Y$39,V$49,$B$49:$C62)</f>
        <v>4.4389944210798345E-2</v>
      </c>
      <c r="W62" s="45">
        <f ca="1">DSUM($B$37:$Y$39,W$49,$B$49:$C62)</f>
        <v>3.4826650432846711E-2</v>
      </c>
      <c r="X62" s="45">
        <f ca="1">DSUM($B$37:$Y$39,X$49,$B$49:$C62)</f>
        <v>2.7321344325267699E-2</v>
      </c>
      <c r="Y62" s="45">
        <f ca="1">DSUM($B$37:$Y$39,Y$49,$B$49:$C62)</f>
        <v>9.5175684616053378</v>
      </c>
      <c r="Z62" s="86"/>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row>
    <row r="63" spans="1:79">
      <c r="A63" s="20" t="s">
        <v>68</v>
      </c>
      <c r="B63" s="79" t="s">
        <v>113</v>
      </c>
      <c r="C63" s="79" t="s">
        <v>114</v>
      </c>
      <c r="D63" s="79"/>
      <c r="E63" s="45">
        <f>DSUM($B$37:$Y$39,E$49,$B$49:$C63)</f>
        <v>1.7869512878627081</v>
      </c>
      <c r="F63" s="45">
        <f ca="1">DSUM($B$37:$Y$39,F$49,$B$49:$C63)</f>
        <v>1.2655876763128018</v>
      </c>
      <c r="G63" s="45">
        <f ca="1">DSUM($B$37:$Y$39,G$49,$B$49:$C63)</f>
        <v>0.88522186547732384</v>
      </c>
      <c r="H63" s="45">
        <f ca="1">DSUM($B$37:$Y$39,H$49,$B$49:$C63)</f>
        <v>0.69643285991608384</v>
      </c>
      <c r="I63" s="45">
        <f ca="1">DSUM($B$37:$Y$39,I$49,$B$49:$C63)</f>
        <v>0.61624190070748142</v>
      </c>
      <c r="J63" s="45">
        <f ca="1">DSUM($B$37:$Y$39,J$49,$B$49:$C63)</f>
        <v>0.53840168308785041</v>
      </c>
      <c r="K63" s="45">
        <f ca="1">DSUM($B$37:$Y$39,K$49,$B$49:$C63)</f>
        <v>0.46555937771004452</v>
      </c>
      <c r="L63" s="45">
        <f ca="1">DSUM($B$37:$Y$39,L$49,$B$49:$C63)</f>
        <v>0.39913674452976511</v>
      </c>
      <c r="M63" s="45">
        <f ca="1">DSUM($B$37:$Y$39,M$49,$B$49:$C63)</f>
        <v>0.33972794000831896</v>
      </c>
      <c r="N63" s="45">
        <f ca="1">DSUM($B$37:$Y$39,N$49,$B$49:$C63)</f>
        <v>0.28738656882162011</v>
      </c>
      <c r="O63" s="45">
        <f ca="1">DSUM($B$37:$Y$39,O$49,$B$49:$C63)</f>
        <v>0.2418228779825719</v>
      </c>
      <c r="P63" s="45">
        <f ca="1">DSUM($B$37:$Y$39,P$49,$B$49:$C63)</f>
        <v>0.18988761644533242</v>
      </c>
      <c r="Q63" s="45">
        <f ca="1">DSUM($B$37:$Y$39,Q$49,$B$49:$C63)</f>
        <v>0.14908505085010301</v>
      </c>
      <c r="R63" s="45">
        <f ca="1">DSUM($B$37:$Y$39,R$49,$B$49:$C63)</f>
        <v>0.11703377680708153</v>
      </c>
      <c r="S63" s="45">
        <f ca="1">DSUM($B$37:$Y$39,S$49,$B$49:$C63)</f>
        <v>9.1860962536662122E-2</v>
      </c>
      <c r="T63" s="45">
        <f ca="1">DSUM($B$37:$Y$39,T$49,$B$49:$C63)</f>
        <v>7.2093706130406332E-2</v>
      </c>
      <c r="U63" s="45">
        <f ca="1">DSUM($B$37:$Y$39,U$49,$B$49:$C63)</f>
        <v>5.6573639525066971E-2</v>
      </c>
      <c r="V63" s="45">
        <f ca="1">DSUM($B$37:$Y$39,V$49,$B$49:$C63)</f>
        <v>4.4389944210798345E-2</v>
      </c>
      <c r="W63" s="45">
        <f ca="1">DSUM($B$37:$Y$39,W$49,$B$49:$C63)</f>
        <v>3.4826650432846711E-2</v>
      </c>
      <c r="X63" s="45">
        <f ca="1">DSUM($B$37:$Y$39,X$49,$B$49:$C63)</f>
        <v>2.7321344325267699E-2</v>
      </c>
      <c r="Y63" s="45">
        <f ca="1">DSUM($B$37:$Y$39,Y$49,$B$49:$C63)</f>
        <v>9.5175684616053378</v>
      </c>
      <c r="Z63" s="86"/>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row>
    <row r="64" spans="1:79">
      <c r="A64" s="20" t="s">
        <v>69</v>
      </c>
      <c r="B64" s="79" t="s">
        <v>115</v>
      </c>
      <c r="C64" s="79" t="s">
        <v>116</v>
      </c>
      <c r="D64" s="79"/>
      <c r="E64" s="45">
        <f>DSUM($B$37:$Y$39,E$49,$B$49:$C64)</f>
        <v>1.7869512878627081</v>
      </c>
      <c r="F64" s="45">
        <f ca="1">DSUM($B$37:$Y$39,F$49,$B$49:$C64)</f>
        <v>1.2655876763128018</v>
      </c>
      <c r="G64" s="45">
        <f ca="1">DSUM($B$37:$Y$39,G$49,$B$49:$C64)</f>
        <v>0.88522186547732384</v>
      </c>
      <c r="H64" s="45">
        <f ca="1">DSUM($B$37:$Y$39,H$49,$B$49:$C64)</f>
        <v>0.69643285991608384</v>
      </c>
      <c r="I64" s="45">
        <f ca="1">DSUM($B$37:$Y$39,I$49,$B$49:$C64)</f>
        <v>0.61624190070748142</v>
      </c>
      <c r="J64" s="45">
        <f ca="1">DSUM($B$37:$Y$39,J$49,$B$49:$C64)</f>
        <v>0.53840168308785041</v>
      </c>
      <c r="K64" s="45">
        <f ca="1">DSUM($B$37:$Y$39,K$49,$B$49:$C64)</f>
        <v>0.46555937771004452</v>
      </c>
      <c r="L64" s="45">
        <f ca="1">DSUM($B$37:$Y$39,L$49,$B$49:$C64)</f>
        <v>0.39913674452976511</v>
      </c>
      <c r="M64" s="45">
        <f ca="1">DSUM($B$37:$Y$39,M$49,$B$49:$C64)</f>
        <v>0.33972794000831896</v>
      </c>
      <c r="N64" s="45">
        <f ca="1">DSUM($B$37:$Y$39,N$49,$B$49:$C64)</f>
        <v>0.28738656882162011</v>
      </c>
      <c r="O64" s="45">
        <f ca="1">DSUM($B$37:$Y$39,O$49,$B$49:$C64)</f>
        <v>0.2418228779825719</v>
      </c>
      <c r="P64" s="45">
        <f ca="1">DSUM($B$37:$Y$39,P$49,$B$49:$C64)</f>
        <v>0.18988761644533242</v>
      </c>
      <c r="Q64" s="45">
        <f ca="1">DSUM($B$37:$Y$39,Q$49,$B$49:$C64)</f>
        <v>0.14908505085010301</v>
      </c>
      <c r="R64" s="45">
        <f ca="1">DSUM($B$37:$Y$39,R$49,$B$49:$C64)</f>
        <v>0.11703377680708153</v>
      </c>
      <c r="S64" s="45">
        <f ca="1">DSUM($B$37:$Y$39,S$49,$B$49:$C64)</f>
        <v>9.1860962536662122E-2</v>
      </c>
      <c r="T64" s="45">
        <f ca="1">DSUM($B$37:$Y$39,T$49,$B$49:$C64)</f>
        <v>7.2093706130406332E-2</v>
      </c>
      <c r="U64" s="45">
        <f ca="1">DSUM($B$37:$Y$39,U$49,$B$49:$C64)</f>
        <v>5.6573639525066971E-2</v>
      </c>
      <c r="V64" s="45">
        <f ca="1">DSUM($B$37:$Y$39,V$49,$B$49:$C64)</f>
        <v>4.4389944210798345E-2</v>
      </c>
      <c r="W64" s="45">
        <f ca="1">DSUM($B$37:$Y$39,W$49,$B$49:$C64)</f>
        <v>3.4826650432846711E-2</v>
      </c>
      <c r="X64" s="45">
        <f ca="1">DSUM($B$37:$Y$39,X$49,$B$49:$C64)</f>
        <v>2.7321344325267699E-2</v>
      </c>
      <c r="Y64" s="45">
        <f ca="1">DSUM($B$37:$Y$39,Y$49,$B$49:$C64)</f>
        <v>9.5175684616053378</v>
      </c>
      <c r="Z64" s="86"/>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row>
    <row r="65" spans="1:79">
      <c r="A65" s="20" t="s">
        <v>70</v>
      </c>
      <c r="B65" s="79" t="s">
        <v>117</v>
      </c>
      <c r="C65" s="79" t="s">
        <v>118</v>
      </c>
      <c r="D65" s="79"/>
      <c r="E65" s="45">
        <f>DSUM($B$37:$Y$39,E$49,$B$49:$C65)</f>
        <v>1.7869512878627081</v>
      </c>
      <c r="F65" s="45">
        <f ca="1">DSUM($B$37:$Y$39,F$49,$B$49:$C65)</f>
        <v>1.2655876763128018</v>
      </c>
      <c r="G65" s="45">
        <f ca="1">DSUM($B$37:$Y$39,G$49,$B$49:$C65)</f>
        <v>0.88522186547732384</v>
      </c>
      <c r="H65" s="45">
        <f ca="1">DSUM($B$37:$Y$39,H$49,$B$49:$C65)</f>
        <v>0.69643285991608384</v>
      </c>
      <c r="I65" s="45">
        <f ca="1">DSUM($B$37:$Y$39,I$49,$B$49:$C65)</f>
        <v>0.61624190070748142</v>
      </c>
      <c r="J65" s="45">
        <f ca="1">DSUM($B$37:$Y$39,J$49,$B$49:$C65)</f>
        <v>0.53840168308785041</v>
      </c>
      <c r="K65" s="45">
        <f ca="1">DSUM($B$37:$Y$39,K$49,$B$49:$C65)</f>
        <v>0.46555937771004452</v>
      </c>
      <c r="L65" s="45">
        <f ca="1">DSUM($B$37:$Y$39,L$49,$B$49:$C65)</f>
        <v>0.39913674452976511</v>
      </c>
      <c r="M65" s="45">
        <f ca="1">DSUM($B$37:$Y$39,M$49,$B$49:$C65)</f>
        <v>0.33972794000831896</v>
      </c>
      <c r="N65" s="45">
        <f ca="1">DSUM($B$37:$Y$39,N$49,$B$49:$C65)</f>
        <v>0.28738656882162011</v>
      </c>
      <c r="O65" s="45">
        <f ca="1">DSUM($B$37:$Y$39,O$49,$B$49:$C65)</f>
        <v>0.2418228779825719</v>
      </c>
      <c r="P65" s="45">
        <f ca="1">DSUM($B$37:$Y$39,P$49,$B$49:$C65)</f>
        <v>0.18988761644533242</v>
      </c>
      <c r="Q65" s="45">
        <f ca="1">DSUM($B$37:$Y$39,Q$49,$B$49:$C65)</f>
        <v>0.14908505085010301</v>
      </c>
      <c r="R65" s="45">
        <f ca="1">DSUM($B$37:$Y$39,R$49,$B$49:$C65)</f>
        <v>0.11703377680708153</v>
      </c>
      <c r="S65" s="45">
        <f ca="1">DSUM($B$37:$Y$39,S$49,$B$49:$C65)</f>
        <v>9.1860962536662122E-2</v>
      </c>
      <c r="T65" s="45">
        <f ca="1">DSUM($B$37:$Y$39,T$49,$B$49:$C65)</f>
        <v>7.2093706130406332E-2</v>
      </c>
      <c r="U65" s="45">
        <f ca="1">DSUM($B$37:$Y$39,U$49,$B$49:$C65)</f>
        <v>5.6573639525066971E-2</v>
      </c>
      <c r="V65" s="45">
        <f ca="1">DSUM($B$37:$Y$39,V$49,$B$49:$C65)</f>
        <v>4.4389944210798345E-2</v>
      </c>
      <c r="W65" s="45">
        <f ca="1">DSUM($B$37:$Y$39,W$49,$B$49:$C65)</f>
        <v>3.4826650432846711E-2</v>
      </c>
      <c r="X65" s="45">
        <f ca="1">DSUM($B$37:$Y$39,X$49,$B$49:$C65)</f>
        <v>2.7321344325267699E-2</v>
      </c>
      <c r="Y65" s="45">
        <f ca="1">DSUM($B$37:$Y$39,Y$49,$B$49:$C65)</f>
        <v>9.5175684616053378</v>
      </c>
      <c r="Z65" s="86"/>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row>
    <row r="66" spans="1:79">
      <c r="A66" s="20" t="s">
        <v>71</v>
      </c>
      <c r="B66" s="79" t="s">
        <v>119</v>
      </c>
      <c r="C66" s="79" t="s">
        <v>120</v>
      </c>
      <c r="D66" s="79"/>
      <c r="E66" s="45">
        <f>DSUM($B$37:$Y$39,E$49,$B$49:$C66)</f>
        <v>1.7869512878627081</v>
      </c>
      <c r="F66" s="45">
        <f ca="1">DSUM($B$37:$Y$39,F$49,$B$49:$C66)</f>
        <v>1.2655876763128018</v>
      </c>
      <c r="G66" s="45">
        <f ca="1">DSUM($B$37:$Y$39,G$49,$B$49:$C66)</f>
        <v>0.88522186547732384</v>
      </c>
      <c r="H66" s="45">
        <f ca="1">DSUM($B$37:$Y$39,H$49,$B$49:$C66)</f>
        <v>0.69643285991608384</v>
      </c>
      <c r="I66" s="45">
        <f ca="1">DSUM($B$37:$Y$39,I$49,$B$49:$C66)</f>
        <v>0.61624190070748142</v>
      </c>
      <c r="J66" s="45">
        <f ca="1">DSUM($B$37:$Y$39,J$49,$B$49:$C66)</f>
        <v>0.53840168308785041</v>
      </c>
      <c r="K66" s="45">
        <f ca="1">DSUM($B$37:$Y$39,K$49,$B$49:$C66)</f>
        <v>0.46555937771004452</v>
      </c>
      <c r="L66" s="45">
        <f ca="1">DSUM($B$37:$Y$39,L$49,$B$49:$C66)</f>
        <v>0.39913674452976511</v>
      </c>
      <c r="M66" s="45">
        <f ca="1">DSUM($B$37:$Y$39,M$49,$B$49:$C66)</f>
        <v>0.33972794000831896</v>
      </c>
      <c r="N66" s="45">
        <f ca="1">DSUM($B$37:$Y$39,N$49,$B$49:$C66)</f>
        <v>0.28738656882162011</v>
      </c>
      <c r="O66" s="45">
        <f ca="1">DSUM($B$37:$Y$39,O$49,$B$49:$C66)</f>
        <v>0.2418228779825719</v>
      </c>
      <c r="P66" s="45">
        <f ca="1">DSUM($B$37:$Y$39,P$49,$B$49:$C66)</f>
        <v>0.18988761644533242</v>
      </c>
      <c r="Q66" s="45">
        <f ca="1">DSUM($B$37:$Y$39,Q$49,$B$49:$C66)</f>
        <v>0.14908505085010301</v>
      </c>
      <c r="R66" s="45">
        <f ca="1">DSUM($B$37:$Y$39,R$49,$B$49:$C66)</f>
        <v>0.11703377680708153</v>
      </c>
      <c r="S66" s="45">
        <f ca="1">DSUM($B$37:$Y$39,S$49,$B$49:$C66)</f>
        <v>9.1860962536662122E-2</v>
      </c>
      <c r="T66" s="45">
        <f ca="1">DSUM($B$37:$Y$39,T$49,$B$49:$C66)</f>
        <v>7.2093706130406332E-2</v>
      </c>
      <c r="U66" s="45">
        <f ca="1">DSUM($B$37:$Y$39,U$49,$B$49:$C66)</f>
        <v>5.6573639525066971E-2</v>
      </c>
      <c r="V66" s="45">
        <f ca="1">DSUM($B$37:$Y$39,V$49,$B$49:$C66)</f>
        <v>4.4389944210798345E-2</v>
      </c>
      <c r="W66" s="45">
        <f ca="1">DSUM($B$37:$Y$39,W$49,$B$49:$C66)</f>
        <v>3.4826650432846711E-2</v>
      </c>
      <c r="X66" s="45">
        <f ca="1">DSUM($B$37:$Y$39,X$49,$B$49:$C66)</f>
        <v>2.7321344325267699E-2</v>
      </c>
      <c r="Y66" s="45">
        <f ca="1">DSUM($B$37:$Y$39,Y$49,$B$49:$C66)</f>
        <v>9.5175684616053378</v>
      </c>
      <c r="Z66" s="8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row>
    <row r="67" spans="1:79">
      <c r="A67" s="20" t="s">
        <v>72</v>
      </c>
      <c r="B67" s="79" t="s">
        <v>121</v>
      </c>
      <c r="C67" s="79" t="s">
        <v>122</v>
      </c>
      <c r="D67" s="79"/>
      <c r="E67" s="45">
        <f>DSUM($B$37:$Y$39,E$49,$B$49:$C67)</f>
        <v>1.7869512878627081</v>
      </c>
      <c r="F67" s="45">
        <f ca="1">DSUM($B$37:$Y$39,F$49,$B$49:$C67)</f>
        <v>1.2655876763128018</v>
      </c>
      <c r="G67" s="45">
        <f ca="1">DSUM($B$37:$Y$39,G$49,$B$49:$C67)</f>
        <v>0.88522186547732384</v>
      </c>
      <c r="H67" s="45">
        <f ca="1">DSUM($B$37:$Y$39,H$49,$B$49:$C67)</f>
        <v>0.69643285991608384</v>
      </c>
      <c r="I67" s="45">
        <f ca="1">DSUM($B$37:$Y$39,I$49,$B$49:$C67)</f>
        <v>0.61624190070748142</v>
      </c>
      <c r="J67" s="45">
        <f ca="1">DSUM($B$37:$Y$39,J$49,$B$49:$C67)</f>
        <v>0.53840168308785041</v>
      </c>
      <c r="K67" s="45">
        <f ca="1">DSUM($B$37:$Y$39,K$49,$B$49:$C67)</f>
        <v>0.46555937771004452</v>
      </c>
      <c r="L67" s="45">
        <f ca="1">DSUM($B$37:$Y$39,L$49,$B$49:$C67)</f>
        <v>0.39913674452976511</v>
      </c>
      <c r="M67" s="45">
        <f ca="1">DSUM($B$37:$Y$39,M$49,$B$49:$C67)</f>
        <v>0.33972794000831896</v>
      </c>
      <c r="N67" s="45">
        <f ca="1">DSUM($B$37:$Y$39,N$49,$B$49:$C67)</f>
        <v>0.28738656882162011</v>
      </c>
      <c r="O67" s="45">
        <f ca="1">DSUM($B$37:$Y$39,O$49,$B$49:$C67)</f>
        <v>0.2418228779825719</v>
      </c>
      <c r="P67" s="45">
        <f ca="1">DSUM($B$37:$Y$39,P$49,$B$49:$C67)</f>
        <v>0.18988761644533242</v>
      </c>
      <c r="Q67" s="45">
        <f ca="1">DSUM($B$37:$Y$39,Q$49,$B$49:$C67)</f>
        <v>0.14908505085010301</v>
      </c>
      <c r="R67" s="45">
        <f ca="1">DSUM($B$37:$Y$39,R$49,$B$49:$C67)</f>
        <v>0.11703377680708153</v>
      </c>
      <c r="S67" s="45">
        <f ca="1">DSUM($B$37:$Y$39,S$49,$B$49:$C67)</f>
        <v>9.1860962536662122E-2</v>
      </c>
      <c r="T67" s="45">
        <f ca="1">DSUM($B$37:$Y$39,T$49,$B$49:$C67)</f>
        <v>7.2093706130406332E-2</v>
      </c>
      <c r="U67" s="45">
        <f ca="1">DSUM($B$37:$Y$39,U$49,$B$49:$C67)</f>
        <v>5.6573639525066971E-2</v>
      </c>
      <c r="V67" s="45">
        <f ca="1">DSUM($B$37:$Y$39,V$49,$B$49:$C67)</f>
        <v>4.4389944210798345E-2</v>
      </c>
      <c r="W67" s="45">
        <f ca="1">DSUM($B$37:$Y$39,W$49,$B$49:$C67)</f>
        <v>3.4826650432846711E-2</v>
      </c>
      <c r="X67" s="45">
        <f ca="1">DSUM($B$37:$Y$39,X$49,$B$49:$C67)</f>
        <v>2.7321344325267699E-2</v>
      </c>
      <c r="Y67" s="45">
        <f ca="1">DSUM($B$37:$Y$39,Y$49,$B$49:$C67)</f>
        <v>9.5175684616053378</v>
      </c>
      <c r="Z67" s="86"/>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row>
    <row r="68" spans="1:79">
      <c r="A68" s="20" t="s">
        <v>73</v>
      </c>
      <c r="B68" s="79" t="s">
        <v>123</v>
      </c>
      <c r="C68" s="79" t="s">
        <v>124</v>
      </c>
      <c r="D68" s="79"/>
      <c r="E68" s="45">
        <f>DSUM($B$37:$Y$39,E$49,$B$49:$C68)</f>
        <v>1.7869512878627081</v>
      </c>
      <c r="F68" s="45">
        <f ca="1">DSUM($B$37:$Y$39,F$49,$B$49:$C68)</f>
        <v>1.2655876763128018</v>
      </c>
      <c r="G68" s="45">
        <f ca="1">DSUM($B$37:$Y$39,G$49,$B$49:$C68)</f>
        <v>0.88522186547732384</v>
      </c>
      <c r="H68" s="45">
        <f ca="1">DSUM($B$37:$Y$39,H$49,$B$49:$C68)</f>
        <v>0.69643285991608384</v>
      </c>
      <c r="I68" s="45">
        <f ca="1">DSUM($B$37:$Y$39,I$49,$B$49:$C68)</f>
        <v>0.61624190070748142</v>
      </c>
      <c r="J68" s="45">
        <f ca="1">DSUM($B$37:$Y$39,J$49,$B$49:$C68)</f>
        <v>0.53840168308785041</v>
      </c>
      <c r="K68" s="45">
        <f ca="1">DSUM($B$37:$Y$39,K$49,$B$49:$C68)</f>
        <v>0.46555937771004452</v>
      </c>
      <c r="L68" s="45">
        <f ca="1">DSUM($B$37:$Y$39,L$49,$B$49:$C68)</f>
        <v>0.39913674452976511</v>
      </c>
      <c r="M68" s="45">
        <f ca="1">DSUM($B$37:$Y$39,M$49,$B$49:$C68)</f>
        <v>0.33972794000831896</v>
      </c>
      <c r="N68" s="45">
        <f ca="1">DSUM($B$37:$Y$39,N$49,$B$49:$C68)</f>
        <v>0.28738656882162011</v>
      </c>
      <c r="O68" s="45">
        <f ca="1">DSUM($B$37:$Y$39,O$49,$B$49:$C68)</f>
        <v>0.2418228779825719</v>
      </c>
      <c r="P68" s="45">
        <f ca="1">DSUM($B$37:$Y$39,P$49,$B$49:$C68)</f>
        <v>0.18988761644533242</v>
      </c>
      <c r="Q68" s="45">
        <f ca="1">DSUM($B$37:$Y$39,Q$49,$B$49:$C68)</f>
        <v>0.14908505085010301</v>
      </c>
      <c r="R68" s="45">
        <f ca="1">DSUM($B$37:$Y$39,R$49,$B$49:$C68)</f>
        <v>0.11703377680708153</v>
      </c>
      <c r="S68" s="45">
        <f ca="1">DSUM($B$37:$Y$39,S$49,$B$49:$C68)</f>
        <v>9.1860962536662122E-2</v>
      </c>
      <c r="T68" s="45">
        <f ca="1">DSUM($B$37:$Y$39,T$49,$B$49:$C68)</f>
        <v>7.2093706130406332E-2</v>
      </c>
      <c r="U68" s="45">
        <f ca="1">DSUM($B$37:$Y$39,U$49,$B$49:$C68)</f>
        <v>5.6573639525066971E-2</v>
      </c>
      <c r="V68" s="45">
        <f ca="1">DSUM($B$37:$Y$39,V$49,$B$49:$C68)</f>
        <v>4.4389944210798345E-2</v>
      </c>
      <c r="W68" s="45">
        <f ca="1">DSUM($B$37:$Y$39,W$49,$B$49:$C68)</f>
        <v>3.4826650432846711E-2</v>
      </c>
      <c r="X68" s="45">
        <f ca="1">DSUM($B$37:$Y$39,X$49,$B$49:$C68)</f>
        <v>2.7321344325267699E-2</v>
      </c>
      <c r="Y68" s="45">
        <f ca="1">DSUM($B$37:$Y$39,Y$49,$B$49:$C68)</f>
        <v>9.5175684616053378</v>
      </c>
      <c r="Z68" s="86"/>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row>
    <row r="69" spans="1:79">
      <c r="A69" s="20" t="s">
        <v>74</v>
      </c>
      <c r="B69" s="79" t="s">
        <v>125</v>
      </c>
      <c r="C69" s="79" t="s">
        <v>126</v>
      </c>
      <c r="D69" s="79"/>
      <c r="E69" s="45">
        <f>DSUM($B$37:$Y$39,E$49,$B$49:$C69)</f>
        <v>1.7869512878627081</v>
      </c>
      <c r="F69" s="45">
        <f ca="1">DSUM($B$37:$Y$39,F$49,$B$49:$C69)</f>
        <v>1.2655876763128018</v>
      </c>
      <c r="G69" s="45">
        <f ca="1">DSUM($B$37:$Y$39,G$49,$B$49:$C69)</f>
        <v>0.88522186547732384</v>
      </c>
      <c r="H69" s="45">
        <f ca="1">DSUM($B$37:$Y$39,H$49,$B$49:$C69)</f>
        <v>0.69643285991608384</v>
      </c>
      <c r="I69" s="45">
        <f ca="1">DSUM($B$37:$Y$39,I$49,$B$49:$C69)</f>
        <v>0.61624190070748142</v>
      </c>
      <c r="J69" s="45">
        <f ca="1">DSUM($B$37:$Y$39,J$49,$B$49:$C69)</f>
        <v>0.53840168308785041</v>
      </c>
      <c r="K69" s="45">
        <f ca="1">DSUM($B$37:$Y$39,K$49,$B$49:$C69)</f>
        <v>0.46555937771004452</v>
      </c>
      <c r="L69" s="45">
        <f ca="1">DSUM($B$37:$Y$39,L$49,$B$49:$C69)</f>
        <v>0.39913674452976511</v>
      </c>
      <c r="M69" s="45">
        <f ca="1">DSUM($B$37:$Y$39,M$49,$B$49:$C69)</f>
        <v>0.33972794000831896</v>
      </c>
      <c r="N69" s="45">
        <f ca="1">DSUM($B$37:$Y$39,N$49,$B$49:$C69)</f>
        <v>0.28738656882162011</v>
      </c>
      <c r="O69" s="45">
        <f ca="1">DSUM($B$37:$Y$39,O$49,$B$49:$C69)</f>
        <v>0.2418228779825719</v>
      </c>
      <c r="P69" s="45">
        <f ca="1">DSUM($B$37:$Y$39,P$49,$B$49:$C69)</f>
        <v>0.18988761644533242</v>
      </c>
      <c r="Q69" s="45">
        <f ca="1">DSUM($B$37:$Y$39,Q$49,$B$49:$C69)</f>
        <v>0.14908505085010301</v>
      </c>
      <c r="R69" s="45">
        <f ca="1">DSUM($B$37:$Y$39,R$49,$B$49:$C69)</f>
        <v>0.11703377680708153</v>
      </c>
      <c r="S69" s="45">
        <f ca="1">DSUM($B$37:$Y$39,S$49,$B$49:$C69)</f>
        <v>9.1860962536662122E-2</v>
      </c>
      <c r="T69" s="45">
        <f ca="1">DSUM($B$37:$Y$39,T$49,$B$49:$C69)</f>
        <v>7.2093706130406332E-2</v>
      </c>
      <c r="U69" s="45">
        <f ca="1">DSUM($B$37:$Y$39,U$49,$B$49:$C69)</f>
        <v>5.6573639525066971E-2</v>
      </c>
      <c r="V69" s="45">
        <f ca="1">DSUM($B$37:$Y$39,V$49,$B$49:$C69)</f>
        <v>4.4389944210798345E-2</v>
      </c>
      <c r="W69" s="45">
        <f ca="1">DSUM($B$37:$Y$39,W$49,$B$49:$C69)</f>
        <v>3.4826650432846711E-2</v>
      </c>
      <c r="X69" s="45">
        <f ca="1">DSUM($B$37:$Y$39,X$49,$B$49:$C69)</f>
        <v>2.7321344325267699E-2</v>
      </c>
      <c r="Y69" s="45">
        <f ca="1">DSUM($B$37:$Y$39,Y$49,$B$49:$C69)</f>
        <v>9.5175684616053378</v>
      </c>
      <c r="Z69" s="86"/>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row>
    <row r="70" spans="1:79">
      <c r="A70" s="20" t="s">
        <v>75</v>
      </c>
      <c r="B70" s="79" t="s">
        <v>127</v>
      </c>
      <c r="C70" s="79" t="s">
        <v>128</v>
      </c>
      <c r="D70" s="79"/>
      <c r="E70" s="45">
        <f>DSUM($B$37:$Y$39,E$49,$B$49:$C70)</f>
        <v>1.7869512878627081</v>
      </c>
      <c r="F70" s="45">
        <f ca="1">DSUM($B$37:$Y$39,F$49,$B$49:$C70)</f>
        <v>1.2655876763128018</v>
      </c>
      <c r="G70" s="45">
        <f ca="1">DSUM($B$37:$Y$39,G$49,$B$49:$C70)</f>
        <v>0.88522186547732384</v>
      </c>
      <c r="H70" s="45">
        <f ca="1">DSUM($B$37:$Y$39,H$49,$B$49:$C70)</f>
        <v>0.69643285991608384</v>
      </c>
      <c r="I70" s="45">
        <f ca="1">DSUM($B$37:$Y$39,I$49,$B$49:$C70)</f>
        <v>0.61624190070748142</v>
      </c>
      <c r="J70" s="45">
        <f ca="1">DSUM($B$37:$Y$39,J$49,$B$49:$C70)</f>
        <v>0.53840168308785041</v>
      </c>
      <c r="K70" s="45">
        <f ca="1">DSUM($B$37:$Y$39,K$49,$B$49:$C70)</f>
        <v>0.46555937771004452</v>
      </c>
      <c r="L70" s="45">
        <f ca="1">DSUM($B$37:$Y$39,L$49,$B$49:$C70)</f>
        <v>0.39913674452976511</v>
      </c>
      <c r="M70" s="45">
        <f ca="1">DSUM($B$37:$Y$39,M$49,$B$49:$C70)</f>
        <v>0.33972794000831896</v>
      </c>
      <c r="N70" s="45">
        <f ca="1">DSUM($B$37:$Y$39,N$49,$B$49:$C70)</f>
        <v>0.28738656882162011</v>
      </c>
      <c r="O70" s="45">
        <f ca="1">DSUM($B$37:$Y$39,O$49,$B$49:$C70)</f>
        <v>0.2418228779825719</v>
      </c>
      <c r="P70" s="45">
        <f ca="1">DSUM($B$37:$Y$39,P$49,$B$49:$C70)</f>
        <v>0.18988761644533242</v>
      </c>
      <c r="Q70" s="45">
        <f ca="1">DSUM($B$37:$Y$39,Q$49,$B$49:$C70)</f>
        <v>0.14908505085010301</v>
      </c>
      <c r="R70" s="45">
        <f ca="1">DSUM($B$37:$Y$39,R$49,$B$49:$C70)</f>
        <v>0.11703377680708153</v>
      </c>
      <c r="S70" s="45">
        <f ca="1">DSUM($B$37:$Y$39,S$49,$B$49:$C70)</f>
        <v>9.1860962536662122E-2</v>
      </c>
      <c r="T70" s="45">
        <f ca="1">DSUM($B$37:$Y$39,T$49,$B$49:$C70)</f>
        <v>7.2093706130406332E-2</v>
      </c>
      <c r="U70" s="45">
        <f ca="1">DSUM($B$37:$Y$39,U$49,$B$49:$C70)</f>
        <v>5.6573639525066971E-2</v>
      </c>
      <c r="V70" s="45">
        <f ca="1">DSUM($B$37:$Y$39,V$49,$B$49:$C70)</f>
        <v>4.4389944210798345E-2</v>
      </c>
      <c r="W70" s="45">
        <f ca="1">DSUM($B$37:$Y$39,W$49,$B$49:$C70)</f>
        <v>3.4826650432846711E-2</v>
      </c>
      <c r="X70" s="45">
        <f ca="1">DSUM($B$37:$Y$39,X$49,$B$49:$C70)</f>
        <v>2.7321344325267699E-2</v>
      </c>
      <c r="Y70" s="45">
        <f ca="1">DSUM($B$37:$Y$39,Y$49,$B$49:$C70)</f>
        <v>9.5175684616053378</v>
      </c>
      <c r="Z70" s="86"/>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row>
    <row r="71" spans="1:79">
      <c r="A71" s="20" t="s">
        <v>139</v>
      </c>
      <c r="B71" s="79" t="s">
        <v>129</v>
      </c>
      <c r="C71" s="79" t="s">
        <v>140</v>
      </c>
      <c r="D71" s="79"/>
      <c r="E71" s="45">
        <f>DSUM($B$37:$Y$39,E$49,$B$49:$C71)</f>
        <v>1.7869512878627081</v>
      </c>
      <c r="F71" s="45">
        <f ca="1">DSUM($B$37:$Y$39,F$49,$B$49:$C71)</f>
        <v>1.2655876763128018</v>
      </c>
      <c r="G71" s="45">
        <f ca="1">DSUM($B$37:$Y$39,G$49,$B$49:$C71)</f>
        <v>0.88522186547732384</v>
      </c>
      <c r="H71" s="45">
        <f ca="1">DSUM($B$37:$Y$39,H$49,$B$49:$C71)</f>
        <v>0.69643285991608384</v>
      </c>
      <c r="I71" s="45">
        <f ca="1">DSUM($B$37:$Y$39,I$49,$B$49:$C71)</f>
        <v>0.61624190070748142</v>
      </c>
      <c r="J71" s="45">
        <f ca="1">DSUM($B$37:$Y$39,J$49,$B$49:$C71)</f>
        <v>0.53840168308785041</v>
      </c>
      <c r="K71" s="45">
        <f ca="1">DSUM($B$37:$Y$39,K$49,$B$49:$C71)</f>
        <v>0.46555937771004452</v>
      </c>
      <c r="L71" s="45">
        <f ca="1">DSUM($B$37:$Y$39,L$49,$B$49:$C71)</f>
        <v>0.39913674452976511</v>
      </c>
      <c r="M71" s="45">
        <f ca="1">DSUM($B$37:$Y$39,M$49,$B$49:$C71)</f>
        <v>0.33972794000831896</v>
      </c>
      <c r="N71" s="45">
        <f ca="1">DSUM($B$37:$Y$39,N$49,$B$49:$C71)</f>
        <v>0.28738656882162011</v>
      </c>
      <c r="O71" s="45">
        <f ca="1">DSUM($B$37:$Y$39,O$49,$B$49:$C71)</f>
        <v>0.2418228779825719</v>
      </c>
      <c r="P71" s="45">
        <f ca="1">DSUM($B$37:$Y$39,P$49,$B$49:$C71)</f>
        <v>0.18988761644533242</v>
      </c>
      <c r="Q71" s="45">
        <f ca="1">DSUM($B$37:$Y$39,Q$49,$B$49:$C71)</f>
        <v>0.14908505085010301</v>
      </c>
      <c r="R71" s="45">
        <f ca="1">DSUM($B$37:$Y$39,R$49,$B$49:$C71)</f>
        <v>0.11703377680708153</v>
      </c>
      <c r="S71" s="45">
        <f ca="1">DSUM($B$37:$Y$39,S$49,$B$49:$C71)</f>
        <v>9.1860962536662122E-2</v>
      </c>
      <c r="T71" s="45">
        <f ca="1">DSUM($B$37:$Y$39,T$49,$B$49:$C71)</f>
        <v>7.2093706130406332E-2</v>
      </c>
      <c r="U71" s="45">
        <f ca="1">DSUM($B$37:$Y$39,U$49,$B$49:$C71)</f>
        <v>5.6573639525066971E-2</v>
      </c>
      <c r="V71" s="45">
        <f ca="1">DSUM($B$37:$Y$39,V$49,$B$49:$C71)</f>
        <v>4.4389944210798345E-2</v>
      </c>
      <c r="W71" s="45">
        <f ca="1">DSUM($B$37:$Y$39,W$49,$B$49:$C71)</f>
        <v>3.4826650432846711E-2</v>
      </c>
      <c r="X71" s="45">
        <f ca="1">DSUM($B$37:$Y$39,X$49,$B$49:$C71)</f>
        <v>2.7321344325267699E-2</v>
      </c>
      <c r="Y71" s="45">
        <f ca="1">DSUM($B$37:$Y$39,Y$49,$B$49:$C71)</f>
        <v>9.5175684616053378</v>
      </c>
      <c r="Z71" s="86"/>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row>
    <row r="72" spans="1:79">
      <c r="A72" s="20" t="s">
        <v>141</v>
      </c>
      <c r="B72" s="79" t="s">
        <v>142</v>
      </c>
      <c r="C72" s="79" t="s">
        <v>143</v>
      </c>
      <c r="D72" s="79"/>
      <c r="E72" s="45">
        <f>DSUM($B$37:$Y$39,E$49,$B$49:$C72)</f>
        <v>1.7869512878627081</v>
      </c>
      <c r="F72" s="45">
        <f ca="1">DSUM($B$37:$Y$39,F$49,$B$49:$C72)</f>
        <v>1.2655876763128018</v>
      </c>
      <c r="G72" s="45">
        <f ca="1">DSUM($B$37:$Y$39,G$49,$B$49:$C72)</f>
        <v>0.88522186547732384</v>
      </c>
      <c r="H72" s="45">
        <f ca="1">DSUM($B$37:$Y$39,H$49,$B$49:$C72)</f>
        <v>0.69643285991608384</v>
      </c>
      <c r="I72" s="45">
        <f ca="1">DSUM($B$37:$Y$39,I$49,$B$49:$C72)</f>
        <v>0.61624190070748142</v>
      </c>
      <c r="J72" s="45">
        <f ca="1">DSUM($B$37:$Y$39,J$49,$B$49:$C72)</f>
        <v>0.53840168308785041</v>
      </c>
      <c r="K72" s="45">
        <f ca="1">DSUM($B$37:$Y$39,K$49,$B$49:$C72)</f>
        <v>0.46555937771004452</v>
      </c>
      <c r="L72" s="45">
        <f ca="1">DSUM($B$37:$Y$39,L$49,$B$49:$C72)</f>
        <v>0.39913674452976511</v>
      </c>
      <c r="M72" s="45">
        <f ca="1">DSUM($B$37:$Y$39,M$49,$B$49:$C72)</f>
        <v>0.33972794000831896</v>
      </c>
      <c r="N72" s="45">
        <f ca="1">DSUM($B$37:$Y$39,N$49,$B$49:$C72)</f>
        <v>0.28738656882162011</v>
      </c>
      <c r="O72" s="45">
        <f ca="1">DSUM($B$37:$Y$39,O$49,$B$49:$C72)</f>
        <v>0.2418228779825719</v>
      </c>
      <c r="P72" s="45">
        <f ca="1">DSUM($B$37:$Y$39,P$49,$B$49:$C72)</f>
        <v>0.18988761644533242</v>
      </c>
      <c r="Q72" s="45">
        <f ca="1">DSUM($B$37:$Y$39,Q$49,$B$49:$C72)</f>
        <v>0.14908505085010301</v>
      </c>
      <c r="R72" s="45">
        <f ca="1">DSUM($B$37:$Y$39,R$49,$B$49:$C72)</f>
        <v>0.11703377680708153</v>
      </c>
      <c r="S72" s="45">
        <f ca="1">DSUM($B$37:$Y$39,S$49,$B$49:$C72)</f>
        <v>9.1860962536662122E-2</v>
      </c>
      <c r="T72" s="45">
        <f ca="1">DSUM($B$37:$Y$39,T$49,$B$49:$C72)</f>
        <v>7.2093706130406332E-2</v>
      </c>
      <c r="U72" s="45">
        <f ca="1">DSUM($B$37:$Y$39,U$49,$B$49:$C72)</f>
        <v>5.6573639525066971E-2</v>
      </c>
      <c r="V72" s="45">
        <f ca="1">DSUM($B$37:$Y$39,V$49,$B$49:$C72)</f>
        <v>4.4389944210798345E-2</v>
      </c>
      <c r="W72" s="45">
        <f ca="1">DSUM($B$37:$Y$39,W$49,$B$49:$C72)</f>
        <v>3.4826650432846711E-2</v>
      </c>
      <c r="X72" s="45">
        <f ca="1">DSUM($B$37:$Y$39,X$49,$B$49:$C72)</f>
        <v>2.7321344325267699E-2</v>
      </c>
      <c r="Y72" s="45">
        <f ca="1">DSUM($B$37:$Y$39,Y$49,$B$49:$C72)</f>
        <v>9.5175684616053378</v>
      </c>
      <c r="Z72" s="86"/>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row>
    <row r="73" spans="1:79">
      <c r="A73" s="20" t="s">
        <v>144</v>
      </c>
      <c r="B73" s="79" t="s">
        <v>145</v>
      </c>
      <c r="C73" s="79" t="s">
        <v>146</v>
      </c>
      <c r="D73" s="79"/>
      <c r="E73" s="45">
        <f>DSUM($B$37:$Y$39,E$49,$B$49:$C73)</f>
        <v>1.7869512878627081</v>
      </c>
      <c r="F73" s="45">
        <f ca="1">DSUM($B$37:$Y$39,F$49,$B$49:$C73)</f>
        <v>1.2655876763128018</v>
      </c>
      <c r="G73" s="45">
        <f ca="1">DSUM($B$37:$Y$39,G$49,$B$49:$C73)</f>
        <v>0.88522186547732384</v>
      </c>
      <c r="H73" s="45">
        <f ca="1">DSUM($B$37:$Y$39,H$49,$B$49:$C73)</f>
        <v>0.69643285991608384</v>
      </c>
      <c r="I73" s="45">
        <f ca="1">DSUM($B$37:$Y$39,I$49,$B$49:$C73)</f>
        <v>0.61624190070748142</v>
      </c>
      <c r="J73" s="45">
        <f ca="1">DSUM($B$37:$Y$39,J$49,$B$49:$C73)</f>
        <v>0.53840168308785041</v>
      </c>
      <c r="K73" s="45">
        <f ca="1">DSUM($B$37:$Y$39,K$49,$B$49:$C73)</f>
        <v>0.46555937771004452</v>
      </c>
      <c r="L73" s="45">
        <f ca="1">DSUM($B$37:$Y$39,L$49,$B$49:$C73)</f>
        <v>0.39913674452976511</v>
      </c>
      <c r="M73" s="45">
        <f ca="1">DSUM($B$37:$Y$39,M$49,$B$49:$C73)</f>
        <v>0.33972794000831896</v>
      </c>
      <c r="N73" s="45">
        <f ca="1">DSUM($B$37:$Y$39,N$49,$B$49:$C73)</f>
        <v>0.28738656882162011</v>
      </c>
      <c r="O73" s="45">
        <f ca="1">DSUM($B$37:$Y$39,O$49,$B$49:$C73)</f>
        <v>0.2418228779825719</v>
      </c>
      <c r="P73" s="45">
        <f ca="1">DSUM($B$37:$Y$39,P$49,$B$49:$C73)</f>
        <v>0.18988761644533242</v>
      </c>
      <c r="Q73" s="45">
        <f ca="1">DSUM($B$37:$Y$39,Q$49,$B$49:$C73)</f>
        <v>0.14908505085010301</v>
      </c>
      <c r="R73" s="45">
        <f ca="1">DSUM($B$37:$Y$39,R$49,$B$49:$C73)</f>
        <v>0.11703377680708153</v>
      </c>
      <c r="S73" s="45">
        <f ca="1">DSUM($B$37:$Y$39,S$49,$B$49:$C73)</f>
        <v>9.1860962536662122E-2</v>
      </c>
      <c r="T73" s="45">
        <f ca="1">DSUM($B$37:$Y$39,T$49,$B$49:$C73)</f>
        <v>7.2093706130406332E-2</v>
      </c>
      <c r="U73" s="45">
        <f ca="1">DSUM($B$37:$Y$39,U$49,$B$49:$C73)</f>
        <v>5.6573639525066971E-2</v>
      </c>
      <c r="V73" s="45">
        <f ca="1">DSUM($B$37:$Y$39,V$49,$B$49:$C73)</f>
        <v>4.4389944210798345E-2</v>
      </c>
      <c r="W73" s="45">
        <f ca="1">DSUM($B$37:$Y$39,W$49,$B$49:$C73)</f>
        <v>3.4826650432846711E-2</v>
      </c>
      <c r="X73" s="45">
        <f ca="1">DSUM($B$37:$Y$39,X$49,$B$49:$C73)</f>
        <v>2.7321344325267699E-2</v>
      </c>
      <c r="Y73" s="45">
        <f ca="1">DSUM($B$37:$Y$39,Y$49,$B$49:$C73)</f>
        <v>9.5175684616053378</v>
      </c>
      <c r="Z73" s="86"/>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row>
    <row r="74" spans="1:79">
      <c r="A74" s="20" t="s">
        <v>147</v>
      </c>
      <c r="B74" s="79" t="s">
        <v>148</v>
      </c>
      <c r="C74" s="79" t="s">
        <v>149</v>
      </c>
      <c r="D74" s="79"/>
      <c r="E74" s="45">
        <f>DSUM($B$37:$Y$39,E$49,$B$49:$C74)</f>
        <v>1.7869512878627081</v>
      </c>
      <c r="F74" s="45">
        <f ca="1">DSUM($B$37:$Y$39,F$49,$B$49:$C74)</f>
        <v>1.2655876763128018</v>
      </c>
      <c r="G74" s="45">
        <f ca="1">DSUM($B$37:$Y$39,G$49,$B$49:$C74)</f>
        <v>0.88522186547732384</v>
      </c>
      <c r="H74" s="45">
        <f ca="1">DSUM($B$37:$Y$39,H$49,$B$49:$C74)</f>
        <v>0.69643285991608384</v>
      </c>
      <c r="I74" s="45">
        <f ca="1">DSUM($B$37:$Y$39,I$49,$B$49:$C74)</f>
        <v>0.61624190070748142</v>
      </c>
      <c r="J74" s="45">
        <f ca="1">DSUM($B$37:$Y$39,J$49,$B$49:$C74)</f>
        <v>0.53840168308785041</v>
      </c>
      <c r="K74" s="45">
        <f ca="1">DSUM($B$37:$Y$39,K$49,$B$49:$C74)</f>
        <v>0.46555937771004452</v>
      </c>
      <c r="L74" s="45">
        <f ca="1">DSUM($B$37:$Y$39,L$49,$B$49:$C74)</f>
        <v>0.39913674452976511</v>
      </c>
      <c r="M74" s="45">
        <f ca="1">DSUM($B$37:$Y$39,M$49,$B$49:$C74)</f>
        <v>0.33972794000831896</v>
      </c>
      <c r="N74" s="45">
        <f ca="1">DSUM($B$37:$Y$39,N$49,$B$49:$C74)</f>
        <v>0.28738656882162011</v>
      </c>
      <c r="O74" s="45">
        <f ca="1">DSUM($B$37:$Y$39,O$49,$B$49:$C74)</f>
        <v>0.2418228779825719</v>
      </c>
      <c r="P74" s="45">
        <f ca="1">DSUM($B$37:$Y$39,P$49,$B$49:$C74)</f>
        <v>0.18988761644533242</v>
      </c>
      <c r="Q74" s="45">
        <f ca="1">DSUM($B$37:$Y$39,Q$49,$B$49:$C74)</f>
        <v>0.14908505085010301</v>
      </c>
      <c r="R74" s="45">
        <f ca="1">DSUM($B$37:$Y$39,R$49,$B$49:$C74)</f>
        <v>0.11703377680708153</v>
      </c>
      <c r="S74" s="45">
        <f ca="1">DSUM($B$37:$Y$39,S$49,$B$49:$C74)</f>
        <v>9.1860962536662122E-2</v>
      </c>
      <c r="T74" s="45">
        <f ca="1">DSUM($B$37:$Y$39,T$49,$B$49:$C74)</f>
        <v>7.2093706130406332E-2</v>
      </c>
      <c r="U74" s="45">
        <f ca="1">DSUM($B$37:$Y$39,U$49,$B$49:$C74)</f>
        <v>5.6573639525066971E-2</v>
      </c>
      <c r="V74" s="45">
        <f ca="1">DSUM($B$37:$Y$39,V$49,$B$49:$C74)</f>
        <v>4.4389944210798345E-2</v>
      </c>
      <c r="W74" s="45">
        <f ca="1">DSUM($B$37:$Y$39,W$49,$B$49:$C74)</f>
        <v>3.4826650432846711E-2</v>
      </c>
      <c r="X74" s="45">
        <f ca="1">DSUM($B$37:$Y$39,X$49,$B$49:$C74)</f>
        <v>2.7321344325267699E-2</v>
      </c>
      <c r="Y74" s="45">
        <f ca="1">DSUM($B$37:$Y$39,Y$49,$B$49:$C74)</f>
        <v>9.5175684616053378</v>
      </c>
      <c r="Z74" s="86"/>
      <c r="AC74"/>
      <c r="AD74"/>
      <c r="AE74"/>
      <c r="AF74"/>
      <c r="AG74"/>
      <c r="AH74"/>
      <c r="AI74"/>
      <c r="AJ74"/>
      <c r="AK74"/>
      <c r="AL74"/>
      <c r="AM74"/>
      <c r="AN74"/>
      <c r="AO74"/>
      <c r="AP74"/>
      <c r="AQ74"/>
      <c r="AR74"/>
      <c r="AS74"/>
      <c r="AT74"/>
      <c r="AU74"/>
      <c r="AV74"/>
      <c r="AW74"/>
      <c r="AX74"/>
      <c r="AY74"/>
      <c r="AZ74"/>
      <c r="BA74"/>
      <c r="BB74"/>
      <c r="BC74"/>
      <c r="BD74"/>
      <c r="BE74"/>
      <c r="BF74"/>
      <c r="BG74"/>
      <c r="BH74"/>
      <c r="BI74"/>
      <c r="BJ74"/>
      <c r="BK74"/>
      <c r="BL74"/>
      <c r="BM74"/>
      <c r="BN74"/>
      <c r="BO74"/>
      <c r="BP74"/>
      <c r="BQ74"/>
      <c r="BR74"/>
      <c r="BS74"/>
      <c r="BT74"/>
      <c r="BU74"/>
      <c r="BV74"/>
      <c r="BW74"/>
      <c r="BX74"/>
      <c r="BY74"/>
      <c r="BZ74"/>
      <c r="CA74"/>
    </row>
    <row r="75" spans="1:79">
      <c r="A75" s="20" t="s">
        <v>150</v>
      </c>
      <c r="B75" s="79" t="s">
        <v>151</v>
      </c>
      <c r="C75" s="79" t="s">
        <v>152</v>
      </c>
      <c r="D75" s="79"/>
      <c r="E75" s="45">
        <f>DSUM($B$37:$Y$39,E$49,$B$49:$C75)</f>
        <v>1.7869512878627081</v>
      </c>
      <c r="F75" s="45">
        <f ca="1">DSUM($B$37:$Y$39,F$49,$B$49:$C75)</f>
        <v>1.2655876763128018</v>
      </c>
      <c r="G75" s="45">
        <f ca="1">DSUM($B$37:$Y$39,G$49,$B$49:$C75)</f>
        <v>0.88522186547732384</v>
      </c>
      <c r="H75" s="45">
        <f ca="1">DSUM($B$37:$Y$39,H$49,$B$49:$C75)</f>
        <v>0.69643285991608384</v>
      </c>
      <c r="I75" s="45">
        <f ca="1">DSUM($B$37:$Y$39,I$49,$B$49:$C75)</f>
        <v>0.61624190070748142</v>
      </c>
      <c r="J75" s="45">
        <f ca="1">DSUM($B$37:$Y$39,J$49,$B$49:$C75)</f>
        <v>0.53840168308785041</v>
      </c>
      <c r="K75" s="45">
        <f ca="1">DSUM($B$37:$Y$39,K$49,$B$49:$C75)</f>
        <v>0.46555937771004452</v>
      </c>
      <c r="L75" s="45">
        <f ca="1">DSUM($B$37:$Y$39,L$49,$B$49:$C75)</f>
        <v>0.39913674452976511</v>
      </c>
      <c r="M75" s="45">
        <f ca="1">DSUM($B$37:$Y$39,M$49,$B$49:$C75)</f>
        <v>0.33972794000831896</v>
      </c>
      <c r="N75" s="45">
        <f ca="1">DSUM($B$37:$Y$39,N$49,$B$49:$C75)</f>
        <v>0.28738656882162011</v>
      </c>
      <c r="O75" s="45">
        <f ca="1">DSUM($B$37:$Y$39,O$49,$B$49:$C75)</f>
        <v>0.2418228779825719</v>
      </c>
      <c r="P75" s="45">
        <f ca="1">DSUM($B$37:$Y$39,P$49,$B$49:$C75)</f>
        <v>0.18988761644533242</v>
      </c>
      <c r="Q75" s="45">
        <f ca="1">DSUM($B$37:$Y$39,Q$49,$B$49:$C75)</f>
        <v>0.14908505085010301</v>
      </c>
      <c r="R75" s="45">
        <f ca="1">DSUM($B$37:$Y$39,R$49,$B$49:$C75)</f>
        <v>0.11703377680708153</v>
      </c>
      <c r="S75" s="45">
        <f ca="1">DSUM($B$37:$Y$39,S$49,$B$49:$C75)</f>
        <v>9.1860962536662122E-2</v>
      </c>
      <c r="T75" s="45">
        <f ca="1">DSUM($B$37:$Y$39,T$49,$B$49:$C75)</f>
        <v>7.2093706130406332E-2</v>
      </c>
      <c r="U75" s="45">
        <f ca="1">DSUM($B$37:$Y$39,U$49,$B$49:$C75)</f>
        <v>5.6573639525066971E-2</v>
      </c>
      <c r="V75" s="45">
        <f ca="1">DSUM($B$37:$Y$39,V$49,$B$49:$C75)</f>
        <v>4.4389944210798345E-2</v>
      </c>
      <c r="W75" s="45">
        <f ca="1">DSUM($B$37:$Y$39,W$49,$B$49:$C75)</f>
        <v>3.4826650432846711E-2</v>
      </c>
      <c r="X75" s="45">
        <f ca="1">DSUM($B$37:$Y$39,X$49,$B$49:$C75)</f>
        <v>2.7321344325267699E-2</v>
      </c>
      <c r="Y75" s="45">
        <f ca="1">DSUM($B$37:$Y$39,Y$49,$B$49:$C75)</f>
        <v>9.5175684616053378</v>
      </c>
      <c r="Z75" s="86"/>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row>
    <row r="76" spans="1:79">
      <c r="A76" s="20" t="s">
        <v>153</v>
      </c>
      <c r="B76" s="79" t="s">
        <v>154</v>
      </c>
      <c r="C76" s="79" t="s">
        <v>155</v>
      </c>
      <c r="D76" s="79"/>
      <c r="E76" s="45">
        <f>DSUM($B$37:$Y$39,E$49,$B$49:$C76)</f>
        <v>1.7869512878627081</v>
      </c>
      <c r="F76" s="45">
        <f ca="1">DSUM($B$37:$Y$39,F$49,$B$49:$C76)</f>
        <v>1.2655876763128018</v>
      </c>
      <c r="G76" s="45">
        <f ca="1">DSUM($B$37:$Y$39,G$49,$B$49:$C76)</f>
        <v>0.88522186547732384</v>
      </c>
      <c r="H76" s="45">
        <f ca="1">DSUM($B$37:$Y$39,H$49,$B$49:$C76)</f>
        <v>0.69643285991608384</v>
      </c>
      <c r="I76" s="45">
        <f ca="1">DSUM($B$37:$Y$39,I$49,$B$49:$C76)</f>
        <v>0.61624190070748142</v>
      </c>
      <c r="J76" s="45">
        <f ca="1">DSUM($B$37:$Y$39,J$49,$B$49:$C76)</f>
        <v>0.53840168308785041</v>
      </c>
      <c r="K76" s="45">
        <f ca="1">DSUM($B$37:$Y$39,K$49,$B$49:$C76)</f>
        <v>0.46555937771004452</v>
      </c>
      <c r="L76" s="45">
        <f ca="1">DSUM($B$37:$Y$39,L$49,$B$49:$C76)</f>
        <v>0.39913674452976511</v>
      </c>
      <c r="M76" s="45">
        <f ca="1">DSUM($B$37:$Y$39,M$49,$B$49:$C76)</f>
        <v>0.33972794000831896</v>
      </c>
      <c r="N76" s="45">
        <f ca="1">DSUM($B$37:$Y$39,N$49,$B$49:$C76)</f>
        <v>0.28738656882162011</v>
      </c>
      <c r="O76" s="45">
        <f ca="1">DSUM($B$37:$Y$39,O$49,$B$49:$C76)</f>
        <v>0.2418228779825719</v>
      </c>
      <c r="P76" s="45">
        <f ca="1">DSUM($B$37:$Y$39,P$49,$B$49:$C76)</f>
        <v>0.18988761644533242</v>
      </c>
      <c r="Q76" s="45">
        <f ca="1">DSUM($B$37:$Y$39,Q$49,$B$49:$C76)</f>
        <v>0.14908505085010301</v>
      </c>
      <c r="R76" s="45">
        <f ca="1">DSUM($B$37:$Y$39,R$49,$B$49:$C76)</f>
        <v>0.11703377680708153</v>
      </c>
      <c r="S76" s="45">
        <f ca="1">DSUM($B$37:$Y$39,S$49,$B$49:$C76)</f>
        <v>9.1860962536662122E-2</v>
      </c>
      <c r="T76" s="45">
        <f ca="1">DSUM($B$37:$Y$39,T$49,$B$49:$C76)</f>
        <v>7.2093706130406332E-2</v>
      </c>
      <c r="U76" s="45">
        <f ca="1">DSUM($B$37:$Y$39,U$49,$B$49:$C76)</f>
        <v>5.6573639525066971E-2</v>
      </c>
      <c r="V76" s="45">
        <f ca="1">DSUM($B$37:$Y$39,V$49,$B$49:$C76)</f>
        <v>4.4389944210798345E-2</v>
      </c>
      <c r="W76" s="45">
        <f ca="1">DSUM($B$37:$Y$39,W$49,$B$49:$C76)</f>
        <v>3.4826650432846711E-2</v>
      </c>
      <c r="X76" s="45">
        <f ca="1">DSUM($B$37:$Y$39,X$49,$B$49:$C76)</f>
        <v>2.7321344325267699E-2</v>
      </c>
      <c r="Y76" s="45">
        <f ca="1">DSUM($B$37:$Y$39,Y$49,$B$49:$C76)</f>
        <v>9.5175684616053378</v>
      </c>
      <c r="Z76" s="86"/>
      <c r="AC76"/>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c r="BU76"/>
      <c r="BV76"/>
      <c r="BW76"/>
      <c r="BX76"/>
      <c r="BY76"/>
      <c r="BZ76"/>
      <c r="CA76"/>
    </row>
    <row r="77" spans="1:79">
      <c r="A77" s="20" t="s">
        <v>156</v>
      </c>
      <c r="B77" s="79" t="s">
        <v>157</v>
      </c>
      <c r="C77" s="79" t="s">
        <v>158</v>
      </c>
      <c r="D77" s="79"/>
      <c r="E77" s="45">
        <f>DSUM($B$37:$Y$39,E$49,$B$49:$C77)</f>
        <v>1.7869512878627081</v>
      </c>
      <c r="F77" s="45">
        <f ca="1">DSUM($B$37:$Y$39,F$49,$B$49:$C77)</f>
        <v>1.2655876763128018</v>
      </c>
      <c r="G77" s="45">
        <f ca="1">DSUM($B$37:$Y$39,G$49,$B$49:$C77)</f>
        <v>0.88522186547732384</v>
      </c>
      <c r="H77" s="45">
        <f ca="1">DSUM($B$37:$Y$39,H$49,$B$49:$C77)</f>
        <v>0.69643285991608384</v>
      </c>
      <c r="I77" s="45">
        <f ca="1">DSUM($B$37:$Y$39,I$49,$B$49:$C77)</f>
        <v>0.61624190070748142</v>
      </c>
      <c r="J77" s="45">
        <f ca="1">DSUM($B$37:$Y$39,J$49,$B$49:$C77)</f>
        <v>0.53840168308785041</v>
      </c>
      <c r="K77" s="45">
        <f ca="1">DSUM($B$37:$Y$39,K$49,$B$49:$C77)</f>
        <v>0.46555937771004452</v>
      </c>
      <c r="L77" s="45">
        <f ca="1">DSUM($B$37:$Y$39,L$49,$B$49:$C77)</f>
        <v>0.39913674452976511</v>
      </c>
      <c r="M77" s="45">
        <f ca="1">DSUM($B$37:$Y$39,M$49,$B$49:$C77)</f>
        <v>0.33972794000831896</v>
      </c>
      <c r="N77" s="45">
        <f ca="1">DSUM($B$37:$Y$39,N$49,$B$49:$C77)</f>
        <v>0.28738656882162011</v>
      </c>
      <c r="O77" s="45">
        <f ca="1">DSUM($B$37:$Y$39,O$49,$B$49:$C77)</f>
        <v>0.2418228779825719</v>
      </c>
      <c r="P77" s="45">
        <f ca="1">DSUM($B$37:$Y$39,P$49,$B$49:$C77)</f>
        <v>0.18988761644533242</v>
      </c>
      <c r="Q77" s="45">
        <f ca="1">DSUM($B$37:$Y$39,Q$49,$B$49:$C77)</f>
        <v>0.14908505085010301</v>
      </c>
      <c r="R77" s="45">
        <f ca="1">DSUM($B$37:$Y$39,R$49,$B$49:$C77)</f>
        <v>0.11703377680708153</v>
      </c>
      <c r="S77" s="45">
        <f ca="1">DSUM($B$37:$Y$39,S$49,$B$49:$C77)</f>
        <v>9.1860962536662122E-2</v>
      </c>
      <c r="T77" s="45">
        <f ca="1">DSUM($B$37:$Y$39,T$49,$B$49:$C77)</f>
        <v>7.2093706130406332E-2</v>
      </c>
      <c r="U77" s="45">
        <f ca="1">DSUM($B$37:$Y$39,U$49,$B$49:$C77)</f>
        <v>5.6573639525066971E-2</v>
      </c>
      <c r="V77" s="45">
        <f ca="1">DSUM($B$37:$Y$39,V$49,$B$49:$C77)</f>
        <v>4.4389944210798345E-2</v>
      </c>
      <c r="W77" s="45">
        <f ca="1">DSUM($B$37:$Y$39,W$49,$B$49:$C77)</f>
        <v>3.4826650432846711E-2</v>
      </c>
      <c r="X77" s="45">
        <f ca="1">DSUM($B$37:$Y$39,X$49,$B$49:$C77)</f>
        <v>2.7321344325267699E-2</v>
      </c>
      <c r="Y77" s="45">
        <f ca="1">DSUM($B$37:$Y$39,Y$49,$B$49:$C77)</f>
        <v>9.5175684616053378</v>
      </c>
      <c r="Z77" s="86"/>
      <c r="AC77"/>
      <c r="AD77"/>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c r="BR77"/>
      <c r="BS77"/>
      <c r="BT77"/>
      <c r="BU77"/>
      <c r="BV77"/>
      <c r="BW77"/>
      <c r="BX77"/>
      <c r="BY77"/>
      <c r="BZ77"/>
      <c r="CA77"/>
    </row>
    <row r="78" spans="1:79">
      <c r="A78" s="20" t="s">
        <v>159</v>
      </c>
      <c r="B78" s="79" t="s">
        <v>160</v>
      </c>
      <c r="C78" s="79" t="s">
        <v>161</v>
      </c>
      <c r="D78" s="79"/>
      <c r="E78" s="45">
        <f>DSUM($B$37:$Y$39,E$49,$B$49:$C78)</f>
        <v>1.7869512878627081</v>
      </c>
      <c r="F78" s="45">
        <f ca="1">DSUM($B$37:$Y$39,F$49,$B$49:$C78)</f>
        <v>1.2655876763128018</v>
      </c>
      <c r="G78" s="45">
        <f ca="1">DSUM($B$37:$Y$39,G$49,$B$49:$C78)</f>
        <v>0.88522186547732384</v>
      </c>
      <c r="H78" s="45">
        <f ca="1">DSUM($B$37:$Y$39,H$49,$B$49:$C78)</f>
        <v>0.69643285991608384</v>
      </c>
      <c r="I78" s="45">
        <f ca="1">DSUM($B$37:$Y$39,I$49,$B$49:$C78)</f>
        <v>0.61624190070748142</v>
      </c>
      <c r="J78" s="45">
        <f ca="1">DSUM($B$37:$Y$39,J$49,$B$49:$C78)</f>
        <v>0.53840168308785041</v>
      </c>
      <c r="K78" s="45">
        <f ca="1">DSUM($B$37:$Y$39,K$49,$B$49:$C78)</f>
        <v>0.46555937771004452</v>
      </c>
      <c r="L78" s="45">
        <f ca="1">DSUM($B$37:$Y$39,L$49,$B$49:$C78)</f>
        <v>0.39913674452976511</v>
      </c>
      <c r="M78" s="45">
        <f ca="1">DSUM($B$37:$Y$39,M$49,$B$49:$C78)</f>
        <v>0.33972794000831896</v>
      </c>
      <c r="N78" s="45">
        <f ca="1">DSUM($B$37:$Y$39,N$49,$B$49:$C78)</f>
        <v>0.28738656882162011</v>
      </c>
      <c r="O78" s="45">
        <f ca="1">DSUM($B$37:$Y$39,O$49,$B$49:$C78)</f>
        <v>0.2418228779825719</v>
      </c>
      <c r="P78" s="45">
        <f ca="1">DSUM($B$37:$Y$39,P$49,$B$49:$C78)</f>
        <v>0.18988761644533242</v>
      </c>
      <c r="Q78" s="45">
        <f ca="1">DSUM($B$37:$Y$39,Q$49,$B$49:$C78)</f>
        <v>0.14908505085010301</v>
      </c>
      <c r="R78" s="45">
        <f ca="1">DSUM($B$37:$Y$39,R$49,$B$49:$C78)</f>
        <v>0.11703377680708153</v>
      </c>
      <c r="S78" s="45">
        <f ca="1">DSUM($B$37:$Y$39,S$49,$B$49:$C78)</f>
        <v>9.1860962536662122E-2</v>
      </c>
      <c r="T78" s="45">
        <f ca="1">DSUM($B$37:$Y$39,T$49,$B$49:$C78)</f>
        <v>7.2093706130406332E-2</v>
      </c>
      <c r="U78" s="45">
        <f ca="1">DSUM($B$37:$Y$39,U$49,$B$49:$C78)</f>
        <v>5.6573639525066971E-2</v>
      </c>
      <c r="V78" s="45">
        <f ca="1">DSUM($B$37:$Y$39,V$49,$B$49:$C78)</f>
        <v>4.4389944210798345E-2</v>
      </c>
      <c r="W78" s="45">
        <f ca="1">DSUM($B$37:$Y$39,W$49,$B$49:$C78)</f>
        <v>3.4826650432846711E-2</v>
      </c>
      <c r="X78" s="45">
        <f ca="1">DSUM($B$37:$Y$39,X$49,$B$49:$C78)</f>
        <v>2.7321344325267699E-2</v>
      </c>
      <c r="Y78" s="45">
        <f ca="1">DSUM($B$37:$Y$39,Y$49,$B$49:$C78)</f>
        <v>9.5175684616053378</v>
      </c>
      <c r="Z78" s="86"/>
      <c r="AC78"/>
      <c r="AD78"/>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c r="BR78"/>
      <c r="BS78"/>
      <c r="BT78"/>
      <c r="BU78"/>
      <c r="BV78"/>
      <c r="BW78"/>
      <c r="BX78"/>
      <c r="BY78"/>
      <c r="BZ78"/>
      <c r="CA78"/>
    </row>
    <row r="79" spans="1:79">
      <c r="A79" s="20" t="s">
        <v>162</v>
      </c>
      <c r="B79" s="79" t="s">
        <v>163</v>
      </c>
      <c r="C79" s="79" t="s">
        <v>164</v>
      </c>
      <c r="D79" s="79"/>
      <c r="E79" s="45">
        <f>DSUM($B$37:$Y$39,E$49,$B$49:$C79)</f>
        <v>1.7869512878627081</v>
      </c>
      <c r="F79" s="45">
        <f ca="1">DSUM($B$37:$Y$39,F$49,$B$49:$C79)</f>
        <v>1.2655876763128018</v>
      </c>
      <c r="G79" s="45">
        <f ca="1">DSUM($B$37:$Y$39,G$49,$B$49:$C79)</f>
        <v>0.88522186547732384</v>
      </c>
      <c r="H79" s="45">
        <f ca="1">DSUM($B$37:$Y$39,H$49,$B$49:$C79)</f>
        <v>0.69643285991608384</v>
      </c>
      <c r="I79" s="45">
        <f ca="1">DSUM($B$37:$Y$39,I$49,$B$49:$C79)</f>
        <v>0.61624190070748142</v>
      </c>
      <c r="J79" s="45">
        <f ca="1">DSUM($B$37:$Y$39,J$49,$B$49:$C79)</f>
        <v>0.53840168308785041</v>
      </c>
      <c r="K79" s="45">
        <f ca="1">DSUM($B$37:$Y$39,K$49,$B$49:$C79)</f>
        <v>0.46555937771004452</v>
      </c>
      <c r="L79" s="45">
        <f ca="1">DSUM($B$37:$Y$39,L$49,$B$49:$C79)</f>
        <v>0.39913674452976511</v>
      </c>
      <c r="M79" s="45">
        <f ca="1">DSUM($B$37:$Y$39,M$49,$B$49:$C79)</f>
        <v>0.33972794000831896</v>
      </c>
      <c r="N79" s="45">
        <f ca="1">DSUM($B$37:$Y$39,N$49,$B$49:$C79)</f>
        <v>0.28738656882162011</v>
      </c>
      <c r="O79" s="45">
        <f ca="1">DSUM($B$37:$Y$39,O$49,$B$49:$C79)</f>
        <v>0.2418228779825719</v>
      </c>
      <c r="P79" s="45">
        <f ca="1">DSUM($B$37:$Y$39,P$49,$B$49:$C79)</f>
        <v>0.18988761644533242</v>
      </c>
      <c r="Q79" s="45">
        <f ca="1">DSUM($B$37:$Y$39,Q$49,$B$49:$C79)</f>
        <v>0.14908505085010301</v>
      </c>
      <c r="R79" s="45">
        <f ca="1">DSUM($B$37:$Y$39,R$49,$B$49:$C79)</f>
        <v>0.11703377680708153</v>
      </c>
      <c r="S79" s="45">
        <f ca="1">DSUM($B$37:$Y$39,S$49,$B$49:$C79)</f>
        <v>9.1860962536662122E-2</v>
      </c>
      <c r="T79" s="45">
        <f ca="1">DSUM($B$37:$Y$39,T$49,$B$49:$C79)</f>
        <v>7.2093706130406332E-2</v>
      </c>
      <c r="U79" s="45">
        <f ca="1">DSUM($B$37:$Y$39,U$49,$B$49:$C79)</f>
        <v>5.6573639525066971E-2</v>
      </c>
      <c r="V79" s="45">
        <f ca="1">DSUM($B$37:$Y$39,V$49,$B$49:$C79)</f>
        <v>4.4389944210798345E-2</v>
      </c>
      <c r="W79" s="45">
        <f ca="1">DSUM($B$37:$Y$39,W$49,$B$49:$C79)</f>
        <v>3.4826650432846711E-2</v>
      </c>
      <c r="X79" s="45">
        <f ca="1">DSUM($B$37:$Y$39,X$49,$B$49:$C79)</f>
        <v>2.7321344325267699E-2</v>
      </c>
      <c r="Y79" s="45">
        <f ca="1">DSUM($B$37:$Y$39,Y$49,$B$49:$C79)</f>
        <v>9.5175684616053378</v>
      </c>
      <c r="Z79" s="86"/>
      <c r="AC79"/>
      <c r="AD79"/>
      <c r="AE79"/>
      <c r="AF79"/>
      <c r="AG79"/>
      <c r="AH79"/>
      <c r="AI79"/>
      <c r="AJ79"/>
      <c r="AK79"/>
      <c r="AL79"/>
      <c r="AM79"/>
      <c r="AN79"/>
      <c r="AO79"/>
      <c r="AP79"/>
      <c r="AQ79"/>
      <c r="AR79"/>
      <c r="AS79"/>
      <c r="AT79"/>
      <c r="AU79"/>
      <c r="AV79"/>
      <c r="AW79"/>
      <c r="AX79"/>
      <c r="AY79"/>
      <c r="AZ79"/>
      <c r="BA79"/>
      <c r="BB79"/>
      <c r="BC79"/>
      <c r="BD79"/>
      <c r="BE79"/>
      <c r="BF79"/>
      <c r="BG79"/>
      <c r="BH79"/>
      <c r="BI79"/>
      <c r="BJ79"/>
      <c r="BK79"/>
      <c r="BL79"/>
      <c r="BM79"/>
      <c r="BN79"/>
      <c r="BO79"/>
      <c r="BP79"/>
      <c r="BQ79"/>
      <c r="BR79"/>
      <c r="BS79"/>
      <c r="BT79"/>
      <c r="BU79"/>
      <c r="BV79"/>
      <c r="BW79"/>
      <c r="BX79"/>
      <c r="BY79"/>
      <c r="BZ79"/>
      <c r="CA79"/>
    </row>
    <row r="80" spans="1:79">
      <c r="A80" s="20" t="s">
        <v>165</v>
      </c>
      <c r="B80" s="79" t="s">
        <v>166</v>
      </c>
      <c r="C80" s="79" t="s">
        <v>167</v>
      </c>
      <c r="D80" s="79"/>
      <c r="E80" s="45">
        <f>DSUM($B$37:$Y$39,E$49,$B$49:$C80)</f>
        <v>1.7869512878627081</v>
      </c>
      <c r="F80" s="45">
        <f ca="1">DSUM($B$37:$Y$39,F$49,$B$49:$C80)</f>
        <v>1.2655876763128018</v>
      </c>
      <c r="G80" s="45">
        <f ca="1">DSUM($B$37:$Y$39,G$49,$B$49:$C80)</f>
        <v>0.88522186547732384</v>
      </c>
      <c r="H80" s="45">
        <f ca="1">DSUM($B$37:$Y$39,H$49,$B$49:$C80)</f>
        <v>0.69643285991608384</v>
      </c>
      <c r="I80" s="45">
        <f ca="1">DSUM($B$37:$Y$39,I$49,$B$49:$C80)</f>
        <v>0.61624190070748142</v>
      </c>
      <c r="J80" s="45">
        <f ca="1">DSUM($B$37:$Y$39,J$49,$B$49:$C80)</f>
        <v>0.53840168308785041</v>
      </c>
      <c r="K80" s="45">
        <f ca="1">DSUM($B$37:$Y$39,K$49,$B$49:$C80)</f>
        <v>0.46555937771004452</v>
      </c>
      <c r="L80" s="45">
        <f ca="1">DSUM($B$37:$Y$39,L$49,$B$49:$C80)</f>
        <v>0.39913674452976511</v>
      </c>
      <c r="M80" s="45">
        <f ca="1">DSUM($B$37:$Y$39,M$49,$B$49:$C80)</f>
        <v>0.33972794000831896</v>
      </c>
      <c r="N80" s="45">
        <f ca="1">DSUM($B$37:$Y$39,N$49,$B$49:$C80)</f>
        <v>0.28738656882162011</v>
      </c>
      <c r="O80" s="45">
        <f ca="1">DSUM($B$37:$Y$39,O$49,$B$49:$C80)</f>
        <v>0.2418228779825719</v>
      </c>
      <c r="P80" s="45">
        <f ca="1">DSUM($B$37:$Y$39,P$49,$B$49:$C80)</f>
        <v>0.18988761644533242</v>
      </c>
      <c r="Q80" s="45">
        <f ca="1">DSUM($B$37:$Y$39,Q$49,$B$49:$C80)</f>
        <v>0.14908505085010301</v>
      </c>
      <c r="R80" s="45">
        <f ca="1">DSUM($B$37:$Y$39,R$49,$B$49:$C80)</f>
        <v>0.11703377680708153</v>
      </c>
      <c r="S80" s="45">
        <f ca="1">DSUM($B$37:$Y$39,S$49,$B$49:$C80)</f>
        <v>9.1860962536662122E-2</v>
      </c>
      <c r="T80" s="45">
        <f ca="1">DSUM($B$37:$Y$39,T$49,$B$49:$C80)</f>
        <v>7.2093706130406332E-2</v>
      </c>
      <c r="U80" s="45">
        <f ca="1">DSUM($B$37:$Y$39,U$49,$B$49:$C80)</f>
        <v>5.6573639525066971E-2</v>
      </c>
      <c r="V80" s="45">
        <f ca="1">DSUM($B$37:$Y$39,V$49,$B$49:$C80)</f>
        <v>4.4389944210798345E-2</v>
      </c>
      <c r="W80" s="45">
        <f ca="1">DSUM($B$37:$Y$39,W$49,$B$49:$C80)</f>
        <v>3.4826650432846711E-2</v>
      </c>
      <c r="X80" s="45">
        <f ca="1">DSUM($B$37:$Y$39,X$49,$B$49:$C80)</f>
        <v>2.7321344325267699E-2</v>
      </c>
      <c r="Y80" s="45">
        <f ca="1">DSUM($B$37:$Y$39,Y$49,$B$49:$C80)</f>
        <v>9.5175684616053378</v>
      </c>
      <c r="Z80" s="86"/>
      <c r="AC80"/>
      <c r="AD80"/>
      <c r="AE80"/>
      <c r="AF80"/>
      <c r="AG80"/>
      <c r="AH80"/>
      <c r="AI80"/>
      <c r="AJ80"/>
      <c r="AK80"/>
      <c r="AL80"/>
      <c r="AM80"/>
      <c r="AN80"/>
      <c r="AO80"/>
      <c r="AP80"/>
      <c r="AQ80"/>
      <c r="AR80"/>
      <c r="AS80"/>
      <c r="AT80"/>
      <c r="AU80"/>
      <c r="AV80"/>
      <c r="AW80"/>
      <c r="AX80"/>
      <c r="AY80"/>
      <c r="AZ80"/>
      <c r="BA80"/>
      <c r="BB80"/>
      <c r="BC80"/>
      <c r="BD80"/>
      <c r="BE80"/>
      <c r="BF80"/>
      <c r="BG80"/>
      <c r="BH80"/>
      <c r="BI80"/>
      <c r="BJ80"/>
      <c r="BK80"/>
      <c r="BL80"/>
      <c r="BM80"/>
      <c r="BN80"/>
      <c r="BO80"/>
      <c r="BP80"/>
      <c r="BQ80"/>
      <c r="BR80"/>
      <c r="BS80"/>
      <c r="BT80"/>
      <c r="BU80"/>
      <c r="BV80"/>
      <c r="BW80"/>
      <c r="BX80"/>
      <c r="BY80"/>
      <c r="BZ80"/>
      <c r="CA80"/>
    </row>
    <row r="81" spans="1:79">
      <c r="A81" s="20" t="s">
        <v>168</v>
      </c>
      <c r="B81" s="79" t="s">
        <v>169</v>
      </c>
      <c r="C81" s="79" t="s">
        <v>170</v>
      </c>
      <c r="D81" s="79"/>
      <c r="E81" s="45">
        <f>DSUM($B$37:$Y$39,E$49,$B$49:$C81)</f>
        <v>1.7869512878627081</v>
      </c>
      <c r="F81" s="45">
        <f ca="1">DSUM($B$37:$Y$39,F$49,$B$49:$C81)</f>
        <v>1.2655876763128018</v>
      </c>
      <c r="G81" s="45">
        <f ca="1">DSUM($B$37:$Y$39,G$49,$B$49:$C81)</f>
        <v>0.88522186547732384</v>
      </c>
      <c r="H81" s="45">
        <f ca="1">DSUM($B$37:$Y$39,H$49,$B$49:$C81)</f>
        <v>0.69643285991608384</v>
      </c>
      <c r="I81" s="45">
        <f ca="1">DSUM($B$37:$Y$39,I$49,$B$49:$C81)</f>
        <v>0.61624190070748142</v>
      </c>
      <c r="J81" s="45">
        <f ca="1">DSUM($B$37:$Y$39,J$49,$B$49:$C81)</f>
        <v>0.53840168308785041</v>
      </c>
      <c r="K81" s="45">
        <f ca="1">DSUM($B$37:$Y$39,K$49,$B$49:$C81)</f>
        <v>0.46555937771004452</v>
      </c>
      <c r="L81" s="45">
        <f ca="1">DSUM($B$37:$Y$39,L$49,$B$49:$C81)</f>
        <v>0.39913674452976511</v>
      </c>
      <c r="M81" s="45">
        <f ca="1">DSUM($B$37:$Y$39,M$49,$B$49:$C81)</f>
        <v>0.33972794000831896</v>
      </c>
      <c r="N81" s="45">
        <f ca="1">DSUM($B$37:$Y$39,N$49,$B$49:$C81)</f>
        <v>0.28738656882162011</v>
      </c>
      <c r="O81" s="45">
        <f ca="1">DSUM($B$37:$Y$39,O$49,$B$49:$C81)</f>
        <v>0.2418228779825719</v>
      </c>
      <c r="P81" s="45">
        <f ca="1">DSUM($B$37:$Y$39,P$49,$B$49:$C81)</f>
        <v>0.18988761644533242</v>
      </c>
      <c r="Q81" s="45">
        <f ca="1">DSUM($B$37:$Y$39,Q$49,$B$49:$C81)</f>
        <v>0.14908505085010301</v>
      </c>
      <c r="R81" s="45">
        <f ca="1">DSUM($B$37:$Y$39,R$49,$B$49:$C81)</f>
        <v>0.11703377680708153</v>
      </c>
      <c r="S81" s="45">
        <f ca="1">DSUM($B$37:$Y$39,S$49,$B$49:$C81)</f>
        <v>9.1860962536662122E-2</v>
      </c>
      <c r="T81" s="45">
        <f ca="1">DSUM($B$37:$Y$39,T$49,$B$49:$C81)</f>
        <v>7.2093706130406332E-2</v>
      </c>
      <c r="U81" s="45">
        <f ca="1">DSUM($B$37:$Y$39,U$49,$B$49:$C81)</f>
        <v>5.6573639525066971E-2</v>
      </c>
      <c r="V81" s="45">
        <f ca="1">DSUM($B$37:$Y$39,V$49,$B$49:$C81)</f>
        <v>4.4389944210798345E-2</v>
      </c>
      <c r="W81" s="45">
        <f ca="1">DSUM($B$37:$Y$39,W$49,$B$49:$C81)</f>
        <v>3.4826650432846711E-2</v>
      </c>
      <c r="X81" s="45">
        <f ca="1">DSUM($B$37:$Y$39,X$49,$B$49:$C81)</f>
        <v>2.7321344325267699E-2</v>
      </c>
      <c r="Y81" s="45">
        <f ca="1">DSUM($B$37:$Y$39,Y$49,$B$49:$C81)</f>
        <v>9.5175684616053378</v>
      </c>
      <c r="Z81" s="86"/>
      <c r="AC81"/>
      <c r="AD81"/>
      <c r="AE81"/>
      <c r="AF81"/>
      <c r="AG81"/>
      <c r="AH81"/>
      <c r="AI81"/>
      <c r="AJ81"/>
      <c r="AK81"/>
      <c r="AL81"/>
      <c r="AM81"/>
      <c r="AN81"/>
      <c r="AO81"/>
      <c r="AP81"/>
      <c r="AQ81"/>
      <c r="AR81"/>
      <c r="AS81"/>
      <c r="AT81"/>
      <c r="AU81"/>
      <c r="AV81"/>
      <c r="AW81"/>
      <c r="AX81"/>
      <c r="AY81"/>
      <c r="AZ81"/>
      <c r="BA81"/>
      <c r="BB81"/>
      <c r="BC81"/>
      <c r="BD81"/>
      <c r="BE81"/>
      <c r="BF81"/>
      <c r="BG81"/>
      <c r="BH81"/>
      <c r="BI81"/>
      <c r="BJ81"/>
      <c r="BK81"/>
      <c r="BL81"/>
      <c r="BM81"/>
      <c r="BN81"/>
      <c r="BO81"/>
      <c r="BP81"/>
      <c r="BQ81"/>
      <c r="BR81"/>
      <c r="BS81"/>
      <c r="BT81"/>
      <c r="BU81"/>
      <c r="BV81"/>
      <c r="BW81"/>
      <c r="BX81"/>
      <c r="BY81"/>
      <c r="BZ81"/>
      <c r="CA81"/>
    </row>
    <row r="82" spans="1:79">
      <c r="Z82" s="86"/>
      <c r="AC82"/>
      <c r="AD82"/>
      <c r="AE82"/>
      <c r="AF82"/>
      <c r="AG82"/>
      <c r="AH82"/>
      <c r="AI82"/>
      <c r="AJ82"/>
      <c r="AK82"/>
      <c r="AL82"/>
      <c r="AM82"/>
      <c r="AN82"/>
      <c r="AO82"/>
      <c r="AP82"/>
      <c r="AQ82"/>
      <c r="AR82"/>
      <c r="AS82"/>
      <c r="AT82"/>
      <c r="AU82"/>
      <c r="AV82"/>
      <c r="AW82"/>
      <c r="AX82"/>
      <c r="AY82"/>
      <c r="AZ82"/>
      <c r="BA82"/>
      <c r="BB82"/>
      <c r="BC82"/>
      <c r="BD82"/>
      <c r="BE82"/>
      <c r="BF82"/>
      <c r="BG82"/>
      <c r="BH82"/>
      <c r="BI82"/>
      <c r="BJ82"/>
      <c r="BK82"/>
      <c r="BL82"/>
      <c r="BM82"/>
      <c r="BN82"/>
      <c r="BO82"/>
      <c r="BP82"/>
      <c r="BQ82"/>
      <c r="BR82"/>
      <c r="BS82"/>
      <c r="BT82"/>
      <c r="BU82"/>
      <c r="BV82"/>
      <c r="BW82"/>
      <c r="BX82"/>
      <c r="BY82"/>
      <c r="BZ82"/>
      <c r="CA82"/>
    </row>
    <row r="83" spans="1:79">
      <c r="Z83" s="86"/>
      <c r="AC83"/>
      <c r="AD83"/>
      <c r="AE83"/>
      <c r="AF83"/>
      <c r="AG83"/>
      <c r="AH83"/>
      <c r="AI83"/>
      <c r="AJ83"/>
      <c r="AK83"/>
      <c r="AL83"/>
      <c r="AM83"/>
      <c r="AN83"/>
      <c r="AO83"/>
      <c r="AP83"/>
      <c r="AQ83"/>
      <c r="AR83"/>
      <c r="AS83"/>
      <c r="AT83"/>
      <c r="AU83"/>
      <c r="AV83"/>
      <c r="AW83"/>
      <c r="AX83"/>
      <c r="AY83"/>
      <c r="AZ83"/>
      <c r="BA83"/>
      <c r="BB83"/>
      <c r="BC83"/>
      <c r="BD83"/>
      <c r="BE83"/>
      <c r="BF83"/>
      <c r="BG83"/>
      <c r="BH83"/>
      <c r="BI83"/>
      <c r="BJ83"/>
      <c r="BK83"/>
      <c r="BL83"/>
      <c r="BM83"/>
      <c r="BN83"/>
      <c r="BO83"/>
      <c r="BP83"/>
      <c r="BQ83"/>
      <c r="BR83"/>
      <c r="BS83"/>
      <c r="BT83"/>
      <c r="BU83"/>
      <c r="BV83"/>
      <c r="BW83"/>
      <c r="BX83"/>
      <c r="BY83"/>
      <c r="BZ83"/>
      <c r="CA83"/>
    </row>
    <row r="84" spans="1:79">
      <c r="A84" s="85" t="s">
        <v>130</v>
      </c>
      <c r="Z84" s="86"/>
      <c r="AC84"/>
      <c r="AD84"/>
      <c r="AE84"/>
      <c r="AF84"/>
      <c r="AG84"/>
      <c r="AH84"/>
      <c r="AI84"/>
      <c r="AJ84"/>
      <c r="AK84"/>
      <c r="AL84"/>
      <c r="AM84"/>
      <c r="AN84"/>
      <c r="AO84"/>
      <c r="AP84"/>
      <c r="AQ84"/>
      <c r="AR84"/>
      <c r="AS84"/>
      <c r="AT84"/>
      <c r="AU84"/>
      <c r="AV84"/>
      <c r="AW84"/>
      <c r="AX84"/>
      <c r="AY84"/>
      <c r="AZ84"/>
      <c r="BA84"/>
      <c r="BB84"/>
      <c r="BC84"/>
      <c r="BD84"/>
      <c r="BE84"/>
      <c r="BF84"/>
      <c r="BG84"/>
      <c r="BH84"/>
      <c r="BI84"/>
      <c r="BJ84"/>
      <c r="BK84"/>
      <c r="BL84"/>
      <c r="BM84"/>
      <c r="BN84"/>
      <c r="BO84"/>
      <c r="BP84"/>
      <c r="BQ84"/>
      <c r="BR84"/>
      <c r="BS84"/>
      <c r="BT84"/>
      <c r="BU84"/>
      <c r="BV84"/>
      <c r="BW84"/>
      <c r="BX84"/>
      <c r="BY84"/>
      <c r="BZ84"/>
      <c r="CA84"/>
    </row>
    <row r="85" spans="1:79">
      <c r="C85" s="90" t="s">
        <v>175</v>
      </c>
      <c r="D85" s="47"/>
      <c r="E85" s="79">
        <f>E48</f>
        <v>2016</v>
      </c>
      <c r="F85" s="79">
        <f t="shared" ref="F85:Y85" si="19">F48</f>
        <v>2017</v>
      </c>
      <c r="G85" s="79">
        <f t="shared" si="19"/>
        <v>2018</v>
      </c>
      <c r="H85" s="79">
        <f t="shared" si="19"/>
        <v>2019</v>
      </c>
      <c r="I85" s="79">
        <f t="shared" si="19"/>
        <v>2020</v>
      </c>
      <c r="J85" s="79">
        <f t="shared" si="19"/>
        <v>2021</v>
      </c>
      <c r="K85" s="79">
        <f t="shared" si="19"/>
        <v>2022</v>
      </c>
      <c r="L85" s="79">
        <f t="shared" si="19"/>
        <v>2023</v>
      </c>
      <c r="M85" s="79">
        <f t="shared" si="19"/>
        <v>2024</v>
      </c>
      <c r="N85" s="79">
        <f t="shared" si="19"/>
        <v>2025</v>
      </c>
      <c r="O85" s="79">
        <f t="shared" si="19"/>
        <v>2026</v>
      </c>
      <c r="P85" s="79">
        <f t="shared" si="19"/>
        <v>2027</v>
      </c>
      <c r="Q85" s="79">
        <f t="shared" si="19"/>
        <v>2028</v>
      </c>
      <c r="R85" s="79">
        <f t="shared" si="19"/>
        <v>2029</v>
      </c>
      <c r="S85" s="79">
        <f t="shared" si="19"/>
        <v>2030</v>
      </c>
      <c r="T85" s="79">
        <f t="shared" si="19"/>
        <v>2031</v>
      </c>
      <c r="U85" s="79">
        <f t="shared" si="19"/>
        <v>2032</v>
      </c>
      <c r="V85" s="79">
        <f t="shared" si="19"/>
        <v>2033</v>
      </c>
      <c r="W85" s="79">
        <f t="shared" si="19"/>
        <v>2034</v>
      </c>
      <c r="X85" s="79">
        <f t="shared" si="19"/>
        <v>2035</v>
      </c>
      <c r="Y85" s="79" t="str">
        <f t="shared" si="19"/>
        <v>Max</v>
      </c>
      <c r="Z85" s="86"/>
      <c r="AC85"/>
      <c r="AD85"/>
      <c r="AE85"/>
      <c r="AF85"/>
      <c r="AG85"/>
      <c r="AH85"/>
      <c r="AI85"/>
      <c r="AJ85"/>
      <c r="AK85"/>
      <c r="AL85"/>
      <c r="AM85"/>
      <c r="AN85"/>
      <c r="AO85"/>
      <c r="AP85"/>
      <c r="AQ85"/>
      <c r="AR85"/>
      <c r="AS85"/>
      <c r="AT85"/>
      <c r="AU85"/>
      <c r="AV85"/>
      <c r="AW85"/>
      <c r="AX85"/>
      <c r="AY85"/>
      <c r="AZ85"/>
      <c r="BA85"/>
      <c r="BB85"/>
      <c r="BC85"/>
      <c r="BD85"/>
      <c r="BE85"/>
      <c r="BF85"/>
      <c r="BG85"/>
      <c r="BH85"/>
      <c r="BI85"/>
      <c r="BJ85"/>
      <c r="BK85"/>
      <c r="BL85"/>
      <c r="BM85"/>
      <c r="BN85"/>
      <c r="BO85"/>
      <c r="BP85"/>
      <c r="BQ85"/>
      <c r="BR85"/>
      <c r="BS85"/>
      <c r="BT85"/>
      <c r="BU85"/>
      <c r="BV85"/>
      <c r="BW85"/>
      <c r="BX85"/>
      <c r="BY85"/>
      <c r="BZ85"/>
      <c r="CA85"/>
    </row>
    <row r="86" spans="1:79">
      <c r="C86" s="47">
        <f>C45</f>
        <v>0</v>
      </c>
      <c r="D86" s="47"/>
      <c r="E86" s="79" t="str">
        <f>TEXT(E85,"0000")</f>
        <v>2016</v>
      </c>
      <c r="F86" s="79" t="str">
        <f t="shared" ref="F86:Y86" si="20">TEXT(F85,"0000")</f>
        <v>2017</v>
      </c>
      <c r="G86" s="79" t="str">
        <f t="shared" si="20"/>
        <v>2018</v>
      </c>
      <c r="H86" s="79" t="str">
        <f t="shared" si="20"/>
        <v>2019</v>
      </c>
      <c r="I86" s="79" t="str">
        <f t="shared" si="20"/>
        <v>2020</v>
      </c>
      <c r="J86" s="79" t="str">
        <f t="shared" si="20"/>
        <v>2021</v>
      </c>
      <c r="K86" s="79" t="str">
        <f t="shared" si="20"/>
        <v>2022</v>
      </c>
      <c r="L86" s="79" t="str">
        <f t="shared" si="20"/>
        <v>2023</v>
      </c>
      <c r="M86" s="79" t="str">
        <f t="shared" si="20"/>
        <v>2024</v>
      </c>
      <c r="N86" s="79" t="str">
        <f t="shared" si="20"/>
        <v>2025</v>
      </c>
      <c r="O86" s="79" t="str">
        <f t="shared" si="20"/>
        <v>2026</v>
      </c>
      <c r="P86" s="79" t="str">
        <f t="shared" si="20"/>
        <v>2027</v>
      </c>
      <c r="Q86" s="79" t="str">
        <f t="shared" si="20"/>
        <v>2028</v>
      </c>
      <c r="R86" s="79" t="str">
        <f t="shared" si="20"/>
        <v>2029</v>
      </c>
      <c r="S86" s="79" t="str">
        <f t="shared" si="20"/>
        <v>2030</v>
      </c>
      <c r="T86" s="79" t="str">
        <f t="shared" si="20"/>
        <v>2031</v>
      </c>
      <c r="U86" s="79" t="str">
        <f t="shared" si="20"/>
        <v>2032</v>
      </c>
      <c r="V86" s="79" t="str">
        <f t="shared" si="20"/>
        <v>2033</v>
      </c>
      <c r="W86" s="79" t="str">
        <f t="shared" si="20"/>
        <v>2034</v>
      </c>
      <c r="X86" s="79" t="str">
        <f t="shared" si="20"/>
        <v>2035</v>
      </c>
      <c r="Y86" s="79" t="str">
        <f t="shared" si="20"/>
        <v>Max</v>
      </c>
      <c r="Z86" s="86"/>
      <c r="AC86"/>
      <c r="AD86"/>
      <c r="AE86"/>
      <c r="AF86"/>
      <c r="AG86"/>
      <c r="AH86"/>
      <c r="AI86"/>
      <c r="AJ86"/>
      <c r="AK86"/>
      <c r="AL86"/>
      <c r="AM86"/>
      <c r="AN86"/>
      <c r="AO86"/>
      <c r="AP86"/>
      <c r="AQ86"/>
      <c r="AR86"/>
      <c r="AS86"/>
      <c r="AT86"/>
      <c r="AU86"/>
      <c r="AV86"/>
      <c r="AW86"/>
      <c r="AX86"/>
      <c r="AY86"/>
      <c r="AZ86"/>
      <c r="BA86"/>
      <c r="BB86"/>
      <c r="BC86"/>
      <c r="BD86"/>
      <c r="BE86"/>
      <c r="BF86"/>
      <c r="BG86"/>
      <c r="BH86"/>
      <c r="BI86"/>
      <c r="BJ86"/>
      <c r="BK86"/>
      <c r="BL86"/>
      <c r="BM86"/>
      <c r="BN86"/>
      <c r="BO86"/>
      <c r="BP86"/>
      <c r="BQ86"/>
      <c r="BR86"/>
      <c r="BS86"/>
      <c r="BT86"/>
      <c r="BU86"/>
      <c r="BV86"/>
      <c r="BW86"/>
      <c r="BX86"/>
      <c r="BY86"/>
      <c r="BZ86"/>
      <c r="CA86"/>
    </row>
    <row r="87" spans="1:79">
      <c r="C87" s="20" t="s">
        <v>55</v>
      </c>
      <c r="E87" s="98">
        <f t="shared" ref="E87:Y87" si="21">E50</f>
        <v>0</v>
      </c>
      <c r="F87" s="98">
        <f t="shared" si="21"/>
        <v>0</v>
      </c>
      <c r="G87" s="98">
        <f t="shared" si="21"/>
        <v>0</v>
      </c>
      <c r="H87" s="98">
        <f t="shared" si="21"/>
        <v>0</v>
      </c>
      <c r="I87" s="98">
        <f t="shared" si="21"/>
        <v>0</v>
      </c>
      <c r="J87" s="98">
        <f t="shared" si="21"/>
        <v>0</v>
      </c>
      <c r="K87" s="98">
        <f t="shared" si="21"/>
        <v>0</v>
      </c>
      <c r="L87" s="98">
        <f t="shared" si="21"/>
        <v>0</v>
      </c>
      <c r="M87" s="98">
        <f t="shared" si="21"/>
        <v>0</v>
      </c>
      <c r="N87" s="98">
        <f t="shared" si="21"/>
        <v>0</v>
      </c>
      <c r="O87" s="98">
        <f t="shared" si="21"/>
        <v>0</v>
      </c>
      <c r="P87" s="98">
        <f t="shared" si="21"/>
        <v>0</v>
      </c>
      <c r="Q87" s="98">
        <f t="shared" si="21"/>
        <v>0</v>
      </c>
      <c r="R87" s="98">
        <f t="shared" si="21"/>
        <v>0</v>
      </c>
      <c r="S87" s="98">
        <f t="shared" si="21"/>
        <v>0</v>
      </c>
      <c r="T87" s="98">
        <f t="shared" si="21"/>
        <v>0</v>
      </c>
      <c r="U87" s="98">
        <f t="shared" si="21"/>
        <v>0</v>
      </c>
      <c r="V87" s="98">
        <f t="shared" si="21"/>
        <v>0</v>
      </c>
      <c r="W87" s="98">
        <f t="shared" si="21"/>
        <v>0</v>
      </c>
      <c r="X87" s="98">
        <f t="shared" si="21"/>
        <v>0</v>
      </c>
      <c r="Y87" s="98">
        <f t="shared" si="21"/>
        <v>0</v>
      </c>
      <c r="Z87" s="86"/>
      <c r="AC87"/>
      <c r="AD87"/>
      <c r="AE87"/>
      <c r="AF87"/>
      <c r="AG87"/>
      <c r="AH87"/>
      <c r="AI87"/>
      <c r="AJ87"/>
      <c r="AK87"/>
      <c r="AL87"/>
      <c r="AM87"/>
      <c r="AN87"/>
      <c r="AO87"/>
      <c r="AP87"/>
      <c r="AQ87"/>
      <c r="AR87"/>
      <c r="AS87"/>
      <c r="AT87"/>
      <c r="AU87"/>
      <c r="AV87"/>
      <c r="AW87"/>
      <c r="AX87"/>
      <c r="AY87"/>
      <c r="AZ87"/>
      <c r="BA87"/>
      <c r="BB87"/>
      <c r="BC87"/>
      <c r="BD87"/>
      <c r="BE87"/>
      <c r="BF87"/>
      <c r="BG87"/>
      <c r="BH87"/>
      <c r="BI87"/>
      <c r="BJ87"/>
      <c r="BK87"/>
      <c r="BL87"/>
      <c r="BM87"/>
      <c r="BN87"/>
      <c r="BO87"/>
      <c r="BP87"/>
      <c r="BQ87"/>
      <c r="BR87"/>
      <c r="BS87"/>
      <c r="BT87"/>
      <c r="BU87"/>
      <c r="BV87"/>
      <c r="BW87"/>
      <c r="BX87"/>
      <c r="BY87"/>
      <c r="BZ87"/>
      <c r="CA87"/>
    </row>
    <row r="88" spans="1:79">
      <c r="C88" s="20" t="s">
        <v>56</v>
      </c>
      <c r="E88" s="98">
        <f t="shared" ref="E88:Y100" si="22">E51-E50</f>
        <v>0</v>
      </c>
      <c r="F88" s="98">
        <f t="shared" si="22"/>
        <v>0</v>
      </c>
      <c r="G88" s="98">
        <f t="shared" si="22"/>
        <v>0</v>
      </c>
      <c r="H88" s="98">
        <f t="shared" si="22"/>
        <v>0</v>
      </c>
      <c r="I88" s="98">
        <f t="shared" si="22"/>
        <v>0</v>
      </c>
      <c r="J88" s="98">
        <f t="shared" si="22"/>
        <v>0</v>
      </c>
      <c r="K88" s="98">
        <f t="shared" si="22"/>
        <v>0</v>
      </c>
      <c r="L88" s="98">
        <f t="shared" si="22"/>
        <v>0</v>
      </c>
      <c r="M88" s="98">
        <f t="shared" si="22"/>
        <v>0</v>
      </c>
      <c r="N88" s="98">
        <f t="shared" si="22"/>
        <v>0</v>
      </c>
      <c r="O88" s="98">
        <f t="shared" si="22"/>
        <v>0</v>
      </c>
      <c r="P88" s="98">
        <f t="shared" si="22"/>
        <v>0</v>
      </c>
      <c r="Q88" s="98">
        <f t="shared" si="22"/>
        <v>0</v>
      </c>
      <c r="R88" s="98">
        <f t="shared" si="22"/>
        <v>0</v>
      </c>
      <c r="S88" s="98">
        <f t="shared" si="22"/>
        <v>0</v>
      </c>
      <c r="T88" s="98">
        <f t="shared" si="22"/>
        <v>0</v>
      </c>
      <c r="U88" s="98">
        <f t="shared" si="22"/>
        <v>0</v>
      </c>
      <c r="V88" s="98">
        <f t="shared" si="22"/>
        <v>0</v>
      </c>
      <c r="W88" s="98">
        <f t="shared" si="22"/>
        <v>0</v>
      </c>
      <c r="X88" s="98">
        <f t="shared" si="22"/>
        <v>0</v>
      </c>
      <c r="Y88" s="98">
        <f t="shared" si="22"/>
        <v>0</v>
      </c>
      <c r="Z88" s="86"/>
      <c r="AC88"/>
      <c r="AD88"/>
      <c r="AE88"/>
      <c r="AF88"/>
      <c r="AG88"/>
      <c r="AH88"/>
      <c r="AI88"/>
      <c r="AJ88"/>
      <c r="AK88"/>
      <c r="AL88"/>
      <c r="AM88"/>
      <c r="AN88"/>
      <c r="AO88"/>
      <c r="AP88"/>
      <c r="AQ88"/>
      <c r="AR88"/>
      <c r="AS88"/>
      <c r="AT88"/>
      <c r="AU88"/>
      <c r="AV88"/>
      <c r="AW88"/>
      <c r="AX88"/>
      <c r="AY88"/>
      <c r="AZ88"/>
      <c r="BA88"/>
      <c r="BB88"/>
      <c r="BC88"/>
      <c r="BD88"/>
      <c r="BE88"/>
      <c r="BF88"/>
      <c r="BG88"/>
      <c r="BH88"/>
      <c r="BI88"/>
      <c r="BJ88"/>
      <c r="BK88"/>
      <c r="BL88"/>
      <c r="BM88"/>
      <c r="BN88"/>
      <c r="BO88"/>
      <c r="BP88"/>
      <c r="BQ88"/>
      <c r="BR88"/>
      <c r="BS88"/>
      <c r="BT88"/>
      <c r="BU88"/>
      <c r="BV88"/>
      <c r="BW88"/>
      <c r="BX88"/>
      <c r="BY88"/>
      <c r="BZ88"/>
      <c r="CA88"/>
    </row>
    <row r="89" spans="1:79">
      <c r="C89" s="20" t="s">
        <v>57</v>
      </c>
      <c r="E89" s="98">
        <f t="shared" si="22"/>
        <v>0</v>
      </c>
      <c r="F89" s="98">
        <f t="shared" si="22"/>
        <v>0</v>
      </c>
      <c r="G89" s="98">
        <f t="shared" si="22"/>
        <v>0</v>
      </c>
      <c r="H89" s="98">
        <f t="shared" si="22"/>
        <v>0</v>
      </c>
      <c r="I89" s="98">
        <f t="shared" si="22"/>
        <v>0</v>
      </c>
      <c r="J89" s="98">
        <f t="shared" si="22"/>
        <v>0</v>
      </c>
      <c r="K89" s="98">
        <f t="shared" si="22"/>
        <v>0</v>
      </c>
      <c r="L89" s="98">
        <f t="shared" si="22"/>
        <v>0</v>
      </c>
      <c r="M89" s="98">
        <f t="shared" si="22"/>
        <v>0</v>
      </c>
      <c r="N89" s="98">
        <f t="shared" si="22"/>
        <v>0</v>
      </c>
      <c r="O89" s="98">
        <f t="shared" si="22"/>
        <v>0</v>
      </c>
      <c r="P89" s="98">
        <f t="shared" si="22"/>
        <v>0</v>
      </c>
      <c r="Q89" s="98">
        <f t="shared" si="22"/>
        <v>0</v>
      </c>
      <c r="R89" s="98">
        <f t="shared" si="22"/>
        <v>0</v>
      </c>
      <c r="S89" s="98">
        <f t="shared" si="22"/>
        <v>0</v>
      </c>
      <c r="T89" s="98">
        <f t="shared" si="22"/>
        <v>0</v>
      </c>
      <c r="U89" s="98">
        <f t="shared" si="22"/>
        <v>0</v>
      </c>
      <c r="V89" s="98">
        <f t="shared" si="22"/>
        <v>0</v>
      </c>
      <c r="W89" s="98">
        <f t="shared" si="22"/>
        <v>0</v>
      </c>
      <c r="X89" s="98">
        <f t="shared" si="22"/>
        <v>0</v>
      </c>
      <c r="Y89" s="98">
        <f t="shared" si="22"/>
        <v>0</v>
      </c>
      <c r="Z89" s="86"/>
      <c r="AC89"/>
      <c r="AD89"/>
      <c r="AE89"/>
      <c r="AF89"/>
      <c r="AG89"/>
      <c r="AH89"/>
      <c r="AI89"/>
      <c r="AJ89"/>
      <c r="AK89"/>
      <c r="AL89"/>
      <c r="AM89"/>
      <c r="AN89"/>
      <c r="AO89"/>
      <c r="AP89"/>
      <c r="AQ89"/>
      <c r="AR89"/>
      <c r="AS89"/>
      <c r="AT89"/>
      <c r="AU89"/>
      <c r="AV89"/>
      <c r="AW89"/>
      <c r="AX89"/>
      <c r="AY89"/>
      <c r="AZ89"/>
      <c r="BA89"/>
      <c r="BB89"/>
      <c r="BC89"/>
      <c r="BD89"/>
      <c r="BE89"/>
      <c r="BF89"/>
      <c r="BG89"/>
      <c r="BH89"/>
      <c r="BI89"/>
      <c r="BJ89"/>
      <c r="BK89"/>
      <c r="BL89"/>
      <c r="BM89"/>
      <c r="BN89"/>
      <c r="BO89"/>
      <c r="BP89"/>
      <c r="BQ89"/>
      <c r="BR89"/>
      <c r="BS89"/>
      <c r="BT89"/>
      <c r="BU89"/>
      <c r="BV89"/>
      <c r="BW89"/>
      <c r="BX89"/>
      <c r="BY89"/>
      <c r="BZ89"/>
      <c r="CA89"/>
    </row>
    <row r="90" spans="1:79">
      <c r="C90" s="20" t="s">
        <v>58</v>
      </c>
      <c r="E90" s="98">
        <f t="shared" si="22"/>
        <v>0</v>
      </c>
      <c r="F90" s="98">
        <f t="shared" si="22"/>
        <v>0</v>
      </c>
      <c r="G90" s="98">
        <f t="shared" si="22"/>
        <v>0</v>
      </c>
      <c r="H90" s="98">
        <f t="shared" si="22"/>
        <v>0</v>
      </c>
      <c r="I90" s="98">
        <f t="shared" si="22"/>
        <v>0</v>
      </c>
      <c r="J90" s="98">
        <f t="shared" si="22"/>
        <v>0</v>
      </c>
      <c r="K90" s="98">
        <f t="shared" si="22"/>
        <v>0</v>
      </c>
      <c r="L90" s="98">
        <f t="shared" si="22"/>
        <v>0</v>
      </c>
      <c r="M90" s="98">
        <f t="shared" si="22"/>
        <v>0</v>
      </c>
      <c r="N90" s="98">
        <f t="shared" si="22"/>
        <v>0</v>
      </c>
      <c r="O90" s="98">
        <f t="shared" si="22"/>
        <v>0</v>
      </c>
      <c r="P90" s="98">
        <f t="shared" si="22"/>
        <v>0</v>
      </c>
      <c r="Q90" s="98">
        <f t="shared" si="22"/>
        <v>0</v>
      </c>
      <c r="R90" s="98">
        <f t="shared" si="22"/>
        <v>0</v>
      </c>
      <c r="S90" s="98">
        <f t="shared" si="22"/>
        <v>0</v>
      </c>
      <c r="T90" s="98">
        <f t="shared" si="22"/>
        <v>0</v>
      </c>
      <c r="U90" s="98">
        <f t="shared" si="22"/>
        <v>0</v>
      </c>
      <c r="V90" s="98">
        <f t="shared" si="22"/>
        <v>0</v>
      </c>
      <c r="W90" s="98">
        <f t="shared" si="22"/>
        <v>0</v>
      </c>
      <c r="X90" s="98">
        <f t="shared" si="22"/>
        <v>0</v>
      </c>
      <c r="Y90" s="98">
        <f t="shared" si="22"/>
        <v>0</v>
      </c>
      <c r="Z90" s="86"/>
      <c r="AC90"/>
      <c r="AD90"/>
      <c r="AE90"/>
      <c r="AF90"/>
      <c r="AG90"/>
      <c r="AH90"/>
      <c r="AI90"/>
      <c r="AJ90"/>
      <c r="AK90"/>
      <c r="AL90"/>
      <c r="AM90"/>
      <c r="AN90"/>
      <c r="AO90"/>
      <c r="AP90"/>
      <c r="AQ90"/>
      <c r="AR90"/>
      <c r="AS90"/>
      <c r="AT90"/>
      <c r="AU90"/>
      <c r="AV90"/>
      <c r="AW90"/>
      <c r="AX90"/>
      <c r="AY90"/>
      <c r="AZ90"/>
      <c r="BA90"/>
      <c r="BB90"/>
      <c r="BC90"/>
      <c r="BD90"/>
      <c r="BE90"/>
      <c r="BF90"/>
      <c r="BG90"/>
      <c r="BH90"/>
      <c r="BI90"/>
      <c r="BJ90"/>
      <c r="BK90"/>
      <c r="BL90"/>
      <c r="BM90"/>
      <c r="BN90"/>
      <c r="BO90"/>
      <c r="BP90"/>
      <c r="BQ90"/>
      <c r="BR90"/>
      <c r="BS90"/>
      <c r="BT90"/>
      <c r="BU90"/>
      <c r="BV90"/>
      <c r="BW90"/>
      <c r="BX90"/>
      <c r="BY90"/>
      <c r="BZ90"/>
      <c r="CA90"/>
    </row>
    <row r="91" spans="1:79">
      <c r="C91" s="20" t="s">
        <v>59</v>
      </c>
      <c r="E91" s="98">
        <f t="shared" si="22"/>
        <v>1.1487543993403124</v>
      </c>
      <c r="F91" s="98">
        <f t="shared" ca="1" si="22"/>
        <v>0.81359207762965824</v>
      </c>
      <c r="G91" s="98">
        <f t="shared" ca="1" si="22"/>
        <v>0.56907119923542249</v>
      </c>
      <c r="H91" s="98">
        <f t="shared" ca="1" si="22"/>
        <v>0.44770683851748244</v>
      </c>
      <c r="I91" s="98">
        <f t="shared" ca="1" si="22"/>
        <v>0.3961555075976666</v>
      </c>
      <c r="J91" s="98">
        <f t="shared" ca="1" si="22"/>
        <v>0.34611536769933243</v>
      </c>
      <c r="K91" s="98">
        <f t="shared" ca="1" si="22"/>
        <v>0.29928817138502861</v>
      </c>
      <c r="L91" s="98">
        <f t="shared" ca="1" si="22"/>
        <v>0.25658790719770613</v>
      </c>
      <c r="M91" s="98">
        <f t="shared" ca="1" si="22"/>
        <v>0.21839653286249075</v>
      </c>
      <c r="N91" s="98">
        <f t="shared" ca="1" si="22"/>
        <v>0.18474850852818436</v>
      </c>
      <c r="O91" s="98">
        <f t="shared" ca="1" si="22"/>
        <v>0.15545756441736766</v>
      </c>
      <c r="P91" s="98">
        <f t="shared" ca="1" si="22"/>
        <v>0.1220706105719994</v>
      </c>
      <c r="Q91" s="98">
        <f t="shared" ca="1" si="22"/>
        <v>9.5840389832209077E-2</v>
      </c>
      <c r="R91" s="98">
        <f t="shared" ca="1" si="22"/>
        <v>7.523599937598098E-2</v>
      </c>
      <c r="S91" s="98">
        <f t="shared" ca="1" si="22"/>
        <v>5.9053475916425652E-2</v>
      </c>
      <c r="T91" s="98">
        <f t="shared" ca="1" si="22"/>
        <v>4.6345953940975494E-2</v>
      </c>
      <c r="U91" s="98">
        <f t="shared" ca="1" si="22"/>
        <v>3.636876826611448E-2</v>
      </c>
      <c r="V91" s="98">
        <f t="shared" ca="1" si="22"/>
        <v>2.8536392706941791E-2</v>
      </c>
      <c r="W91" s="98">
        <f t="shared" ca="1" si="22"/>
        <v>2.2388560992544312E-2</v>
      </c>
      <c r="X91" s="98">
        <f t="shared" ca="1" si="22"/>
        <v>1.7563721351957808E-2</v>
      </c>
      <c r="Y91" s="98">
        <f t="shared" ca="1" si="22"/>
        <v>6.11843686817486</v>
      </c>
      <c r="Z91" s="86"/>
      <c r="AC91"/>
      <c r="AD91"/>
      <c r="AE91"/>
      <c r="AF91"/>
      <c r="AG91"/>
      <c r="AH91"/>
      <c r="AI91"/>
      <c r="AJ91"/>
      <c r="AK91"/>
      <c r="AL91"/>
      <c r="AM91"/>
      <c r="AN91"/>
      <c r="AO91"/>
      <c r="AP91"/>
      <c r="AQ91"/>
      <c r="AR91"/>
      <c r="AS91"/>
      <c r="AT91"/>
      <c r="AU91"/>
      <c r="AV91"/>
      <c r="AW91"/>
      <c r="AX91"/>
      <c r="AY91"/>
      <c r="AZ91"/>
      <c r="BA91"/>
      <c r="BB91"/>
      <c r="BC91"/>
      <c r="BD91"/>
      <c r="BE91"/>
      <c r="BF91"/>
      <c r="BG91"/>
      <c r="BH91"/>
      <c r="BI91"/>
      <c r="BJ91"/>
      <c r="BK91"/>
      <c r="BL91"/>
      <c r="BM91"/>
      <c r="BN91"/>
      <c r="BO91"/>
      <c r="BP91"/>
      <c r="BQ91"/>
      <c r="BR91"/>
      <c r="BS91"/>
      <c r="BT91"/>
      <c r="BU91"/>
      <c r="BV91"/>
      <c r="BW91"/>
      <c r="BX91"/>
      <c r="BY91"/>
      <c r="BZ91"/>
      <c r="CA91"/>
    </row>
    <row r="92" spans="1:79">
      <c r="C92" s="20" t="s">
        <v>60</v>
      </c>
      <c r="E92" s="98">
        <f t="shared" si="22"/>
        <v>0</v>
      </c>
      <c r="F92" s="98">
        <f t="shared" ca="1" si="22"/>
        <v>0</v>
      </c>
      <c r="G92" s="98">
        <f t="shared" ca="1" si="22"/>
        <v>0</v>
      </c>
      <c r="H92" s="98">
        <f t="shared" ca="1" si="22"/>
        <v>0</v>
      </c>
      <c r="I92" s="98">
        <f t="shared" ca="1" si="22"/>
        <v>0</v>
      </c>
      <c r="J92" s="98">
        <f t="shared" ca="1" si="22"/>
        <v>0</v>
      </c>
      <c r="K92" s="98">
        <f t="shared" ca="1" si="22"/>
        <v>0</v>
      </c>
      <c r="L92" s="98">
        <f t="shared" ca="1" si="22"/>
        <v>0</v>
      </c>
      <c r="M92" s="98">
        <f t="shared" ca="1" si="22"/>
        <v>0</v>
      </c>
      <c r="N92" s="98">
        <f t="shared" ca="1" si="22"/>
        <v>0</v>
      </c>
      <c r="O92" s="98">
        <f t="shared" ca="1" si="22"/>
        <v>0</v>
      </c>
      <c r="P92" s="98">
        <f t="shared" ca="1" si="22"/>
        <v>0</v>
      </c>
      <c r="Q92" s="98">
        <f t="shared" ca="1" si="22"/>
        <v>0</v>
      </c>
      <c r="R92" s="98">
        <f t="shared" ca="1" si="22"/>
        <v>0</v>
      </c>
      <c r="S92" s="98">
        <f t="shared" ca="1" si="22"/>
        <v>0</v>
      </c>
      <c r="T92" s="98">
        <f t="shared" ca="1" si="22"/>
        <v>0</v>
      </c>
      <c r="U92" s="98">
        <f t="shared" ca="1" si="22"/>
        <v>0</v>
      </c>
      <c r="V92" s="98">
        <f t="shared" ca="1" si="22"/>
        <v>0</v>
      </c>
      <c r="W92" s="98">
        <f t="shared" ca="1" si="22"/>
        <v>0</v>
      </c>
      <c r="X92" s="98">
        <f t="shared" ca="1" si="22"/>
        <v>0</v>
      </c>
      <c r="Y92" s="98">
        <f t="shared" ca="1" si="22"/>
        <v>0</v>
      </c>
      <c r="Z92" s="86"/>
      <c r="AC92"/>
      <c r="AD92"/>
      <c r="AE92"/>
      <c r="AF92"/>
      <c r="AG92"/>
      <c r="AH92"/>
      <c r="AI92"/>
      <c r="AJ92"/>
      <c r="AK92"/>
      <c r="AL92"/>
      <c r="AM92"/>
      <c r="AN92"/>
      <c r="AO92"/>
      <c r="AP92"/>
      <c r="AQ92"/>
      <c r="AR92"/>
      <c r="AS92"/>
      <c r="AT92"/>
      <c r="AU92"/>
      <c r="AV92"/>
      <c r="AW92"/>
      <c r="AX92"/>
      <c r="AY92"/>
      <c r="AZ92"/>
      <c r="BA92"/>
      <c r="BB92"/>
      <c r="BC92"/>
      <c r="BD92"/>
      <c r="BE92"/>
      <c r="BF92"/>
      <c r="BG92"/>
      <c r="BH92"/>
      <c r="BI92"/>
      <c r="BJ92"/>
      <c r="BK92"/>
      <c r="BL92"/>
      <c r="BM92"/>
      <c r="BN92"/>
      <c r="BO92"/>
      <c r="BP92"/>
      <c r="BQ92"/>
      <c r="BR92"/>
      <c r="BS92"/>
      <c r="BT92"/>
      <c r="BU92"/>
      <c r="BV92"/>
      <c r="BW92"/>
      <c r="BX92"/>
      <c r="BY92"/>
      <c r="BZ92"/>
      <c r="CA92"/>
    </row>
    <row r="93" spans="1:79">
      <c r="C93" s="20" t="s">
        <v>61</v>
      </c>
      <c r="E93" s="98">
        <f t="shared" si="22"/>
        <v>0</v>
      </c>
      <c r="F93" s="98">
        <f t="shared" ca="1" si="22"/>
        <v>0</v>
      </c>
      <c r="G93" s="98">
        <f t="shared" ca="1" si="22"/>
        <v>0</v>
      </c>
      <c r="H93" s="98">
        <f t="shared" ca="1" si="22"/>
        <v>0</v>
      </c>
      <c r="I93" s="98">
        <f t="shared" ca="1" si="22"/>
        <v>0</v>
      </c>
      <c r="J93" s="98">
        <f t="shared" ca="1" si="22"/>
        <v>0</v>
      </c>
      <c r="K93" s="98">
        <f t="shared" ca="1" si="22"/>
        <v>0</v>
      </c>
      <c r="L93" s="98">
        <f t="shared" ca="1" si="22"/>
        <v>0</v>
      </c>
      <c r="M93" s="98">
        <f t="shared" ca="1" si="22"/>
        <v>0</v>
      </c>
      <c r="N93" s="98">
        <f t="shared" ca="1" si="22"/>
        <v>0</v>
      </c>
      <c r="O93" s="98">
        <f t="shared" ca="1" si="22"/>
        <v>0</v>
      </c>
      <c r="P93" s="98">
        <f t="shared" ca="1" si="22"/>
        <v>0</v>
      </c>
      <c r="Q93" s="98">
        <f t="shared" ca="1" si="22"/>
        <v>0</v>
      </c>
      <c r="R93" s="98">
        <f t="shared" ca="1" si="22"/>
        <v>0</v>
      </c>
      <c r="S93" s="98">
        <f t="shared" ca="1" si="22"/>
        <v>0</v>
      </c>
      <c r="T93" s="98">
        <f t="shared" ca="1" si="22"/>
        <v>0</v>
      </c>
      <c r="U93" s="98">
        <f t="shared" ca="1" si="22"/>
        <v>0</v>
      </c>
      <c r="V93" s="98">
        <f t="shared" ca="1" si="22"/>
        <v>0</v>
      </c>
      <c r="W93" s="98">
        <f t="shared" ca="1" si="22"/>
        <v>0</v>
      </c>
      <c r="X93" s="98">
        <f t="shared" ca="1" si="22"/>
        <v>0</v>
      </c>
      <c r="Y93" s="98">
        <f t="shared" ca="1" si="22"/>
        <v>0</v>
      </c>
      <c r="Z93" s="86"/>
      <c r="AC93"/>
      <c r="AD93"/>
      <c r="AE93"/>
      <c r="AF93"/>
      <c r="AG93"/>
      <c r="AH93"/>
      <c r="AI93"/>
      <c r="AJ93"/>
      <c r="AK93"/>
      <c r="AL93"/>
      <c r="AM93"/>
      <c r="AN93"/>
      <c r="AO93"/>
      <c r="AP93"/>
      <c r="AQ93"/>
      <c r="AR93"/>
      <c r="AS93"/>
      <c r="AT93"/>
      <c r="AU93"/>
      <c r="AV93"/>
      <c r="AW93"/>
      <c r="AX93"/>
      <c r="AY93"/>
      <c r="AZ93"/>
      <c r="BA93"/>
      <c r="BB93"/>
      <c r="BC93"/>
      <c r="BD93"/>
      <c r="BE93"/>
      <c r="BF93"/>
      <c r="BG93"/>
      <c r="BH93"/>
      <c r="BI93"/>
      <c r="BJ93"/>
      <c r="BK93"/>
      <c r="BL93"/>
      <c r="BM93"/>
      <c r="BN93"/>
      <c r="BO93"/>
      <c r="BP93"/>
      <c r="BQ93"/>
      <c r="BR93"/>
      <c r="BS93"/>
      <c r="BT93"/>
      <c r="BU93"/>
      <c r="BV93"/>
      <c r="BW93"/>
      <c r="BX93"/>
      <c r="BY93"/>
      <c r="BZ93"/>
      <c r="CA93"/>
    </row>
    <row r="94" spans="1:79">
      <c r="C94" s="20" t="s">
        <v>62</v>
      </c>
      <c r="E94" s="98">
        <f t="shared" si="22"/>
        <v>0</v>
      </c>
      <c r="F94" s="98">
        <f t="shared" ca="1" si="22"/>
        <v>0</v>
      </c>
      <c r="G94" s="98">
        <f t="shared" ca="1" si="22"/>
        <v>0</v>
      </c>
      <c r="H94" s="98">
        <f t="shared" ca="1" si="22"/>
        <v>0</v>
      </c>
      <c r="I94" s="98">
        <f t="shared" ca="1" si="22"/>
        <v>0</v>
      </c>
      <c r="J94" s="98">
        <f t="shared" ca="1" si="22"/>
        <v>0</v>
      </c>
      <c r="K94" s="98">
        <f t="shared" ca="1" si="22"/>
        <v>0</v>
      </c>
      <c r="L94" s="98">
        <f t="shared" ca="1" si="22"/>
        <v>0</v>
      </c>
      <c r="M94" s="98">
        <f t="shared" ca="1" si="22"/>
        <v>0</v>
      </c>
      <c r="N94" s="98">
        <f t="shared" ca="1" si="22"/>
        <v>0</v>
      </c>
      <c r="O94" s="98">
        <f t="shared" ca="1" si="22"/>
        <v>0</v>
      </c>
      <c r="P94" s="98">
        <f t="shared" ca="1" si="22"/>
        <v>0</v>
      </c>
      <c r="Q94" s="98">
        <f t="shared" ca="1" si="22"/>
        <v>0</v>
      </c>
      <c r="R94" s="98">
        <f t="shared" ca="1" si="22"/>
        <v>0</v>
      </c>
      <c r="S94" s="98">
        <f t="shared" ca="1" si="22"/>
        <v>0</v>
      </c>
      <c r="T94" s="98">
        <f t="shared" ca="1" si="22"/>
        <v>0</v>
      </c>
      <c r="U94" s="98">
        <f t="shared" ca="1" si="22"/>
        <v>0</v>
      </c>
      <c r="V94" s="98">
        <f t="shared" ca="1" si="22"/>
        <v>0</v>
      </c>
      <c r="W94" s="98">
        <f t="shared" ca="1" si="22"/>
        <v>0</v>
      </c>
      <c r="X94" s="98">
        <f t="shared" ca="1" si="22"/>
        <v>0</v>
      </c>
      <c r="Y94" s="98">
        <f t="shared" ca="1" si="22"/>
        <v>0</v>
      </c>
      <c r="Z94" s="86"/>
      <c r="AC94"/>
      <c r="AD94"/>
      <c r="AE94"/>
      <c r="AF94"/>
      <c r="AG94"/>
      <c r="AH94"/>
      <c r="AI94"/>
      <c r="AJ94"/>
      <c r="AK94"/>
      <c r="AL94"/>
      <c r="AM94"/>
      <c r="AN94"/>
      <c r="AO94"/>
      <c r="AP94"/>
      <c r="AQ94"/>
      <c r="AR94"/>
      <c r="AS94"/>
      <c r="AT94"/>
      <c r="AU94"/>
      <c r="AV94"/>
      <c r="AW94"/>
      <c r="AX94"/>
      <c r="AY94"/>
      <c r="AZ94"/>
      <c r="BA94"/>
      <c r="BB94"/>
      <c r="BC94"/>
      <c r="BD94"/>
      <c r="BE94"/>
      <c r="BF94"/>
      <c r="BG94"/>
      <c r="BH94"/>
      <c r="BI94"/>
      <c r="BJ94"/>
      <c r="BK94"/>
      <c r="BL94"/>
      <c r="BM94"/>
      <c r="BN94"/>
      <c r="BO94"/>
      <c r="BP94"/>
      <c r="BQ94"/>
      <c r="BR94"/>
      <c r="BS94"/>
      <c r="BT94"/>
      <c r="BU94"/>
      <c r="BV94"/>
      <c r="BW94"/>
      <c r="BX94"/>
      <c r="BY94"/>
      <c r="BZ94"/>
      <c r="CA94"/>
    </row>
    <row r="95" spans="1:79">
      <c r="C95" s="20" t="s">
        <v>63</v>
      </c>
      <c r="E95" s="98">
        <f t="shared" si="22"/>
        <v>0.63819688852239564</v>
      </c>
      <c r="F95" s="98">
        <f t="shared" ca="1" si="22"/>
        <v>0.45199559868314354</v>
      </c>
      <c r="G95" s="98">
        <f t="shared" ca="1" si="22"/>
        <v>0.31615066624190136</v>
      </c>
      <c r="H95" s="98">
        <f t="shared" ca="1" si="22"/>
        <v>0.24872602139860139</v>
      </c>
      <c r="I95" s="98">
        <f t="shared" ca="1" si="22"/>
        <v>0.22008639310981482</v>
      </c>
      <c r="J95" s="98">
        <f t="shared" ca="1" si="22"/>
        <v>0.19228631538851798</v>
      </c>
      <c r="K95" s="98">
        <f t="shared" ca="1" si="22"/>
        <v>0.16627120632501591</v>
      </c>
      <c r="L95" s="98">
        <f t="shared" ca="1" si="22"/>
        <v>0.14254883733205898</v>
      </c>
      <c r="M95" s="98">
        <f t="shared" ca="1" si="22"/>
        <v>0.12133140714582821</v>
      </c>
      <c r="N95" s="98">
        <f t="shared" ca="1" si="22"/>
        <v>0.10263806029343575</v>
      </c>
      <c r="O95" s="98">
        <f t="shared" ca="1" si="22"/>
        <v>8.6365313565204244E-2</v>
      </c>
      <c r="P95" s="98">
        <f t="shared" ca="1" si="22"/>
        <v>6.7817005873333017E-2</v>
      </c>
      <c r="Q95" s="98">
        <f t="shared" ca="1" si="22"/>
        <v>5.3244661017893935E-2</v>
      </c>
      <c r="R95" s="98">
        <f t="shared" ca="1" si="22"/>
        <v>4.1797777431100552E-2</v>
      </c>
      <c r="S95" s="98">
        <f t="shared" ca="1" si="22"/>
        <v>3.280748662023647E-2</v>
      </c>
      <c r="T95" s="98">
        <f t="shared" ca="1" si="22"/>
        <v>2.5747752189430838E-2</v>
      </c>
      <c r="U95" s="98">
        <f t="shared" ca="1" si="22"/>
        <v>2.0204871258952491E-2</v>
      </c>
      <c r="V95" s="98">
        <f t="shared" ca="1" si="22"/>
        <v>1.5853551503856554E-2</v>
      </c>
      <c r="W95" s="98">
        <f t="shared" ca="1" si="22"/>
        <v>1.2438089440302398E-2</v>
      </c>
      <c r="X95" s="98">
        <f t="shared" ca="1" si="22"/>
        <v>9.7576229733098915E-3</v>
      </c>
      <c r="Y95" s="98">
        <f t="shared" ca="1" si="22"/>
        <v>3.3991315934304778</v>
      </c>
      <c r="Z95" s="86"/>
      <c r="AC95"/>
      <c r="AD95"/>
      <c r="AE95"/>
      <c r="AF95"/>
      <c r="AG95"/>
      <c r="AH95"/>
      <c r="AI95"/>
      <c r="AJ95"/>
      <c r="AK95"/>
      <c r="AL95"/>
      <c r="AM95"/>
      <c r="AN95"/>
      <c r="AO95"/>
      <c r="AP95"/>
      <c r="AQ95"/>
      <c r="AR95"/>
      <c r="AS95"/>
      <c r="AT95"/>
      <c r="AU95"/>
      <c r="AV95"/>
      <c r="AW95"/>
      <c r="AX95"/>
      <c r="AY95"/>
      <c r="AZ95"/>
      <c r="BA95"/>
      <c r="BB95"/>
      <c r="BC95"/>
      <c r="BD95"/>
      <c r="BE95"/>
      <c r="BF95"/>
      <c r="BG95"/>
      <c r="BH95"/>
      <c r="BI95"/>
      <c r="BJ95"/>
      <c r="BK95"/>
      <c r="BL95"/>
      <c r="BM95"/>
      <c r="BN95"/>
      <c r="BO95"/>
      <c r="BP95"/>
      <c r="BQ95"/>
      <c r="BR95"/>
      <c r="BS95"/>
      <c r="BT95"/>
      <c r="BU95"/>
      <c r="BV95"/>
      <c r="BW95"/>
      <c r="BX95"/>
      <c r="BY95"/>
      <c r="BZ95"/>
      <c r="CA95"/>
    </row>
    <row r="96" spans="1:79">
      <c r="C96" s="20" t="s">
        <v>64</v>
      </c>
      <c r="E96" s="98">
        <f t="shared" si="22"/>
        <v>0</v>
      </c>
      <c r="F96" s="98">
        <f t="shared" ca="1" si="22"/>
        <v>0</v>
      </c>
      <c r="G96" s="98">
        <f t="shared" ca="1" si="22"/>
        <v>0</v>
      </c>
      <c r="H96" s="98">
        <f t="shared" ca="1" si="22"/>
        <v>0</v>
      </c>
      <c r="I96" s="98">
        <f t="shared" ca="1" si="22"/>
        <v>0</v>
      </c>
      <c r="J96" s="98">
        <f t="shared" ca="1" si="22"/>
        <v>0</v>
      </c>
      <c r="K96" s="98">
        <f t="shared" ca="1" si="22"/>
        <v>0</v>
      </c>
      <c r="L96" s="98">
        <f t="shared" ca="1" si="22"/>
        <v>0</v>
      </c>
      <c r="M96" s="98">
        <f t="shared" ca="1" si="22"/>
        <v>0</v>
      </c>
      <c r="N96" s="98">
        <f t="shared" ca="1" si="22"/>
        <v>0</v>
      </c>
      <c r="O96" s="98">
        <f t="shared" ca="1" si="22"/>
        <v>0</v>
      </c>
      <c r="P96" s="98">
        <f t="shared" ca="1" si="22"/>
        <v>0</v>
      </c>
      <c r="Q96" s="98">
        <f t="shared" ca="1" si="22"/>
        <v>0</v>
      </c>
      <c r="R96" s="98">
        <f t="shared" ca="1" si="22"/>
        <v>0</v>
      </c>
      <c r="S96" s="98">
        <f t="shared" ca="1" si="22"/>
        <v>0</v>
      </c>
      <c r="T96" s="98">
        <f t="shared" ca="1" si="22"/>
        <v>0</v>
      </c>
      <c r="U96" s="98">
        <f t="shared" ca="1" si="22"/>
        <v>0</v>
      </c>
      <c r="V96" s="98">
        <f t="shared" ca="1" si="22"/>
        <v>0</v>
      </c>
      <c r="W96" s="98">
        <f t="shared" ca="1" si="22"/>
        <v>0</v>
      </c>
      <c r="X96" s="98">
        <f t="shared" ca="1" si="22"/>
        <v>0</v>
      </c>
      <c r="Y96" s="98">
        <f t="shared" ca="1" si="22"/>
        <v>0</v>
      </c>
      <c r="Z96" s="86"/>
      <c r="AC96"/>
      <c r="AD96"/>
      <c r="AE96"/>
      <c r="AF96"/>
      <c r="AG96"/>
      <c r="AH96"/>
      <c r="AI96"/>
      <c r="AJ96"/>
      <c r="AK96"/>
      <c r="AL96"/>
      <c r="AM96"/>
      <c r="AN96"/>
      <c r="AO96"/>
      <c r="AP96"/>
      <c r="AQ96"/>
      <c r="AR96"/>
      <c r="AS96"/>
      <c r="AT96"/>
      <c r="AU96"/>
      <c r="AV96"/>
      <c r="AW96"/>
      <c r="AX96"/>
      <c r="AY96"/>
      <c r="AZ96"/>
      <c r="BA96"/>
      <c r="BB96"/>
      <c r="BC96"/>
      <c r="BD96"/>
      <c r="BE96"/>
      <c r="BF96"/>
      <c r="BG96"/>
      <c r="BH96"/>
      <c r="BI96"/>
      <c r="BJ96"/>
      <c r="BK96"/>
      <c r="BL96"/>
      <c r="BM96"/>
      <c r="BN96"/>
      <c r="BO96"/>
      <c r="BP96"/>
      <c r="BQ96"/>
      <c r="BR96"/>
      <c r="BS96"/>
      <c r="BT96"/>
      <c r="BU96"/>
      <c r="BV96"/>
      <c r="BW96"/>
      <c r="BX96"/>
      <c r="BY96"/>
      <c r="BZ96"/>
      <c r="CA96"/>
    </row>
    <row r="97" spans="3:79">
      <c r="C97" s="20" t="s">
        <v>65</v>
      </c>
      <c r="E97" s="98">
        <f t="shared" si="22"/>
        <v>0</v>
      </c>
      <c r="F97" s="98">
        <f t="shared" ca="1" si="22"/>
        <v>0</v>
      </c>
      <c r="G97" s="98">
        <f t="shared" ca="1" si="22"/>
        <v>0</v>
      </c>
      <c r="H97" s="98">
        <f t="shared" ca="1" si="22"/>
        <v>0</v>
      </c>
      <c r="I97" s="98">
        <f t="shared" ca="1" si="22"/>
        <v>0</v>
      </c>
      <c r="J97" s="98">
        <f t="shared" ca="1" si="22"/>
        <v>0</v>
      </c>
      <c r="K97" s="98">
        <f t="shared" ca="1" si="22"/>
        <v>0</v>
      </c>
      <c r="L97" s="98">
        <f t="shared" ca="1" si="22"/>
        <v>0</v>
      </c>
      <c r="M97" s="98">
        <f t="shared" ca="1" si="22"/>
        <v>0</v>
      </c>
      <c r="N97" s="98">
        <f t="shared" ca="1" si="22"/>
        <v>0</v>
      </c>
      <c r="O97" s="98">
        <f t="shared" ca="1" si="22"/>
        <v>0</v>
      </c>
      <c r="P97" s="98">
        <f t="shared" ca="1" si="22"/>
        <v>0</v>
      </c>
      <c r="Q97" s="98">
        <f t="shared" ca="1" si="22"/>
        <v>0</v>
      </c>
      <c r="R97" s="98">
        <f t="shared" ca="1" si="22"/>
        <v>0</v>
      </c>
      <c r="S97" s="98">
        <f t="shared" ca="1" si="22"/>
        <v>0</v>
      </c>
      <c r="T97" s="98">
        <f t="shared" ca="1" si="22"/>
        <v>0</v>
      </c>
      <c r="U97" s="98">
        <f t="shared" ca="1" si="22"/>
        <v>0</v>
      </c>
      <c r="V97" s="98">
        <f t="shared" ca="1" si="22"/>
        <v>0</v>
      </c>
      <c r="W97" s="98">
        <f t="shared" ca="1" si="22"/>
        <v>0</v>
      </c>
      <c r="X97" s="98">
        <f t="shared" ca="1" si="22"/>
        <v>0</v>
      </c>
      <c r="Y97" s="98">
        <f t="shared" ca="1" si="22"/>
        <v>0</v>
      </c>
      <c r="Z97" s="86"/>
      <c r="AC97"/>
      <c r="AD97"/>
      <c r="AE97"/>
      <c r="AF97"/>
      <c r="AG97"/>
      <c r="AH97"/>
      <c r="AI97"/>
      <c r="AJ97"/>
      <c r="AK97"/>
      <c r="AL97"/>
      <c r="AM97"/>
      <c r="AN97"/>
      <c r="AO97"/>
      <c r="AP97"/>
      <c r="AQ97"/>
      <c r="AR97"/>
      <c r="AS97"/>
      <c r="AT97"/>
      <c r="AU97"/>
      <c r="AV97"/>
      <c r="AW97"/>
      <c r="AX97"/>
      <c r="AY97"/>
      <c r="AZ97"/>
      <c r="BA97"/>
      <c r="BB97"/>
      <c r="BC97"/>
      <c r="BD97"/>
      <c r="BE97"/>
      <c r="BF97"/>
      <c r="BG97"/>
      <c r="BH97"/>
      <c r="BI97"/>
      <c r="BJ97"/>
      <c r="BK97"/>
      <c r="BL97"/>
      <c r="BM97"/>
      <c r="BN97"/>
      <c r="BO97"/>
      <c r="BP97"/>
      <c r="BQ97"/>
      <c r="BR97"/>
      <c r="BS97"/>
      <c r="BT97"/>
      <c r="BU97"/>
      <c r="BV97"/>
      <c r="BW97"/>
      <c r="BX97"/>
      <c r="BY97"/>
      <c r="BZ97"/>
      <c r="CA97"/>
    </row>
    <row r="98" spans="3:79">
      <c r="C98" s="20" t="s">
        <v>66</v>
      </c>
      <c r="E98" s="98">
        <f t="shared" si="22"/>
        <v>0</v>
      </c>
      <c r="F98" s="98">
        <f t="shared" ca="1" si="22"/>
        <v>0</v>
      </c>
      <c r="G98" s="98">
        <f t="shared" ca="1" si="22"/>
        <v>0</v>
      </c>
      <c r="H98" s="98">
        <f t="shared" ca="1" si="22"/>
        <v>0</v>
      </c>
      <c r="I98" s="98">
        <f t="shared" ca="1" si="22"/>
        <v>0</v>
      </c>
      <c r="J98" s="98">
        <f t="shared" ca="1" si="22"/>
        <v>0</v>
      </c>
      <c r="K98" s="98">
        <f t="shared" ca="1" si="22"/>
        <v>0</v>
      </c>
      <c r="L98" s="98">
        <f t="shared" ca="1" si="22"/>
        <v>0</v>
      </c>
      <c r="M98" s="98">
        <f t="shared" ca="1" si="22"/>
        <v>0</v>
      </c>
      <c r="N98" s="98">
        <f t="shared" ca="1" si="22"/>
        <v>0</v>
      </c>
      <c r="O98" s="98">
        <f t="shared" ca="1" si="22"/>
        <v>0</v>
      </c>
      <c r="P98" s="98">
        <f t="shared" ca="1" si="22"/>
        <v>0</v>
      </c>
      <c r="Q98" s="98">
        <f t="shared" ca="1" si="22"/>
        <v>0</v>
      </c>
      <c r="R98" s="98">
        <f t="shared" ca="1" si="22"/>
        <v>0</v>
      </c>
      <c r="S98" s="98">
        <f t="shared" ca="1" si="22"/>
        <v>0</v>
      </c>
      <c r="T98" s="98">
        <f t="shared" ca="1" si="22"/>
        <v>0</v>
      </c>
      <c r="U98" s="98">
        <f t="shared" ca="1" si="22"/>
        <v>0</v>
      </c>
      <c r="V98" s="98">
        <f t="shared" ca="1" si="22"/>
        <v>0</v>
      </c>
      <c r="W98" s="98">
        <f t="shared" ca="1" si="22"/>
        <v>0</v>
      </c>
      <c r="X98" s="98">
        <f t="shared" ca="1" si="22"/>
        <v>0</v>
      </c>
      <c r="Y98" s="98">
        <f t="shared" ca="1" si="22"/>
        <v>0</v>
      </c>
      <c r="Z98" s="86"/>
      <c r="AC98"/>
      <c r="AD98"/>
      <c r="AE98"/>
      <c r="AF98"/>
      <c r="AG98"/>
      <c r="AH98"/>
      <c r="AI98"/>
      <c r="AJ98"/>
      <c r="AK98"/>
      <c r="AL98"/>
      <c r="AM98"/>
      <c r="AN98"/>
      <c r="AO98"/>
      <c r="AP98"/>
      <c r="AQ98"/>
      <c r="AR98"/>
      <c r="AS98"/>
      <c r="AT98"/>
      <c r="AU98"/>
      <c r="AV98"/>
      <c r="AW98"/>
      <c r="AX98"/>
      <c r="AY98"/>
      <c r="AZ98"/>
      <c r="BA98"/>
      <c r="BB98"/>
      <c r="BC98"/>
      <c r="BD98"/>
      <c r="BE98"/>
      <c r="BF98"/>
      <c r="BG98"/>
      <c r="BH98"/>
      <c r="BI98"/>
      <c r="BJ98"/>
      <c r="BK98"/>
      <c r="BL98"/>
      <c r="BM98"/>
      <c r="BN98"/>
      <c r="BO98"/>
      <c r="BP98"/>
      <c r="BQ98"/>
      <c r="BR98"/>
      <c r="BS98"/>
      <c r="BT98"/>
      <c r="BU98"/>
      <c r="BV98"/>
      <c r="BW98"/>
      <c r="BX98"/>
      <c r="BY98"/>
      <c r="BZ98"/>
      <c r="CA98"/>
    </row>
    <row r="99" spans="3:79">
      <c r="C99" s="20" t="s">
        <v>67</v>
      </c>
      <c r="E99" s="98">
        <f t="shared" si="22"/>
        <v>0</v>
      </c>
      <c r="F99" s="98">
        <f t="shared" ca="1" si="22"/>
        <v>0</v>
      </c>
      <c r="G99" s="98">
        <f t="shared" ca="1" si="22"/>
        <v>0</v>
      </c>
      <c r="H99" s="98">
        <f t="shared" ca="1" si="22"/>
        <v>0</v>
      </c>
      <c r="I99" s="98">
        <f t="shared" ca="1" si="22"/>
        <v>0</v>
      </c>
      <c r="J99" s="98">
        <f t="shared" ca="1" si="22"/>
        <v>0</v>
      </c>
      <c r="K99" s="98">
        <f t="shared" ca="1" si="22"/>
        <v>0</v>
      </c>
      <c r="L99" s="98">
        <f t="shared" ca="1" si="22"/>
        <v>0</v>
      </c>
      <c r="M99" s="98">
        <f t="shared" ca="1" si="22"/>
        <v>0</v>
      </c>
      <c r="N99" s="98">
        <f t="shared" ca="1" si="22"/>
        <v>0</v>
      </c>
      <c r="O99" s="98">
        <f t="shared" ca="1" si="22"/>
        <v>0</v>
      </c>
      <c r="P99" s="98">
        <f t="shared" ca="1" si="22"/>
        <v>0</v>
      </c>
      <c r="Q99" s="98">
        <f t="shared" ca="1" si="22"/>
        <v>0</v>
      </c>
      <c r="R99" s="98">
        <f t="shared" ca="1" si="22"/>
        <v>0</v>
      </c>
      <c r="S99" s="98">
        <f t="shared" ca="1" si="22"/>
        <v>0</v>
      </c>
      <c r="T99" s="98">
        <f t="shared" ca="1" si="22"/>
        <v>0</v>
      </c>
      <c r="U99" s="98">
        <f t="shared" ca="1" si="22"/>
        <v>0</v>
      </c>
      <c r="V99" s="98">
        <f t="shared" ca="1" si="22"/>
        <v>0</v>
      </c>
      <c r="W99" s="98">
        <f t="shared" ca="1" si="22"/>
        <v>0</v>
      </c>
      <c r="X99" s="98">
        <f t="shared" ca="1" si="22"/>
        <v>0</v>
      </c>
      <c r="Y99" s="98">
        <f t="shared" ca="1" si="22"/>
        <v>0</v>
      </c>
      <c r="Z99" s="86"/>
      <c r="AC99"/>
      <c r="AD99"/>
      <c r="AE99"/>
      <c r="AF99"/>
      <c r="AG99"/>
      <c r="AH99"/>
      <c r="AI99"/>
      <c r="AJ99"/>
      <c r="AK99"/>
      <c r="AL99"/>
      <c r="AM99"/>
      <c r="AN99"/>
      <c r="AO99"/>
      <c r="AP99"/>
      <c r="AQ99"/>
      <c r="AR99"/>
      <c r="AS99"/>
      <c r="AT99"/>
      <c r="AU99"/>
      <c r="AV99"/>
      <c r="AW99"/>
      <c r="AX99"/>
      <c r="AY99"/>
      <c r="AZ99"/>
      <c r="BA99"/>
      <c r="BB99"/>
      <c r="BC99"/>
      <c r="BD99"/>
      <c r="BE99"/>
      <c r="BF99"/>
      <c r="BG99"/>
      <c r="BH99"/>
      <c r="BI99"/>
      <c r="BJ99"/>
      <c r="BK99"/>
      <c r="BL99"/>
      <c r="BM99"/>
      <c r="BN99"/>
      <c r="BO99"/>
      <c r="BP99"/>
      <c r="BQ99"/>
      <c r="BR99"/>
      <c r="BS99"/>
      <c r="BT99"/>
      <c r="BU99"/>
      <c r="BV99"/>
      <c r="BW99"/>
      <c r="BX99"/>
      <c r="BY99"/>
      <c r="BZ99"/>
      <c r="CA99"/>
    </row>
    <row r="100" spans="3:79">
      <c r="C100" s="20" t="s">
        <v>68</v>
      </c>
      <c r="E100" s="98">
        <f t="shared" si="22"/>
        <v>0</v>
      </c>
      <c r="F100" s="98">
        <f t="shared" ca="1" si="22"/>
        <v>0</v>
      </c>
      <c r="G100" s="98">
        <f t="shared" ca="1" si="22"/>
        <v>0</v>
      </c>
      <c r="H100" s="98">
        <f t="shared" ref="H100:Y100" ca="1" si="23">H63-H62</f>
        <v>0</v>
      </c>
      <c r="I100" s="98">
        <f t="shared" ca="1" si="23"/>
        <v>0</v>
      </c>
      <c r="J100" s="98">
        <f t="shared" ca="1" si="23"/>
        <v>0</v>
      </c>
      <c r="K100" s="98">
        <f t="shared" ca="1" si="23"/>
        <v>0</v>
      </c>
      <c r="L100" s="98">
        <f t="shared" ca="1" si="23"/>
        <v>0</v>
      </c>
      <c r="M100" s="98">
        <f t="shared" ca="1" si="23"/>
        <v>0</v>
      </c>
      <c r="N100" s="98">
        <f t="shared" ca="1" si="23"/>
        <v>0</v>
      </c>
      <c r="O100" s="98">
        <f t="shared" ca="1" si="23"/>
        <v>0</v>
      </c>
      <c r="P100" s="98">
        <f t="shared" ca="1" si="23"/>
        <v>0</v>
      </c>
      <c r="Q100" s="98">
        <f t="shared" ca="1" si="23"/>
        <v>0</v>
      </c>
      <c r="R100" s="98">
        <f t="shared" ca="1" si="23"/>
        <v>0</v>
      </c>
      <c r="S100" s="98">
        <f t="shared" ca="1" si="23"/>
        <v>0</v>
      </c>
      <c r="T100" s="98">
        <f t="shared" ca="1" si="23"/>
        <v>0</v>
      </c>
      <c r="U100" s="98">
        <f t="shared" ca="1" si="23"/>
        <v>0</v>
      </c>
      <c r="V100" s="98">
        <f t="shared" ca="1" si="23"/>
        <v>0</v>
      </c>
      <c r="W100" s="98">
        <f t="shared" ca="1" si="23"/>
        <v>0</v>
      </c>
      <c r="X100" s="98">
        <f t="shared" ca="1" si="23"/>
        <v>0</v>
      </c>
      <c r="Y100" s="98">
        <f t="shared" ca="1" si="23"/>
        <v>0</v>
      </c>
      <c r="Z100" s="86"/>
      <c r="AC100"/>
      <c r="AD100"/>
      <c r="AE100"/>
      <c r="AF100"/>
      <c r="AG100"/>
      <c r="AH100"/>
      <c r="AI100"/>
      <c r="AJ100"/>
      <c r="AK100"/>
      <c r="AL100"/>
      <c r="AM100"/>
      <c r="AN100"/>
      <c r="AO100"/>
      <c r="AP100"/>
      <c r="AQ100"/>
      <c r="AR100"/>
      <c r="AS100"/>
      <c r="AT100"/>
      <c r="AU100"/>
      <c r="AV100"/>
      <c r="AW100"/>
      <c r="AX100"/>
      <c r="AY100"/>
      <c r="AZ100"/>
      <c r="BA100"/>
      <c r="BB100"/>
      <c r="BC100"/>
      <c r="BD100"/>
      <c r="BE100"/>
      <c r="BF100"/>
      <c r="BG100"/>
      <c r="BH100"/>
      <c r="BI100"/>
      <c r="BJ100"/>
      <c r="BK100"/>
      <c r="BL100"/>
      <c r="BM100"/>
      <c r="BN100"/>
      <c r="BO100"/>
      <c r="BP100"/>
      <c r="BQ100"/>
      <c r="BR100"/>
      <c r="BS100"/>
      <c r="BT100"/>
      <c r="BU100"/>
      <c r="BV100"/>
      <c r="BW100"/>
      <c r="BX100"/>
      <c r="BY100"/>
      <c r="BZ100"/>
      <c r="CA100"/>
    </row>
    <row r="101" spans="3:79">
      <c r="C101" s="20" t="s">
        <v>69</v>
      </c>
      <c r="E101" s="98">
        <f t="shared" ref="E101:Y113" si="24">E64-E63</f>
        <v>0</v>
      </c>
      <c r="F101" s="98">
        <f t="shared" ca="1" si="24"/>
        <v>0</v>
      </c>
      <c r="G101" s="98">
        <f t="shared" ca="1" si="24"/>
        <v>0</v>
      </c>
      <c r="H101" s="98">
        <f t="shared" ca="1" si="24"/>
        <v>0</v>
      </c>
      <c r="I101" s="98">
        <f t="shared" ca="1" si="24"/>
        <v>0</v>
      </c>
      <c r="J101" s="98">
        <f t="shared" ca="1" si="24"/>
        <v>0</v>
      </c>
      <c r="K101" s="98">
        <f t="shared" ca="1" si="24"/>
        <v>0</v>
      </c>
      <c r="L101" s="98">
        <f t="shared" ca="1" si="24"/>
        <v>0</v>
      </c>
      <c r="M101" s="98">
        <f t="shared" ca="1" si="24"/>
        <v>0</v>
      </c>
      <c r="N101" s="98">
        <f t="shared" ca="1" si="24"/>
        <v>0</v>
      </c>
      <c r="O101" s="98">
        <f t="shared" ca="1" si="24"/>
        <v>0</v>
      </c>
      <c r="P101" s="98">
        <f t="shared" ca="1" si="24"/>
        <v>0</v>
      </c>
      <c r="Q101" s="98">
        <f t="shared" ca="1" si="24"/>
        <v>0</v>
      </c>
      <c r="R101" s="98">
        <f t="shared" ca="1" si="24"/>
        <v>0</v>
      </c>
      <c r="S101" s="98">
        <f t="shared" ca="1" si="24"/>
        <v>0</v>
      </c>
      <c r="T101" s="98">
        <f t="shared" ca="1" si="24"/>
        <v>0</v>
      </c>
      <c r="U101" s="98">
        <f t="shared" ca="1" si="24"/>
        <v>0</v>
      </c>
      <c r="V101" s="98">
        <f t="shared" ca="1" si="24"/>
        <v>0</v>
      </c>
      <c r="W101" s="98">
        <f t="shared" ca="1" si="24"/>
        <v>0</v>
      </c>
      <c r="X101" s="98">
        <f t="shared" ca="1" si="24"/>
        <v>0</v>
      </c>
      <c r="Y101" s="98">
        <f t="shared" ca="1" si="24"/>
        <v>0</v>
      </c>
      <c r="Z101" s="86"/>
      <c r="AC101"/>
      <c r="AD101"/>
      <c r="AE101"/>
      <c r="AF101"/>
      <c r="AG101"/>
      <c r="AH101"/>
      <c r="AI101"/>
      <c r="AJ101"/>
      <c r="AK101"/>
      <c r="AL101"/>
      <c r="AM101"/>
      <c r="AN101"/>
      <c r="AO101"/>
      <c r="AP101"/>
      <c r="AQ101"/>
      <c r="AR101"/>
      <c r="AS101"/>
      <c r="AT101"/>
      <c r="AU101"/>
      <c r="AV101"/>
      <c r="AW101"/>
      <c r="AX101"/>
      <c r="AY101"/>
      <c r="AZ101"/>
      <c r="BA101"/>
      <c r="BB101"/>
      <c r="BC101"/>
      <c r="BD101"/>
      <c r="BE101"/>
      <c r="BF101"/>
      <c r="BG101"/>
      <c r="BH101"/>
      <c r="BI101"/>
      <c r="BJ101"/>
      <c r="BK101"/>
      <c r="BL101"/>
      <c r="BM101"/>
      <c r="BN101"/>
      <c r="BO101"/>
      <c r="BP101"/>
      <c r="BQ101"/>
      <c r="BR101"/>
      <c r="BS101"/>
      <c r="BT101"/>
      <c r="BU101"/>
      <c r="BV101"/>
      <c r="BW101"/>
      <c r="BX101"/>
      <c r="BY101"/>
      <c r="BZ101"/>
      <c r="CA101"/>
    </row>
    <row r="102" spans="3:79">
      <c r="C102" s="20" t="s">
        <v>70</v>
      </c>
      <c r="E102" s="98">
        <f t="shared" si="24"/>
        <v>0</v>
      </c>
      <c r="F102" s="98">
        <f t="shared" ca="1" si="24"/>
        <v>0</v>
      </c>
      <c r="G102" s="98">
        <f t="shared" ca="1" si="24"/>
        <v>0</v>
      </c>
      <c r="H102" s="98">
        <f t="shared" ca="1" si="24"/>
        <v>0</v>
      </c>
      <c r="I102" s="98">
        <f t="shared" ca="1" si="24"/>
        <v>0</v>
      </c>
      <c r="J102" s="98">
        <f t="shared" ca="1" si="24"/>
        <v>0</v>
      </c>
      <c r="K102" s="98">
        <f t="shared" ca="1" si="24"/>
        <v>0</v>
      </c>
      <c r="L102" s="98">
        <f t="shared" ca="1" si="24"/>
        <v>0</v>
      </c>
      <c r="M102" s="98">
        <f t="shared" ca="1" si="24"/>
        <v>0</v>
      </c>
      <c r="N102" s="98">
        <f t="shared" ca="1" si="24"/>
        <v>0</v>
      </c>
      <c r="O102" s="98">
        <f t="shared" ca="1" si="24"/>
        <v>0</v>
      </c>
      <c r="P102" s="98">
        <f t="shared" ca="1" si="24"/>
        <v>0</v>
      </c>
      <c r="Q102" s="98">
        <f t="shared" ca="1" si="24"/>
        <v>0</v>
      </c>
      <c r="R102" s="98">
        <f t="shared" ca="1" si="24"/>
        <v>0</v>
      </c>
      <c r="S102" s="98">
        <f t="shared" ca="1" si="24"/>
        <v>0</v>
      </c>
      <c r="T102" s="98">
        <f t="shared" ca="1" si="24"/>
        <v>0</v>
      </c>
      <c r="U102" s="98">
        <f t="shared" ca="1" si="24"/>
        <v>0</v>
      </c>
      <c r="V102" s="98">
        <f t="shared" ca="1" si="24"/>
        <v>0</v>
      </c>
      <c r="W102" s="98">
        <f t="shared" ca="1" si="24"/>
        <v>0</v>
      </c>
      <c r="X102" s="98">
        <f t="shared" ca="1" si="24"/>
        <v>0</v>
      </c>
      <c r="Y102" s="98">
        <f t="shared" ca="1" si="24"/>
        <v>0</v>
      </c>
      <c r="Z102" s="86"/>
      <c r="AC102"/>
      <c r="AD102"/>
      <c r="AE102"/>
      <c r="AF102"/>
      <c r="AG102"/>
      <c r="AH102"/>
      <c r="AI102"/>
      <c r="AJ102"/>
      <c r="AK102"/>
      <c r="AL102"/>
      <c r="AM102"/>
      <c r="AN102"/>
      <c r="AO102"/>
      <c r="AP102"/>
      <c r="AQ102"/>
      <c r="AR102"/>
      <c r="AS102"/>
      <c r="AT102"/>
      <c r="AU102"/>
      <c r="AV102"/>
      <c r="AW102"/>
      <c r="AX102"/>
      <c r="AY102"/>
      <c r="AZ102"/>
      <c r="BA102"/>
      <c r="BB102"/>
      <c r="BC102"/>
      <c r="BD102"/>
      <c r="BE102"/>
      <c r="BF102"/>
      <c r="BG102"/>
      <c r="BH102"/>
      <c r="BI102"/>
      <c r="BJ102"/>
      <c r="BK102"/>
      <c r="BL102"/>
      <c r="BM102"/>
      <c r="BN102"/>
      <c r="BO102"/>
      <c r="BP102"/>
      <c r="BQ102"/>
      <c r="BR102"/>
      <c r="BS102"/>
      <c r="BT102"/>
      <c r="BU102"/>
      <c r="BV102"/>
      <c r="BW102"/>
      <c r="BX102"/>
      <c r="BY102"/>
      <c r="BZ102"/>
      <c r="CA102"/>
    </row>
    <row r="103" spans="3:79">
      <c r="C103" s="20" t="s">
        <v>71</v>
      </c>
      <c r="E103" s="98">
        <f t="shared" si="24"/>
        <v>0</v>
      </c>
      <c r="F103" s="98">
        <f t="shared" ca="1" si="24"/>
        <v>0</v>
      </c>
      <c r="G103" s="98">
        <f t="shared" ca="1" si="24"/>
        <v>0</v>
      </c>
      <c r="H103" s="98">
        <f t="shared" ca="1" si="24"/>
        <v>0</v>
      </c>
      <c r="I103" s="98">
        <f t="shared" ca="1" si="24"/>
        <v>0</v>
      </c>
      <c r="J103" s="98">
        <f t="shared" ca="1" si="24"/>
        <v>0</v>
      </c>
      <c r="K103" s="98">
        <f t="shared" ca="1" si="24"/>
        <v>0</v>
      </c>
      <c r="L103" s="98">
        <f t="shared" ca="1" si="24"/>
        <v>0</v>
      </c>
      <c r="M103" s="98">
        <f t="shared" ca="1" si="24"/>
        <v>0</v>
      </c>
      <c r="N103" s="98">
        <f t="shared" ca="1" si="24"/>
        <v>0</v>
      </c>
      <c r="O103" s="98">
        <f t="shared" ca="1" si="24"/>
        <v>0</v>
      </c>
      <c r="P103" s="98">
        <f t="shared" ca="1" si="24"/>
        <v>0</v>
      </c>
      <c r="Q103" s="98">
        <f t="shared" ca="1" si="24"/>
        <v>0</v>
      </c>
      <c r="R103" s="98">
        <f t="shared" ca="1" si="24"/>
        <v>0</v>
      </c>
      <c r="S103" s="98">
        <f t="shared" ca="1" si="24"/>
        <v>0</v>
      </c>
      <c r="T103" s="98">
        <f t="shared" ca="1" si="24"/>
        <v>0</v>
      </c>
      <c r="U103" s="98">
        <f t="shared" ca="1" si="24"/>
        <v>0</v>
      </c>
      <c r="V103" s="98">
        <f t="shared" ca="1" si="24"/>
        <v>0</v>
      </c>
      <c r="W103" s="98">
        <f t="shared" ca="1" si="24"/>
        <v>0</v>
      </c>
      <c r="X103" s="98">
        <f t="shared" ca="1" si="24"/>
        <v>0</v>
      </c>
      <c r="Y103" s="98">
        <f t="shared" ca="1" si="24"/>
        <v>0</v>
      </c>
      <c r="Z103" s="86"/>
      <c r="AC103"/>
      <c r="AD103"/>
      <c r="AE103"/>
      <c r="AF103"/>
      <c r="AG103"/>
      <c r="AH103"/>
      <c r="AI103"/>
      <c r="AJ103"/>
      <c r="AK103"/>
      <c r="AL103"/>
      <c r="AM103"/>
      <c r="AN103"/>
      <c r="AO103"/>
      <c r="AP103"/>
      <c r="AQ103"/>
      <c r="AR103"/>
      <c r="AS103"/>
      <c r="AT103"/>
      <c r="AU103"/>
      <c r="AV103"/>
      <c r="AW103"/>
      <c r="AX103"/>
      <c r="AY103"/>
      <c r="AZ103"/>
      <c r="BA103"/>
      <c r="BB103"/>
      <c r="BC103"/>
      <c r="BD103"/>
      <c r="BE103"/>
      <c r="BF103"/>
      <c r="BG103"/>
      <c r="BH103"/>
      <c r="BI103"/>
      <c r="BJ103"/>
      <c r="BK103"/>
      <c r="BL103"/>
      <c r="BM103"/>
      <c r="BN103"/>
      <c r="BO103"/>
      <c r="BP103"/>
      <c r="BQ103"/>
      <c r="BR103"/>
      <c r="BS103"/>
      <c r="BT103"/>
      <c r="BU103"/>
      <c r="BV103"/>
      <c r="BW103"/>
      <c r="BX103"/>
      <c r="BY103"/>
      <c r="BZ103"/>
      <c r="CA103"/>
    </row>
    <row r="104" spans="3:79">
      <c r="C104" s="20" t="s">
        <v>72</v>
      </c>
      <c r="E104" s="98">
        <f t="shared" si="24"/>
        <v>0</v>
      </c>
      <c r="F104" s="98">
        <f t="shared" ca="1" si="24"/>
        <v>0</v>
      </c>
      <c r="G104" s="98">
        <f t="shared" ca="1" si="24"/>
        <v>0</v>
      </c>
      <c r="H104" s="98">
        <f t="shared" ca="1" si="24"/>
        <v>0</v>
      </c>
      <c r="I104" s="98">
        <f t="shared" ca="1" si="24"/>
        <v>0</v>
      </c>
      <c r="J104" s="98">
        <f t="shared" ca="1" si="24"/>
        <v>0</v>
      </c>
      <c r="K104" s="98">
        <f t="shared" ca="1" si="24"/>
        <v>0</v>
      </c>
      <c r="L104" s="98">
        <f t="shared" ca="1" si="24"/>
        <v>0</v>
      </c>
      <c r="M104" s="98">
        <f t="shared" ca="1" si="24"/>
        <v>0</v>
      </c>
      <c r="N104" s="98">
        <f t="shared" ca="1" si="24"/>
        <v>0</v>
      </c>
      <c r="O104" s="98">
        <f t="shared" ca="1" si="24"/>
        <v>0</v>
      </c>
      <c r="P104" s="98">
        <f t="shared" ca="1" si="24"/>
        <v>0</v>
      </c>
      <c r="Q104" s="98">
        <f t="shared" ca="1" si="24"/>
        <v>0</v>
      </c>
      <c r="R104" s="98">
        <f t="shared" ca="1" si="24"/>
        <v>0</v>
      </c>
      <c r="S104" s="98">
        <f t="shared" ca="1" si="24"/>
        <v>0</v>
      </c>
      <c r="T104" s="98">
        <f t="shared" ca="1" si="24"/>
        <v>0</v>
      </c>
      <c r="U104" s="98">
        <f t="shared" ca="1" si="24"/>
        <v>0</v>
      </c>
      <c r="V104" s="98">
        <f t="shared" ca="1" si="24"/>
        <v>0</v>
      </c>
      <c r="W104" s="98">
        <f t="shared" ca="1" si="24"/>
        <v>0</v>
      </c>
      <c r="X104" s="98">
        <f t="shared" ca="1" si="24"/>
        <v>0</v>
      </c>
      <c r="Y104" s="98">
        <f t="shared" ca="1" si="24"/>
        <v>0</v>
      </c>
      <c r="Z104" s="86"/>
      <c r="AC104"/>
      <c r="AD104"/>
      <c r="AE104"/>
      <c r="AF104"/>
      <c r="AG104"/>
      <c r="AH104"/>
      <c r="AI104"/>
      <c r="AJ104"/>
      <c r="AK104"/>
      <c r="AL104"/>
      <c r="AM104"/>
      <c r="AN104"/>
      <c r="AO104"/>
      <c r="AP104"/>
      <c r="AQ104"/>
      <c r="AR104"/>
      <c r="AS104"/>
      <c r="AT104"/>
      <c r="AU104"/>
      <c r="AV104"/>
      <c r="AW104"/>
      <c r="AX104"/>
      <c r="AY104"/>
      <c r="AZ104"/>
      <c r="BA104"/>
      <c r="BB104"/>
      <c r="BC104"/>
      <c r="BD104"/>
      <c r="BE104"/>
      <c r="BF104"/>
      <c r="BG104"/>
      <c r="BH104"/>
      <c r="BI104"/>
      <c r="BJ104"/>
      <c r="BK104"/>
      <c r="BL104"/>
      <c r="BM104"/>
      <c r="BN104"/>
      <c r="BO104"/>
      <c r="BP104"/>
      <c r="BQ104"/>
      <c r="BR104"/>
      <c r="BS104"/>
      <c r="BT104"/>
      <c r="BU104"/>
      <c r="BV104"/>
      <c r="BW104"/>
      <c r="BX104"/>
      <c r="BY104"/>
      <c r="BZ104"/>
      <c r="CA104"/>
    </row>
    <row r="105" spans="3:79">
      <c r="C105" s="20" t="s">
        <v>73</v>
      </c>
      <c r="E105" s="98">
        <f t="shared" si="24"/>
        <v>0</v>
      </c>
      <c r="F105" s="98">
        <f t="shared" ca="1" si="24"/>
        <v>0</v>
      </c>
      <c r="G105" s="98">
        <f t="shared" ca="1" si="24"/>
        <v>0</v>
      </c>
      <c r="H105" s="98">
        <f t="shared" ca="1" si="24"/>
        <v>0</v>
      </c>
      <c r="I105" s="98">
        <f t="shared" ca="1" si="24"/>
        <v>0</v>
      </c>
      <c r="J105" s="98">
        <f t="shared" ca="1" si="24"/>
        <v>0</v>
      </c>
      <c r="K105" s="98">
        <f t="shared" ca="1" si="24"/>
        <v>0</v>
      </c>
      <c r="L105" s="98">
        <f t="shared" ca="1" si="24"/>
        <v>0</v>
      </c>
      <c r="M105" s="98">
        <f t="shared" ca="1" si="24"/>
        <v>0</v>
      </c>
      <c r="N105" s="98">
        <f t="shared" ca="1" si="24"/>
        <v>0</v>
      </c>
      <c r="O105" s="98">
        <f t="shared" ca="1" si="24"/>
        <v>0</v>
      </c>
      <c r="P105" s="98">
        <f t="shared" ca="1" si="24"/>
        <v>0</v>
      </c>
      <c r="Q105" s="98">
        <f t="shared" ca="1" si="24"/>
        <v>0</v>
      </c>
      <c r="R105" s="98">
        <f t="shared" ca="1" si="24"/>
        <v>0</v>
      </c>
      <c r="S105" s="98">
        <f t="shared" ca="1" si="24"/>
        <v>0</v>
      </c>
      <c r="T105" s="98">
        <f t="shared" ca="1" si="24"/>
        <v>0</v>
      </c>
      <c r="U105" s="98">
        <f t="shared" ca="1" si="24"/>
        <v>0</v>
      </c>
      <c r="V105" s="98">
        <f t="shared" ca="1" si="24"/>
        <v>0</v>
      </c>
      <c r="W105" s="98">
        <f t="shared" ca="1" si="24"/>
        <v>0</v>
      </c>
      <c r="X105" s="98">
        <f t="shared" ca="1" si="24"/>
        <v>0</v>
      </c>
      <c r="Y105" s="98">
        <f t="shared" ca="1" si="24"/>
        <v>0</v>
      </c>
      <c r="Z105" s="86"/>
      <c r="AC105"/>
      <c r="AD105"/>
      <c r="AE105"/>
      <c r="AF105"/>
      <c r="AG105"/>
      <c r="AH105"/>
      <c r="AI105"/>
      <c r="AJ105"/>
      <c r="AK105"/>
      <c r="AL105"/>
      <c r="AM105"/>
      <c r="AN105"/>
      <c r="AO105"/>
      <c r="AP105"/>
      <c r="AQ105"/>
      <c r="AR105"/>
      <c r="AS105"/>
      <c r="AT105"/>
      <c r="AU105"/>
      <c r="AV105"/>
      <c r="AW105"/>
      <c r="AX105"/>
      <c r="AY105"/>
      <c r="AZ105"/>
      <c r="BA105"/>
      <c r="BB105"/>
      <c r="BC105"/>
      <c r="BD105"/>
      <c r="BE105"/>
      <c r="BF105"/>
      <c r="BG105"/>
      <c r="BH105"/>
      <c r="BI105"/>
      <c r="BJ105"/>
      <c r="BK105"/>
      <c r="BL105"/>
      <c r="BM105"/>
      <c r="BN105"/>
      <c r="BO105"/>
      <c r="BP105"/>
      <c r="BQ105"/>
      <c r="BR105"/>
      <c r="BS105"/>
      <c r="BT105"/>
      <c r="BU105"/>
      <c r="BV105"/>
      <c r="BW105"/>
      <c r="BX105"/>
      <c r="BY105"/>
      <c r="BZ105"/>
      <c r="CA105"/>
    </row>
    <row r="106" spans="3:79">
      <c r="C106" s="20" t="s">
        <v>74</v>
      </c>
      <c r="E106" s="98">
        <f t="shared" si="24"/>
        <v>0</v>
      </c>
      <c r="F106" s="98">
        <f t="shared" ca="1" si="24"/>
        <v>0</v>
      </c>
      <c r="G106" s="98">
        <f t="shared" ca="1" si="24"/>
        <v>0</v>
      </c>
      <c r="H106" s="98">
        <f t="shared" ca="1" si="24"/>
        <v>0</v>
      </c>
      <c r="I106" s="98">
        <f t="shared" ca="1" si="24"/>
        <v>0</v>
      </c>
      <c r="J106" s="98">
        <f t="shared" ca="1" si="24"/>
        <v>0</v>
      </c>
      <c r="K106" s="98">
        <f t="shared" ca="1" si="24"/>
        <v>0</v>
      </c>
      <c r="L106" s="98">
        <f t="shared" ca="1" si="24"/>
        <v>0</v>
      </c>
      <c r="M106" s="98">
        <f t="shared" ca="1" si="24"/>
        <v>0</v>
      </c>
      <c r="N106" s="98">
        <f t="shared" ca="1" si="24"/>
        <v>0</v>
      </c>
      <c r="O106" s="98">
        <f t="shared" ca="1" si="24"/>
        <v>0</v>
      </c>
      <c r="P106" s="98">
        <f t="shared" ca="1" si="24"/>
        <v>0</v>
      </c>
      <c r="Q106" s="98">
        <f t="shared" ca="1" si="24"/>
        <v>0</v>
      </c>
      <c r="R106" s="98">
        <f t="shared" ca="1" si="24"/>
        <v>0</v>
      </c>
      <c r="S106" s="98">
        <f t="shared" ca="1" si="24"/>
        <v>0</v>
      </c>
      <c r="T106" s="98">
        <f t="shared" ca="1" si="24"/>
        <v>0</v>
      </c>
      <c r="U106" s="98">
        <f t="shared" ca="1" si="24"/>
        <v>0</v>
      </c>
      <c r="V106" s="98">
        <f t="shared" ca="1" si="24"/>
        <v>0</v>
      </c>
      <c r="W106" s="98">
        <f t="shared" ca="1" si="24"/>
        <v>0</v>
      </c>
      <c r="X106" s="98">
        <f t="shared" ca="1" si="24"/>
        <v>0</v>
      </c>
      <c r="Y106" s="98">
        <f t="shared" ca="1" si="24"/>
        <v>0</v>
      </c>
      <c r="Z106" s="86"/>
      <c r="AC106"/>
      <c r="AD106"/>
      <c r="AE106"/>
      <c r="AF106"/>
      <c r="AG106"/>
      <c r="AH106"/>
      <c r="AI106"/>
      <c r="AJ106"/>
      <c r="AK106"/>
      <c r="AL106"/>
      <c r="AM106"/>
      <c r="AN106"/>
      <c r="AO106"/>
      <c r="AP106"/>
      <c r="AQ106"/>
      <c r="AR106"/>
      <c r="AS106"/>
      <c r="AT106"/>
      <c r="AU106"/>
      <c r="AV106"/>
      <c r="AW106"/>
      <c r="AX106"/>
      <c r="AY106"/>
      <c r="AZ106"/>
      <c r="BA106"/>
      <c r="BB106"/>
      <c r="BC106"/>
      <c r="BD106"/>
      <c r="BE106"/>
      <c r="BF106"/>
      <c r="BG106"/>
      <c r="BH106"/>
      <c r="BI106"/>
      <c r="BJ106"/>
      <c r="BK106"/>
      <c r="BL106"/>
      <c r="BM106"/>
      <c r="BN106"/>
      <c r="BO106"/>
      <c r="BP106"/>
      <c r="BQ106"/>
      <c r="BR106"/>
      <c r="BS106"/>
      <c r="BT106"/>
      <c r="BU106"/>
      <c r="BV106"/>
      <c r="BW106"/>
      <c r="BX106"/>
      <c r="BY106"/>
      <c r="BZ106"/>
      <c r="CA106"/>
    </row>
    <row r="107" spans="3:79">
      <c r="C107" s="20" t="s">
        <v>75</v>
      </c>
      <c r="E107" s="98">
        <f t="shared" si="24"/>
        <v>0</v>
      </c>
      <c r="F107" s="98">
        <f t="shared" ca="1" si="24"/>
        <v>0</v>
      </c>
      <c r="G107" s="98">
        <f t="shared" ca="1" si="24"/>
        <v>0</v>
      </c>
      <c r="H107" s="98">
        <f t="shared" ca="1" si="24"/>
        <v>0</v>
      </c>
      <c r="I107" s="98">
        <f t="shared" ca="1" si="24"/>
        <v>0</v>
      </c>
      <c r="J107" s="98">
        <f t="shared" ca="1" si="24"/>
        <v>0</v>
      </c>
      <c r="K107" s="98">
        <f t="shared" ca="1" si="24"/>
        <v>0</v>
      </c>
      <c r="L107" s="98">
        <f t="shared" ca="1" si="24"/>
        <v>0</v>
      </c>
      <c r="M107" s="98">
        <f t="shared" ca="1" si="24"/>
        <v>0</v>
      </c>
      <c r="N107" s="98">
        <f t="shared" ca="1" si="24"/>
        <v>0</v>
      </c>
      <c r="O107" s="98">
        <f t="shared" ca="1" si="24"/>
        <v>0</v>
      </c>
      <c r="P107" s="98">
        <f t="shared" ca="1" si="24"/>
        <v>0</v>
      </c>
      <c r="Q107" s="98">
        <f t="shared" ca="1" si="24"/>
        <v>0</v>
      </c>
      <c r="R107" s="98">
        <f t="shared" ca="1" si="24"/>
        <v>0</v>
      </c>
      <c r="S107" s="98">
        <f t="shared" ca="1" si="24"/>
        <v>0</v>
      </c>
      <c r="T107" s="98">
        <f t="shared" ca="1" si="24"/>
        <v>0</v>
      </c>
      <c r="U107" s="98">
        <f t="shared" ca="1" si="24"/>
        <v>0</v>
      </c>
      <c r="V107" s="98">
        <f t="shared" ca="1" si="24"/>
        <v>0</v>
      </c>
      <c r="W107" s="98">
        <f t="shared" ca="1" si="24"/>
        <v>0</v>
      </c>
      <c r="X107" s="98">
        <f t="shared" ca="1" si="24"/>
        <v>0</v>
      </c>
      <c r="Y107" s="98">
        <f t="shared" ca="1" si="24"/>
        <v>0</v>
      </c>
      <c r="Z107" s="86"/>
      <c r="AC107"/>
      <c r="AD107"/>
      <c r="AE107"/>
      <c r="AF107"/>
      <c r="AG107"/>
      <c r="AH107"/>
      <c r="AI107"/>
      <c r="AJ107"/>
      <c r="AK107"/>
      <c r="AL107"/>
      <c r="AM107"/>
      <c r="AN107"/>
      <c r="AO107"/>
      <c r="AP107"/>
      <c r="AQ107"/>
      <c r="AR107"/>
      <c r="AS107"/>
      <c r="AT107"/>
      <c r="AU107"/>
      <c r="AV107"/>
      <c r="AW107"/>
      <c r="AX107"/>
      <c r="AY107"/>
      <c r="AZ107"/>
      <c r="BA107"/>
      <c r="BB107"/>
      <c r="BC107"/>
      <c r="BD107"/>
      <c r="BE107"/>
      <c r="BF107"/>
      <c r="BG107"/>
      <c r="BH107"/>
      <c r="BI107"/>
      <c r="BJ107"/>
      <c r="BK107"/>
      <c r="BL107"/>
      <c r="BM107"/>
      <c r="BN107"/>
      <c r="BO107"/>
      <c r="BP107"/>
      <c r="BQ107"/>
      <c r="BR107"/>
      <c r="BS107"/>
      <c r="BT107"/>
      <c r="BU107"/>
      <c r="BV107"/>
      <c r="BW107"/>
      <c r="BX107"/>
      <c r="BY107"/>
      <c r="BZ107"/>
      <c r="CA107"/>
    </row>
    <row r="108" spans="3:79">
      <c r="C108" s="20" t="s">
        <v>139</v>
      </c>
      <c r="E108" s="98">
        <f t="shared" si="24"/>
        <v>0</v>
      </c>
      <c r="F108" s="98">
        <f t="shared" ca="1" si="24"/>
        <v>0</v>
      </c>
      <c r="G108" s="98">
        <f t="shared" ca="1" si="24"/>
        <v>0</v>
      </c>
      <c r="H108" s="98">
        <f t="shared" ca="1" si="24"/>
        <v>0</v>
      </c>
      <c r="I108" s="98">
        <f t="shared" ca="1" si="24"/>
        <v>0</v>
      </c>
      <c r="J108" s="98">
        <f t="shared" ca="1" si="24"/>
        <v>0</v>
      </c>
      <c r="K108" s="98">
        <f t="shared" ca="1" si="24"/>
        <v>0</v>
      </c>
      <c r="L108" s="98">
        <f t="shared" ca="1" si="24"/>
        <v>0</v>
      </c>
      <c r="M108" s="98">
        <f t="shared" ca="1" si="24"/>
        <v>0</v>
      </c>
      <c r="N108" s="98">
        <f t="shared" ca="1" si="24"/>
        <v>0</v>
      </c>
      <c r="O108" s="98">
        <f t="shared" ca="1" si="24"/>
        <v>0</v>
      </c>
      <c r="P108" s="98">
        <f t="shared" ca="1" si="24"/>
        <v>0</v>
      </c>
      <c r="Q108" s="98">
        <f t="shared" ca="1" si="24"/>
        <v>0</v>
      </c>
      <c r="R108" s="98">
        <f t="shared" ca="1" si="24"/>
        <v>0</v>
      </c>
      <c r="S108" s="98">
        <f t="shared" ca="1" si="24"/>
        <v>0</v>
      </c>
      <c r="T108" s="98">
        <f t="shared" ca="1" si="24"/>
        <v>0</v>
      </c>
      <c r="U108" s="98">
        <f t="shared" ca="1" si="24"/>
        <v>0</v>
      </c>
      <c r="V108" s="98">
        <f t="shared" ca="1" si="24"/>
        <v>0</v>
      </c>
      <c r="W108" s="98">
        <f t="shared" ca="1" si="24"/>
        <v>0</v>
      </c>
      <c r="X108" s="98">
        <f t="shared" ca="1" si="24"/>
        <v>0</v>
      </c>
      <c r="Y108" s="98">
        <f t="shared" ca="1" si="24"/>
        <v>0</v>
      </c>
      <c r="Z108" s="86"/>
      <c r="AC108"/>
      <c r="AD108"/>
      <c r="AE108"/>
      <c r="AF108"/>
      <c r="AG108"/>
      <c r="AH108"/>
      <c r="AI108"/>
      <c r="AJ108"/>
      <c r="AK108"/>
      <c r="AL108"/>
      <c r="AM108"/>
      <c r="AN108"/>
      <c r="AO108"/>
      <c r="AP108"/>
      <c r="AQ108"/>
      <c r="AR108"/>
      <c r="AS108"/>
      <c r="AT108"/>
      <c r="AU108"/>
      <c r="AV108"/>
      <c r="AW108"/>
      <c r="AX108"/>
      <c r="AY108"/>
      <c r="AZ108"/>
      <c r="BA108"/>
      <c r="BB108"/>
      <c r="BC108"/>
      <c r="BD108"/>
      <c r="BE108"/>
      <c r="BF108"/>
      <c r="BG108"/>
      <c r="BH108"/>
      <c r="BI108"/>
      <c r="BJ108"/>
      <c r="BK108"/>
      <c r="BL108"/>
      <c r="BM108"/>
      <c r="BN108"/>
      <c r="BO108"/>
      <c r="BP108"/>
      <c r="BQ108"/>
      <c r="BR108"/>
      <c r="BS108"/>
      <c r="BT108"/>
      <c r="BU108"/>
      <c r="BV108"/>
      <c r="BW108"/>
      <c r="BX108"/>
      <c r="BY108"/>
      <c r="BZ108"/>
      <c r="CA108"/>
    </row>
    <row r="109" spans="3:79">
      <c r="C109" s="20" t="s">
        <v>141</v>
      </c>
      <c r="E109" s="98">
        <f t="shared" si="24"/>
        <v>0</v>
      </c>
      <c r="F109" s="98">
        <f t="shared" ca="1" si="24"/>
        <v>0</v>
      </c>
      <c r="G109" s="98">
        <f t="shared" ca="1" si="24"/>
        <v>0</v>
      </c>
      <c r="H109" s="98">
        <f t="shared" ca="1" si="24"/>
        <v>0</v>
      </c>
      <c r="I109" s="98">
        <f t="shared" ca="1" si="24"/>
        <v>0</v>
      </c>
      <c r="J109" s="98">
        <f t="shared" ca="1" si="24"/>
        <v>0</v>
      </c>
      <c r="K109" s="98">
        <f t="shared" ca="1" si="24"/>
        <v>0</v>
      </c>
      <c r="L109" s="98">
        <f t="shared" ca="1" si="24"/>
        <v>0</v>
      </c>
      <c r="M109" s="98">
        <f t="shared" ca="1" si="24"/>
        <v>0</v>
      </c>
      <c r="N109" s="98">
        <f t="shared" ca="1" si="24"/>
        <v>0</v>
      </c>
      <c r="O109" s="98">
        <f t="shared" ca="1" si="24"/>
        <v>0</v>
      </c>
      <c r="P109" s="98">
        <f t="shared" ca="1" si="24"/>
        <v>0</v>
      </c>
      <c r="Q109" s="98">
        <f t="shared" ca="1" si="24"/>
        <v>0</v>
      </c>
      <c r="R109" s="98">
        <f t="shared" ca="1" si="24"/>
        <v>0</v>
      </c>
      <c r="S109" s="98">
        <f t="shared" ca="1" si="24"/>
        <v>0</v>
      </c>
      <c r="T109" s="98">
        <f t="shared" ca="1" si="24"/>
        <v>0</v>
      </c>
      <c r="U109" s="98">
        <f t="shared" ca="1" si="24"/>
        <v>0</v>
      </c>
      <c r="V109" s="98">
        <f t="shared" ca="1" si="24"/>
        <v>0</v>
      </c>
      <c r="W109" s="98">
        <f t="shared" ca="1" si="24"/>
        <v>0</v>
      </c>
      <c r="X109" s="98">
        <f t="shared" ca="1" si="24"/>
        <v>0</v>
      </c>
      <c r="Y109" s="98">
        <f t="shared" ca="1" si="24"/>
        <v>0</v>
      </c>
      <c r="Z109" s="86"/>
      <c r="AC109"/>
      <c r="AD109"/>
      <c r="AE109"/>
      <c r="AF109"/>
      <c r="AG109"/>
      <c r="AH109"/>
      <c r="AI109"/>
      <c r="AJ109"/>
      <c r="AK109"/>
      <c r="AL109"/>
      <c r="AM109"/>
      <c r="AN109"/>
      <c r="AO109"/>
      <c r="AP109"/>
      <c r="AQ109"/>
      <c r="AR109"/>
      <c r="AS109"/>
      <c r="AT109"/>
      <c r="AU109"/>
      <c r="AV109"/>
      <c r="AW109"/>
      <c r="AX109"/>
      <c r="AY109"/>
      <c r="AZ109"/>
      <c r="BA109"/>
      <c r="BB109"/>
      <c r="BC109"/>
      <c r="BD109"/>
      <c r="BE109"/>
      <c r="BF109"/>
      <c r="BG109"/>
      <c r="BH109"/>
      <c r="BI109"/>
      <c r="BJ109"/>
      <c r="BK109"/>
      <c r="BL109"/>
      <c r="BM109"/>
      <c r="BN109"/>
      <c r="BO109"/>
      <c r="BP109"/>
      <c r="BQ109"/>
      <c r="BR109"/>
      <c r="BS109"/>
      <c r="BT109"/>
      <c r="BU109"/>
      <c r="BV109"/>
      <c r="BW109"/>
      <c r="BX109"/>
      <c r="BY109"/>
      <c r="BZ109"/>
      <c r="CA109"/>
    </row>
    <row r="110" spans="3:79">
      <c r="C110" s="20" t="s">
        <v>144</v>
      </c>
      <c r="E110" s="98">
        <f t="shared" si="24"/>
        <v>0</v>
      </c>
      <c r="F110" s="98">
        <f t="shared" ca="1" si="24"/>
        <v>0</v>
      </c>
      <c r="G110" s="98">
        <f t="shared" ca="1" si="24"/>
        <v>0</v>
      </c>
      <c r="H110" s="98">
        <f t="shared" ca="1" si="24"/>
        <v>0</v>
      </c>
      <c r="I110" s="98">
        <f t="shared" ca="1" si="24"/>
        <v>0</v>
      </c>
      <c r="J110" s="98">
        <f t="shared" ca="1" si="24"/>
        <v>0</v>
      </c>
      <c r="K110" s="98">
        <f t="shared" ca="1" si="24"/>
        <v>0</v>
      </c>
      <c r="L110" s="98">
        <f t="shared" ca="1" si="24"/>
        <v>0</v>
      </c>
      <c r="M110" s="98">
        <f t="shared" ca="1" si="24"/>
        <v>0</v>
      </c>
      <c r="N110" s="98">
        <f t="shared" ca="1" si="24"/>
        <v>0</v>
      </c>
      <c r="O110" s="98">
        <f t="shared" ca="1" si="24"/>
        <v>0</v>
      </c>
      <c r="P110" s="98">
        <f t="shared" ca="1" si="24"/>
        <v>0</v>
      </c>
      <c r="Q110" s="98">
        <f t="shared" ca="1" si="24"/>
        <v>0</v>
      </c>
      <c r="R110" s="98">
        <f t="shared" ca="1" si="24"/>
        <v>0</v>
      </c>
      <c r="S110" s="98">
        <f t="shared" ca="1" si="24"/>
        <v>0</v>
      </c>
      <c r="T110" s="98">
        <f t="shared" ca="1" si="24"/>
        <v>0</v>
      </c>
      <c r="U110" s="98">
        <f t="shared" ca="1" si="24"/>
        <v>0</v>
      </c>
      <c r="V110" s="98">
        <f t="shared" ca="1" si="24"/>
        <v>0</v>
      </c>
      <c r="W110" s="98">
        <f t="shared" ca="1" si="24"/>
        <v>0</v>
      </c>
      <c r="X110" s="98">
        <f t="shared" ca="1" si="24"/>
        <v>0</v>
      </c>
      <c r="Y110" s="98">
        <f t="shared" ca="1" si="24"/>
        <v>0</v>
      </c>
      <c r="Z110" s="86"/>
      <c r="AC110"/>
      <c r="AD110"/>
      <c r="AE110"/>
      <c r="AF110"/>
      <c r="AG110"/>
      <c r="AH110"/>
      <c r="AI110"/>
      <c r="AJ110"/>
      <c r="AK110"/>
      <c r="AL110"/>
      <c r="AM110"/>
      <c r="AN110"/>
      <c r="AO110"/>
      <c r="AP110"/>
      <c r="AQ110"/>
      <c r="AR110"/>
      <c r="AS110"/>
      <c r="AT110"/>
      <c r="AU110"/>
      <c r="AV110"/>
      <c r="AW110"/>
      <c r="AX110"/>
      <c r="AY110"/>
      <c r="AZ110"/>
      <c r="BA110"/>
      <c r="BB110"/>
      <c r="BC110"/>
      <c r="BD110"/>
      <c r="BE110"/>
      <c r="BF110"/>
      <c r="BG110"/>
      <c r="BH110"/>
      <c r="BI110"/>
      <c r="BJ110"/>
      <c r="BK110"/>
      <c r="BL110"/>
      <c r="BM110"/>
      <c r="BN110"/>
      <c r="BO110"/>
      <c r="BP110"/>
      <c r="BQ110"/>
      <c r="BR110"/>
      <c r="BS110"/>
      <c r="BT110"/>
      <c r="BU110"/>
      <c r="BV110"/>
      <c r="BW110"/>
      <c r="BX110"/>
      <c r="BY110"/>
      <c r="BZ110"/>
      <c r="CA110"/>
    </row>
    <row r="111" spans="3:79">
      <c r="C111" s="20" t="s">
        <v>147</v>
      </c>
      <c r="E111" s="98">
        <f t="shared" si="24"/>
        <v>0</v>
      </c>
      <c r="F111" s="98">
        <f t="shared" ca="1" si="24"/>
        <v>0</v>
      </c>
      <c r="G111" s="98">
        <f t="shared" ca="1" si="24"/>
        <v>0</v>
      </c>
      <c r="H111" s="98">
        <f t="shared" ca="1" si="24"/>
        <v>0</v>
      </c>
      <c r="I111" s="98">
        <f t="shared" ca="1" si="24"/>
        <v>0</v>
      </c>
      <c r="J111" s="98">
        <f t="shared" ca="1" si="24"/>
        <v>0</v>
      </c>
      <c r="K111" s="98">
        <f t="shared" ca="1" si="24"/>
        <v>0</v>
      </c>
      <c r="L111" s="98">
        <f t="shared" ca="1" si="24"/>
        <v>0</v>
      </c>
      <c r="M111" s="98">
        <f t="shared" ca="1" si="24"/>
        <v>0</v>
      </c>
      <c r="N111" s="98">
        <f t="shared" ca="1" si="24"/>
        <v>0</v>
      </c>
      <c r="O111" s="98">
        <f t="shared" ca="1" si="24"/>
        <v>0</v>
      </c>
      <c r="P111" s="98">
        <f t="shared" ca="1" si="24"/>
        <v>0</v>
      </c>
      <c r="Q111" s="98">
        <f t="shared" ca="1" si="24"/>
        <v>0</v>
      </c>
      <c r="R111" s="98">
        <f t="shared" ca="1" si="24"/>
        <v>0</v>
      </c>
      <c r="S111" s="98">
        <f t="shared" ca="1" si="24"/>
        <v>0</v>
      </c>
      <c r="T111" s="98">
        <f t="shared" ca="1" si="24"/>
        <v>0</v>
      </c>
      <c r="U111" s="98">
        <f t="shared" ca="1" si="24"/>
        <v>0</v>
      </c>
      <c r="V111" s="98">
        <f t="shared" ca="1" si="24"/>
        <v>0</v>
      </c>
      <c r="W111" s="98">
        <f t="shared" ca="1" si="24"/>
        <v>0</v>
      </c>
      <c r="X111" s="98">
        <f t="shared" ca="1" si="24"/>
        <v>0</v>
      </c>
      <c r="Y111" s="98">
        <f t="shared" ca="1" si="24"/>
        <v>0</v>
      </c>
      <c r="Z111" s="86"/>
      <c r="AC111"/>
      <c r="AD111"/>
      <c r="AE111"/>
      <c r="AF111"/>
      <c r="AG111"/>
      <c r="AH111"/>
      <c r="AI111"/>
      <c r="AJ111"/>
      <c r="AK111"/>
      <c r="AL111"/>
      <c r="AM111"/>
      <c r="AN111"/>
      <c r="AO111"/>
      <c r="AP111"/>
      <c r="AQ111"/>
      <c r="AR111"/>
      <c r="AS111"/>
      <c r="AT111"/>
      <c r="AU111"/>
      <c r="AV111"/>
      <c r="AW111"/>
      <c r="AX111"/>
      <c r="AY111"/>
      <c r="AZ111"/>
      <c r="BA111"/>
      <c r="BB111"/>
      <c r="BC111"/>
      <c r="BD111"/>
      <c r="BE111"/>
      <c r="BF111"/>
      <c r="BG111"/>
      <c r="BH111"/>
      <c r="BI111"/>
      <c r="BJ111"/>
      <c r="BK111"/>
      <c r="BL111"/>
      <c r="BM111"/>
      <c r="BN111"/>
      <c r="BO111"/>
      <c r="BP111"/>
      <c r="BQ111"/>
      <c r="BR111"/>
      <c r="BS111"/>
      <c r="BT111"/>
      <c r="BU111"/>
      <c r="BV111"/>
      <c r="BW111"/>
      <c r="BX111"/>
      <c r="BY111"/>
      <c r="BZ111"/>
      <c r="CA111"/>
    </row>
    <row r="112" spans="3:79">
      <c r="C112" s="20" t="s">
        <v>150</v>
      </c>
      <c r="E112" s="98">
        <f t="shared" si="24"/>
        <v>0</v>
      </c>
      <c r="F112" s="98">
        <f t="shared" ca="1" si="24"/>
        <v>0</v>
      </c>
      <c r="G112" s="98">
        <f t="shared" ca="1" si="24"/>
        <v>0</v>
      </c>
      <c r="H112" s="98">
        <f t="shared" ca="1" si="24"/>
        <v>0</v>
      </c>
      <c r="I112" s="98">
        <f t="shared" ca="1" si="24"/>
        <v>0</v>
      </c>
      <c r="J112" s="98">
        <f t="shared" ca="1" si="24"/>
        <v>0</v>
      </c>
      <c r="K112" s="98">
        <f t="shared" ca="1" si="24"/>
        <v>0</v>
      </c>
      <c r="L112" s="98">
        <f t="shared" ca="1" si="24"/>
        <v>0</v>
      </c>
      <c r="M112" s="98">
        <f t="shared" ca="1" si="24"/>
        <v>0</v>
      </c>
      <c r="N112" s="98">
        <f t="shared" ca="1" si="24"/>
        <v>0</v>
      </c>
      <c r="O112" s="98">
        <f t="shared" ca="1" si="24"/>
        <v>0</v>
      </c>
      <c r="P112" s="98">
        <f t="shared" ca="1" si="24"/>
        <v>0</v>
      </c>
      <c r="Q112" s="98">
        <f t="shared" ca="1" si="24"/>
        <v>0</v>
      </c>
      <c r="R112" s="98">
        <f t="shared" ca="1" si="24"/>
        <v>0</v>
      </c>
      <c r="S112" s="98">
        <f t="shared" ca="1" si="24"/>
        <v>0</v>
      </c>
      <c r="T112" s="98">
        <f t="shared" ca="1" si="24"/>
        <v>0</v>
      </c>
      <c r="U112" s="98">
        <f t="shared" ca="1" si="24"/>
        <v>0</v>
      </c>
      <c r="V112" s="98">
        <f t="shared" ca="1" si="24"/>
        <v>0</v>
      </c>
      <c r="W112" s="98">
        <f t="shared" ca="1" si="24"/>
        <v>0</v>
      </c>
      <c r="X112" s="98">
        <f t="shared" ca="1" si="24"/>
        <v>0</v>
      </c>
      <c r="Y112" s="98">
        <f t="shared" ca="1" si="24"/>
        <v>0</v>
      </c>
      <c r="Z112" s="86"/>
      <c r="AC112"/>
      <c r="AD112"/>
      <c r="AE112"/>
      <c r="AF112"/>
      <c r="AG112"/>
      <c r="AH112"/>
      <c r="AI112"/>
      <c r="AJ112"/>
      <c r="AK112"/>
      <c r="AL112"/>
      <c r="AM112"/>
      <c r="AN112"/>
      <c r="AO112"/>
      <c r="AP112"/>
      <c r="AQ112"/>
      <c r="AR112"/>
      <c r="AS112"/>
      <c r="AT112"/>
      <c r="AU112"/>
      <c r="AV112"/>
      <c r="AW112"/>
      <c r="AX112"/>
      <c r="AY112"/>
      <c r="AZ112"/>
      <c r="BA112"/>
      <c r="BB112"/>
      <c r="BC112"/>
      <c r="BD112"/>
      <c r="BE112"/>
      <c r="BF112"/>
      <c r="BG112"/>
      <c r="BH112"/>
      <c r="BI112"/>
      <c r="BJ112"/>
      <c r="BK112"/>
      <c r="BL112"/>
      <c r="BM112"/>
      <c r="BN112"/>
      <c r="BO112"/>
      <c r="BP112"/>
      <c r="BQ112"/>
      <c r="BR112"/>
      <c r="BS112"/>
      <c r="BT112"/>
      <c r="BU112"/>
      <c r="BV112"/>
      <c r="BW112"/>
      <c r="BX112"/>
      <c r="BY112"/>
      <c r="BZ112"/>
      <c r="CA112"/>
    </row>
    <row r="113" spans="1:79">
      <c r="C113" s="20" t="s">
        <v>153</v>
      </c>
      <c r="E113" s="98">
        <f t="shared" si="24"/>
        <v>0</v>
      </c>
      <c r="F113" s="98">
        <f t="shared" ca="1" si="24"/>
        <v>0</v>
      </c>
      <c r="G113" s="98">
        <f t="shared" ca="1" si="24"/>
        <v>0</v>
      </c>
      <c r="H113" s="98">
        <f t="shared" ref="H113:Y113" ca="1" si="25">H76-H75</f>
        <v>0</v>
      </c>
      <c r="I113" s="98">
        <f t="shared" ca="1" si="25"/>
        <v>0</v>
      </c>
      <c r="J113" s="98">
        <f t="shared" ca="1" si="25"/>
        <v>0</v>
      </c>
      <c r="K113" s="98">
        <f t="shared" ca="1" si="25"/>
        <v>0</v>
      </c>
      <c r="L113" s="98">
        <f t="shared" ca="1" si="25"/>
        <v>0</v>
      </c>
      <c r="M113" s="98">
        <f t="shared" ca="1" si="25"/>
        <v>0</v>
      </c>
      <c r="N113" s="98">
        <f t="shared" ca="1" si="25"/>
        <v>0</v>
      </c>
      <c r="O113" s="98">
        <f t="shared" ca="1" si="25"/>
        <v>0</v>
      </c>
      <c r="P113" s="98">
        <f t="shared" ca="1" si="25"/>
        <v>0</v>
      </c>
      <c r="Q113" s="98">
        <f t="shared" ca="1" si="25"/>
        <v>0</v>
      </c>
      <c r="R113" s="98">
        <f t="shared" ca="1" si="25"/>
        <v>0</v>
      </c>
      <c r="S113" s="98">
        <f t="shared" ca="1" si="25"/>
        <v>0</v>
      </c>
      <c r="T113" s="98">
        <f t="shared" ca="1" si="25"/>
        <v>0</v>
      </c>
      <c r="U113" s="98">
        <f t="shared" ca="1" si="25"/>
        <v>0</v>
      </c>
      <c r="V113" s="98">
        <f t="shared" ca="1" si="25"/>
        <v>0</v>
      </c>
      <c r="W113" s="98">
        <f t="shared" ca="1" si="25"/>
        <v>0</v>
      </c>
      <c r="X113" s="98">
        <f t="shared" ca="1" si="25"/>
        <v>0</v>
      </c>
      <c r="Y113" s="98">
        <f t="shared" ca="1" si="25"/>
        <v>0</v>
      </c>
      <c r="Z113" s="86"/>
      <c r="AC113"/>
      <c r="AD113"/>
      <c r="AE113"/>
      <c r="AF113"/>
      <c r="AG113"/>
      <c r="AH113"/>
      <c r="AI113"/>
      <c r="AJ113"/>
      <c r="AK113"/>
      <c r="AL113"/>
      <c r="AM113"/>
      <c r="AN113"/>
      <c r="AO113"/>
      <c r="AP113"/>
      <c r="AQ113"/>
      <c r="AR113"/>
      <c r="AS113"/>
      <c r="AT113"/>
      <c r="AU113"/>
      <c r="AV113"/>
      <c r="AW113"/>
      <c r="AX113"/>
      <c r="AY113"/>
      <c r="AZ113"/>
      <c r="BA113"/>
      <c r="BB113"/>
      <c r="BC113"/>
      <c r="BD113"/>
      <c r="BE113"/>
      <c r="BF113"/>
      <c r="BG113"/>
      <c r="BH113"/>
      <c r="BI113"/>
      <c r="BJ113"/>
      <c r="BK113"/>
      <c r="BL113"/>
      <c r="BM113"/>
      <c r="BN113"/>
      <c r="BO113"/>
      <c r="BP113"/>
      <c r="BQ113"/>
      <c r="BR113"/>
      <c r="BS113"/>
      <c r="BT113"/>
      <c r="BU113"/>
      <c r="BV113"/>
      <c r="BW113"/>
      <c r="BX113"/>
      <c r="BY113"/>
      <c r="BZ113"/>
      <c r="CA113"/>
    </row>
    <row r="114" spans="1:79">
      <c r="C114" s="20" t="s">
        <v>156</v>
      </c>
      <c r="E114" s="98">
        <f t="shared" ref="E114:Y118" si="26">E77-E76</f>
        <v>0</v>
      </c>
      <c r="F114" s="98">
        <f t="shared" ca="1" si="26"/>
        <v>0</v>
      </c>
      <c r="G114" s="98">
        <f t="shared" ca="1" si="26"/>
        <v>0</v>
      </c>
      <c r="H114" s="98">
        <f t="shared" ca="1" si="26"/>
        <v>0</v>
      </c>
      <c r="I114" s="98">
        <f t="shared" ca="1" si="26"/>
        <v>0</v>
      </c>
      <c r="J114" s="98">
        <f t="shared" ca="1" si="26"/>
        <v>0</v>
      </c>
      <c r="K114" s="98">
        <f t="shared" ca="1" si="26"/>
        <v>0</v>
      </c>
      <c r="L114" s="98">
        <f t="shared" ca="1" si="26"/>
        <v>0</v>
      </c>
      <c r="M114" s="98">
        <f t="shared" ca="1" si="26"/>
        <v>0</v>
      </c>
      <c r="N114" s="98">
        <f t="shared" ca="1" si="26"/>
        <v>0</v>
      </c>
      <c r="O114" s="98">
        <f t="shared" ca="1" si="26"/>
        <v>0</v>
      </c>
      <c r="P114" s="98">
        <f t="shared" ca="1" si="26"/>
        <v>0</v>
      </c>
      <c r="Q114" s="98">
        <f t="shared" ca="1" si="26"/>
        <v>0</v>
      </c>
      <c r="R114" s="98">
        <f t="shared" ca="1" si="26"/>
        <v>0</v>
      </c>
      <c r="S114" s="98">
        <f t="shared" ca="1" si="26"/>
        <v>0</v>
      </c>
      <c r="T114" s="98">
        <f t="shared" ca="1" si="26"/>
        <v>0</v>
      </c>
      <c r="U114" s="98">
        <f t="shared" ca="1" si="26"/>
        <v>0</v>
      </c>
      <c r="V114" s="98">
        <f t="shared" ca="1" si="26"/>
        <v>0</v>
      </c>
      <c r="W114" s="98">
        <f t="shared" ca="1" si="26"/>
        <v>0</v>
      </c>
      <c r="X114" s="98">
        <f t="shared" ca="1" si="26"/>
        <v>0</v>
      </c>
      <c r="Y114" s="98">
        <f t="shared" ca="1" si="26"/>
        <v>0</v>
      </c>
      <c r="Z114" s="86"/>
      <c r="AC114"/>
      <c r="AD114"/>
      <c r="AE114"/>
      <c r="AF114"/>
      <c r="AG114"/>
      <c r="AH114"/>
      <c r="AI114"/>
      <c r="AJ114"/>
      <c r="AK114"/>
      <c r="AL114"/>
      <c r="AM114"/>
      <c r="AN114"/>
      <c r="AO114"/>
      <c r="AP114"/>
      <c r="AQ114"/>
      <c r="AR114"/>
      <c r="AS114"/>
      <c r="AT114"/>
      <c r="AU114"/>
      <c r="AV114"/>
      <c r="AW114"/>
      <c r="AX114"/>
      <c r="AY114"/>
      <c r="AZ114"/>
      <c r="BA114"/>
      <c r="BB114"/>
      <c r="BC114"/>
      <c r="BD114"/>
      <c r="BE114"/>
      <c r="BF114"/>
      <c r="BG114"/>
      <c r="BH114"/>
      <c r="BI114"/>
      <c r="BJ114"/>
      <c r="BK114"/>
      <c r="BL114"/>
      <c r="BM114"/>
      <c r="BN114"/>
      <c r="BO114"/>
      <c r="BP114"/>
      <c r="BQ114"/>
      <c r="BR114"/>
      <c r="BS114"/>
      <c r="BT114"/>
      <c r="BU114"/>
      <c r="BV114"/>
      <c r="BW114"/>
      <c r="BX114"/>
      <c r="BY114"/>
      <c r="BZ114"/>
      <c r="CA114"/>
    </row>
    <row r="115" spans="1:79">
      <c r="C115" s="20" t="s">
        <v>159</v>
      </c>
      <c r="E115" s="98">
        <f t="shared" si="26"/>
        <v>0</v>
      </c>
      <c r="F115" s="98">
        <f t="shared" ca="1" si="26"/>
        <v>0</v>
      </c>
      <c r="G115" s="98">
        <f t="shared" ca="1" si="26"/>
        <v>0</v>
      </c>
      <c r="H115" s="98">
        <f t="shared" ca="1" si="26"/>
        <v>0</v>
      </c>
      <c r="I115" s="98">
        <f t="shared" ca="1" si="26"/>
        <v>0</v>
      </c>
      <c r="J115" s="98">
        <f t="shared" ca="1" si="26"/>
        <v>0</v>
      </c>
      <c r="K115" s="98">
        <f t="shared" ca="1" si="26"/>
        <v>0</v>
      </c>
      <c r="L115" s="98">
        <f t="shared" ca="1" si="26"/>
        <v>0</v>
      </c>
      <c r="M115" s="98">
        <f t="shared" ca="1" si="26"/>
        <v>0</v>
      </c>
      <c r="N115" s="98">
        <f t="shared" ca="1" si="26"/>
        <v>0</v>
      </c>
      <c r="O115" s="98">
        <f t="shared" ca="1" si="26"/>
        <v>0</v>
      </c>
      <c r="P115" s="98">
        <f t="shared" ca="1" si="26"/>
        <v>0</v>
      </c>
      <c r="Q115" s="98">
        <f t="shared" ca="1" si="26"/>
        <v>0</v>
      </c>
      <c r="R115" s="98">
        <f t="shared" ca="1" si="26"/>
        <v>0</v>
      </c>
      <c r="S115" s="98">
        <f t="shared" ca="1" si="26"/>
        <v>0</v>
      </c>
      <c r="T115" s="98">
        <f t="shared" ca="1" si="26"/>
        <v>0</v>
      </c>
      <c r="U115" s="98">
        <f t="shared" ca="1" si="26"/>
        <v>0</v>
      </c>
      <c r="V115" s="98">
        <f t="shared" ca="1" si="26"/>
        <v>0</v>
      </c>
      <c r="W115" s="98">
        <f t="shared" ca="1" si="26"/>
        <v>0</v>
      </c>
      <c r="X115" s="98">
        <f t="shared" ca="1" si="26"/>
        <v>0</v>
      </c>
      <c r="Y115" s="98">
        <f t="shared" ca="1" si="26"/>
        <v>0</v>
      </c>
      <c r="Z115" s="86"/>
    </row>
    <row r="116" spans="1:79">
      <c r="C116" s="20" t="s">
        <v>162</v>
      </c>
      <c r="E116" s="98">
        <f t="shared" si="26"/>
        <v>0</v>
      </c>
      <c r="F116" s="98">
        <f t="shared" ca="1" si="26"/>
        <v>0</v>
      </c>
      <c r="G116" s="98">
        <f t="shared" ca="1" si="26"/>
        <v>0</v>
      </c>
      <c r="H116" s="98">
        <f t="shared" ca="1" si="26"/>
        <v>0</v>
      </c>
      <c r="I116" s="98">
        <f t="shared" ca="1" si="26"/>
        <v>0</v>
      </c>
      <c r="J116" s="98">
        <f t="shared" ca="1" si="26"/>
        <v>0</v>
      </c>
      <c r="K116" s="98">
        <f t="shared" ca="1" si="26"/>
        <v>0</v>
      </c>
      <c r="L116" s="98">
        <f t="shared" ca="1" si="26"/>
        <v>0</v>
      </c>
      <c r="M116" s="98">
        <f t="shared" ca="1" si="26"/>
        <v>0</v>
      </c>
      <c r="N116" s="98">
        <f t="shared" ca="1" si="26"/>
        <v>0</v>
      </c>
      <c r="O116" s="98">
        <f t="shared" ca="1" si="26"/>
        <v>0</v>
      </c>
      <c r="P116" s="98">
        <f t="shared" ca="1" si="26"/>
        <v>0</v>
      </c>
      <c r="Q116" s="98">
        <f t="shared" ca="1" si="26"/>
        <v>0</v>
      </c>
      <c r="R116" s="98">
        <f t="shared" ca="1" si="26"/>
        <v>0</v>
      </c>
      <c r="S116" s="98">
        <f t="shared" ca="1" si="26"/>
        <v>0</v>
      </c>
      <c r="T116" s="98">
        <f t="shared" ca="1" si="26"/>
        <v>0</v>
      </c>
      <c r="U116" s="98">
        <f t="shared" ca="1" si="26"/>
        <v>0</v>
      </c>
      <c r="V116" s="98">
        <f t="shared" ca="1" si="26"/>
        <v>0</v>
      </c>
      <c r="W116" s="98">
        <f t="shared" ca="1" si="26"/>
        <v>0</v>
      </c>
      <c r="X116" s="98">
        <f t="shared" ca="1" si="26"/>
        <v>0</v>
      </c>
      <c r="Y116" s="98">
        <f t="shared" ca="1" si="26"/>
        <v>0</v>
      </c>
      <c r="Z116" s="86"/>
    </row>
    <row r="117" spans="1:79">
      <c r="C117" s="20" t="s">
        <v>165</v>
      </c>
      <c r="E117" s="98">
        <f t="shared" si="26"/>
        <v>0</v>
      </c>
      <c r="F117" s="98">
        <f t="shared" ca="1" si="26"/>
        <v>0</v>
      </c>
      <c r="G117" s="98">
        <f t="shared" ca="1" si="26"/>
        <v>0</v>
      </c>
      <c r="H117" s="98">
        <f t="shared" ca="1" si="26"/>
        <v>0</v>
      </c>
      <c r="I117" s="98">
        <f t="shared" ca="1" si="26"/>
        <v>0</v>
      </c>
      <c r="J117" s="98">
        <f t="shared" ca="1" si="26"/>
        <v>0</v>
      </c>
      <c r="K117" s="98">
        <f t="shared" ca="1" si="26"/>
        <v>0</v>
      </c>
      <c r="L117" s="98">
        <f t="shared" ca="1" si="26"/>
        <v>0</v>
      </c>
      <c r="M117" s="98">
        <f t="shared" ca="1" si="26"/>
        <v>0</v>
      </c>
      <c r="N117" s="98">
        <f t="shared" ca="1" si="26"/>
        <v>0</v>
      </c>
      <c r="O117" s="98">
        <f t="shared" ca="1" si="26"/>
        <v>0</v>
      </c>
      <c r="P117" s="98">
        <f t="shared" ca="1" si="26"/>
        <v>0</v>
      </c>
      <c r="Q117" s="98">
        <f t="shared" ca="1" si="26"/>
        <v>0</v>
      </c>
      <c r="R117" s="98">
        <f t="shared" ca="1" si="26"/>
        <v>0</v>
      </c>
      <c r="S117" s="98">
        <f t="shared" ca="1" si="26"/>
        <v>0</v>
      </c>
      <c r="T117" s="98">
        <f t="shared" ca="1" si="26"/>
        <v>0</v>
      </c>
      <c r="U117" s="98">
        <f t="shared" ca="1" si="26"/>
        <v>0</v>
      </c>
      <c r="V117" s="98">
        <f t="shared" ca="1" si="26"/>
        <v>0</v>
      </c>
      <c r="W117" s="98">
        <f t="shared" ca="1" si="26"/>
        <v>0</v>
      </c>
      <c r="X117" s="98">
        <f t="shared" ca="1" si="26"/>
        <v>0</v>
      </c>
      <c r="Y117" s="98">
        <f t="shared" ca="1" si="26"/>
        <v>0</v>
      </c>
      <c r="Z117" s="86"/>
    </row>
    <row r="118" spans="1:79">
      <c r="C118" s="20" t="s">
        <v>168</v>
      </c>
      <c r="E118" s="98">
        <f t="shared" si="26"/>
        <v>0</v>
      </c>
      <c r="F118" s="98">
        <f t="shared" ca="1" si="26"/>
        <v>0</v>
      </c>
      <c r="G118" s="98">
        <f t="shared" ca="1" si="26"/>
        <v>0</v>
      </c>
      <c r="H118" s="98">
        <f t="shared" ca="1" si="26"/>
        <v>0</v>
      </c>
      <c r="I118" s="98">
        <f t="shared" ca="1" si="26"/>
        <v>0</v>
      </c>
      <c r="J118" s="98">
        <f t="shared" ca="1" si="26"/>
        <v>0</v>
      </c>
      <c r="K118" s="98">
        <f t="shared" ca="1" si="26"/>
        <v>0</v>
      </c>
      <c r="L118" s="98">
        <f t="shared" ca="1" si="26"/>
        <v>0</v>
      </c>
      <c r="M118" s="98">
        <f t="shared" ca="1" si="26"/>
        <v>0</v>
      </c>
      <c r="N118" s="98">
        <f t="shared" ca="1" si="26"/>
        <v>0</v>
      </c>
      <c r="O118" s="98">
        <f t="shared" ca="1" si="26"/>
        <v>0</v>
      </c>
      <c r="P118" s="98">
        <f t="shared" ca="1" si="26"/>
        <v>0</v>
      </c>
      <c r="Q118" s="98">
        <f t="shared" ca="1" si="26"/>
        <v>0</v>
      </c>
      <c r="R118" s="98">
        <f t="shared" ca="1" si="26"/>
        <v>0</v>
      </c>
      <c r="S118" s="98">
        <f t="shared" ca="1" si="26"/>
        <v>0</v>
      </c>
      <c r="T118" s="98">
        <f t="shared" ca="1" si="26"/>
        <v>0</v>
      </c>
      <c r="U118" s="98">
        <f t="shared" ca="1" si="26"/>
        <v>0</v>
      </c>
      <c r="V118" s="98">
        <f t="shared" ca="1" si="26"/>
        <v>0</v>
      </c>
      <c r="W118" s="98">
        <f t="shared" ca="1" si="26"/>
        <v>0</v>
      </c>
      <c r="X118" s="98">
        <f t="shared" ca="1" si="26"/>
        <v>0</v>
      </c>
      <c r="Y118" s="98">
        <f t="shared" ca="1" si="26"/>
        <v>0</v>
      </c>
      <c r="Z118" s="86"/>
    </row>
    <row r="119" spans="1:79">
      <c r="E119" s="98"/>
      <c r="F119" s="98"/>
      <c r="G119" s="98"/>
      <c r="H119" s="98"/>
      <c r="I119" s="98"/>
      <c r="J119" s="98"/>
      <c r="K119" s="98"/>
      <c r="L119" s="98"/>
      <c r="M119" s="98"/>
      <c r="N119" s="98"/>
      <c r="O119" s="98"/>
      <c r="P119" s="98"/>
      <c r="Q119" s="98"/>
      <c r="R119" s="98"/>
      <c r="S119" s="98"/>
      <c r="T119" s="98"/>
      <c r="U119" s="98"/>
      <c r="V119" s="98"/>
      <c r="W119" s="98"/>
      <c r="X119" s="98"/>
      <c r="Y119" s="98"/>
      <c r="Z119" s="86"/>
    </row>
    <row r="120" spans="1:79" ht="15">
      <c r="C120" s="64" t="s">
        <v>76</v>
      </c>
      <c r="D120" s="97">
        <f t="shared" ref="D120:X120" si="27">SUM(D87:D118)</f>
        <v>0</v>
      </c>
      <c r="E120" s="97">
        <f t="shared" si="27"/>
        <v>1.7869512878627081</v>
      </c>
      <c r="F120" s="97">
        <f t="shared" ca="1" si="27"/>
        <v>1.2655876763128018</v>
      </c>
      <c r="G120" s="97">
        <f t="shared" ca="1" si="27"/>
        <v>0.88522186547732384</v>
      </c>
      <c r="H120" s="97">
        <f t="shared" ca="1" si="27"/>
        <v>0.69643285991608384</v>
      </c>
      <c r="I120" s="97">
        <f t="shared" ca="1" si="27"/>
        <v>0.61624190070748142</v>
      </c>
      <c r="J120" s="97">
        <f t="shared" ca="1" si="27"/>
        <v>0.53840168308785041</v>
      </c>
      <c r="K120" s="97">
        <f t="shared" ca="1" si="27"/>
        <v>0.46555937771004452</v>
      </c>
      <c r="L120" s="97">
        <f t="shared" ca="1" si="27"/>
        <v>0.39913674452976511</v>
      </c>
      <c r="M120" s="97">
        <f t="shared" ca="1" si="27"/>
        <v>0.33972794000831896</v>
      </c>
      <c r="N120" s="97">
        <f t="shared" ca="1" si="27"/>
        <v>0.28738656882162011</v>
      </c>
      <c r="O120" s="97">
        <f t="shared" ca="1" si="27"/>
        <v>0.2418228779825719</v>
      </c>
      <c r="P120" s="97">
        <f t="shared" ca="1" si="27"/>
        <v>0.18988761644533242</v>
      </c>
      <c r="Q120" s="97">
        <f t="shared" ca="1" si="27"/>
        <v>0.14908505085010301</v>
      </c>
      <c r="R120" s="97">
        <f t="shared" ca="1" si="27"/>
        <v>0.11703377680708153</v>
      </c>
      <c r="S120" s="97">
        <f t="shared" ca="1" si="27"/>
        <v>9.1860962536662122E-2</v>
      </c>
      <c r="T120" s="97">
        <f t="shared" ca="1" si="27"/>
        <v>7.2093706130406332E-2</v>
      </c>
      <c r="U120" s="97">
        <f t="shared" ca="1" si="27"/>
        <v>5.6573639525066971E-2</v>
      </c>
      <c r="V120" s="97">
        <f t="shared" ca="1" si="27"/>
        <v>4.4389944210798345E-2</v>
      </c>
      <c r="W120" s="97">
        <f t="shared" ca="1" si="27"/>
        <v>3.4826650432846711E-2</v>
      </c>
      <c r="X120" s="97">
        <f t="shared" ca="1" si="27"/>
        <v>2.7321344325267699E-2</v>
      </c>
      <c r="Y120" s="97"/>
      <c r="Z120" s="86"/>
    </row>
    <row r="121" spans="1:79" ht="15">
      <c r="C121" s="64" t="s">
        <v>77</v>
      </c>
      <c r="D121" s="97">
        <f>D120</f>
        <v>0</v>
      </c>
      <c r="E121" s="97">
        <f t="shared" ref="E121:X121" si="28">D121+E120</f>
        <v>1.7869512878627081</v>
      </c>
      <c r="F121" s="97">
        <f t="shared" ca="1" si="28"/>
        <v>3.0525389641755099</v>
      </c>
      <c r="G121" s="97">
        <f t="shared" ca="1" si="28"/>
        <v>3.9377608296528335</v>
      </c>
      <c r="H121" s="97">
        <f t="shared" ca="1" si="28"/>
        <v>4.6341936895689173</v>
      </c>
      <c r="I121" s="97">
        <f t="shared" ca="1" si="28"/>
        <v>5.2504355902763988</v>
      </c>
      <c r="J121" s="97">
        <f t="shared" ca="1" si="28"/>
        <v>5.7888372733642495</v>
      </c>
      <c r="K121" s="97">
        <f t="shared" ca="1" si="28"/>
        <v>6.2543966510742939</v>
      </c>
      <c r="L121" s="97">
        <f t="shared" ca="1" si="28"/>
        <v>6.6535333956040592</v>
      </c>
      <c r="M121" s="97">
        <f t="shared" ca="1" si="28"/>
        <v>6.9932613356123783</v>
      </c>
      <c r="N121" s="97">
        <f t="shared" ca="1" si="28"/>
        <v>7.280647904433998</v>
      </c>
      <c r="O121" s="97">
        <f t="shared" ca="1" si="28"/>
        <v>7.52247078241657</v>
      </c>
      <c r="P121" s="97">
        <f t="shared" ca="1" si="28"/>
        <v>7.7123583988619027</v>
      </c>
      <c r="Q121" s="97">
        <f t="shared" ca="1" si="28"/>
        <v>7.8614434497120058</v>
      </c>
      <c r="R121" s="97">
        <f t="shared" ca="1" si="28"/>
        <v>7.9784772265190878</v>
      </c>
      <c r="S121" s="97">
        <f t="shared" ca="1" si="28"/>
        <v>8.0703381890557502</v>
      </c>
      <c r="T121" s="97">
        <f t="shared" ca="1" si="28"/>
        <v>8.1424318951861565</v>
      </c>
      <c r="U121" s="97">
        <f t="shared" ca="1" si="28"/>
        <v>8.1990055347112243</v>
      </c>
      <c r="V121" s="97">
        <f t="shared" ca="1" si="28"/>
        <v>8.2433954789220234</v>
      </c>
      <c r="W121" s="97">
        <f t="shared" ca="1" si="28"/>
        <v>8.2782221293548695</v>
      </c>
      <c r="X121" s="97">
        <f t="shared" ca="1" si="28"/>
        <v>8.305543473680137</v>
      </c>
      <c r="Y121" s="97">
        <f ca="1">SUM(Y87:Y118)</f>
        <v>9.5175684616053378</v>
      </c>
      <c r="Z121" s="86"/>
    </row>
    <row r="122" spans="1:79">
      <c r="C122" s="91"/>
      <c r="D122" s="91"/>
      <c r="E122" s="92"/>
      <c r="F122" s="92"/>
      <c r="G122" s="92"/>
      <c r="H122" s="92"/>
      <c r="I122" s="92"/>
      <c r="J122" s="92"/>
      <c r="K122" s="92"/>
      <c r="L122" s="92"/>
      <c r="M122" s="92"/>
      <c r="N122" s="92"/>
      <c r="O122" s="92"/>
      <c r="P122" s="92"/>
      <c r="Q122" s="92"/>
      <c r="R122" s="92"/>
      <c r="S122" s="92"/>
      <c r="T122" s="92"/>
      <c r="U122" s="92"/>
      <c r="V122" s="92"/>
      <c r="W122" s="92"/>
      <c r="X122" s="92"/>
      <c r="Y122" s="91"/>
      <c r="Z122" s="86"/>
    </row>
    <row r="123" spans="1:79">
      <c r="A123" s="86"/>
      <c r="B123" s="86"/>
      <c r="C123" s="93"/>
      <c r="D123" s="93"/>
      <c r="E123" s="93"/>
      <c r="F123" s="93"/>
      <c r="G123" s="93"/>
      <c r="H123" s="93"/>
      <c r="I123" s="93"/>
      <c r="J123" s="93"/>
      <c r="K123" s="93"/>
      <c r="L123" s="93"/>
      <c r="M123" s="93"/>
      <c r="N123" s="93"/>
      <c r="O123" s="93"/>
      <c r="P123" s="93"/>
      <c r="Q123" s="93"/>
      <c r="R123" s="93"/>
      <c r="S123" s="93"/>
      <c r="T123" s="93"/>
      <c r="U123" s="93"/>
      <c r="V123" s="93"/>
      <c r="W123" s="93"/>
      <c r="X123" s="93"/>
      <c r="Y123" s="93"/>
      <c r="Z123" s="86"/>
    </row>
    <row r="124" spans="1:79" ht="15">
      <c r="A124" s="86"/>
      <c r="B124" s="86"/>
      <c r="C124" s="94"/>
      <c r="D124" s="95"/>
      <c r="E124" s="95"/>
      <c r="F124" s="95"/>
      <c r="G124" s="95"/>
      <c r="H124" s="95"/>
      <c r="I124" s="95"/>
      <c r="J124" s="95"/>
      <c r="K124" s="95"/>
      <c r="L124" s="95"/>
      <c r="M124" s="95"/>
      <c r="N124" s="95"/>
      <c r="O124" s="95"/>
      <c r="P124" s="95"/>
      <c r="Q124" s="95"/>
      <c r="R124" s="95"/>
      <c r="S124" s="95"/>
      <c r="T124" s="95"/>
      <c r="U124" s="95"/>
      <c r="V124" s="95"/>
      <c r="W124" s="95"/>
      <c r="X124" s="95"/>
      <c r="Y124" s="95"/>
      <c r="Z124" s="86"/>
    </row>
    <row r="125" spans="1:79" ht="15">
      <c r="A125" s="86"/>
      <c r="B125" s="86"/>
      <c r="C125" s="94"/>
      <c r="D125" s="95"/>
      <c r="E125" s="95"/>
      <c r="F125" s="95"/>
      <c r="G125" s="95"/>
      <c r="H125" s="95"/>
      <c r="I125" s="95"/>
      <c r="J125" s="95"/>
      <c r="K125" s="95"/>
      <c r="L125" s="95"/>
      <c r="M125" s="95"/>
      <c r="N125" s="95"/>
      <c r="O125" s="95"/>
      <c r="P125" s="95"/>
      <c r="Q125" s="95"/>
      <c r="R125" s="95"/>
      <c r="S125" s="95"/>
      <c r="T125" s="95"/>
      <c r="U125" s="95"/>
      <c r="V125" s="95"/>
      <c r="W125" s="95"/>
      <c r="X125" s="95"/>
      <c r="Y125" s="95"/>
      <c r="Z125" s="86"/>
    </row>
    <row r="126" spans="1:79">
      <c r="A126" s="86"/>
      <c r="B126" s="86"/>
      <c r="C126" s="86"/>
      <c r="D126" s="86"/>
      <c r="E126" s="86"/>
      <c r="F126" s="86"/>
      <c r="G126" s="86"/>
      <c r="H126" s="86"/>
      <c r="I126" s="86"/>
      <c r="J126" s="86"/>
      <c r="K126" s="86"/>
      <c r="L126" s="86"/>
      <c r="M126" s="86"/>
      <c r="N126" s="86"/>
      <c r="O126" s="86"/>
      <c r="P126" s="86"/>
      <c r="Q126" s="86"/>
      <c r="R126" s="86"/>
      <c r="S126" s="86"/>
      <c r="T126" s="86"/>
      <c r="U126" s="86"/>
      <c r="V126" s="86"/>
      <c r="W126" s="86"/>
      <c r="X126" s="93"/>
      <c r="Y126" s="86"/>
      <c r="Z126" s="86"/>
    </row>
    <row r="127" spans="1:79">
      <c r="A127" s="86"/>
      <c r="B127" s="86"/>
      <c r="C127" s="86"/>
      <c r="D127" s="86"/>
      <c r="E127" s="86"/>
      <c r="F127" s="86"/>
      <c r="G127" s="86"/>
      <c r="H127" s="86"/>
      <c r="I127" s="86"/>
      <c r="J127" s="86"/>
      <c r="K127" s="86"/>
      <c r="L127" s="86"/>
      <c r="M127" s="86"/>
      <c r="N127" s="86"/>
      <c r="O127" s="86"/>
      <c r="P127" s="86"/>
      <c r="Q127" s="86"/>
      <c r="R127" s="86"/>
      <c r="S127" s="86"/>
      <c r="T127" s="86"/>
      <c r="U127" s="86"/>
      <c r="V127" s="86"/>
      <c r="W127" s="86"/>
      <c r="X127" s="93"/>
      <c r="Y127" s="86"/>
      <c r="Z127" s="86"/>
    </row>
    <row r="128" spans="1:79">
      <c r="A128" s="86"/>
      <c r="B128" s="86"/>
      <c r="C128" s="86"/>
      <c r="D128" s="86"/>
      <c r="E128" s="86"/>
      <c r="F128" s="86"/>
      <c r="G128" s="86"/>
      <c r="H128" s="86"/>
      <c r="I128" s="86"/>
      <c r="J128" s="86"/>
      <c r="K128" s="86"/>
      <c r="L128" s="86"/>
      <c r="M128" s="86"/>
      <c r="N128" s="86"/>
      <c r="O128" s="86"/>
      <c r="P128" s="86"/>
      <c r="Q128" s="86"/>
      <c r="R128" s="86"/>
      <c r="S128" s="86"/>
      <c r="T128" s="86"/>
      <c r="U128" s="86"/>
      <c r="V128" s="86"/>
      <c r="W128" s="86"/>
      <c r="X128" s="93"/>
      <c r="Y128" s="86"/>
      <c r="Z128" s="86"/>
    </row>
    <row r="129" spans="1:26">
      <c r="A129" s="86"/>
      <c r="B129" s="86"/>
      <c r="C129" s="86"/>
      <c r="D129" s="86"/>
      <c r="E129" s="86"/>
      <c r="F129" s="86"/>
      <c r="G129" s="86"/>
      <c r="H129" s="86"/>
      <c r="I129" s="86"/>
      <c r="J129" s="86"/>
      <c r="K129" s="86"/>
      <c r="L129" s="86"/>
      <c r="M129" s="86"/>
      <c r="N129" s="86"/>
      <c r="O129" s="86"/>
      <c r="P129" s="86"/>
      <c r="Q129" s="86"/>
      <c r="R129" s="86"/>
      <c r="S129" s="86"/>
      <c r="T129" s="86"/>
      <c r="U129" s="86"/>
      <c r="V129" s="86"/>
      <c r="W129" s="86"/>
      <c r="X129" s="93"/>
      <c r="Y129" s="86"/>
      <c r="Z129" s="86"/>
    </row>
    <row r="130" spans="1:26">
      <c r="A130" s="86"/>
      <c r="B130" s="86"/>
      <c r="C130" s="86"/>
      <c r="D130" s="86"/>
      <c r="E130" s="86"/>
      <c r="F130" s="86"/>
      <c r="G130" s="86"/>
      <c r="H130" s="86"/>
      <c r="I130" s="86"/>
      <c r="J130" s="86"/>
      <c r="K130" s="86"/>
      <c r="L130" s="86"/>
      <c r="M130" s="86"/>
      <c r="N130" s="86"/>
      <c r="O130" s="86"/>
      <c r="P130" s="86"/>
      <c r="Q130" s="86"/>
      <c r="R130" s="86"/>
      <c r="S130" s="86"/>
      <c r="T130" s="86"/>
      <c r="U130" s="86"/>
      <c r="V130" s="86"/>
      <c r="W130" s="86"/>
      <c r="X130" s="93"/>
      <c r="Y130" s="86"/>
      <c r="Z130" s="86"/>
    </row>
    <row r="131" spans="1:26">
      <c r="A131" s="86"/>
      <c r="B131" s="86"/>
      <c r="C131" s="86"/>
      <c r="D131" s="86"/>
      <c r="E131" s="86"/>
      <c r="F131" s="86"/>
      <c r="G131" s="86"/>
      <c r="H131" s="86"/>
      <c r="I131" s="86"/>
      <c r="J131" s="86"/>
      <c r="K131" s="86"/>
      <c r="L131" s="86"/>
      <c r="M131" s="86"/>
      <c r="N131" s="86"/>
      <c r="O131" s="86"/>
      <c r="P131" s="86"/>
      <c r="Q131" s="86"/>
      <c r="R131" s="86"/>
      <c r="S131" s="86"/>
      <c r="T131" s="86"/>
      <c r="U131" s="86"/>
      <c r="V131" s="86"/>
      <c r="W131" s="86"/>
      <c r="X131" s="93"/>
      <c r="Y131" s="86"/>
      <c r="Z131" s="86"/>
    </row>
    <row r="132" spans="1:26">
      <c r="A132" s="86"/>
      <c r="B132" s="86"/>
      <c r="C132" s="86"/>
      <c r="D132" s="86"/>
      <c r="E132" s="86"/>
      <c r="F132" s="86"/>
      <c r="G132" s="86"/>
      <c r="H132" s="86"/>
      <c r="I132" s="86"/>
      <c r="J132" s="86"/>
      <c r="K132" s="86"/>
      <c r="L132" s="86"/>
      <c r="M132" s="86"/>
      <c r="N132" s="86"/>
      <c r="O132" s="86"/>
      <c r="P132" s="86"/>
      <c r="Q132" s="86"/>
      <c r="R132" s="86"/>
      <c r="S132" s="86"/>
      <c r="T132" s="86"/>
      <c r="U132" s="86"/>
      <c r="V132" s="86"/>
      <c r="W132" s="86"/>
      <c r="X132" s="93"/>
      <c r="Y132" s="86"/>
      <c r="Z132" s="86"/>
    </row>
    <row r="133" spans="1:26">
      <c r="A133" s="86"/>
      <c r="B133" s="86"/>
      <c r="C133" s="86"/>
      <c r="D133" s="86"/>
      <c r="E133" s="86"/>
      <c r="F133" s="86"/>
      <c r="G133" s="86"/>
      <c r="H133" s="86"/>
      <c r="I133" s="86"/>
      <c r="J133" s="86"/>
      <c r="K133" s="86"/>
      <c r="L133" s="86"/>
      <c r="M133" s="86"/>
      <c r="N133" s="86"/>
      <c r="O133" s="86"/>
      <c r="P133" s="86"/>
      <c r="Q133" s="86"/>
      <c r="R133" s="86"/>
      <c r="S133" s="86"/>
      <c r="T133" s="86"/>
      <c r="U133" s="86"/>
      <c r="V133" s="86"/>
      <c r="W133" s="86"/>
      <c r="X133" s="93"/>
      <c r="Y133" s="86"/>
      <c r="Z133" s="86"/>
    </row>
    <row r="134" spans="1:26">
      <c r="A134" s="86"/>
      <c r="B134" s="86"/>
      <c r="C134" s="86"/>
      <c r="D134" s="86"/>
      <c r="E134" s="86"/>
      <c r="F134" s="86"/>
      <c r="G134" s="86"/>
      <c r="H134" s="86"/>
      <c r="I134" s="86"/>
      <c r="J134" s="86"/>
      <c r="K134" s="86"/>
      <c r="L134" s="86"/>
      <c r="M134" s="86"/>
      <c r="N134" s="86"/>
      <c r="O134" s="86"/>
      <c r="P134" s="86"/>
      <c r="Q134" s="86"/>
      <c r="R134" s="86"/>
      <c r="S134" s="86"/>
      <c r="T134" s="86"/>
      <c r="U134" s="86"/>
      <c r="V134" s="86"/>
      <c r="W134" s="86"/>
      <c r="X134" s="93"/>
      <c r="Y134" s="86"/>
      <c r="Z134" s="86"/>
    </row>
    <row r="135" spans="1:26">
      <c r="A135" s="86"/>
      <c r="B135" s="86"/>
      <c r="C135" s="86"/>
      <c r="D135" s="86"/>
      <c r="E135" s="86"/>
      <c r="F135" s="86"/>
      <c r="G135" s="86"/>
      <c r="H135" s="86"/>
      <c r="I135" s="86"/>
      <c r="J135" s="86"/>
      <c r="K135" s="86"/>
      <c r="L135" s="86"/>
      <c r="M135" s="86"/>
      <c r="N135" s="86"/>
      <c r="O135" s="86"/>
      <c r="P135" s="86"/>
      <c r="Q135" s="86"/>
      <c r="R135" s="86"/>
      <c r="S135" s="86"/>
      <c r="T135" s="86"/>
      <c r="U135" s="86"/>
      <c r="V135" s="86"/>
      <c r="W135" s="86"/>
      <c r="X135" s="93"/>
      <c r="Y135" s="86"/>
      <c r="Z135" s="86"/>
    </row>
    <row r="136" spans="1:26">
      <c r="A136" s="86"/>
      <c r="B136" s="86"/>
      <c r="C136" s="86"/>
      <c r="D136" s="86"/>
      <c r="E136" s="86"/>
      <c r="F136" s="86"/>
      <c r="G136" s="86"/>
      <c r="H136" s="86"/>
      <c r="I136" s="86"/>
      <c r="J136" s="86"/>
      <c r="K136" s="86"/>
      <c r="L136" s="86"/>
      <c r="M136" s="86"/>
      <c r="N136" s="86"/>
      <c r="O136" s="86"/>
      <c r="P136" s="86"/>
      <c r="Q136" s="86"/>
      <c r="R136" s="86"/>
      <c r="S136" s="86"/>
      <c r="T136" s="86"/>
      <c r="U136" s="86"/>
      <c r="V136" s="86"/>
      <c r="W136" s="86"/>
      <c r="X136" s="93"/>
      <c r="Y136" s="86"/>
      <c r="Z136" s="86"/>
    </row>
    <row r="137" spans="1:26">
      <c r="A137" s="86"/>
      <c r="B137" s="86"/>
      <c r="C137" s="86"/>
      <c r="D137" s="86"/>
      <c r="E137" s="86"/>
      <c r="F137" s="86"/>
      <c r="G137" s="86"/>
      <c r="H137" s="86"/>
      <c r="I137" s="86"/>
      <c r="J137" s="86"/>
      <c r="K137" s="86"/>
      <c r="L137" s="86"/>
      <c r="M137" s="86"/>
      <c r="N137" s="86"/>
      <c r="O137" s="86"/>
      <c r="P137" s="86"/>
      <c r="Q137" s="86"/>
      <c r="R137" s="86"/>
      <c r="S137" s="86"/>
      <c r="T137" s="86"/>
      <c r="U137" s="86"/>
      <c r="V137" s="86"/>
      <c r="W137" s="86"/>
      <c r="X137" s="93"/>
      <c r="Y137" s="86"/>
      <c r="Z137" s="86"/>
    </row>
    <row r="138" spans="1:26">
      <c r="A138" s="86"/>
      <c r="B138" s="86"/>
      <c r="C138" s="86"/>
      <c r="D138" s="86"/>
      <c r="E138" s="86"/>
      <c r="F138" s="86"/>
      <c r="G138" s="86"/>
      <c r="H138" s="86"/>
      <c r="I138" s="86"/>
      <c r="J138" s="86"/>
      <c r="K138" s="86"/>
      <c r="L138" s="86"/>
      <c r="M138" s="86"/>
      <c r="N138" s="86"/>
      <c r="O138" s="86"/>
      <c r="P138" s="86"/>
      <c r="Q138" s="86"/>
      <c r="R138" s="86"/>
      <c r="S138" s="86"/>
      <c r="T138" s="86"/>
      <c r="U138" s="86"/>
      <c r="V138" s="86"/>
      <c r="W138" s="86"/>
      <c r="X138" s="93"/>
      <c r="Y138" s="86"/>
      <c r="Z138" s="86"/>
    </row>
    <row r="139" spans="1:26">
      <c r="A139" s="86"/>
      <c r="B139" s="86"/>
      <c r="C139" s="86"/>
      <c r="D139" s="86"/>
      <c r="E139" s="86"/>
      <c r="F139" s="86"/>
      <c r="G139" s="86"/>
      <c r="H139" s="86"/>
      <c r="I139" s="86"/>
      <c r="J139" s="86"/>
      <c r="K139" s="86"/>
      <c r="L139" s="86"/>
      <c r="M139" s="86"/>
      <c r="N139" s="86"/>
      <c r="O139" s="86"/>
      <c r="P139" s="86"/>
      <c r="Q139" s="86"/>
      <c r="R139" s="86"/>
      <c r="S139" s="86"/>
      <c r="T139" s="86"/>
      <c r="U139" s="86"/>
      <c r="V139" s="86"/>
      <c r="W139" s="86"/>
      <c r="X139" s="93"/>
      <c r="Y139" s="86"/>
      <c r="Z139" s="86"/>
    </row>
    <row r="140" spans="1:26">
      <c r="A140" s="86"/>
      <c r="B140" s="86"/>
      <c r="C140" s="86"/>
      <c r="D140" s="86"/>
      <c r="E140" s="86"/>
      <c r="F140" s="86"/>
      <c r="G140" s="86"/>
      <c r="H140" s="86"/>
      <c r="I140" s="86"/>
      <c r="J140" s="86"/>
      <c r="K140" s="86"/>
      <c r="L140" s="86"/>
      <c r="M140" s="86"/>
      <c r="N140" s="86"/>
      <c r="O140" s="86"/>
      <c r="P140" s="86"/>
      <c r="Q140" s="86"/>
      <c r="R140" s="86"/>
      <c r="S140" s="86"/>
      <c r="T140" s="86"/>
      <c r="U140" s="86"/>
      <c r="V140" s="86"/>
      <c r="W140" s="86"/>
      <c r="X140" s="93"/>
      <c r="Y140" s="86"/>
      <c r="Z140" s="86"/>
    </row>
    <row r="141" spans="1:26">
      <c r="A141" s="86"/>
      <c r="B141" s="86"/>
      <c r="C141" s="86"/>
      <c r="D141" s="86"/>
      <c r="E141" s="86"/>
      <c r="F141" s="86"/>
      <c r="G141" s="86"/>
      <c r="H141" s="86"/>
      <c r="I141" s="86"/>
      <c r="J141" s="86"/>
      <c r="K141" s="86"/>
      <c r="L141" s="86"/>
      <c r="M141" s="86"/>
      <c r="N141" s="86"/>
      <c r="O141" s="86"/>
      <c r="P141" s="86"/>
      <c r="Q141" s="86"/>
      <c r="R141" s="86"/>
      <c r="S141" s="86"/>
      <c r="T141" s="86"/>
      <c r="U141" s="86"/>
      <c r="V141" s="86"/>
      <c r="W141" s="86"/>
      <c r="X141" s="93"/>
      <c r="Y141" s="86"/>
      <c r="Z141" s="86"/>
    </row>
    <row r="142" spans="1:26">
      <c r="A142" s="86"/>
      <c r="B142" s="86"/>
      <c r="C142" s="86"/>
      <c r="D142" s="86"/>
      <c r="E142" s="86"/>
      <c r="F142" s="86"/>
      <c r="G142" s="86"/>
      <c r="H142" s="86"/>
      <c r="I142" s="86"/>
      <c r="J142" s="86"/>
      <c r="K142" s="86"/>
      <c r="L142" s="86"/>
      <c r="M142" s="86"/>
      <c r="N142" s="86"/>
      <c r="O142" s="86"/>
      <c r="P142" s="86"/>
      <c r="Q142" s="86"/>
      <c r="R142" s="86"/>
      <c r="S142" s="86"/>
      <c r="T142" s="86"/>
      <c r="U142" s="86"/>
      <c r="V142" s="86"/>
      <c r="W142" s="86"/>
      <c r="X142" s="93"/>
      <c r="Y142" s="86"/>
      <c r="Z142" s="86"/>
    </row>
    <row r="143" spans="1:26">
      <c r="A143" s="86"/>
      <c r="B143" s="86"/>
      <c r="C143" s="86"/>
      <c r="D143" s="86"/>
      <c r="E143" s="86"/>
      <c r="F143" s="86"/>
      <c r="G143" s="86"/>
      <c r="H143" s="86"/>
      <c r="I143" s="86"/>
      <c r="J143" s="86"/>
      <c r="K143" s="86"/>
      <c r="L143" s="86"/>
      <c r="M143" s="86"/>
      <c r="N143" s="86"/>
      <c r="O143" s="86"/>
      <c r="P143" s="86"/>
      <c r="Q143" s="86"/>
      <c r="R143" s="86"/>
      <c r="S143" s="86"/>
      <c r="T143" s="86"/>
      <c r="U143" s="86"/>
      <c r="V143" s="86"/>
      <c r="W143" s="86"/>
      <c r="X143" s="93"/>
      <c r="Y143" s="86"/>
      <c r="Z143" s="86"/>
    </row>
    <row r="144" spans="1:26">
      <c r="A144" s="86"/>
      <c r="B144" s="86"/>
      <c r="C144" s="86"/>
      <c r="D144" s="86"/>
      <c r="E144" s="86"/>
      <c r="F144" s="86"/>
      <c r="G144" s="86"/>
      <c r="H144" s="86"/>
      <c r="I144" s="86"/>
      <c r="J144" s="86"/>
      <c r="K144" s="86"/>
      <c r="L144" s="86"/>
      <c r="M144" s="86"/>
      <c r="N144" s="86"/>
      <c r="O144" s="86"/>
      <c r="P144" s="86"/>
      <c r="Q144" s="86"/>
      <c r="R144" s="86"/>
      <c r="S144" s="86"/>
      <c r="T144" s="86"/>
      <c r="U144" s="86"/>
      <c r="V144" s="86"/>
      <c r="W144" s="86"/>
      <c r="X144" s="93"/>
      <c r="Y144" s="86"/>
      <c r="Z144" s="86"/>
    </row>
    <row r="145" spans="1:26">
      <c r="A145" s="86"/>
      <c r="B145" s="86"/>
      <c r="C145" s="86"/>
      <c r="D145" s="86"/>
      <c r="E145" s="86"/>
      <c r="F145" s="86"/>
      <c r="G145" s="86"/>
      <c r="H145" s="86"/>
      <c r="I145" s="86"/>
      <c r="J145" s="86"/>
      <c r="K145" s="86"/>
      <c r="L145" s="86"/>
      <c r="M145" s="86"/>
      <c r="N145" s="86"/>
      <c r="O145" s="86"/>
      <c r="P145" s="86"/>
      <c r="Q145" s="86"/>
      <c r="R145" s="86"/>
      <c r="S145" s="86"/>
      <c r="T145" s="86"/>
      <c r="U145" s="86"/>
      <c r="V145" s="86"/>
      <c r="W145" s="86"/>
      <c r="X145" s="93"/>
      <c r="Y145" s="86"/>
      <c r="Z145" s="86"/>
    </row>
    <row r="146" spans="1:26">
      <c r="A146" s="86"/>
      <c r="B146" s="86"/>
      <c r="C146" s="86"/>
      <c r="D146" s="86"/>
      <c r="E146" s="86"/>
      <c r="F146" s="86"/>
      <c r="G146" s="86"/>
      <c r="H146" s="86"/>
      <c r="I146" s="86"/>
      <c r="J146" s="86"/>
      <c r="K146" s="86"/>
      <c r="L146" s="86"/>
      <c r="M146" s="86"/>
      <c r="N146" s="86"/>
      <c r="O146" s="86"/>
      <c r="P146" s="86"/>
      <c r="Q146" s="86"/>
      <c r="R146" s="86"/>
      <c r="S146" s="86"/>
      <c r="T146" s="86"/>
      <c r="U146" s="86"/>
      <c r="V146" s="86"/>
      <c r="W146" s="86"/>
      <c r="X146" s="93"/>
      <c r="Y146" s="86"/>
      <c r="Z146" s="86"/>
    </row>
    <row r="147" spans="1:26">
      <c r="A147" s="86"/>
      <c r="B147" s="86"/>
      <c r="C147" s="86"/>
      <c r="D147" s="86"/>
      <c r="E147" s="86"/>
      <c r="F147" s="86"/>
      <c r="G147" s="86"/>
      <c r="H147" s="86"/>
      <c r="I147" s="86"/>
      <c r="J147" s="86"/>
      <c r="K147" s="86"/>
      <c r="L147" s="86"/>
      <c r="M147" s="86"/>
      <c r="N147" s="86"/>
      <c r="O147" s="86"/>
      <c r="P147" s="86"/>
      <c r="Q147" s="86"/>
      <c r="R147" s="86"/>
      <c r="S147" s="86"/>
      <c r="T147" s="86"/>
      <c r="U147" s="86"/>
      <c r="V147" s="86"/>
      <c r="W147" s="86"/>
      <c r="X147" s="93"/>
      <c r="Y147" s="86"/>
      <c r="Z147" s="86"/>
    </row>
    <row r="148" spans="1:26">
      <c r="A148" s="86"/>
      <c r="B148" s="86"/>
      <c r="C148" s="86"/>
      <c r="D148" s="86"/>
      <c r="E148" s="86"/>
      <c r="F148" s="86"/>
      <c r="G148" s="86"/>
      <c r="H148" s="86"/>
      <c r="I148" s="86"/>
      <c r="J148" s="86"/>
      <c r="K148" s="86"/>
      <c r="L148" s="86"/>
      <c r="M148" s="86"/>
      <c r="N148" s="86"/>
      <c r="O148" s="86"/>
      <c r="P148" s="86"/>
      <c r="Q148" s="86"/>
      <c r="R148" s="86"/>
      <c r="S148" s="86"/>
      <c r="T148" s="86"/>
      <c r="U148" s="86"/>
      <c r="V148" s="86"/>
      <c r="W148" s="86"/>
      <c r="X148" s="93"/>
      <c r="Y148" s="86"/>
      <c r="Z148" s="86"/>
    </row>
    <row r="149" spans="1:26">
      <c r="A149" s="86"/>
      <c r="B149" s="86"/>
      <c r="C149" s="86"/>
      <c r="D149" s="86"/>
      <c r="E149" s="86"/>
      <c r="F149" s="86"/>
      <c r="G149" s="86"/>
      <c r="H149" s="86"/>
      <c r="I149" s="86"/>
      <c r="J149" s="86"/>
      <c r="K149" s="86"/>
      <c r="L149" s="86"/>
      <c r="M149" s="86"/>
      <c r="N149" s="86"/>
      <c r="O149" s="86"/>
      <c r="P149" s="86"/>
      <c r="Q149" s="86"/>
      <c r="R149" s="86"/>
      <c r="S149" s="86"/>
      <c r="T149" s="86"/>
      <c r="U149" s="86"/>
      <c r="V149" s="86"/>
      <c r="W149" s="86"/>
      <c r="X149" s="93"/>
      <c r="Y149" s="86"/>
      <c r="Z149" s="86"/>
    </row>
    <row r="150" spans="1:26">
      <c r="A150" s="86"/>
      <c r="B150" s="86"/>
      <c r="C150" s="86"/>
      <c r="D150" s="86"/>
      <c r="E150" s="86"/>
      <c r="F150" s="86"/>
      <c r="G150" s="86"/>
      <c r="H150" s="86"/>
      <c r="I150" s="86"/>
      <c r="J150" s="86"/>
      <c r="K150" s="86"/>
      <c r="L150" s="86"/>
      <c r="M150" s="86"/>
      <c r="N150" s="86"/>
      <c r="O150" s="86"/>
      <c r="P150" s="86"/>
      <c r="Q150" s="86"/>
      <c r="R150" s="86"/>
      <c r="S150" s="86"/>
      <c r="T150" s="86"/>
      <c r="U150" s="86"/>
      <c r="V150" s="86"/>
      <c r="W150" s="86"/>
      <c r="X150" s="93"/>
      <c r="Y150" s="86"/>
      <c r="Z150" s="86"/>
    </row>
    <row r="151" spans="1:26">
      <c r="A151" s="86"/>
      <c r="B151" s="86"/>
      <c r="C151" s="86"/>
      <c r="D151" s="86"/>
      <c r="E151" s="86"/>
      <c r="F151" s="86"/>
      <c r="G151" s="86"/>
      <c r="H151" s="86"/>
      <c r="I151" s="86"/>
      <c r="J151" s="86"/>
      <c r="K151" s="86"/>
      <c r="L151" s="86"/>
      <c r="M151" s="86"/>
      <c r="N151" s="86"/>
      <c r="O151" s="86"/>
      <c r="P151" s="86"/>
      <c r="Q151" s="86"/>
      <c r="R151" s="86"/>
      <c r="S151" s="86"/>
      <c r="T151" s="86"/>
      <c r="U151" s="86"/>
      <c r="V151" s="86"/>
      <c r="W151" s="86"/>
      <c r="X151" s="93"/>
      <c r="Y151" s="86"/>
      <c r="Z151" s="86"/>
    </row>
    <row r="152" spans="1:26">
      <c r="A152" s="86"/>
      <c r="B152" s="86"/>
      <c r="C152" s="86"/>
      <c r="D152" s="86"/>
      <c r="E152" s="86"/>
      <c r="F152" s="86"/>
      <c r="G152" s="86"/>
      <c r="H152" s="86"/>
      <c r="I152" s="86"/>
      <c r="J152" s="86"/>
      <c r="K152" s="86"/>
      <c r="L152" s="86"/>
      <c r="M152" s="86"/>
      <c r="N152" s="86"/>
      <c r="O152" s="86"/>
      <c r="P152" s="86"/>
      <c r="Q152" s="86"/>
      <c r="R152" s="86"/>
      <c r="S152" s="86"/>
      <c r="T152" s="86"/>
      <c r="U152" s="86"/>
      <c r="V152" s="86"/>
      <c r="W152" s="86"/>
      <c r="X152" s="93"/>
      <c r="Y152" s="86"/>
      <c r="Z152" s="86"/>
    </row>
    <row r="153" spans="1:26">
      <c r="A153" s="86"/>
      <c r="B153" s="86"/>
      <c r="C153" s="86"/>
      <c r="D153" s="86"/>
      <c r="E153" s="86"/>
      <c r="F153" s="86"/>
      <c r="G153" s="86"/>
      <c r="H153" s="86"/>
      <c r="I153" s="86"/>
      <c r="J153" s="86"/>
      <c r="K153" s="86"/>
      <c r="L153" s="86"/>
      <c r="M153" s="86"/>
      <c r="N153" s="86"/>
      <c r="O153" s="86"/>
      <c r="P153" s="86"/>
      <c r="Q153" s="86"/>
      <c r="R153" s="86"/>
      <c r="S153" s="86"/>
      <c r="T153" s="86"/>
      <c r="U153" s="86"/>
      <c r="V153" s="86"/>
      <c r="W153" s="86"/>
      <c r="X153" s="93"/>
      <c r="Y153" s="86"/>
      <c r="Z153" s="86"/>
    </row>
    <row r="154" spans="1:26">
      <c r="A154" s="86"/>
      <c r="B154" s="86"/>
      <c r="C154" s="86"/>
      <c r="D154" s="86"/>
      <c r="E154" s="86"/>
      <c r="F154" s="86"/>
      <c r="G154" s="86"/>
      <c r="H154" s="86"/>
      <c r="I154" s="86"/>
      <c r="J154" s="86"/>
      <c r="K154" s="86"/>
      <c r="L154" s="86"/>
      <c r="M154" s="86"/>
      <c r="N154" s="86"/>
      <c r="O154" s="86"/>
      <c r="P154" s="86"/>
      <c r="Q154" s="86"/>
      <c r="R154" s="86"/>
      <c r="S154" s="86"/>
      <c r="T154" s="86"/>
      <c r="U154" s="86"/>
      <c r="V154" s="86"/>
      <c r="W154" s="86"/>
      <c r="X154" s="93"/>
      <c r="Y154" s="86"/>
      <c r="Z154" s="86"/>
    </row>
    <row r="155" spans="1:26">
      <c r="A155" s="86"/>
      <c r="B155" s="86"/>
      <c r="C155" s="86"/>
      <c r="D155" s="86"/>
      <c r="E155" s="86"/>
      <c r="F155" s="86"/>
      <c r="G155" s="86"/>
      <c r="H155" s="86"/>
      <c r="I155" s="86"/>
      <c r="J155" s="86"/>
      <c r="K155" s="86"/>
      <c r="L155" s="86"/>
      <c r="M155" s="86"/>
      <c r="N155" s="86"/>
      <c r="O155" s="86"/>
      <c r="P155" s="86"/>
      <c r="Q155" s="86"/>
      <c r="R155" s="86"/>
      <c r="S155" s="86"/>
      <c r="T155" s="86"/>
      <c r="U155" s="86"/>
      <c r="V155" s="86"/>
      <c r="W155" s="86"/>
      <c r="X155" s="93"/>
      <c r="Y155" s="86"/>
      <c r="Z155" s="86"/>
    </row>
    <row r="156" spans="1:26">
      <c r="A156" s="86"/>
      <c r="B156" s="86"/>
      <c r="C156" s="86"/>
      <c r="D156" s="86"/>
      <c r="E156" s="86"/>
      <c r="F156" s="86"/>
      <c r="G156" s="86"/>
      <c r="H156" s="86"/>
      <c r="I156" s="86"/>
      <c r="J156" s="86"/>
      <c r="K156" s="86"/>
      <c r="L156" s="86"/>
      <c r="M156" s="86"/>
      <c r="N156" s="86"/>
      <c r="O156" s="86"/>
      <c r="P156" s="86"/>
      <c r="Q156" s="86"/>
      <c r="R156" s="86"/>
      <c r="S156" s="86"/>
      <c r="T156" s="86"/>
      <c r="U156" s="86"/>
      <c r="V156" s="86"/>
      <c r="W156" s="86"/>
      <c r="X156" s="93"/>
      <c r="Y156" s="86"/>
      <c r="Z156" s="86"/>
    </row>
    <row r="157" spans="1:26">
      <c r="A157" s="86"/>
      <c r="B157" s="86"/>
      <c r="C157" s="86"/>
      <c r="D157" s="86"/>
      <c r="E157" s="86"/>
      <c r="F157" s="86"/>
      <c r="G157" s="86"/>
      <c r="H157" s="86"/>
      <c r="I157" s="86"/>
      <c r="J157" s="86"/>
      <c r="K157" s="86"/>
      <c r="L157" s="86"/>
      <c r="M157" s="86"/>
      <c r="N157" s="86"/>
      <c r="O157" s="86"/>
      <c r="P157" s="86"/>
      <c r="Q157" s="86"/>
      <c r="R157" s="86"/>
      <c r="S157" s="86"/>
      <c r="T157" s="86"/>
      <c r="U157" s="86"/>
      <c r="V157" s="86"/>
      <c r="W157" s="86"/>
      <c r="X157" s="93"/>
      <c r="Y157" s="86"/>
      <c r="Z157" s="86"/>
    </row>
    <row r="158" spans="1:26">
      <c r="A158" s="86"/>
      <c r="B158" s="86"/>
      <c r="C158" s="86"/>
      <c r="D158" s="86"/>
      <c r="E158" s="86"/>
      <c r="F158" s="86"/>
      <c r="G158" s="86"/>
      <c r="H158" s="86"/>
      <c r="I158" s="86"/>
      <c r="J158" s="86"/>
      <c r="K158" s="86"/>
      <c r="L158" s="86"/>
      <c r="M158" s="86"/>
      <c r="N158" s="86"/>
      <c r="O158" s="86"/>
      <c r="P158" s="86"/>
      <c r="Q158" s="86"/>
      <c r="R158" s="86"/>
      <c r="S158" s="86"/>
      <c r="T158" s="86"/>
      <c r="U158" s="86"/>
      <c r="V158" s="86"/>
      <c r="W158" s="86"/>
      <c r="X158" s="93"/>
      <c r="Y158" s="86"/>
      <c r="Z158" s="86"/>
    </row>
    <row r="159" spans="1:26">
      <c r="A159" s="86"/>
      <c r="B159" s="86"/>
      <c r="C159" s="86"/>
      <c r="D159" s="86"/>
      <c r="E159" s="86"/>
      <c r="F159" s="86"/>
      <c r="G159" s="86"/>
      <c r="H159" s="86"/>
      <c r="I159" s="86"/>
      <c r="J159" s="86"/>
      <c r="K159" s="86"/>
      <c r="L159" s="86"/>
      <c r="M159" s="86"/>
      <c r="N159" s="86"/>
      <c r="O159" s="86"/>
      <c r="P159" s="86"/>
      <c r="Q159" s="86"/>
      <c r="R159" s="86"/>
      <c r="S159" s="86"/>
      <c r="T159" s="86"/>
      <c r="U159" s="86"/>
      <c r="V159" s="86"/>
      <c r="W159" s="86"/>
      <c r="X159" s="93"/>
      <c r="Y159" s="86"/>
      <c r="Z159" s="86"/>
    </row>
    <row r="160" spans="1:26">
      <c r="A160" s="86"/>
      <c r="B160" s="86"/>
      <c r="C160" s="86"/>
      <c r="D160" s="86"/>
      <c r="E160" s="86"/>
      <c r="F160" s="86"/>
      <c r="G160" s="86"/>
      <c r="H160" s="86"/>
      <c r="I160" s="86"/>
      <c r="J160" s="86"/>
      <c r="K160" s="86"/>
      <c r="L160" s="86"/>
      <c r="M160" s="86"/>
      <c r="N160" s="86"/>
      <c r="O160" s="86"/>
      <c r="P160" s="86"/>
      <c r="Q160" s="86"/>
      <c r="R160" s="86"/>
      <c r="S160" s="86"/>
      <c r="T160" s="86"/>
      <c r="U160" s="86"/>
      <c r="V160" s="86"/>
      <c r="W160" s="86"/>
      <c r="X160" s="93"/>
      <c r="Y160" s="86"/>
      <c r="Z160" s="86"/>
    </row>
    <row r="161" spans="1:26">
      <c r="A161" s="86"/>
      <c r="B161" s="86"/>
      <c r="C161" s="86"/>
      <c r="D161" s="86"/>
      <c r="E161" s="86"/>
      <c r="F161" s="86"/>
      <c r="G161" s="86"/>
      <c r="H161" s="86"/>
      <c r="I161" s="86"/>
      <c r="J161" s="86"/>
      <c r="K161" s="86"/>
      <c r="L161" s="86"/>
      <c r="M161" s="86"/>
      <c r="N161" s="86"/>
      <c r="O161" s="86"/>
      <c r="P161" s="86"/>
      <c r="Q161" s="86"/>
      <c r="R161" s="86"/>
      <c r="S161" s="86"/>
      <c r="T161" s="86"/>
      <c r="U161" s="86"/>
      <c r="V161" s="86"/>
      <c r="W161" s="86"/>
      <c r="X161" s="93"/>
      <c r="Y161" s="86"/>
      <c r="Z161" s="86"/>
    </row>
    <row r="162" spans="1:26">
      <c r="A162" s="86"/>
      <c r="B162" s="86"/>
      <c r="C162" s="86"/>
      <c r="D162" s="86"/>
      <c r="E162" s="86"/>
      <c r="F162" s="86"/>
      <c r="G162" s="86"/>
      <c r="H162" s="86"/>
      <c r="I162" s="86"/>
      <c r="J162" s="86"/>
      <c r="K162" s="86"/>
      <c r="L162" s="86"/>
      <c r="M162" s="86"/>
      <c r="N162" s="86"/>
      <c r="O162" s="86"/>
      <c r="P162" s="86"/>
      <c r="Q162" s="86"/>
      <c r="R162" s="86"/>
      <c r="S162" s="86"/>
      <c r="T162" s="86"/>
      <c r="U162" s="86"/>
      <c r="V162" s="86"/>
      <c r="W162" s="86"/>
      <c r="X162" s="93"/>
      <c r="Y162" s="86"/>
      <c r="Z162" s="86"/>
    </row>
    <row r="163" spans="1:26">
      <c r="A163" s="86"/>
      <c r="B163" s="86"/>
      <c r="C163" s="86"/>
      <c r="D163" s="86"/>
      <c r="E163" s="86"/>
      <c r="F163" s="86"/>
      <c r="G163" s="86"/>
      <c r="H163" s="86"/>
      <c r="I163" s="86"/>
      <c r="J163" s="86"/>
      <c r="K163" s="86"/>
      <c r="L163" s="86"/>
      <c r="M163" s="86"/>
      <c r="N163" s="86"/>
      <c r="O163" s="86"/>
      <c r="P163" s="86"/>
      <c r="Q163" s="86"/>
      <c r="R163" s="86"/>
      <c r="S163" s="86"/>
      <c r="T163" s="86"/>
      <c r="U163" s="86"/>
      <c r="V163" s="86"/>
      <c r="W163" s="86"/>
      <c r="X163" s="93"/>
      <c r="Y163" s="86"/>
      <c r="Z163" s="86"/>
    </row>
    <row r="164" spans="1:26">
      <c r="A164" s="86"/>
      <c r="B164" s="86"/>
      <c r="C164" s="86"/>
      <c r="D164" s="86"/>
      <c r="E164" s="86"/>
      <c r="F164" s="86"/>
      <c r="G164" s="86"/>
      <c r="H164" s="86"/>
      <c r="I164" s="86"/>
      <c r="J164" s="86"/>
      <c r="K164" s="86"/>
      <c r="L164" s="86"/>
      <c r="M164" s="86"/>
      <c r="N164" s="86"/>
      <c r="O164" s="86"/>
      <c r="P164" s="86"/>
      <c r="Q164" s="86"/>
      <c r="R164" s="86"/>
      <c r="S164" s="86"/>
      <c r="T164" s="86"/>
      <c r="U164" s="86"/>
      <c r="V164" s="86"/>
      <c r="W164" s="86"/>
      <c r="X164" s="93"/>
      <c r="Y164" s="86"/>
      <c r="Z164" s="86"/>
    </row>
    <row r="165" spans="1:26">
      <c r="A165" s="86"/>
      <c r="B165" s="86"/>
      <c r="C165" s="86"/>
      <c r="D165" s="86"/>
      <c r="E165" s="86"/>
      <c r="F165" s="86"/>
      <c r="G165" s="86"/>
      <c r="H165" s="86"/>
      <c r="I165" s="86"/>
      <c r="J165" s="86"/>
      <c r="K165" s="86"/>
      <c r="L165" s="86"/>
      <c r="M165" s="86"/>
      <c r="N165" s="86"/>
      <c r="O165" s="86"/>
      <c r="P165" s="86"/>
      <c r="Q165" s="86"/>
      <c r="R165" s="86"/>
      <c r="S165" s="86"/>
      <c r="T165" s="86"/>
      <c r="U165" s="86"/>
      <c r="V165" s="86"/>
      <c r="W165" s="86"/>
      <c r="X165" s="93"/>
      <c r="Y165" s="86"/>
      <c r="Z165" s="86"/>
    </row>
    <row r="166" spans="1:26">
      <c r="A166" s="86"/>
      <c r="B166" s="86"/>
      <c r="C166" s="86"/>
      <c r="D166" s="86"/>
      <c r="E166" s="86"/>
      <c r="F166" s="86"/>
      <c r="G166" s="86"/>
      <c r="H166" s="86"/>
      <c r="I166" s="86"/>
      <c r="J166" s="86"/>
      <c r="K166" s="86"/>
      <c r="L166" s="86"/>
      <c r="M166" s="86"/>
      <c r="N166" s="86"/>
      <c r="O166" s="86"/>
      <c r="P166" s="86"/>
      <c r="Q166" s="86"/>
      <c r="R166" s="86"/>
      <c r="S166" s="86"/>
      <c r="T166" s="86"/>
      <c r="U166" s="86"/>
      <c r="V166" s="86"/>
      <c r="W166" s="86"/>
      <c r="X166" s="93"/>
      <c r="Y166" s="86"/>
      <c r="Z166" s="86"/>
    </row>
    <row r="167" spans="1:26">
      <c r="A167" s="86"/>
      <c r="B167" s="86"/>
      <c r="C167" s="86"/>
      <c r="D167" s="86"/>
      <c r="E167" s="86"/>
      <c r="F167" s="86"/>
      <c r="G167" s="86"/>
      <c r="H167" s="86"/>
      <c r="I167" s="86"/>
      <c r="J167" s="86"/>
      <c r="K167" s="86"/>
      <c r="L167" s="86"/>
      <c r="M167" s="86"/>
      <c r="N167" s="86"/>
      <c r="O167" s="86"/>
      <c r="P167" s="86"/>
      <c r="Q167" s="86"/>
      <c r="R167" s="86"/>
      <c r="S167" s="86"/>
      <c r="T167" s="86"/>
      <c r="U167" s="86"/>
      <c r="V167" s="86"/>
      <c r="W167" s="86"/>
      <c r="X167" s="93"/>
      <c r="Y167" s="86"/>
      <c r="Z167" s="86"/>
    </row>
    <row r="168" spans="1:26">
      <c r="A168" s="86"/>
      <c r="B168" s="86"/>
      <c r="C168" s="86"/>
      <c r="D168" s="86"/>
      <c r="E168" s="86"/>
      <c r="F168" s="86"/>
      <c r="G168" s="86"/>
      <c r="H168" s="86"/>
      <c r="I168" s="86"/>
      <c r="J168" s="86"/>
      <c r="K168" s="86"/>
      <c r="L168" s="86"/>
      <c r="M168" s="86"/>
      <c r="N168" s="86"/>
      <c r="O168" s="86"/>
      <c r="P168" s="86"/>
      <c r="Q168" s="86"/>
      <c r="R168" s="86"/>
      <c r="S168" s="86"/>
      <c r="T168" s="86"/>
      <c r="U168" s="86"/>
      <c r="V168" s="86"/>
      <c r="W168" s="86"/>
      <c r="X168" s="93"/>
      <c r="Y168" s="86"/>
      <c r="Z168" s="86"/>
    </row>
    <row r="169" spans="1:26">
      <c r="A169" s="86"/>
      <c r="B169" s="86"/>
      <c r="C169" s="86"/>
      <c r="D169" s="86"/>
      <c r="E169" s="86"/>
      <c r="F169" s="86"/>
      <c r="G169" s="86"/>
      <c r="H169" s="86"/>
      <c r="I169" s="86"/>
      <c r="J169" s="86"/>
      <c r="K169" s="86"/>
      <c r="L169" s="86"/>
      <c r="M169" s="86"/>
      <c r="N169" s="86"/>
      <c r="O169" s="86"/>
      <c r="P169" s="86"/>
      <c r="Q169" s="86"/>
      <c r="R169" s="86"/>
      <c r="S169" s="86"/>
      <c r="T169" s="86"/>
      <c r="U169" s="86"/>
      <c r="V169" s="86"/>
      <c r="W169" s="86"/>
      <c r="X169" s="93"/>
      <c r="Y169" s="86"/>
      <c r="Z169" s="86"/>
    </row>
    <row r="170" spans="1:26">
      <c r="A170" s="86"/>
      <c r="B170" s="86"/>
      <c r="C170" s="86"/>
      <c r="D170" s="86"/>
      <c r="E170" s="86"/>
      <c r="F170" s="86"/>
      <c r="G170" s="86"/>
      <c r="H170" s="86"/>
      <c r="I170" s="86"/>
      <c r="J170" s="86"/>
      <c r="K170" s="86"/>
      <c r="L170" s="86"/>
      <c r="M170" s="86"/>
      <c r="N170" s="86"/>
      <c r="O170" s="86"/>
      <c r="P170" s="86"/>
      <c r="Q170" s="86"/>
      <c r="R170" s="86"/>
      <c r="S170" s="86"/>
      <c r="T170" s="86"/>
      <c r="U170" s="86"/>
      <c r="V170" s="86"/>
      <c r="W170" s="86"/>
      <c r="X170" s="93"/>
      <c r="Y170" s="86"/>
      <c r="Z170" s="86"/>
    </row>
    <row r="171" spans="1:26">
      <c r="A171" s="86"/>
      <c r="B171" s="86"/>
      <c r="C171" s="86"/>
      <c r="D171" s="86"/>
      <c r="E171" s="86"/>
      <c r="F171" s="86"/>
      <c r="G171" s="86"/>
      <c r="H171" s="86"/>
      <c r="I171" s="86"/>
      <c r="J171" s="86"/>
      <c r="K171" s="86"/>
      <c r="L171" s="86"/>
      <c r="M171" s="86"/>
      <c r="N171" s="86"/>
      <c r="O171" s="86"/>
      <c r="P171" s="86"/>
      <c r="Q171" s="86"/>
      <c r="R171" s="86"/>
      <c r="S171" s="86"/>
      <c r="T171" s="86"/>
      <c r="U171" s="86"/>
      <c r="V171" s="86"/>
      <c r="W171" s="86"/>
      <c r="X171" s="93"/>
      <c r="Y171" s="86"/>
      <c r="Z171" s="86"/>
    </row>
    <row r="172" spans="1:26">
      <c r="A172" s="86"/>
      <c r="B172" s="86"/>
      <c r="C172" s="86"/>
      <c r="D172" s="86"/>
      <c r="E172" s="86"/>
      <c r="F172" s="86"/>
      <c r="G172" s="86"/>
      <c r="H172" s="86"/>
      <c r="I172" s="86"/>
      <c r="J172" s="86"/>
      <c r="K172" s="86"/>
      <c r="L172" s="86"/>
      <c r="M172" s="86"/>
      <c r="N172" s="86"/>
      <c r="O172" s="86"/>
      <c r="P172" s="86"/>
      <c r="Q172" s="86"/>
      <c r="R172" s="86"/>
      <c r="S172" s="86"/>
      <c r="T172" s="86"/>
      <c r="U172" s="86"/>
      <c r="V172" s="86"/>
      <c r="W172" s="86"/>
      <c r="X172" s="93"/>
      <c r="Y172" s="86"/>
      <c r="Z172" s="86"/>
    </row>
    <row r="173" spans="1:26">
      <c r="A173" s="86"/>
      <c r="B173" s="86"/>
      <c r="C173" s="86"/>
      <c r="D173" s="86"/>
      <c r="E173" s="86"/>
      <c r="F173" s="86"/>
      <c r="G173" s="86"/>
      <c r="H173" s="86"/>
      <c r="I173" s="86"/>
      <c r="J173" s="86"/>
      <c r="K173" s="86"/>
      <c r="L173" s="86"/>
      <c r="M173" s="86"/>
      <c r="N173" s="86"/>
      <c r="O173" s="86"/>
      <c r="P173" s="86"/>
      <c r="Q173" s="86"/>
      <c r="R173" s="86"/>
      <c r="S173" s="86"/>
      <c r="T173" s="86"/>
      <c r="U173" s="86"/>
      <c r="V173" s="86"/>
      <c r="W173" s="86"/>
      <c r="X173" s="93"/>
      <c r="Y173" s="86"/>
      <c r="Z173" s="86"/>
    </row>
    <row r="174" spans="1:26">
      <c r="A174" s="86"/>
      <c r="B174" s="86"/>
      <c r="C174" s="86"/>
      <c r="D174" s="86"/>
      <c r="E174" s="86"/>
      <c r="F174" s="86"/>
      <c r="G174" s="86"/>
      <c r="H174" s="86"/>
      <c r="I174" s="86"/>
      <c r="J174" s="86"/>
      <c r="K174" s="86"/>
      <c r="L174" s="86"/>
      <c r="M174" s="86"/>
      <c r="N174" s="86"/>
      <c r="O174" s="86"/>
      <c r="P174" s="86"/>
      <c r="Q174" s="86"/>
      <c r="R174" s="86"/>
      <c r="S174" s="86"/>
      <c r="T174" s="86"/>
      <c r="U174" s="86"/>
      <c r="V174" s="86"/>
      <c r="W174" s="86"/>
      <c r="X174" s="93"/>
      <c r="Y174" s="86"/>
      <c r="Z174" s="86"/>
    </row>
    <row r="175" spans="1:26">
      <c r="A175" s="86"/>
      <c r="B175" s="86"/>
      <c r="C175" s="86"/>
      <c r="D175" s="86"/>
      <c r="E175" s="86"/>
      <c r="F175" s="86"/>
      <c r="G175" s="86"/>
      <c r="H175" s="86"/>
      <c r="I175" s="86"/>
      <c r="J175" s="86"/>
      <c r="K175" s="86"/>
      <c r="L175" s="86"/>
      <c r="M175" s="86"/>
      <c r="N175" s="86"/>
      <c r="O175" s="86"/>
      <c r="P175" s="86"/>
      <c r="Q175" s="86"/>
      <c r="R175" s="86"/>
      <c r="S175" s="86"/>
      <c r="T175" s="86"/>
      <c r="U175" s="86"/>
      <c r="V175" s="86"/>
      <c r="W175" s="86"/>
      <c r="X175" s="93"/>
      <c r="Y175" s="86"/>
      <c r="Z175" s="86"/>
    </row>
    <row r="176" spans="1:26">
      <c r="A176" s="86"/>
      <c r="B176" s="86"/>
      <c r="C176" s="86"/>
      <c r="D176" s="86"/>
      <c r="E176" s="86"/>
      <c r="F176" s="86"/>
      <c r="G176" s="86"/>
      <c r="H176" s="86"/>
      <c r="I176" s="86"/>
      <c r="J176" s="86"/>
      <c r="K176" s="86"/>
      <c r="L176" s="86"/>
      <c r="M176" s="86"/>
      <c r="N176" s="86"/>
      <c r="O176" s="86"/>
      <c r="P176" s="86"/>
      <c r="Q176" s="86"/>
      <c r="R176" s="86"/>
      <c r="S176" s="86"/>
      <c r="T176" s="86"/>
      <c r="U176" s="86"/>
      <c r="V176" s="86"/>
      <c r="W176" s="86"/>
      <c r="X176" s="93"/>
      <c r="Y176" s="86"/>
      <c r="Z176" s="86"/>
    </row>
    <row r="177" spans="1:26">
      <c r="A177" s="86"/>
      <c r="B177" s="86"/>
      <c r="C177" s="86"/>
      <c r="D177" s="86"/>
      <c r="E177" s="86"/>
      <c r="F177" s="86"/>
      <c r="G177" s="86"/>
      <c r="H177" s="86"/>
      <c r="I177" s="86"/>
      <c r="J177" s="86"/>
      <c r="K177" s="86"/>
      <c r="L177" s="86"/>
      <c r="M177" s="86"/>
      <c r="N177" s="86"/>
      <c r="O177" s="86"/>
      <c r="P177" s="86"/>
      <c r="Q177" s="86"/>
      <c r="R177" s="86"/>
      <c r="S177" s="86"/>
      <c r="T177" s="86"/>
      <c r="U177" s="86"/>
      <c r="V177" s="86"/>
      <c r="W177" s="86"/>
      <c r="X177" s="93"/>
      <c r="Y177" s="86"/>
      <c r="Z177" s="86"/>
    </row>
    <row r="178" spans="1:26">
      <c r="A178" s="86"/>
      <c r="B178" s="86"/>
      <c r="C178" s="86"/>
      <c r="D178" s="86"/>
      <c r="E178" s="86"/>
      <c r="F178" s="86"/>
      <c r="G178" s="86"/>
      <c r="H178" s="86"/>
      <c r="I178" s="86"/>
      <c r="J178" s="86"/>
      <c r="K178" s="86"/>
      <c r="L178" s="86"/>
      <c r="M178" s="86"/>
      <c r="N178" s="86"/>
      <c r="O178" s="86"/>
      <c r="P178" s="86"/>
      <c r="Q178" s="86"/>
      <c r="R178" s="86"/>
      <c r="S178" s="86"/>
      <c r="T178" s="86"/>
      <c r="U178" s="86"/>
      <c r="V178" s="86"/>
      <c r="W178" s="86"/>
      <c r="X178" s="93"/>
      <c r="Y178" s="86"/>
      <c r="Z178" s="86"/>
    </row>
    <row r="179" spans="1:26">
      <c r="A179" s="86"/>
      <c r="B179" s="86"/>
      <c r="C179" s="86"/>
      <c r="D179" s="86"/>
      <c r="E179" s="86"/>
      <c r="F179" s="86"/>
      <c r="G179" s="86"/>
      <c r="H179" s="86"/>
      <c r="I179" s="86"/>
      <c r="J179" s="86"/>
      <c r="K179" s="86"/>
      <c r="L179" s="86"/>
      <c r="M179" s="86"/>
      <c r="N179" s="86"/>
      <c r="O179" s="86"/>
      <c r="P179" s="86"/>
      <c r="Q179" s="86"/>
      <c r="R179" s="86"/>
      <c r="S179" s="86"/>
      <c r="T179" s="86"/>
      <c r="U179" s="86"/>
      <c r="V179" s="86"/>
      <c r="W179" s="86"/>
      <c r="X179" s="93"/>
      <c r="Y179" s="86"/>
      <c r="Z179" s="86"/>
    </row>
    <row r="180" spans="1:26">
      <c r="A180" s="86"/>
      <c r="B180" s="86"/>
      <c r="C180" s="86"/>
      <c r="D180" s="86"/>
      <c r="E180" s="86"/>
      <c r="F180" s="86"/>
      <c r="G180" s="86"/>
      <c r="H180" s="86"/>
      <c r="I180" s="86"/>
      <c r="J180" s="86"/>
      <c r="K180" s="86"/>
      <c r="L180" s="86"/>
      <c r="M180" s="86"/>
      <c r="N180" s="86"/>
      <c r="O180" s="86"/>
      <c r="P180" s="86"/>
      <c r="Q180" s="86"/>
      <c r="R180" s="86"/>
      <c r="S180" s="86"/>
      <c r="T180" s="86"/>
      <c r="U180" s="86"/>
      <c r="V180" s="86"/>
      <c r="W180" s="86"/>
      <c r="X180" s="93"/>
      <c r="Y180" s="86"/>
      <c r="Z180" s="86"/>
    </row>
    <row r="181" spans="1:26">
      <c r="A181" s="86"/>
      <c r="B181" s="86"/>
      <c r="C181" s="86"/>
      <c r="D181" s="86"/>
      <c r="E181" s="86"/>
      <c r="F181" s="86"/>
      <c r="G181" s="86"/>
      <c r="H181" s="86"/>
      <c r="I181" s="86"/>
      <c r="J181" s="86"/>
      <c r="K181" s="86"/>
      <c r="L181" s="86"/>
      <c r="M181" s="86"/>
      <c r="N181" s="86"/>
      <c r="O181" s="86"/>
      <c r="P181" s="86"/>
      <c r="Q181" s="86"/>
      <c r="R181" s="86"/>
      <c r="S181" s="86"/>
      <c r="T181" s="86"/>
      <c r="U181" s="86"/>
      <c r="V181" s="86"/>
      <c r="W181" s="86"/>
      <c r="X181" s="93"/>
      <c r="Y181" s="86"/>
      <c r="Z181" s="86"/>
    </row>
    <row r="182" spans="1:26">
      <c r="A182" s="86"/>
      <c r="B182" s="86"/>
      <c r="C182" s="86"/>
      <c r="D182" s="86"/>
      <c r="E182" s="86"/>
      <c r="F182" s="86"/>
      <c r="G182" s="86"/>
      <c r="H182" s="86"/>
      <c r="I182" s="86"/>
      <c r="J182" s="86"/>
      <c r="K182" s="86"/>
      <c r="L182" s="86"/>
      <c r="M182" s="86"/>
      <c r="N182" s="86"/>
      <c r="O182" s="86"/>
      <c r="P182" s="86"/>
      <c r="Q182" s="86"/>
      <c r="R182" s="86"/>
      <c r="S182" s="86"/>
      <c r="T182" s="86"/>
      <c r="U182" s="86"/>
      <c r="V182" s="86"/>
      <c r="W182" s="86"/>
      <c r="X182" s="93"/>
      <c r="Y182" s="86"/>
      <c r="Z182" s="86"/>
    </row>
  </sheetData>
  <mergeCells count="1">
    <mergeCell ref="B1:S5"/>
  </mergeCells>
  <pageMargins left="0.7" right="0.7" top="0.75" bottom="0.75" header="0.3" footer="0.3"/>
  <pageSetup orientation="portrait" r:id="rId1"/>
  <legacyDrawing r:id="rId2"/>
</worksheet>
</file>

<file path=xl/worksheets/sheet4.xml><?xml version="1.0" encoding="utf-8"?>
<worksheet xmlns="http://schemas.openxmlformats.org/spreadsheetml/2006/main" xmlns:r="http://schemas.openxmlformats.org/officeDocument/2006/relationships">
  <dimension ref="A1:EA16"/>
  <sheetViews>
    <sheetView workbookViewId="0">
      <selection sqref="A1:EA16"/>
    </sheetView>
  </sheetViews>
  <sheetFormatPr defaultRowHeight="12.75"/>
  <cols>
    <col min="1" max="1" width="22.140625" customWidth="1"/>
    <col min="2" max="2" width="23.28515625" customWidth="1"/>
  </cols>
  <sheetData>
    <row r="1" spans="1:131" ht="13.5" thickBot="1">
      <c r="A1" s="99" t="s">
        <v>176</v>
      </c>
      <c r="B1" s="100"/>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c r="AF1" s="40"/>
      <c r="AG1" s="40"/>
      <c r="AH1" s="40"/>
      <c r="AI1" s="40"/>
      <c r="AJ1" s="40"/>
      <c r="AK1" s="40"/>
      <c r="AL1" s="40"/>
      <c r="AM1" s="40"/>
      <c r="AN1" s="40"/>
      <c r="AO1" s="40"/>
      <c r="AP1" s="40"/>
      <c r="AQ1" s="40"/>
      <c r="AR1" s="40"/>
      <c r="AS1" s="40"/>
      <c r="AT1" s="40"/>
      <c r="AU1" s="40"/>
      <c r="AV1" s="40"/>
      <c r="AW1" s="40"/>
      <c r="AX1" s="40"/>
      <c r="AY1" s="40"/>
      <c r="AZ1" s="40"/>
      <c r="BA1" s="40"/>
      <c r="BB1" s="40"/>
      <c r="BC1" s="40"/>
      <c r="BD1" s="40"/>
      <c r="BE1" s="40"/>
      <c r="BF1" s="40"/>
      <c r="BG1" s="40"/>
      <c r="BH1" s="40"/>
      <c r="BI1" s="40"/>
      <c r="BJ1" s="40"/>
      <c r="BK1" s="40"/>
      <c r="BL1" s="40"/>
      <c r="BM1" s="40"/>
      <c r="BN1" s="40"/>
      <c r="BO1" s="40"/>
      <c r="BP1" s="40"/>
      <c r="BQ1" s="40"/>
      <c r="BR1" s="40"/>
      <c r="BS1" s="40"/>
      <c r="BT1" s="40"/>
      <c r="BU1" s="40"/>
      <c r="BV1" s="40"/>
      <c r="BW1" s="40"/>
      <c r="BX1" s="40"/>
      <c r="BY1" s="40"/>
      <c r="BZ1" s="40"/>
      <c r="CA1" s="40"/>
      <c r="CB1" s="40"/>
      <c r="CC1" s="40"/>
      <c r="CD1" s="40"/>
      <c r="CE1" s="40"/>
      <c r="CF1" s="40"/>
      <c r="CG1" s="40"/>
      <c r="CH1" s="40"/>
      <c r="CI1" s="40"/>
      <c r="CJ1" s="40"/>
      <c r="CK1" s="40"/>
      <c r="CL1" s="40"/>
      <c r="CM1" s="40"/>
      <c r="CN1" s="40"/>
      <c r="CO1" s="40"/>
      <c r="CP1" s="40"/>
      <c r="CQ1" s="40"/>
      <c r="CR1" s="40"/>
      <c r="CS1" s="40"/>
      <c r="CT1" s="40"/>
      <c r="CU1" s="40"/>
      <c r="CV1" s="40"/>
      <c r="CW1" s="40"/>
      <c r="CX1" s="20"/>
      <c r="CY1" s="20"/>
      <c r="CZ1" s="20"/>
      <c r="DA1" s="20"/>
      <c r="DB1" s="20"/>
      <c r="DC1" s="20"/>
      <c r="DD1" s="20"/>
      <c r="DE1" s="20"/>
      <c r="DF1" s="20"/>
      <c r="DG1" s="20"/>
      <c r="DH1" s="20"/>
      <c r="DI1" s="20"/>
      <c r="DJ1" s="20"/>
      <c r="DK1" s="20"/>
      <c r="DL1" s="20"/>
      <c r="DM1" s="20"/>
      <c r="DN1" s="20"/>
      <c r="DO1" s="20"/>
      <c r="DP1" s="20"/>
      <c r="DQ1" s="20"/>
      <c r="DR1" s="20"/>
      <c r="DS1" s="20"/>
      <c r="DT1" s="20"/>
      <c r="DU1" s="20"/>
      <c r="DV1" s="20"/>
      <c r="DW1" s="20"/>
      <c r="DX1" s="20"/>
      <c r="DY1" s="20"/>
      <c r="DZ1" s="20"/>
      <c r="EA1" s="20"/>
    </row>
    <row r="2" spans="1:131" ht="13.5" thickBot="1">
      <c r="A2" s="101"/>
      <c r="B2" s="102"/>
      <c r="C2" s="103"/>
      <c r="D2" s="103"/>
      <c r="E2" s="103"/>
      <c r="F2" s="103"/>
      <c r="G2" s="103"/>
      <c r="H2" s="103"/>
      <c r="I2" s="103"/>
      <c r="J2" s="103"/>
      <c r="K2" s="103"/>
      <c r="L2" s="103"/>
      <c r="M2" s="103"/>
      <c r="N2" s="103"/>
      <c r="O2" s="104" t="s">
        <v>177</v>
      </c>
      <c r="P2" s="105"/>
      <c r="Q2" s="105"/>
      <c r="R2" s="105"/>
      <c r="S2" s="105"/>
      <c r="T2" s="105"/>
      <c r="U2" s="105"/>
      <c r="V2" s="105"/>
      <c r="W2" s="105"/>
      <c r="X2" s="105"/>
      <c r="Y2" s="105"/>
      <c r="Z2" s="106"/>
      <c r="AA2" s="103"/>
      <c r="AB2" s="104" t="s">
        <v>178</v>
      </c>
      <c r="AC2" s="105"/>
      <c r="AD2" s="105"/>
      <c r="AE2" s="105"/>
      <c r="AF2" s="105"/>
      <c r="AG2" s="105"/>
      <c r="AH2" s="105"/>
      <c r="AI2" s="105"/>
      <c r="AJ2" s="105"/>
      <c r="AK2" s="105"/>
      <c r="AL2" s="105"/>
      <c r="AM2" s="106"/>
      <c r="AN2" s="40"/>
      <c r="AO2" s="40"/>
      <c r="AP2" s="40"/>
      <c r="AQ2" s="40"/>
      <c r="AR2" s="40"/>
      <c r="AS2" s="40"/>
      <c r="AT2" s="40"/>
      <c r="AU2" s="40"/>
      <c r="AV2" s="40"/>
      <c r="AW2" s="40"/>
      <c r="AX2" s="40"/>
      <c r="AY2" s="40"/>
      <c r="AZ2" s="40"/>
      <c r="BA2" s="40"/>
      <c r="BB2" s="40"/>
      <c r="BC2" s="40"/>
      <c r="BD2" s="40"/>
      <c r="BE2" s="40"/>
      <c r="BF2" s="40"/>
      <c r="BG2" s="40"/>
      <c r="BH2" s="40"/>
      <c r="BI2" s="40"/>
      <c r="BJ2" s="40"/>
      <c r="BK2" s="40"/>
      <c r="BL2" s="40"/>
      <c r="BM2" s="40"/>
      <c r="BN2" s="40"/>
      <c r="BO2" s="40"/>
      <c r="BP2" s="40"/>
      <c r="BQ2" s="40"/>
      <c r="BR2" s="40"/>
      <c r="BS2" s="40"/>
      <c r="BT2" s="40"/>
      <c r="BU2" s="40"/>
      <c r="BV2" s="40"/>
      <c r="BW2" s="40"/>
      <c r="BX2" s="40"/>
      <c r="BY2" s="40"/>
      <c r="BZ2" s="40"/>
      <c r="CA2" s="40"/>
      <c r="CB2" s="40"/>
      <c r="CC2" s="40"/>
      <c r="CD2" s="40"/>
      <c r="CE2" s="40"/>
      <c r="CF2" s="40"/>
      <c r="CG2" s="40"/>
      <c r="CH2" s="40"/>
      <c r="CI2" s="40"/>
      <c r="CJ2" s="40"/>
      <c r="CK2" s="40"/>
      <c r="CL2" s="40"/>
      <c r="CM2" s="40"/>
      <c r="CN2" s="40"/>
      <c r="CO2" s="40"/>
      <c r="CP2" s="40"/>
      <c r="CQ2" s="40"/>
      <c r="CR2" s="40"/>
      <c r="CS2" s="40"/>
      <c r="CT2" s="40"/>
      <c r="CU2" s="40"/>
      <c r="CV2" s="40"/>
      <c r="CW2" s="40"/>
      <c r="CX2" s="20"/>
      <c r="CY2" s="20"/>
      <c r="CZ2" s="20"/>
      <c r="DA2" s="20"/>
      <c r="DB2" s="20"/>
      <c r="DC2" s="20"/>
      <c r="DD2" s="20"/>
      <c r="DE2" s="20"/>
      <c r="DF2" s="20"/>
      <c r="DG2" s="20"/>
      <c r="DH2" s="20"/>
      <c r="DI2" s="20"/>
      <c r="DJ2" s="20"/>
      <c r="DK2" s="20"/>
      <c r="DL2" s="20"/>
      <c r="DM2" s="20"/>
      <c r="DN2" s="20"/>
      <c r="DO2" s="20"/>
      <c r="DP2" s="20"/>
      <c r="DQ2" s="20"/>
      <c r="DR2" s="20"/>
      <c r="DS2" s="20"/>
      <c r="DT2" s="20"/>
      <c r="DU2" s="20"/>
      <c r="DV2" s="20"/>
      <c r="DW2" s="20"/>
      <c r="DX2" s="20"/>
      <c r="DY2" s="20"/>
      <c r="DZ2" s="20"/>
      <c r="EA2" s="20"/>
    </row>
    <row r="3" spans="1:131" ht="204">
      <c r="A3" s="107" t="s">
        <v>179</v>
      </c>
      <c r="B3" s="108" t="s">
        <v>180</v>
      </c>
      <c r="C3" s="109" t="s">
        <v>181</v>
      </c>
      <c r="D3" s="109" t="s">
        <v>182</v>
      </c>
      <c r="E3" s="109" t="s">
        <v>183</v>
      </c>
      <c r="F3" s="109" t="s">
        <v>184</v>
      </c>
      <c r="G3" s="109" t="s">
        <v>185</v>
      </c>
      <c r="H3" s="109" t="s">
        <v>186</v>
      </c>
      <c r="I3" s="109" t="s">
        <v>187</v>
      </c>
      <c r="J3" s="109" t="s">
        <v>188</v>
      </c>
      <c r="K3" s="109" t="s">
        <v>189</v>
      </c>
      <c r="L3" s="109" t="s">
        <v>190</v>
      </c>
      <c r="M3" s="109" t="s">
        <v>191</v>
      </c>
      <c r="N3" s="109" t="s">
        <v>192</v>
      </c>
      <c r="O3" s="109" t="s">
        <v>193</v>
      </c>
      <c r="P3" s="109" t="s">
        <v>194</v>
      </c>
      <c r="Q3" s="109" t="s">
        <v>195</v>
      </c>
      <c r="R3" s="109" t="s">
        <v>196</v>
      </c>
      <c r="S3" s="109" t="s">
        <v>197</v>
      </c>
      <c r="T3" s="109" t="s">
        <v>198</v>
      </c>
      <c r="U3" s="109" t="s">
        <v>199</v>
      </c>
      <c r="V3" s="109" t="s">
        <v>200</v>
      </c>
      <c r="W3" s="109" t="s">
        <v>201</v>
      </c>
      <c r="X3" s="109" t="s">
        <v>202</v>
      </c>
      <c r="Y3" s="109" t="s">
        <v>203</v>
      </c>
      <c r="Z3" s="109" t="s">
        <v>204</v>
      </c>
      <c r="AA3" s="109"/>
      <c r="AB3" s="109" t="s">
        <v>193</v>
      </c>
      <c r="AC3" s="109" t="s">
        <v>194</v>
      </c>
      <c r="AD3" s="109" t="s">
        <v>195</v>
      </c>
      <c r="AE3" s="109" t="s">
        <v>196</v>
      </c>
      <c r="AF3" s="109" t="s">
        <v>197</v>
      </c>
      <c r="AG3" s="109" t="s">
        <v>198</v>
      </c>
      <c r="AH3" s="109" t="s">
        <v>199</v>
      </c>
      <c r="AI3" s="109" t="s">
        <v>200</v>
      </c>
      <c r="AJ3" s="109" t="s">
        <v>201</v>
      </c>
      <c r="AK3" s="109" t="s">
        <v>202</v>
      </c>
      <c r="AL3" s="109" t="s">
        <v>203</v>
      </c>
      <c r="AM3" s="109" t="s">
        <v>204</v>
      </c>
      <c r="AN3" s="40"/>
      <c r="AO3" s="40"/>
      <c r="AP3" s="40"/>
      <c r="AQ3" s="40"/>
      <c r="AR3" s="40"/>
      <c r="AS3" s="40"/>
      <c r="AT3" s="40"/>
      <c r="AU3" s="40"/>
      <c r="AV3" s="40"/>
      <c r="AW3" s="40"/>
      <c r="AX3" s="40"/>
      <c r="AY3" s="40"/>
      <c r="AZ3" s="40"/>
      <c r="BA3" s="40"/>
      <c r="BB3" s="40"/>
      <c r="BC3" s="40"/>
      <c r="BD3" s="40"/>
      <c r="BE3" s="40"/>
      <c r="BF3" s="40"/>
      <c r="BG3" s="40"/>
      <c r="BH3" s="40"/>
      <c r="BI3" s="40"/>
      <c r="BJ3" s="40"/>
      <c r="BK3" s="40"/>
      <c r="BL3" s="40"/>
      <c r="BM3" s="40"/>
      <c r="BN3" s="40"/>
      <c r="BO3" s="40"/>
      <c r="BP3" s="40"/>
      <c r="BQ3" s="40"/>
      <c r="BR3" s="40"/>
      <c r="BS3" s="40"/>
      <c r="BT3" s="40"/>
      <c r="BU3" s="40"/>
      <c r="BV3" s="40"/>
      <c r="BW3" s="40"/>
      <c r="BX3" s="40"/>
      <c r="BY3" s="40"/>
      <c r="BZ3" s="40"/>
      <c r="CA3" s="40"/>
      <c r="CB3" s="40"/>
      <c r="CC3" s="40"/>
      <c r="CD3" s="40"/>
      <c r="CE3" s="40"/>
      <c r="CF3" s="40"/>
      <c r="CG3" s="40"/>
      <c r="CH3" s="40"/>
      <c r="CI3" s="40"/>
      <c r="CJ3" s="40"/>
      <c r="CK3" s="40"/>
      <c r="CL3" s="40"/>
      <c r="CM3" s="40"/>
      <c r="CN3" s="40"/>
      <c r="CO3" s="40"/>
      <c r="CP3" s="40"/>
      <c r="CQ3" s="40"/>
      <c r="CR3" s="40"/>
      <c r="CS3" s="40"/>
      <c r="CT3" s="40"/>
      <c r="CU3" s="40"/>
      <c r="CV3" s="40"/>
      <c r="CW3" s="40"/>
      <c r="CX3" s="20"/>
      <c r="CY3" s="20"/>
      <c r="CZ3" s="20"/>
      <c r="DA3" s="20"/>
      <c r="DB3" s="20"/>
      <c r="DC3" s="20"/>
      <c r="DD3" s="20"/>
      <c r="DE3" s="20"/>
      <c r="DF3" s="20"/>
      <c r="DG3" s="20"/>
      <c r="DH3" s="20"/>
      <c r="DI3" s="20"/>
      <c r="DJ3" s="20"/>
      <c r="DK3" s="20"/>
      <c r="DL3" s="20"/>
      <c r="DM3" s="20"/>
      <c r="DN3" s="20"/>
      <c r="DO3" s="20"/>
      <c r="DP3" s="20"/>
      <c r="DQ3" s="20"/>
      <c r="DR3" s="20"/>
      <c r="DS3" s="20"/>
      <c r="DT3" s="20"/>
      <c r="DU3" s="20"/>
      <c r="DV3" s="20"/>
      <c r="DW3" s="20"/>
      <c r="DX3" s="20"/>
      <c r="DY3" s="20"/>
      <c r="DZ3" s="20"/>
      <c r="EA3" s="20"/>
    </row>
    <row r="4" spans="1:131">
      <c r="A4" s="20" t="s">
        <v>411</v>
      </c>
      <c r="B4" s="20"/>
      <c r="C4" s="44">
        <v>18022.898133239414</v>
      </c>
      <c r="D4" s="44">
        <v>8305.1430773010143</v>
      </c>
      <c r="E4" s="44">
        <v>1661.0286154602029</v>
      </c>
      <c r="F4" s="44">
        <v>9966.1716927612179</v>
      </c>
      <c r="G4" s="44">
        <v>11256.800867895547</v>
      </c>
      <c r="H4" s="44">
        <v>11251.311917222423</v>
      </c>
      <c r="I4" s="44">
        <v>4844.0413624474286</v>
      </c>
      <c r="J4" s="44">
        <v>20.871826648280923</v>
      </c>
      <c r="K4" s="44">
        <v>37.661813204807991</v>
      </c>
      <c r="L4" s="130">
        <v>0.99951238804545461</v>
      </c>
      <c r="M4" s="44">
        <v>171.21950170608147</v>
      </c>
      <c r="N4" s="44">
        <v>2.6334967969000269</v>
      </c>
      <c r="O4" s="44">
        <v>917.46082291776588</v>
      </c>
      <c r="P4" s="44">
        <v>852.63069789215365</v>
      </c>
      <c r="Q4" s="44">
        <v>1007.0694882100912</v>
      </c>
      <c r="R4" s="44">
        <v>948.19106868514291</v>
      </c>
      <c r="S4" s="44">
        <v>1023.7215151977965</v>
      </c>
      <c r="T4" s="44">
        <v>1063.2604858689506</v>
      </c>
      <c r="U4" s="44">
        <v>1049.667481385103</v>
      </c>
      <c r="V4" s="44">
        <v>1139.20593279588</v>
      </c>
      <c r="W4" s="44">
        <v>989.78919502484996</v>
      </c>
      <c r="X4" s="44">
        <v>1059.5603591471122</v>
      </c>
      <c r="Y4" s="44">
        <v>891.41868350631216</v>
      </c>
      <c r="Z4" s="44">
        <v>902.88820371793258</v>
      </c>
      <c r="AA4" s="44"/>
      <c r="AB4" s="44">
        <v>505.49522627930122</v>
      </c>
      <c r="AC4" s="44">
        <v>445.20854274347784</v>
      </c>
      <c r="AD4" s="44">
        <v>444.83009083286373</v>
      </c>
      <c r="AE4" s="44">
        <v>480.13575815571244</v>
      </c>
      <c r="AF4" s="44">
        <v>520.54871782580096</v>
      </c>
      <c r="AG4" s="44">
        <v>504.43822153026832</v>
      </c>
      <c r="AH4" s="44">
        <v>621.3568146256182</v>
      </c>
      <c r="AI4" s="44">
        <v>552.81921488453781</v>
      </c>
      <c r="AJ4" s="44">
        <v>601.46183923671674</v>
      </c>
      <c r="AK4" s="44">
        <v>493.65743243676945</v>
      </c>
      <c r="AL4" s="44">
        <v>510.95412289279903</v>
      </c>
      <c r="AM4" s="40">
        <v>497.12821744645794</v>
      </c>
      <c r="AN4" s="40"/>
      <c r="AO4" s="40"/>
      <c r="AP4" s="40"/>
      <c r="AQ4" s="40"/>
      <c r="AR4" s="40"/>
      <c r="AS4" s="40"/>
      <c r="AT4" s="40"/>
      <c r="AU4" s="40"/>
      <c r="AV4" s="40"/>
      <c r="AW4" s="40"/>
      <c r="AX4" s="40"/>
      <c r="AY4" s="40"/>
      <c r="AZ4" s="40"/>
      <c r="BA4" s="40"/>
      <c r="BB4" s="40"/>
      <c r="BC4" s="40"/>
      <c r="BD4" s="40"/>
      <c r="BE4" s="40"/>
      <c r="BF4" s="40"/>
      <c r="BG4" s="40"/>
      <c r="BH4" s="40"/>
      <c r="BI4" s="40"/>
      <c r="BJ4" s="40"/>
      <c r="BK4" s="40"/>
      <c r="BL4" s="40"/>
      <c r="BM4" s="40"/>
      <c r="BN4" s="40"/>
      <c r="BO4" s="40"/>
      <c r="BP4" s="40"/>
      <c r="BQ4" s="40"/>
      <c r="BR4" s="40"/>
      <c r="BS4" s="40"/>
      <c r="BT4" s="40"/>
      <c r="BU4" s="40"/>
      <c r="BV4" s="40"/>
      <c r="BW4" s="40"/>
      <c r="BX4" s="40"/>
      <c r="BY4" s="40"/>
      <c r="BZ4" s="40"/>
      <c r="CA4" s="40"/>
      <c r="CB4" s="40"/>
      <c r="CC4" s="40"/>
      <c r="CD4" s="40"/>
      <c r="CE4" s="40"/>
      <c r="CF4" s="40"/>
      <c r="CG4" s="40"/>
      <c r="CH4" s="40"/>
      <c r="CI4" s="40"/>
      <c r="CJ4" s="40"/>
      <c r="CK4" s="40"/>
      <c r="CL4" s="40"/>
      <c r="CM4" s="40"/>
      <c r="CN4" s="40"/>
      <c r="CO4" s="40"/>
      <c r="CP4" s="40"/>
      <c r="CQ4" s="40"/>
      <c r="CR4" s="40"/>
      <c r="CS4" s="40"/>
      <c r="CT4" s="40"/>
      <c r="CU4" s="40"/>
      <c r="CV4" s="40"/>
      <c r="CW4" s="40"/>
      <c r="CX4" s="20"/>
      <c r="CY4" s="20"/>
      <c r="CZ4" s="20"/>
      <c r="DA4" s="20"/>
      <c r="DB4" s="20"/>
      <c r="DC4" s="20"/>
      <c r="DD4" s="20"/>
      <c r="DE4" s="20"/>
      <c r="DF4" s="20"/>
      <c r="DG4" s="20"/>
      <c r="DH4" s="20"/>
      <c r="DI4" s="20"/>
      <c r="DJ4" s="20"/>
      <c r="DK4" s="20"/>
      <c r="DL4" s="20"/>
      <c r="DM4" s="20"/>
      <c r="DN4" s="20"/>
      <c r="DO4" s="20"/>
      <c r="DP4" s="20"/>
      <c r="DQ4" s="20"/>
      <c r="DR4" s="20"/>
      <c r="DS4" s="20"/>
      <c r="DT4" s="20"/>
      <c r="DU4" s="20"/>
      <c r="DV4" s="20"/>
      <c r="DW4" s="20"/>
      <c r="DX4" s="20"/>
      <c r="DY4" s="20"/>
      <c r="DZ4" s="20"/>
      <c r="EA4" s="20"/>
    </row>
    <row r="5" spans="1:131">
      <c r="A5" s="20" t="s">
        <v>405</v>
      </c>
      <c r="B5" s="20"/>
      <c r="C5" s="44">
        <v>10012.721185133008</v>
      </c>
      <c r="D5" s="44">
        <v>8305.1430773010143</v>
      </c>
      <c r="E5" s="44">
        <v>1661.0286154602029</v>
      </c>
      <c r="F5" s="44">
        <v>9966.1716927612179</v>
      </c>
      <c r="G5" s="44">
        <v>11256.800867895547</v>
      </c>
      <c r="H5" s="44">
        <v>6250.7288429013406</v>
      </c>
      <c r="I5" s="44">
        <v>8719.2744524053705</v>
      </c>
      <c r="J5" s="44">
        <v>44.206182297744881</v>
      </c>
      <c r="K5" s="44">
        <v>74.428158099493601</v>
      </c>
      <c r="L5" s="130">
        <v>0.55528466002525201</v>
      </c>
      <c r="M5" s="44">
        <v>95.121945392267364</v>
      </c>
      <c r="N5" s="44">
        <v>1.4630537760555706</v>
      </c>
      <c r="O5" s="44">
        <v>509.70045717653659</v>
      </c>
      <c r="P5" s="44">
        <v>473.68372105119647</v>
      </c>
      <c r="Q5" s="44">
        <v>559.48304900560618</v>
      </c>
      <c r="R5" s="44">
        <v>526.77281593619045</v>
      </c>
      <c r="S5" s="44">
        <v>568.73417510988702</v>
      </c>
      <c r="T5" s="44">
        <v>590.70026992719477</v>
      </c>
      <c r="U5" s="44">
        <v>583.14860076950163</v>
      </c>
      <c r="V5" s="44">
        <v>632.89218488660003</v>
      </c>
      <c r="W5" s="44">
        <v>549.88288612491658</v>
      </c>
      <c r="X5" s="44">
        <v>588.64464397061795</v>
      </c>
      <c r="Y5" s="44">
        <v>495.2326019479512</v>
      </c>
      <c r="Z5" s="44">
        <v>501.60455762107364</v>
      </c>
      <c r="AA5" s="44"/>
      <c r="AB5" s="44">
        <v>280.83068126627848</v>
      </c>
      <c r="AC5" s="44">
        <v>247.33807930193211</v>
      </c>
      <c r="AD5" s="44">
        <v>247.12782824047986</v>
      </c>
      <c r="AE5" s="44">
        <v>266.74208786428471</v>
      </c>
      <c r="AF5" s="44">
        <v>289.19373212544497</v>
      </c>
      <c r="AG5" s="44">
        <v>280.24345640570465</v>
      </c>
      <c r="AH5" s="44">
        <v>345.1982303475657</v>
      </c>
      <c r="AI5" s="44">
        <v>307.12178604696544</v>
      </c>
      <c r="AJ5" s="44">
        <v>334.14546624262044</v>
      </c>
      <c r="AK5" s="44">
        <v>274.2541291315386</v>
      </c>
      <c r="AL5" s="44">
        <v>283.86340160711057</v>
      </c>
      <c r="AM5" s="40">
        <v>276.18234302580998</v>
      </c>
      <c r="AN5" s="40"/>
      <c r="AO5" s="40"/>
      <c r="AP5" s="40"/>
      <c r="AQ5" s="40"/>
      <c r="AR5" s="40"/>
      <c r="AS5" s="40"/>
      <c r="AT5" s="40"/>
      <c r="AU5" s="40"/>
      <c r="AV5" s="40"/>
      <c r="AW5" s="40"/>
      <c r="AX5" s="40"/>
      <c r="AY5" s="40"/>
      <c r="AZ5" s="40"/>
      <c r="BA5" s="40"/>
      <c r="BB5" s="40"/>
      <c r="BC5" s="40"/>
      <c r="BD5" s="40"/>
      <c r="BE5" s="40"/>
      <c r="BF5" s="40"/>
      <c r="BG5" s="40"/>
      <c r="BH5" s="40"/>
      <c r="BI5" s="40"/>
      <c r="BJ5" s="40"/>
      <c r="BK5" s="40"/>
      <c r="BL5" s="40"/>
      <c r="BM5" s="40"/>
      <c r="BN5" s="40"/>
      <c r="BO5" s="40"/>
      <c r="BP5" s="40"/>
      <c r="BQ5" s="40"/>
      <c r="BR5" s="40"/>
      <c r="BS5" s="40"/>
      <c r="BT5" s="40"/>
      <c r="BU5" s="40"/>
      <c r="BV5" s="40"/>
      <c r="BW5" s="40"/>
      <c r="BX5" s="40"/>
      <c r="BY5" s="40"/>
      <c r="BZ5" s="40"/>
      <c r="CA5" s="40"/>
      <c r="CB5" s="40"/>
      <c r="CC5" s="40"/>
      <c r="CD5" s="40"/>
      <c r="CE5" s="40"/>
      <c r="CF5" s="40"/>
      <c r="CG5" s="40"/>
      <c r="CH5" s="40"/>
      <c r="CI5" s="40"/>
      <c r="CJ5" s="40"/>
      <c r="CK5" s="40"/>
      <c r="CL5" s="40"/>
      <c r="CM5" s="40"/>
      <c r="CN5" s="40"/>
      <c r="CO5" s="40"/>
      <c r="CP5" s="40"/>
      <c r="CQ5" s="40"/>
      <c r="CR5" s="40"/>
      <c r="CS5" s="40"/>
      <c r="CT5" s="40"/>
      <c r="CU5" s="40"/>
      <c r="CV5" s="40"/>
      <c r="CW5" s="40"/>
      <c r="CX5" s="20"/>
      <c r="CY5" s="20"/>
      <c r="CZ5" s="20"/>
      <c r="DA5" s="20"/>
      <c r="DB5" s="20"/>
      <c r="DC5" s="20"/>
      <c r="DD5" s="20"/>
      <c r="DE5" s="20"/>
      <c r="DF5" s="20"/>
      <c r="DG5" s="20"/>
      <c r="DH5" s="20"/>
      <c r="DI5" s="20"/>
      <c r="DJ5" s="20"/>
      <c r="DK5" s="20"/>
      <c r="DL5" s="20"/>
      <c r="DM5" s="20"/>
      <c r="DN5" s="20"/>
      <c r="DO5" s="20"/>
      <c r="DP5" s="20"/>
      <c r="DQ5" s="20"/>
      <c r="DR5" s="20"/>
      <c r="DS5" s="20"/>
      <c r="DT5" s="20"/>
      <c r="DU5" s="20"/>
      <c r="DV5" s="20"/>
      <c r="DW5" s="20"/>
      <c r="DX5" s="20"/>
      <c r="DY5" s="20"/>
      <c r="DZ5" s="20"/>
      <c r="EA5" s="20"/>
    </row>
    <row r="6" spans="1:131">
      <c r="A6" s="20" t="s">
        <v>410</v>
      </c>
      <c r="B6" s="20"/>
      <c r="C6" s="44">
        <v>7209.1592532957657</v>
      </c>
      <c r="D6" s="44">
        <v>8305.1430773010143</v>
      </c>
      <c r="E6" s="44">
        <v>1661.0286154602029</v>
      </c>
      <c r="F6" s="44">
        <v>9966.1716927612179</v>
      </c>
      <c r="G6" s="44">
        <v>11256.800867895547</v>
      </c>
      <c r="H6" s="44">
        <v>4500.5247668889651</v>
      </c>
      <c r="I6" s="44">
        <v>12110.103406118571</v>
      </c>
      <c r="J6" s="44">
        <v>64.623743491025849</v>
      </c>
      <c r="K6" s="44">
        <v>106.59870988234354</v>
      </c>
      <c r="L6" s="130">
        <v>0.39980495521818143</v>
      </c>
      <c r="M6" s="44">
        <v>68.487800682432578</v>
      </c>
      <c r="N6" s="44">
        <v>1.0533987187600109</v>
      </c>
      <c r="O6" s="44">
        <v>366.98432916710635</v>
      </c>
      <c r="P6" s="44">
        <v>341.05227915686146</v>
      </c>
      <c r="Q6" s="44">
        <v>402.82779528403648</v>
      </c>
      <c r="R6" s="44">
        <v>379.27642747405713</v>
      </c>
      <c r="S6" s="44">
        <v>409.48860607911865</v>
      </c>
      <c r="T6" s="44">
        <v>425.30419434758022</v>
      </c>
      <c r="U6" s="44">
        <v>419.86699255404119</v>
      </c>
      <c r="V6" s="44">
        <v>455.68237311835202</v>
      </c>
      <c r="W6" s="44">
        <v>395.91567800994</v>
      </c>
      <c r="X6" s="44">
        <v>423.82414365884495</v>
      </c>
      <c r="Y6" s="44">
        <v>356.56747340252485</v>
      </c>
      <c r="Z6" s="44">
        <v>361.155281487173</v>
      </c>
      <c r="AA6" s="44"/>
      <c r="AB6" s="44">
        <v>202.19809051172049</v>
      </c>
      <c r="AC6" s="44">
        <v>178.08341709739113</v>
      </c>
      <c r="AD6" s="44">
        <v>177.9320363331455</v>
      </c>
      <c r="AE6" s="44">
        <v>192.05430326228498</v>
      </c>
      <c r="AF6" s="44">
        <v>208.21948713032037</v>
      </c>
      <c r="AG6" s="44">
        <v>201.77528861210735</v>
      </c>
      <c r="AH6" s="44">
        <v>248.54272585024728</v>
      </c>
      <c r="AI6" s="44">
        <v>221.1276859538151</v>
      </c>
      <c r="AJ6" s="44">
        <v>240.58473569468671</v>
      </c>
      <c r="AK6" s="44">
        <v>197.46297297470778</v>
      </c>
      <c r="AL6" s="44">
        <v>204.38164915711963</v>
      </c>
      <c r="AM6" s="40">
        <v>198.85128697858318</v>
      </c>
      <c r="AN6" s="40"/>
      <c r="AO6" s="40"/>
      <c r="AP6" s="40"/>
      <c r="AQ6" s="40"/>
      <c r="AR6" s="40"/>
      <c r="AS6" s="40"/>
      <c r="AT6" s="40"/>
      <c r="AU6" s="40"/>
      <c r="AV6" s="40"/>
      <c r="AW6" s="40"/>
      <c r="AX6" s="40"/>
      <c r="AY6" s="40"/>
      <c r="AZ6" s="40"/>
      <c r="BA6" s="40"/>
      <c r="BB6" s="40"/>
      <c r="BC6" s="40"/>
      <c r="BD6" s="40"/>
      <c r="BE6" s="40"/>
      <c r="BF6" s="40"/>
      <c r="BG6" s="40"/>
      <c r="BH6" s="40"/>
      <c r="BI6" s="40"/>
      <c r="BJ6" s="40"/>
      <c r="BK6" s="40"/>
      <c r="BL6" s="40"/>
      <c r="BM6" s="40"/>
      <c r="BN6" s="40"/>
      <c r="BO6" s="40"/>
      <c r="BP6" s="40"/>
      <c r="BQ6" s="40"/>
      <c r="BR6" s="40"/>
      <c r="BS6" s="40"/>
      <c r="BT6" s="40"/>
      <c r="BU6" s="40"/>
      <c r="BV6" s="40"/>
      <c r="BW6" s="40"/>
      <c r="BX6" s="40"/>
      <c r="BY6" s="40"/>
      <c r="BZ6" s="40"/>
      <c r="CA6" s="40"/>
      <c r="CB6" s="40"/>
      <c r="CC6" s="40"/>
      <c r="CD6" s="40"/>
      <c r="CE6" s="40"/>
      <c r="CF6" s="40"/>
      <c r="CG6" s="40"/>
      <c r="CH6" s="40"/>
      <c r="CI6" s="40"/>
      <c r="CJ6" s="40"/>
      <c r="CK6" s="40"/>
      <c r="CL6" s="40"/>
      <c r="CM6" s="40"/>
      <c r="CN6" s="40"/>
      <c r="CO6" s="40"/>
      <c r="CP6" s="40"/>
      <c r="CQ6" s="40"/>
      <c r="CR6" s="40"/>
      <c r="CS6" s="40"/>
      <c r="CT6" s="40"/>
      <c r="CU6" s="40"/>
      <c r="CV6" s="40"/>
      <c r="CW6" s="40"/>
      <c r="CX6" s="20"/>
      <c r="CY6" s="20"/>
      <c r="CZ6" s="20"/>
      <c r="DA6" s="20"/>
      <c r="DB6" s="20"/>
      <c r="DC6" s="20"/>
      <c r="DD6" s="20"/>
      <c r="DE6" s="20"/>
      <c r="DF6" s="20"/>
      <c r="DG6" s="20"/>
      <c r="DH6" s="20"/>
      <c r="DI6" s="20"/>
      <c r="DJ6" s="20"/>
      <c r="DK6" s="20"/>
      <c r="DL6" s="20"/>
      <c r="DM6" s="20"/>
      <c r="DN6" s="20"/>
      <c r="DO6" s="20"/>
      <c r="DP6" s="20"/>
      <c r="DQ6" s="20"/>
      <c r="DR6" s="20"/>
      <c r="DS6" s="20"/>
      <c r="DT6" s="20"/>
      <c r="DU6" s="20"/>
      <c r="DV6" s="20"/>
      <c r="DW6" s="20"/>
      <c r="DX6" s="20"/>
      <c r="DY6" s="20"/>
      <c r="DZ6" s="20"/>
      <c r="EA6" s="20"/>
    </row>
    <row r="7" spans="1:131">
      <c r="A7" s="20" t="s">
        <v>409</v>
      </c>
      <c r="B7" s="20"/>
      <c r="C7" s="44">
        <v>5406.8694399718242</v>
      </c>
      <c r="D7" s="44">
        <v>8305.1430773010143</v>
      </c>
      <c r="E7" s="44">
        <v>1661.0286154602029</v>
      </c>
      <c r="F7" s="44">
        <v>9966.1716927612179</v>
      </c>
      <c r="G7" s="44">
        <v>11256.800867895547</v>
      </c>
      <c r="H7" s="44">
        <v>3375.3935751667259</v>
      </c>
      <c r="I7" s="44">
        <v>16146.804541491427</v>
      </c>
      <c r="J7" s="44">
        <v>88.930363959217516</v>
      </c>
      <c r="K7" s="44">
        <v>144.89698581430775</v>
      </c>
      <c r="L7" s="130">
        <v>0.29985371641363628</v>
      </c>
      <c r="M7" s="44">
        <v>51.365850511824398</v>
      </c>
      <c r="N7" s="44">
        <v>0.79004903907000812</v>
      </c>
      <c r="O7" s="44">
        <v>275.23824687532976</v>
      </c>
      <c r="P7" s="44">
        <v>255.78920936764609</v>
      </c>
      <c r="Q7" s="44">
        <v>302.12084646302736</v>
      </c>
      <c r="R7" s="44">
        <v>284.45732060554286</v>
      </c>
      <c r="S7" s="44">
        <v>307.11645455933899</v>
      </c>
      <c r="T7" s="44">
        <v>318.97814576068521</v>
      </c>
      <c r="U7" s="44">
        <v>314.90024441553089</v>
      </c>
      <c r="V7" s="44">
        <v>341.76177983876403</v>
      </c>
      <c r="W7" s="44">
        <v>296.93675850745495</v>
      </c>
      <c r="X7" s="44">
        <v>317.86810774413368</v>
      </c>
      <c r="Y7" s="44">
        <v>267.42560505189363</v>
      </c>
      <c r="Z7" s="44">
        <v>270.86646111537976</v>
      </c>
      <c r="AA7" s="44"/>
      <c r="AB7" s="44">
        <v>151.64856788379038</v>
      </c>
      <c r="AC7" s="44">
        <v>133.56256282304335</v>
      </c>
      <c r="AD7" s="44">
        <v>133.44902724985911</v>
      </c>
      <c r="AE7" s="44">
        <v>144.04072744671373</v>
      </c>
      <c r="AF7" s="44">
        <v>156.16461534774029</v>
      </c>
      <c r="AG7" s="44">
        <v>151.3314664590805</v>
      </c>
      <c r="AH7" s="44">
        <v>186.40704438768546</v>
      </c>
      <c r="AI7" s="44">
        <v>165.84576446536133</v>
      </c>
      <c r="AJ7" s="44">
        <v>180.43855177101503</v>
      </c>
      <c r="AK7" s="44">
        <v>148.09722973103084</v>
      </c>
      <c r="AL7" s="44">
        <v>153.2862368678397</v>
      </c>
      <c r="AM7" s="40">
        <v>149.13846523393738</v>
      </c>
      <c r="AN7" s="40"/>
      <c r="AO7" s="40"/>
      <c r="AP7" s="40"/>
      <c r="AQ7" s="40"/>
      <c r="AR7" s="40"/>
      <c r="AS7" s="40"/>
      <c r="AT7" s="40"/>
      <c r="AU7" s="40"/>
      <c r="AV7" s="40"/>
      <c r="AW7" s="40"/>
      <c r="AX7" s="40"/>
      <c r="AY7" s="40"/>
      <c r="AZ7" s="40"/>
      <c r="BA7" s="40"/>
      <c r="BB7" s="40"/>
      <c r="BC7" s="40"/>
      <c r="BD7" s="40"/>
      <c r="BE7" s="40"/>
      <c r="BF7" s="40"/>
      <c r="BG7" s="40"/>
      <c r="BH7" s="40"/>
      <c r="BI7" s="40"/>
      <c r="BJ7" s="40"/>
      <c r="BK7" s="40"/>
      <c r="BL7" s="40"/>
      <c r="BM7" s="40"/>
      <c r="BN7" s="40"/>
      <c r="BO7" s="40"/>
      <c r="BP7" s="40"/>
      <c r="BQ7" s="40"/>
      <c r="BR7" s="40"/>
      <c r="BS7" s="40"/>
      <c r="BT7" s="40"/>
      <c r="BU7" s="40"/>
      <c r="BV7" s="40"/>
      <c r="BW7" s="40"/>
      <c r="BX7" s="40"/>
      <c r="BY7" s="40"/>
      <c r="BZ7" s="40"/>
      <c r="CA7" s="40"/>
      <c r="CB7" s="40"/>
      <c r="CC7" s="40"/>
      <c r="CD7" s="40"/>
      <c r="CE7" s="40"/>
      <c r="CF7" s="40"/>
      <c r="CG7" s="40"/>
      <c r="CH7" s="40"/>
      <c r="CI7" s="40"/>
      <c r="CJ7" s="40"/>
      <c r="CK7" s="40"/>
      <c r="CL7" s="40"/>
      <c r="CM7" s="40"/>
      <c r="CN7" s="40"/>
      <c r="CO7" s="40"/>
      <c r="CP7" s="40"/>
      <c r="CQ7" s="40"/>
      <c r="CR7" s="40"/>
      <c r="CS7" s="40"/>
      <c r="CT7" s="40"/>
      <c r="CU7" s="40"/>
      <c r="CV7" s="40"/>
      <c r="CW7" s="40"/>
      <c r="CX7" s="20"/>
      <c r="CY7" s="20"/>
      <c r="CZ7" s="20"/>
      <c r="DA7" s="20"/>
      <c r="DB7" s="20"/>
      <c r="DC7" s="20"/>
      <c r="DD7" s="20"/>
      <c r="DE7" s="20"/>
      <c r="DF7" s="20"/>
      <c r="DG7" s="20"/>
      <c r="DH7" s="20"/>
      <c r="DI7" s="20"/>
      <c r="DJ7" s="20"/>
      <c r="DK7" s="20"/>
      <c r="DL7" s="20"/>
      <c r="DM7" s="20"/>
      <c r="DN7" s="20"/>
      <c r="DO7" s="20"/>
      <c r="DP7" s="20"/>
      <c r="DQ7" s="20"/>
      <c r="DR7" s="20"/>
      <c r="DS7" s="20"/>
      <c r="DT7" s="20"/>
      <c r="DU7" s="20"/>
      <c r="DV7" s="20"/>
      <c r="DW7" s="20"/>
      <c r="DX7" s="20"/>
      <c r="DY7" s="20"/>
      <c r="DZ7" s="20"/>
      <c r="EA7" s="20"/>
    </row>
    <row r="8" spans="1:131">
      <c r="A8" s="20" t="s">
        <v>404</v>
      </c>
      <c r="B8" s="20"/>
      <c r="C8" s="44">
        <v>4005.0884740532033</v>
      </c>
      <c r="D8" s="44">
        <v>8305.1430773010143</v>
      </c>
      <c r="E8" s="44">
        <v>1661.0286154602029</v>
      </c>
      <c r="F8" s="44">
        <v>9966.1716927612179</v>
      </c>
      <c r="G8" s="44">
        <v>11256.800867895547</v>
      </c>
      <c r="H8" s="44">
        <v>2500.2915371605377</v>
      </c>
      <c r="I8" s="44">
        <v>21798.186131013426</v>
      </c>
      <c r="J8" s="44">
        <v>122.9596326146858</v>
      </c>
      <c r="K8" s="44">
        <v>198.51457211905759</v>
      </c>
      <c r="L8" s="130">
        <v>0.22211386401010094</v>
      </c>
      <c r="M8" s="44">
        <v>38.048778156906941</v>
      </c>
      <c r="N8" s="44">
        <v>0.58522151042222825</v>
      </c>
      <c r="O8" s="44">
        <v>203.88018287061462</v>
      </c>
      <c r="P8" s="44">
        <v>189.47348842047859</v>
      </c>
      <c r="Q8" s="44">
        <v>223.79321960224249</v>
      </c>
      <c r="R8" s="44">
        <v>210.7091263744762</v>
      </c>
      <c r="S8" s="44">
        <v>227.49367004395481</v>
      </c>
      <c r="T8" s="44">
        <v>236.28010797087791</v>
      </c>
      <c r="U8" s="44">
        <v>233.25944030780065</v>
      </c>
      <c r="V8" s="44">
        <v>253.15687395463999</v>
      </c>
      <c r="W8" s="44">
        <v>219.95315444996666</v>
      </c>
      <c r="X8" s="44">
        <v>235.45785758824718</v>
      </c>
      <c r="Y8" s="44">
        <v>198.09304077918048</v>
      </c>
      <c r="Z8" s="44">
        <v>200.64182304842944</v>
      </c>
      <c r="AA8" s="44"/>
      <c r="AB8" s="44">
        <v>112.33227250651139</v>
      </c>
      <c r="AC8" s="44">
        <v>98.935231720772848</v>
      </c>
      <c r="AD8" s="44">
        <v>98.851131296191937</v>
      </c>
      <c r="AE8" s="44">
        <v>106.69683514571388</v>
      </c>
      <c r="AF8" s="44">
        <v>115.67749285017798</v>
      </c>
      <c r="AG8" s="44">
        <v>112.09738256228185</v>
      </c>
      <c r="AH8" s="44">
        <v>138.07929213902628</v>
      </c>
      <c r="AI8" s="44">
        <v>122.84871441878617</v>
      </c>
      <c r="AJ8" s="44">
        <v>133.65818649704818</v>
      </c>
      <c r="AK8" s="44">
        <v>109.70165165261544</v>
      </c>
      <c r="AL8" s="44">
        <v>113.54536064284423</v>
      </c>
      <c r="AM8" s="40">
        <v>110.47293721032399</v>
      </c>
      <c r="AN8" s="40"/>
      <c r="AO8" s="40"/>
      <c r="AP8" s="40"/>
      <c r="AQ8" s="40"/>
      <c r="AR8" s="40"/>
      <c r="AS8" s="40"/>
      <c r="AT8" s="40"/>
      <c r="AU8" s="40"/>
      <c r="AV8" s="40"/>
      <c r="AW8" s="40"/>
      <c r="AX8" s="40"/>
      <c r="AY8" s="40"/>
      <c r="AZ8" s="40"/>
      <c r="BA8" s="40"/>
      <c r="BB8" s="40"/>
      <c r="BC8" s="40"/>
      <c r="BD8" s="40"/>
      <c r="BE8" s="40"/>
      <c r="BF8" s="40"/>
      <c r="BG8" s="40"/>
      <c r="BH8" s="40"/>
      <c r="BI8" s="40"/>
      <c r="BJ8" s="40"/>
      <c r="BK8" s="40"/>
      <c r="BL8" s="40"/>
      <c r="BM8" s="40"/>
      <c r="BN8" s="40"/>
      <c r="BO8" s="40"/>
      <c r="BP8" s="40"/>
      <c r="BQ8" s="40"/>
      <c r="BR8" s="40"/>
      <c r="BS8" s="40"/>
      <c r="BT8" s="40"/>
      <c r="BU8" s="40"/>
      <c r="BV8" s="40"/>
      <c r="BW8" s="40"/>
      <c r="BX8" s="40"/>
      <c r="BY8" s="40"/>
      <c r="BZ8" s="40"/>
      <c r="CA8" s="40"/>
      <c r="CB8" s="40"/>
      <c r="CC8" s="40"/>
      <c r="CD8" s="40"/>
      <c r="CE8" s="40"/>
      <c r="CF8" s="40"/>
      <c r="CG8" s="40"/>
      <c r="CH8" s="40"/>
      <c r="CI8" s="40"/>
      <c r="CJ8" s="40"/>
      <c r="CK8" s="40"/>
      <c r="CL8" s="40"/>
      <c r="CM8" s="40"/>
      <c r="CN8" s="40"/>
      <c r="CO8" s="40"/>
      <c r="CP8" s="40"/>
      <c r="CQ8" s="40"/>
      <c r="CR8" s="40"/>
      <c r="CS8" s="40"/>
      <c r="CT8" s="40"/>
      <c r="CU8" s="40"/>
      <c r="CV8" s="40"/>
      <c r="CW8" s="40"/>
      <c r="CX8" s="20"/>
      <c r="CY8" s="20"/>
      <c r="CZ8" s="20"/>
      <c r="DA8" s="20"/>
      <c r="DB8" s="20"/>
      <c r="DC8" s="20"/>
      <c r="DD8" s="20"/>
      <c r="DE8" s="20"/>
      <c r="DF8" s="20"/>
      <c r="DG8" s="20"/>
      <c r="DH8" s="20"/>
      <c r="DI8" s="20"/>
      <c r="DJ8" s="20"/>
      <c r="DK8" s="20"/>
      <c r="DL8" s="20"/>
      <c r="DM8" s="20"/>
      <c r="DN8" s="20"/>
      <c r="DO8" s="20"/>
      <c r="DP8" s="20"/>
      <c r="DQ8" s="20"/>
      <c r="DR8" s="20"/>
      <c r="DS8" s="20"/>
      <c r="DT8" s="20"/>
      <c r="DU8" s="20"/>
      <c r="DV8" s="20"/>
      <c r="DW8" s="20"/>
      <c r="DX8" s="20"/>
      <c r="DY8" s="20"/>
      <c r="DZ8" s="20"/>
      <c r="EA8" s="20"/>
    </row>
    <row r="9" spans="1:131">
      <c r="A9" s="20" t="s">
        <v>408</v>
      </c>
      <c r="B9" s="20"/>
      <c r="C9" s="44">
        <v>3604.5796266478828</v>
      </c>
      <c r="D9" s="44">
        <v>8305.1430773010143</v>
      </c>
      <c r="E9" s="44">
        <v>1661.0286154602029</v>
      </c>
      <c r="F9" s="44">
        <v>9966.1716927612179</v>
      </c>
      <c r="G9" s="44">
        <v>11256.800867895547</v>
      </c>
      <c r="H9" s="44">
        <v>2250.2623834444826</v>
      </c>
      <c r="I9" s="44">
        <v>24220.206812237142</v>
      </c>
      <c r="J9" s="44">
        <v>137.54360489560077</v>
      </c>
      <c r="K9" s="44">
        <v>221.49353767823612</v>
      </c>
      <c r="L9" s="130">
        <v>0.19990247760909072</v>
      </c>
      <c r="M9" s="44">
        <v>34.243900341216289</v>
      </c>
      <c r="N9" s="44">
        <v>0.52669935938000545</v>
      </c>
      <c r="O9" s="44">
        <v>183.49216458355318</v>
      </c>
      <c r="P9" s="44">
        <v>170.52613957843073</v>
      </c>
      <c r="Q9" s="44">
        <v>201.41389764201824</v>
      </c>
      <c r="R9" s="44">
        <v>189.63821373702856</v>
      </c>
      <c r="S9" s="44">
        <v>204.74430303955933</v>
      </c>
      <c r="T9" s="44">
        <v>212.65209717379011</v>
      </c>
      <c r="U9" s="44">
        <v>209.93349627702059</v>
      </c>
      <c r="V9" s="44">
        <v>227.84118655917601</v>
      </c>
      <c r="W9" s="44">
        <v>197.95783900497</v>
      </c>
      <c r="X9" s="44">
        <v>211.91207182942247</v>
      </c>
      <c r="Y9" s="44">
        <v>178.28373670126243</v>
      </c>
      <c r="Z9" s="44">
        <v>180.5776407435865</v>
      </c>
      <c r="AA9" s="44"/>
      <c r="AB9" s="44">
        <v>101.09904525586025</v>
      </c>
      <c r="AC9" s="44">
        <v>89.041708548695567</v>
      </c>
      <c r="AD9" s="44">
        <v>88.966018166572752</v>
      </c>
      <c r="AE9" s="44">
        <v>96.027151631142488</v>
      </c>
      <c r="AF9" s="44">
        <v>104.10974356516019</v>
      </c>
      <c r="AG9" s="44">
        <v>100.88764430605367</v>
      </c>
      <c r="AH9" s="44">
        <v>124.27136292512364</v>
      </c>
      <c r="AI9" s="44">
        <v>110.56384297690755</v>
      </c>
      <c r="AJ9" s="44">
        <v>120.29236784734336</v>
      </c>
      <c r="AK9" s="44">
        <v>98.731486487353891</v>
      </c>
      <c r="AL9" s="44">
        <v>102.19082457855981</v>
      </c>
      <c r="AM9" s="40">
        <v>99.425643489291588</v>
      </c>
      <c r="AN9" s="40"/>
      <c r="AO9" s="40"/>
      <c r="AP9" s="40"/>
      <c r="AQ9" s="40"/>
      <c r="AR9" s="40"/>
      <c r="AS9" s="40"/>
      <c r="AT9" s="40"/>
      <c r="AU9" s="40"/>
      <c r="AV9" s="40"/>
      <c r="AW9" s="40"/>
      <c r="AX9" s="40"/>
      <c r="AY9" s="40"/>
      <c r="AZ9" s="40"/>
      <c r="BA9" s="40"/>
      <c r="BB9" s="40"/>
      <c r="BC9" s="40"/>
      <c r="BD9" s="40"/>
      <c r="BE9" s="40"/>
      <c r="BF9" s="40"/>
      <c r="BG9" s="40"/>
      <c r="BH9" s="40"/>
      <c r="BI9" s="40"/>
      <c r="BJ9" s="40"/>
      <c r="BK9" s="40"/>
      <c r="BL9" s="40"/>
      <c r="BM9" s="40"/>
      <c r="BN9" s="40"/>
      <c r="BO9" s="40"/>
      <c r="BP9" s="40"/>
      <c r="BQ9" s="40"/>
      <c r="BR9" s="40"/>
      <c r="BS9" s="40"/>
      <c r="BT9" s="40"/>
      <c r="BU9" s="40"/>
      <c r="BV9" s="40"/>
      <c r="BW9" s="40"/>
      <c r="BX9" s="40"/>
      <c r="BY9" s="40"/>
      <c r="BZ9" s="40"/>
      <c r="CA9" s="40"/>
      <c r="CB9" s="40"/>
      <c r="CC9" s="40"/>
      <c r="CD9" s="40"/>
      <c r="CE9" s="40"/>
      <c r="CF9" s="40"/>
      <c r="CG9" s="40"/>
      <c r="CH9" s="40"/>
      <c r="CI9" s="40"/>
      <c r="CJ9" s="40"/>
      <c r="CK9" s="40"/>
      <c r="CL9" s="40"/>
      <c r="CM9" s="40"/>
      <c r="CN9" s="40"/>
      <c r="CO9" s="40"/>
      <c r="CP9" s="40"/>
      <c r="CQ9" s="40"/>
      <c r="CR9" s="40"/>
      <c r="CS9" s="40"/>
      <c r="CT9" s="40"/>
      <c r="CU9" s="40"/>
      <c r="CV9" s="40"/>
      <c r="CW9" s="40"/>
      <c r="CX9" s="20"/>
      <c r="CY9" s="20"/>
      <c r="CZ9" s="20"/>
      <c r="DA9" s="20"/>
      <c r="DB9" s="20"/>
      <c r="DC9" s="20"/>
      <c r="DD9" s="20"/>
      <c r="DE9" s="20"/>
      <c r="DF9" s="20"/>
      <c r="DG9" s="20"/>
      <c r="DH9" s="20"/>
      <c r="DI9" s="20"/>
      <c r="DJ9" s="20"/>
      <c r="DK9" s="20"/>
      <c r="DL9" s="20"/>
      <c r="DM9" s="20"/>
      <c r="DN9" s="20"/>
      <c r="DO9" s="20"/>
      <c r="DP9" s="20"/>
      <c r="DQ9" s="20"/>
      <c r="DR9" s="20"/>
      <c r="DS9" s="20"/>
      <c r="DT9" s="20"/>
      <c r="DU9" s="20"/>
      <c r="DV9" s="20"/>
      <c r="DW9" s="20"/>
      <c r="DX9" s="20"/>
      <c r="DY9" s="20"/>
      <c r="DZ9" s="20"/>
      <c r="EA9" s="20"/>
    </row>
    <row r="10" spans="1:131">
      <c r="A10" s="20" t="s">
        <v>403</v>
      </c>
      <c r="B10" s="20"/>
      <c r="C10" s="44">
        <v>3003.8163555399024</v>
      </c>
      <c r="D10" s="44">
        <v>8305.1430773010143</v>
      </c>
      <c r="E10" s="44">
        <v>1661.0286154602029</v>
      </c>
      <c r="F10" s="44">
        <v>9966.1716927612179</v>
      </c>
      <c r="G10" s="44">
        <v>11256.800867895547</v>
      </c>
      <c r="H10" s="44">
        <v>1875.2186528704033</v>
      </c>
      <c r="I10" s="44">
        <v>29064.24817468457</v>
      </c>
      <c r="J10" s="44">
        <v>166.71154945743075</v>
      </c>
      <c r="K10" s="44">
        <v>267.45146879659325</v>
      </c>
      <c r="L10" s="130">
        <v>0.16658539800757571</v>
      </c>
      <c r="M10" s="44">
        <v>28.536583617680268</v>
      </c>
      <c r="N10" s="44">
        <v>0.43891613281667119</v>
      </c>
      <c r="O10" s="44">
        <v>152.91013715296097</v>
      </c>
      <c r="P10" s="44">
        <v>142.10511631535894</v>
      </c>
      <c r="Q10" s="44">
        <v>167.84491470168186</v>
      </c>
      <c r="R10" s="44">
        <v>158.03184478085714</v>
      </c>
      <c r="S10" s="44">
        <v>170.62025253296611</v>
      </c>
      <c r="T10" s="44">
        <v>177.21008097815843</v>
      </c>
      <c r="U10" s="44">
        <v>174.94458023085048</v>
      </c>
      <c r="V10" s="44">
        <v>189.86765546597999</v>
      </c>
      <c r="W10" s="44">
        <v>164.964865837475</v>
      </c>
      <c r="X10" s="44">
        <v>176.59339319118538</v>
      </c>
      <c r="Y10" s="44">
        <v>148.56978058438537</v>
      </c>
      <c r="Z10" s="44">
        <v>150.4813672863221</v>
      </c>
      <c r="AA10" s="44"/>
      <c r="AB10" s="44">
        <v>84.249204379883537</v>
      </c>
      <c r="AC10" s="44">
        <v>74.201423790579639</v>
      </c>
      <c r="AD10" s="44">
        <v>74.13834847214396</v>
      </c>
      <c r="AE10" s="44">
        <v>80.022626359285411</v>
      </c>
      <c r="AF10" s="44">
        <v>86.758119637633484</v>
      </c>
      <c r="AG10" s="44">
        <v>84.073036921711392</v>
      </c>
      <c r="AH10" s="44">
        <v>103.5594691042697</v>
      </c>
      <c r="AI10" s="44">
        <v>92.136535814089626</v>
      </c>
      <c r="AJ10" s="44">
        <v>100.24363987278613</v>
      </c>
      <c r="AK10" s="44">
        <v>82.276238739461576</v>
      </c>
      <c r="AL10" s="44">
        <v>85.159020482133172</v>
      </c>
      <c r="AM10" s="40">
        <v>82.85470290774299</v>
      </c>
      <c r="AN10" s="40"/>
      <c r="AO10" s="40"/>
      <c r="AP10" s="40"/>
      <c r="AQ10" s="40"/>
      <c r="AR10" s="40"/>
      <c r="AS10" s="40"/>
      <c r="AT10" s="40"/>
      <c r="AU10" s="40"/>
      <c r="AV10" s="40"/>
      <c r="AW10" s="40"/>
      <c r="AX10" s="40"/>
      <c r="AY10" s="40"/>
      <c r="AZ10" s="40"/>
      <c r="BA10" s="40"/>
      <c r="BB10" s="40"/>
      <c r="BC10" s="40"/>
      <c r="BD10" s="40"/>
      <c r="BE10" s="40"/>
      <c r="BF10" s="40"/>
      <c r="BG10" s="40"/>
      <c r="BH10" s="40"/>
      <c r="BI10" s="40"/>
      <c r="BJ10" s="40"/>
      <c r="BK10" s="40"/>
      <c r="BL10" s="40"/>
      <c r="BM10" s="40"/>
      <c r="BN10" s="40"/>
      <c r="BO10" s="40"/>
      <c r="BP10" s="40"/>
      <c r="BQ10" s="40"/>
      <c r="BR10" s="40"/>
      <c r="BS10" s="40"/>
      <c r="BT10" s="40"/>
      <c r="BU10" s="40"/>
      <c r="BV10" s="40"/>
      <c r="BW10" s="40"/>
      <c r="BX10" s="40"/>
      <c r="BY10" s="40"/>
      <c r="BZ10" s="40"/>
      <c r="CA10" s="40"/>
      <c r="CB10" s="40"/>
      <c r="CC10" s="40"/>
      <c r="CD10" s="40"/>
      <c r="CE10" s="40"/>
      <c r="CF10" s="40"/>
      <c r="CG10" s="40"/>
      <c r="CH10" s="40"/>
      <c r="CI10" s="40"/>
      <c r="CJ10" s="40"/>
      <c r="CK10" s="40"/>
      <c r="CL10" s="40"/>
      <c r="CM10" s="40"/>
      <c r="CN10" s="40"/>
      <c r="CO10" s="40"/>
      <c r="CP10" s="40"/>
      <c r="CQ10" s="40"/>
      <c r="CR10" s="40"/>
      <c r="CS10" s="40"/>
      <c r="CT10" s="40"/>
      <c r="CU10" s="40"/>
      <c r="CV10" s="40"/>
      <c r="CW10" s="40"/>
      <c r="CX10" s="20"/>
      <c r="CY10" s="20"/>
      <c r="CZ10" s="20"/>
      <c r="DA10" s="20"/>
      <c r="DB10" s="20"/>
      <c r="DC10" s="20"/>
      <c r="DD10" s="20"/>
      <c r="DE10" s="20"/>
      <c r="DF10" s="20"/>
      <c r="DG10" s="20"/>
      <c r="DH10" s="20"/>
      <c r="DI10" s="20"/>
      <c r="DJ10" s="20"/>
      <c r="DK10" s="20"/>
      <c r="DL10" s="20"/>
      <c r="DM10" s="20"/>
      <c r="DN10" s="20"/>
      <c r="DO10" s="20"/>
      <c r="DP10" s="20"/>
      <c r="DQ10" s="20"/>
      <c r="DR10" s="20"/>
      <c r="DS10" s="20"/>
      <c r="DT10" s="20"/>
      <c r="DU10" s="20"/>
      <c r="DV10" s="20"/>
      <c r="DW10" s="20"/>
      <c r="DX10" s="20"/>
      <c r="DY10" s="20"/>
      <c r="DZ10" s="20"/>
      <c r="EA10" s="20"/>
    </row>
    <row r="11" spans="1:131">
      <c r="A11" s="20" t="s">
        <v>407</v>
      </c>
      <c r="B11" s="20"/>
      <c r="C11" s="44">
        <v>2703.4347199859121</v>
      </c>
      <c r="D11" s="44">
        <v>8305.1430773010143</v>
      </c>
      <c r="E11" s="44">
        <v>1661.0286154602029</v>
      </c>
      <c r="F11" s="44">
        <v>9966.1716927612179</v>
      </c>
      <c r="G11" s="44">
        <v>11256.800867895547</v>
      </c>
      <c r="H11" s="44">
        <v>1687.6967875833629</v>
      </c>
      <c r="I11" s="44">
        <v>32293.609082982854</v>
      </c>
      <c r="J11" s="44">
        <v>186.15684583198407</v>
      </c>
      <c r="K11" s="44">
        <v>298.09008954216455</v>
      </c>
      <c r="L11" s="130">
        <v>0.14992685820681814</v>
      </c>
      <c r="M11" s="44">
        <v>25.682925255912199</v>
      </c>
      <c r="N11" s="44">
        <v>0.39502451953500406</v>
      </c>
      <c r="O11" s="44">
        <v>137.61912343766488</v>
      </c>
      <c r="P11" s="44">
        <v>127.89460468382305</v>
      </c>
      <c r="Q11" s="44">
        <v>151.06042323151368</v>
      </c>
      <c r="R11" s="44">
        <v>142.22866030277143</v>
      </c>
      <c r="S11" s="44">
        <v>153.5582272796695</v>
      </c>
      <c r="T11" s="44">
        <v>159.4890728803426</v>
      </c>
      <c r="U11" s="44">
        <v>157.45012220776545</v>
      </c>
      <c r="V11" s="44">
        <v>170.88088991938201</v>
      </c>
      <c r="W11" s="44">
        <v>148.46837925372748</v>
      </c>
      <c r="X11" s="44">
        <v>158.93405387206684</v>
      </c>
      <c r="Y11" s="44">
        <v>133.71280252594681</v>
      </c>
      <c r="Z11" s="44">
        <v>135.43323055768988</v>
      </c>
      <c r="AA11" s="44"/>
      <c r="AB11" s="44">
        <v>75.824283941895189</v>
      </c>
      <c r="AC11" s="44">
        <v>66.781281411521675</v>
      </c>
      <c r="AD11" s="44">
        <v>66.724513624929557</v>
      </c>
      <c r="AE11" s="44">
        <v>72.020363723356866</v>
      </c>
      <c r="AF11" s="44">
        <v>78.082307673870147</v>
      </c>
      <c r="AG11" s="44">
        <v>75.665733229540251</v>
      </c>
      <c r="AH11" s="44">
        <v>93.20352219384273</v>
      </c>
      <c r="AI11" s="44">
        <v>82.922882232680664</v>
      </c>
      <c r="AJ11" s="44">
        <v>90.219275885507514</v>
      </c>
      <c r="AK11" s="44">
        <v>74.048614865515418</v>
      </c>
      <c r="AL11" s="44">
        <v>76.643118433919852</v>
      </c>
      <c r="AM11" s="40">
        <v>74.569232616968691</v>
      </c>
      <c r="AN11" s="40"/>
      <c r="AO11" s="40"/>
      <c r="AP11" s="40"/>
      <c r="AQ11" s="40"/>
      <c r="AR11" s="40"/>
      <c r="AS11" s="40"/>
      <c r="AT11" s="40"/>
      <c r="AU11" s="40"/>
      <c r="AV11" s="40"/>
      <c r="AW11" s="40"/>
      <c r="AX11" s="40"/>
      <c r="AY11" s="40"/>
      <c r="AZ11" s="40"/>
      <c r="BA11" s="40"/>
      <c r="BB11" s="40"/>
      <c r="BC11" s="40"/>
      <c r="BD11" s="40"/>
      <c r="BE11" s="40"/>
      <c r="BF11" s="40"/>
      <c r="BG11" s="40"/>
      <c r="BH11" s="40"/>
      <c r="BI11" s="40"/>
      <c r="BJ11" s="40"/>
      <c r="BK11" s="40"/>
      <c r="BL11" s="40"/>
      <c r="BM11" s="40"/>
      <c r="BN11" s="40"/>
      <c r="BO11" s="40"/>
      <c r="BP11" s="40"/>
      <c r="BQ11" s="40"/>
      <c r="BR11" s="40"/>
      <c r="BS11" s="40"/>
      <c r="BT11" s="40"/>
      <c r="BU11" s="40"/>
      <c r="BV11" s="40"/>
      <c r="BW11" s="40"/>
      <c r="BX11" s="40"/>
      <c r="BY11" s="40"/>
      <c r="BZ11" s="40"/>
      <c r="CA11" s="40"/>
      <c r="CB11" s="40"/>
      <c r="CC11" s="40"/>
      <c r="CD11" s="40"/>
      <c r="CE11" s="40"/>
      <c r="CF11" s="40"/>
      <c r="CG11" s="40"/>
      <c r="CH11" s="40"/>
      <c r="CI11" s="40"/>
      <c r="CJ11" s="40"/>
      <c r="CK11" s="40"/>
      <c r="CL11" s="40"/>
      <c r="CM11" s="40"/>
      <c r="CN11" s="40"/>
      <c r="CO11" s="40"/>
      <c r="CP11" s="40"/>
      <c r="CQ11" s="40"/>
      <c r="CR11" s="40"/>
      <c r="CS11" s="40"/>
      <c r="CT11" s="40"/>
      <c r="CU11" s="40"/>
      <c r="CV11" s="40"/>
      <c r="CW11" s="40"/>
      <c r="CX11" s="20"/>
      <c r="CY11" s="20"/>
      <c r="CZ11" s="20"/>
      <c r="DA11" s="20"/>
      <c r="DB11" s="20"/>
      <c r="DC11" s="20"/>
      <c r="DD11" s="20"/>
      <c r="DE11" s="20"/>
      <c r="DF11" s="20"/>
      <c r="DG11" s="20"/>
      <c r="DH11" s="20"/>
      <c r="DI11" s="20"/>
      <c r="DJ11" s="20"/>
      <c r="DK11" s="20"/>
      <c r="DL11" s="20"/>
      <c r="DM11" s="20"/>
      <c r="DN11" s="20"/>
      <c r="DO11" s="20"/>
      <c r="DP11" s="20"/>
      <c r="DQ11" s="20"/>
      <c r="DR11" s="20"/>
      <c r="DS11" s="20"/>
      <c r="DT11" s="20"/>
      <c r="DU11" s="20"/>
      <c r="DV11" s="20"/>
      <c r="DW11" s="20"/>
      <c r="DX11" s="20"/>
      <c r="DY11" s="20"/>
      <c r="DZ11" s="20"/>
      <c r="EA11" s="20"/>
    </row>
    <row r="12" spans="1:131">
      <c r="A12" s="20" t="s">
        <v>402</v>
      </c>
      <c r="B12" s="20"/>
      <c r="C12" s="44">
        <v>2002.5442370266016</v>
      </c>
      <c r="D12" s="44">
        <v>8305.1430773010143</v>
      </c>
      <c r="E12" s="44">
        <v>1661.0286154602029</v>
      </c>
      <c r="F12" s="44">
        <v>9966.1716927612179</v>
      </c>
      <c r="G12" s="44">
        <v>11256.800867895547</v>
      </c>
      <c r="H12" s="44">
        <v>1250.1457685802689</v>
      </c>
      <c r="I12" s="44">
        <v>43596.372262026853</v>
      </c>
      <c r="J12" s="44">
        <v>254.21538314292062</v>
      </c>
      <c r="K12" s="44">
        <v>405.32526215166428</v>
      </c>
      <c r="L12" s="130">
        <v>0.11105693200505047</v>
      </c>
      <c r="M12" s="44">
        <v>19.024389078453471</v>
      </c>
      <c r="N12" s="44">
        <v>0.29261075521111413</v>
      </c>
      <c r="O12" s="44">
        <v>101.94009143530731</v>
      </c>
      <c r="P12" s="44">
        <v>94.736744210239294</v>
      </c>
      <c r="Q12" s="44">
        <v>111.89660980112124</v>
      </c>
      <c r="R12" s="44">
        <v>105.3545631872381</v>
      </c>
      <c r="S12" s="44">
        <v>113.7468350219774</v>
      </c>
      <c r="T12" s="44">
        <v>118.14005398543895</v>
      </c>
      <c r="U12" s="44">
        <v>116.62972015390032</v>
      </c>
      <c r="V12" s="44">
        <v>126.57843697732</v>
      </c>
      <c r="W12" s="44">
        <v>109.97657722498333</v>
      </c>
      <c r="X12" s="44">
        <v>117.72892879412359</v>
      </c>
      <c r="Y12" s="44">
        <v>99.046520389590242</v>
      </c>
      <c r="Z12" s="44">
        <v>100.32091152421472</v>
      </c>
      <c r="AA12" s="44"/>
      <c r="AB12" s="44">
        <v>56.166136253255694</v>
      </c>
      <c r="AC12" s="44">
        <v>49.467615860386424</v>
      </c>
      <c r="AD12" s="44">
        <v>49.425565648095969</v>
      </c>
      <c r="AE12" s="44">
        <v>53.348417572856938</v>
      </c>
      <c r="AF12" s="44">
        <v>57.838746425088992</v>
      </c>
      <c r="AG12" s="44">
        <v>56.048691281140925</v>
      </c>
      <c r="AH12" s="44">
        <v>69.03964606951314</v>
      </c>
      <c r="AI12" s="44">
        <v>61.424357209393087</v>
      </c>
      <c r="AJ12" s="44">
        <v>66.829093248524089</v>
      </c>
      <c r="AK12" s="44">
        <v>54.85082582630772</v>
      </c>
      <c r="AL12" s="44">
        <v>56.772680321422115</v>
      </c>
      <c r="AM12" s="40">
        <v>55.236468605161996</v>
      </c>
      <c r="AN12" s="40"/>
      <c r="AO12" s="40"/>
      <c r="AP12" s="40"/>
      <c r="AQ12" s="40"/>
      <c r="AR12" s="40"/>
      <c r="AS12" s="40"/>
      <c r="AT12" s="40"/>
      <c r="AU12" s="40"/>
      <c r="AV12" s="40"/>
      <c r="AW12" s="40"/>
      <c r="AX12" s="40"/>
      <c r="AY12" s="40"/>
      <c r="AZ12" s="40"/>
      <c r="BA12" s="40"/>
      <c r="BB12" s="40"/>
      <c r="BC12" s="40"/>
      <c r="BD12" s="40"/>
      <c r="BE12" s="40"/>
      <c r="BF12" s="40"/>
      <c r="BG12" s="40"/>
      <c r="BH12" s="40"/>
      <c r="BI12" s="40"/>
      <c r="BJ12" s="40"/>
      <c r="BK12" s="40"/>
      <c r="BL12" s="40"/>
      <c r="BM12" s="40"/>
      <c r="BN12" s="40"/>
      <c r="BO12" s="40"/>
      <c r="BP12" s="40"/>
      <c r="BQ12" s="40"/>
      <c r="BR12" s="40"/>
      <c r="BS12" s="40"/>
      <c r="BT12" s="40"/>
      <c r="BU12" s="40"/>
      <c r="BV12" s="40"/>
      <c r="BW12" s="40"/>
      <c r="BX12" s="40"/>
      <c r="BY12" s="40"/>
      <c r="BZ12" s="40"/>
      <c r="CA12" s="40"/>
      <c r="CB12" s="40"/>
      <c r="CC12" s="40"/>
      <c r="CD12" s="40"/>
      <c r="CE12" s="40"/>
      <c r="CF12" s="40"/>
      <c r="CG12" s="40"/>
      <c r="CH12" s="40"/>
      <c r="CI12" s="40"/>
      <c r="CJ12" s="40"/>
      <c r="CK12" s="40"/>
      <c r="CL12" s="40"/>
      <c r="CM12" s="40"/>
      <c r="CN12" s="40"/>
      <c r="CO12" s="40"/>
      <c r="CP12" s="40"/>
      <c r="CQ12" s="40"/>
      <c r="CR12" s="40"/>
      <c r="CS12" s="40"/>
      <c r="CT12" s="40"/>
      <c r="CU12" s="40"/>
      <c r="CV12" s="40"/>
      <c r="CW12" s="40"/>
      <c r="CX12" s="20"/>
      <c r="CY12" s="20"/>
      <c r="CZ12" s="20"/>
      <c r="DA12" s="20"/>
      <c r="DB12" s="20"/>
      <c r="DC12" s="20"/>
      <c r="DD12" s="20"/>
      <c r="DE12" s="20"/>
      <c r="DF12" s="20"/>
      <c r="DG12" s="20"/>
      <c r="DH12" s="20"/>
      <c r="DI12" s="20"/>
      <c r="DJ12" s="20"/>
      <c r="DK12" s="20"/>
      <c r="DL12" s="20"/>
      <c r="DM12" s="20"/>
      <c r="DN12" s="20"/>
      <c r="DO12" s="20"/>
      <c r="DP12" s="20"/>
      <c r="DQ12" s="20"/>
      <c r="DR12" s="20"/>
      <c r="DS12" s="20"/>
      <c r="DT12" s="20"/>
      <c r="DU12" s="20"/>
      <c r="DV12" s="20"/>
      <c r="DW12" s="20"/>
      <c r="DX12" s="20"/>
      <c r="DY12" s="20"/>
      <c r="DZ12" s="20"/>
      <c r="EA12" s="20"/>
    </row>
    <row r="13" spans="1:131">
      <c r="A13" s="20" t="s">
        <v>406</v>
      </c>
      <c r="B13" s="20"/>
      <c r="C13" s="44">
        <v>1802.2898133239414</v>
      </c>
      <c r="D13" s="44">
        <v>8305.1430773010143</v>
      </c>
      <c r="E13" s="44">
        <v>1661.0286154602029</v>
      </c>
      <c r="F13" s="44">
        <v>9966.1716927612179</v>
      </c>
      <c r="G13" s="44">
        <v>11256.800867895547</v>
      </c>
      <c r="H13" s="44">
        <v>1125.1311917222413</v>
      </c>
      <c r="I13" s="44">
        <v>48440.413624474284</v>
      </c>
      <c r="J13" s="44">
        <v>283.38332770475057</v>
      </c>
      <c r="K13" s="44">
        <v>451.28319327002129</v>
      </c>
      <c r="L13" s="130">
        <v>9.9951238804545359E-2</v>
      </c>
      <c r="M13" s="44">
        <v>17.121950170608145</v>
      </c>
      <c r="N13" s="44">
        <v>0.26334967969000272</v>
      </c>
      <c r="O13" s="44">
        <v>91.746082291776588</v>
      </c>
      <c r="P13" s="44">
        <v>85.263069789215365</v>
      </c>
      <c r="Q13" s="44">
        <v>100.70694882100912</v>
      </c>
      <c r="R13" s="44">
        <v>94.819106868514282</v>
      </c>
      <c r="S13" s="44">
        <v>102.37215151977966</v>
      </c>
      <c r="T13" s="44">
        <v>106.32604858689506</v>
      </c>
      <c r="U13" s="44">
        <v>104.9667481385103</v>
      </c>
      <c r="V13" s="44">
        <v>113.920593279588</v>
      </c>
      <c r="W13" s="44">
        <v>98.978919502484999</v>
      </c>
      <c r="X13" s="44">
        <v>105.95603591471124</v>
      </c>
      <c r="Y13" s="44">
        <v>89.141868350631214</v>
      </c>
      <c r="Z13" s="44">
        <v>90.28882037179325</v>
      </c>
      <c r="AA13" s="44"/>
      <c r="AB13" s="44">
        <v>50.549522627930124</v>
      </c>
      <c r="AC13" s="44">
        <v>44.520854274347784</v>
      </c>
      <c r="AD13" s="44">
        <v>44.483009083286376</v>
      </c>
      <c r="AE13" s="44">
        <v>48.013575815571244</v>
      </c>
      <c r="AF13" s="44">
        <v>52.054871782580094</v>
      </c>
      <c r="AG13" s="44">
        <v>50.443822153026836</v>
      </c>
      <c r="AH13" s="44">
        <v>62.13568146256182</v>
      </c>
      <c r="AI13" s="44">
        <v>55.281921488453776</v>
      </c>
      <c r="AJ13" s="44">
        <v>60.146183923671678</v>
      </c>
      <c r="AK13" s="44">
        <v>49.365743243676945</v>
      </c>
      <c r="AL13" s="44">
        <v>51.095412289279906</v>
      </c>
      <c r="AM13" s="40">
        <v>49.712821744645794</v>
      </c>
      <c r="AN13" s="40"/>
      <c r="AO13" s="40"/>
      <c r="AP13" s="40"/>
      <c r="AQ13" s="40"/>
      <c r="AR13" s="40"/>
      <c r="AS13" s="40"/>
      <c r="AT13" s="40"/>
      <c r="AU13" s="40"/>
      <c r="AV13" s="40"/>
      <c r="AW13" s="40"/>
      <c r="AX13" s="40"/>
      <c r="AY13" s="40"/>
      <c r="AZ13" s="40"/>
      <c r="BA13" s="40"/>
      <c r="BB13" s="40"/>
      <c r="BC13" s="40"/>
      <c r="BD13" s="40"/>
      <c r="BE13" s="40"/>
      <c r="BF13" s="40"/>
      <c r="BG13" s="40"/>
      <c r="BH13" s="40"/>
      <c r="BI13" s="40"/>
      <c r="BJ13" s="40"/>
      <c r="BK13" s="40"/>
      <c r="BL13" s="40"/>
      <c r="BM13" s="40"/>
      <c r="BN13" s="40"/>
      <c r="BO13" s="40"/>
      <c r="BP13" s="40"/>
      <c r="BQ13" s="40"/>
      <c r="BR13" s="40"/>
      <c r="BS13" s="40"/>
      <c r="BT13" s="40"/>
      <c r="BU13" s="40"/>
      <c r="BV13" s="40"/>
      <c r="BW13" s="40"/>
      <c r="BX13" s="40"/>
      <c r="BY13" s="40"/>
      <c r="BZ13" s="40"/>
      <c r="CA13" s="40"/>
      <c r="CB13" s="40"/>
      <c r="CC13" s="40"/>
      <c r="CD13" s="40"/>
      <c r="CE13" s="40"/>
      <c r="CF13" s="40"/>
      <c r="CG13" s="40"/>
      <c r="CH13" s="40"/>
      <c r="CI13" s="40"/>
      <c r="CJ13" s="40"/>
      <c r="CK13" s="40"/>
      <c r="CL13" s="40"/>
      <c r="CM13" s="40"/>
      <c r="CN13" s="40"/>
      <c r="CO13" s="40"/>
      <c r="CP13" s="40"/>
      <c r="CQ13" s="40"/>
      <c r="CR13" s="40"/>
      <c r="CS13" s="40"/>
      <c r="CT13" s="40"/>
      <c r="CU13" s="40"/>
      <c r="CV13" s="40"/>
      <c r="CW13" s="40"/>
      <c r="CX13" s="20"/>
      <c r="CY13" s="20"/>
      <c r="CZ13" s="20"/>
      <c r="DA13" s="20"/>
      <c r="DB13" s="20"/>
      <c r="DC13" s="20"/>
      <c r="DD13" s="20"/>
      <c r="DE13" s="20"/>
      <c r="DF13" s="20"/>
      <c r="DG13" s="20"/>
      <c r="DH13" s="20"/>
      <c r="DI13" s="20"/>
      <c r="DJ13" s="20"/>
      <c r="DK13" s="20"/>
      <c r="DL13" s="20"/>
      <c r="DM13" s="20"/>
      <c r="DN13" s="20"/>
      <c r="DO13" s="20"/>
      <c r="DP13" s="20"/>
      <c r="DQ13" s="20"/>
      <c r="DR13" s="20"/>
      <c r="DS13" s="20"/>
      <c r="DT13" s="20"/>
      <c r="DU13" s="20"/>
      <c r="DV13" s="20"/>
      <c r="DW13" s="20"/>
      <c r="DX13" s="20"/>
      <c r="DY13" s="20"/>
      <c r="DZ13" s="20"/>
      <c r="EA13" s="20"/>
    </row>
    <row r="14" spans="1:131">
      <c r="A14" s="20" t="s">
        <v>401</v>
      </c>
      <c r="B14" s="20"/>
      <c r="C14" s="44">
        <v>1501.9081777699512</v>
      </c>
      <c r="D14" s="44">
        <v>8305.1430773010143</v>
      </c>
      <c r="E14" s="44">
        <v>1661.0286154602029</v>
      </c>
      <c r="F14" s="44">
        <v>9966.1716927612179</v>
      </c>
      <c r="G14" s="44">
        <v>11256.800867895547</v>
      </c>
      <c r="H14" s="44">
        <v>937.60932643520164</v>
      </c>
      <c r="I14" s="44">
        <v>58128.496349369139</v>
      </c>
      <c r="J14" s="44">
        <v>341.71921682841059</v>
      </c>
      <c r="K14" s="44">
        <v>543.19905550673536</v>
      </c>
      <c r="L14" s="130">
        <v>8.3292699003787857E-2</v>
      </c>
      <c r="M14" s="44">
        <v>14.268291808840134</v>
      </c>
      <c r="N14" s="44">
        <v>0.21945806640833559</v>
      </c>
      <c r="O14" s="44">
        <v>76.455068576480485</v>
      </c>
      <c r="P14" s="44">
        <v>71.052558157679471</v>
      </c>
      <c r="Q14" s="44">
        <v>83.922457350840929</v>
      </c>
      <c r="R14" s="44">
        <v>79.015922390428571</v>
      </c>
      <c r="S14" s="44">
        <v>85.310126266483053</v>
      </c>
      <c r="T14" s="44">
        <v>88.605040489079215</v>
      </c>
      <c r="U14" s="44">
        <v>87.472290115425238</v>
      </c>
      <c r="V14" s="44">
        <v>94.933827732989997</v>
      </c>
      <c r="W14" s="44">
        <v>82.482432918737501</v>
      </c>
      <c r="X14" s="44">
        <v>88.296696595592692</v>
      </c>
      <c r="Y14" s="44">
        <v>74.284890292192685</v>
      </c>
      <c r="Z14" s="44">
        <v>75.240683643161049</v>
      </c>
      <c r="AA14" s="44"/>
      <c r="AB14" s="44">
        <v>42.124602189941768</v>
      </c>
      <c r="AC14" s="44">
        <v>37.10071189528982</v>
      </c>
      <c r="AD14" s="44">
        <v>37.06917423607198</v>
      </c>
      <c r="AE14" s="44">
        <v>40.011313179642706</v>
      </c>
      <c r="AF14" s="44">
        <v>43.379059818816742</v>
      </c>
      <c r="AG14" s="44">
        <v>42.036518460855696</v>
      </c>
      <c r="AH14" s="44">
        <v>51.779734552134848</v>
      </c>
      <c r="AI14" s="44">
        <v>46.068267907044813</v>
      </c>
      <c r="AJ14" s="44">
        <v>50.121819936393067</v>
      </c>
      <c r="AK14" s="44">
        <v>41.138119369730788</v>
      </c>
      <c r="AL14" s="44">
        <v>42.579510241066586</v>
      </c>
      <c r="AM14" s="40">
        <v>41.427351453871495</v>
      </c>
      <c r="AN14" s="40"/>
      <c r="AO14" s="40"/>
      <c r="AP14" s="40"/>
      <c r="AQ14" s="40"/>
      <c r="AR14" s="40"/>
      <c r="AS14" s="40"/>
      <c r="AT14" s="40"/>
      <c r="AU14" s="40"/>
      <c r="AV14" s="40"/>
      <c r="AW14" s="40"/>
      <c r="AX14" s="40"/>
      <c r="AY14" s="40"/>
      <c r="AZ14" s="40"/>
      <c r="BA14" s="40"/>
      <c r="BB14" s="40"/>
      <c r="BC14" s="40"/>
      <c r="BD14" s="40"/>
      <c r="BE14" s="40"/>
      <c r="BF14" s="40"/>
      <c r="BG14" s="40"/>
      <c r="BH14" s="40"/>
      <c r="BI14" s="40"/>
      <c r="BJ14" s="40"/>
      <c r="BK14" s="40"/>
      <c r="BL14" s="40"/>
      <c r="BM14" s="40"/>
      <c r="BN14" s="40"/>
      <c r="BO14" s="40"/>
      <c r="BP14" s="40"/>
      <c r="BQ14" s="40"/>
      <c r="BR14" s="40"/>
      <c r="BS14" s="40"/>
      <c r="BT14" s="40"/>
      <c r="BU14" s="40"/>
      <c r="BV14" s="40"/>
      <c r="BW14" s="40"/>
      <c r="BX14" s="40"/>
      <c r="BY14" s="40"/>
      <c r="BZ14" s="40"/>
      <c r="CA14" s="40"/>
      <c r="CB14" s="40"/>
      <c r="CC14" s="40"/>
      <c r="CD14" s="40"/>
      <c r="CE14" s="40"/>
      <c r="CF14" s="40"/>
      <c r="CG14" s="40"/>
      <c r="CH14" s="40"/>
      <c r="CI14" s="40"/>
      <c r="CJ14" s="40"/>
      <c r="CK14" s="40"/>
      <c r="CL14" s="40"/>
      <c r="CM14" s="40"/>
      <c r="CN14" s="40"/>
      <c r="CO14" s="40"/>
      <c r="CP14" s="40"/>
      <c r="CQ14" s="40"/>
      <c r="CR14" s="40"/>
      <c r="CS14" s="40"/>
      <c r="CT14" s="40"/>
      <c r="CU14" s="40"/>
      <c r="CV14" s="40"/>
      <c r="CW14" s="40"/>
      <c r="CX14" s="20"/>
      <c r="CY14" s="20"/>
      <c r="CZ14" s="20"/>
      <c r="DA14" s="20"/>
      <c r="DB14" s="20"/>
      <c r="DC14" s="20"/>
      <c r="DD14" s="20"/>
      <c r="DE14" s="20"/>
      <c r="DF14" s="20"/>
      <c r="DG14" s="20"/>
      <c r="DH14" s="20"/>
      <c r="DI14" s="20"/>
      <c r="DJ14" s="20"/>
      <c r="DK14" s="20"/>
      <c r="DL14" s="20"/>
      <c r="DM14" s="20"/>
      <c r="DN14" s="20"/>
      <c r="DO14" s="20"/>
      <c r="DP14" s="20"/>
      <c r="DQ14" s="20"/>
      <c r="DR14" s="20"/>
      <c r="DS14" s="20"/>
      <c r="DT14" s="20"/>
      <c r="DU14" s="20"/>
      <c r="DV14" s="20"/>
      <c r="DW14" s="20"/>
      <c r="DX14" s="20"/>
      <c r="DY14" s="20"/>
      <c r="DZ14" s="20"/>
      <c r="EA14" s="20"/>
    </row>
    <row r="15" spans="1:131">
      <c r="A15" s="20" t="s">
        <v>399</v>
      </c>
      <c r="B15" s="20"/>
      <c r="C15" s="44">
        <v>1001.2721185133008</v>
      </c>
      <c r="D15" s="44">
        <v>8305.1430773010143</v>
      </c>
      <c r="E15" s="44">
        <v>1661.0286154602029</v>
      </c>
      <c r="F15" s="44">
        <v>9966.1716927612179</v>
      </c>
      <c r="G15" s="44">
        <v>11256.800867895547</v>
      </c>
      <c r="H15" s="44">
        <v>625.07288429013443</v>
      </c>
      <c r="I15" s="44">
        <v>87192.744524053705</v>
      </c>
      <c r="J15" s="44">
        <v>516.72688419939027</v>
      </c>
      <c r="K15" s="44">
        <v>818.94664221687754</v>
      </c>
      <c r="L15" s="130">
        <v>5.5528466002525236E-2</v>
      </c>
      <c r="M15" s="44">
        <v>9.5121945392267353</v>
      </c>
      <c r="N15" s="44">
        <v>0.14630537760555706</v>
      </c>
      <c r="O15" s="44">
        <v>50.970045717653655</v>
      </c>
      <c r="P15" s="44">
        <v>47.368372105119647</v>
      </c>
      <c r="Q15" s="44">
        <v>55.948304900560622</v>
      </c>
      <c r="R15" s="44">
        <v>52.67728159361905</v>
      </c>
      <c r="S15" s="44">
        <v>56.873417510988702</v>
      </c>
      <c r="T15" s="44">
        <v>59.070026992719477</v>
      </c>
      <c r="U15" s="44">
        <v>58.314860076950161</v>
      </c>
      <c r="V15" s="44">
        <v>63.289218488659998</v>
      </c>
      <c r="W15" s="44">
        <v>54.988288612491665</v>
      </c>
      <c r="X15" s="44">
        <v>58.864464397061795</v>
      </c>
      <c r="Y15" s="44">
        <v>49.523260194795121</v>
      </c>
      <c r="Z15" s="44">
        <v>50.160455762107361</v>
      </c>
      <c r="AA15" s="44"/>
      <c r="AB15" s="44">
        <v>28.083068126627847</v>
      </c>
      <c r="AC15" s="44">
        <v>24.733807930193212</v>
      </c>
      <c r="AD15" s="44">
        <v>24.712782824047984</v>
      </c>
      <c r="AE15" s="44">
        <v>26.674208786428469</v>
      </c>
      <c r="AF15" s="44">
        <v>28.919373212544496</v>
      </c>
      <c r="AG15" s="44">
        <v>28.024345640570463</v>
      </c>
      <c r="AH15" s="44">
        <v>34.51982303475657</v>
      </c>
      <c r="AI15" s="44">
        <v>30.712178604696543</v>
      </c>
      <c r="AJ15" s="44">
        <v>33.414546624262044</v>
      </c>
      <c r="AK15" s="44">
        <v>27.42541291315386</v>
      </c>
      <c r="AL15" s="44">
        <v>28.386340160711057</v>
      </c>
      <c r="AM15" s="40">
        <v>27.618234302580998</v>
      </c>
      <c r="AN15" s="40"/>
      <c r="AO15" s="40"/>
      <c r="AP15" s="40"/>
      <c r="AQ15" s="40"/>
      <c r="AR15" s="40"/>
      <c r="AS15" s="40"/>
      <c r="AT15" s="40"/>
      <c r="AU15" s="40"/>
      <c r="AV15" s="40"/>
      <c r="AW15" s="40"/>
      <c r="AX15" s="40"/>
      <c r="AY15" s="40"/>
      <c r="AZ15" s="40"/>
      <c r="BA15" s="40"/>
      <c r="BB15" s="40"/>
      <c r="BC15" s="40"/>
      <c r="BD15" s="40"/>
      <c r="BE15" s="40"/>
      <c r="BF15" s="40"/>
      <c r="BG15" s="40"/>
      <c r="BH15" s="40"/>
      <c r="BI15" s="40"/>
      <c r="BJ15" s="40"/>
      <c r="BK15" s="40"/>
      <c r="BL15" s="40"/>
      <c r="BM15" s="40"/>
      <c r="BN15" s="40"/>
      <c r="BO15" s="40"/>
      <c r="BP15" s="40"/>
      <c r="BQ15" s="40"/>
      <c r="BR15" s="40"/>
      <c r="BS15" s="40"/>
      <c r="BT15" s="40"/>
      <c r="BU15" s="40"/>
      <c r="BV15" s="40"/>
      <c r="BW15" s="40"/>
      <c r="BX15" s="40"/>
      <c r="BY15" s="40"/>
      <c r="BZ15" s="40"/>
      <c r="CA15" s="40"/>
      <c r="CB15" s="40"/>
      <c r="CC15" s="40"/>
      <c r="CD15" s="40"/>
      <c r="CE15" s="40"/>
      <c r="CF15" s="40"/>
      <c r="CG15" s="40"/>
      <c r="CH15" s="40"/>
      <c r="CI15" s="40"/>
      <c r="CJ15" s="40"/>
      <c r="CK15" s="40"/>
      <c r="CL15" s="40"/>
      <c r="CM15" s="40"/>
      <c r="CN15" s="40"/>
      <c r="CO15" s="40"/>
      <c r="CP15" s="40"/>
      <c r="CQ15" s="40"/>
      <c r="CR15" s="40"/>
      <c r="CS15" s="40"/>
      <c r="CT15" s="40"/>
      <c r="CU15" s="40"/>
      <c r="CV15" s="40"/>
      <c r="CW15" s="40"/>
      <c r="CX15" s="20"/>
      <c r="CY15" s="20"/>
      <c r="CZ15" s="20"/>
      <c r="DA15" s="20"/>
      <c r="DB15" s="20"/>
      <c r="DC15" s="20"/>
      <c r="DD15" s="20"/>
      <c r="DE15" s="20"/>
      <c r="DF15" s="20"/>
      <c r="DG15" s="20"/>
      <c r="DH15" s="20"/>
      <c r="DI15" s="20"/>
      <c r="DJ15" s="20"/>
      <c r="DK15" s="20"/>
      <c r="DL15" s="20"/>
      <c r="DM15" s="20"/>
      <c r="DN15" s="20"/>
      <c r="DO15" s="20"/>
      <c r="DP15" s="20"/>
      <c r="DQ15" s="20"/>
      <c r="DR15" s="20"/>
      <c r="DS15" s="20"/>
      <c r="DT15" s="20"/>
      <c r="DU15" s="20"/>
      <c r="DV15" s="20"/>
      <c r="DW15" s="20"/>
      <c r="DX15" s="20"/>
      <c r="DY15" s="20"/>
      <c r="DZ15" s="20"/>
      <c r="EA15" s="20"/>
    </row>
    <row r="16" spans="1:131">
      <c r="A16" s="20"/>
      <c r="B16" s="20"/>
      <c r="C16" s="40"/>
      <c r="D16" s="40"/>
      <c r="E16" s="40"/>
      <c r="F16" s="40"/>
      <c r="G16" s="40"/>
      <c r="H16" s="40"/>
      <c r="I16" s="40"/>
      <c r="J16" s="40"/>
      <c r="K16" s="40"/>
      <c r="L16" s="40"/>
      <c r="M16" s="40"/>
      <c r="N16" s="40"/>
      <c r="O16" s="40"/>
      <c r="P16" s="40"/>
      <c r="Q16" s="40"/>
      <c r="R16" s="40"/>
      <c r="S16" s="40"/>
      <c r="T16" s="40"/>
      <c r="U16" s="40"/>
      <c r="V16" s="40"/>
      <c r="W16" s="40"/>
      <c r="X16" s="40"/>
      <c r="Y16" s="40"/>
      <c r="Z16" s="40"/>
      <c r="AA16" s="40"/>
      <c r="AB16" s="40"/>
      <c r="AC16" s="40"/>
      <c r="AD16" s="40"/>
      <c r="AE16" s="40"/>
      <c r="AF16" s="40"/>
      <c r="AG16" s="40"/>
      <c r="AH16" s="40"/>
      <c r="AI16" s="40"/>
      <c r="AJ16" s="40"/>
      <c r="AK16" s="40"/>
      <c r="AL16" s="40"/>
      <c r="AM16" s="40"/>
      <c r="AN16" s="40"/>
      <c r="AO16" s="40"/>
      <c r="AP16" s="40"/>
      <c r="AQ16" s="40"/>
      <c r="AR16" s="40"/>
      <c r="AS16" s="40"/>
      <c r="AT16" s="40"/>
      <c r="AU16" s="40"/>
      <c r="AV16" s="40"/>
      <c r="AW16" s="40"/>
      <c r="AX16" s="40"/>
      <c r="AY16" s="40"/>
      <c r="AZ16" s="40"/>
      <c r="BA16" s="40"/>
      <c r="BB16" s="40"/>
      <c r="BC16" s="40"/>
      <c r="BD16" s="40"/>
      <c r="BE16" s="40"/>
      <c r="BF16" s="40"/>
      <c r="BG16" s="40"/>
      <c r="BH16" s="40"/>
      <c r="BI16" s="40"/>
      <c r="BJ16" s="40"/>
      <c r="BK16" s="40"/>
      <c r="BL16" s="40"/>
      <c r="BM16" s="40"/>
      <c r="BN16" s="40"/>
      <c r="BO16" s="40"/>
      <c r="BP16" s="40"/>
      <c r="BQ16" s="40"/>
      <c r="BR16" s="40"/>
      <c r="BS16" s="40"/>
      <c r="BT16" s="40"/>
      <c r="BU16" s="40"/>
      <c r="BV16" s="40"/>
      <c r="BW16" s="40"/>
      <c r="BX16" s="40"/>
      <c r="BY16" s="40"/>
      <c r="BZ16" s="40"/>
      <c r="CA16" s="40"/>
      <c r="CB16" s="40"/>
      <c r="CC16" s="40"/>
      <c r="CD16" s="40"/>
      <c r="CE16" s="40"/>
      <c r="CF16" s="40"/>
      <c r="CG16" s="40"/>
      <c r="CH16" s="40"/>
      <c r="CI16" s="40"/>
      <c r="CJ16" s="40"/>
      <c r="CK16" s="40"/>
      <c r="CL16" s="40"/>
      <c r="CM16" s="40"/>
      <c r="CN16" s="40"/>
      <c r="CO16" s="40"/>
      <c r="CP16" s="40"/>
      <c r="CQ16" s="40"/>
      <c r="CR16" s="40"/>
      <c r="CS16" s="40"/>
      <c r="CT16" s="40"/>
      <c r="CU16" s="40"/>
      <c r="CV16" s="40"/>
      <c r="CW16" s="40"/>
      <c r="CX16" s="20"/>
      <c r="CY16" s="20"/>
      <c r="CZ16" s="20"/>
      <c r="DA16" s="20"/>
      <c r="DB16" s="20"/>
      <c r="DC16" s="20"/>
      <c r="DD16" s="20"/>
      <c r="DE16" s="20"/>
      <c r="DF16" s="20"/>
      <c r="DG16" s="20"/>
      <c r="DH16" s="20"/>
      <c r="DI16" s="20"/>
      <c r="DJ16" s="20"/>
      <c r="DK16" s="20"/>
      <c r="DL16" s="20"/>
      <c r="DM16" s="20"/>
      <c r="DN16" s="20"/>
      <c r="DO16" s="20"/>
      <c r="DP16" s="20"/>
      <c r="DQ16" s="20"/>
      <c r="DR16" s="20"/>
      <c r="DS16" s="20"/>
      <c r="DT16" s="20"/>
      <c r="DU16" s="20"/>
      <c r="DV16" s="20"/>
      <c r="DW16" s="20"/>
      <c r="DX16" s="20"/>
      <c r="DY16" s="20"/>
      <c r="DZ16" s="20"/>
      <c r="EA16" s="20"/>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sheetPr codeName="Sheet4"/>
  <dimension ref="A1:EA138"/>
  <sheetViews>
    <sheetView tabSelected="1" zoomScaleNormal="100" workbookViewId="0">
      <selection activeCell="A22" sqref="A22:EA124"/>
    </sheetView>
  </sheetViews>
  <sheetFormatPr defaultRowHeight="12.75"/>
  <cols>
    <col min="1" max="1" width="53.85546875" customWidth="1"/>
    <col min="2" max="2" width="53.28515625" customWidth="1"/>
    <col min="3" max="3" width="17.42578125" bestFit="1" customWidth="1"/>
    <col min="4" max="4" width="12.140625" bestFit="1" customWidth="1"/>
    <col min="5" max="5" width="12.5703125" customWidth="1"/>
    <col min="6" max="6" width="13.7109375" customWidth="1"/>
    <col min="7" max="7" width="28.28515625" customWidth="1"/>
    <col min="8" max="8" width="15.7109375" bestFit="1" customWidth="1"/>
    <col min="9" max="9" width="15.42578125" bestFit="1" customWidth="1"/>
    <col min="10" max="10" width="14.42578125" bestFit="1" customWidth="1"/>
    <col min="11" max="11" width="14.28515625" customWidth="1"/>
    <col min="12" max="12" width="12.5703125" customWidth="1"/>
    <col min="13" max="13" width="13.28515625" bestFit="1" customWidth="1"/>
    <col min="14" max="14" width="12.140625" bestFit="1" customWidth="1"/>
    <col min="15" max="15" width="13.28515625" bestFit="1" customWidth="1"/>
    <col min="16" max="16" width="27.7109375" customWidth="1"/>
    <col min="17" max="18" width="13.28515625" bestFit="1" customWidth="1"/>
    <col min="19" max="19" width="14.42578125" bestFit="1" customWidth="1"/>
    <col min="20" max="20" width="10.7109375" customWidth="1"/>
    <col min="21" max="21" width="14" bestFit="1" customWidth="1"/>
    <col min="22" max="22" width="12.140625" bestFit="1" customWidth="1"/>
    <col min="23" max="23" width="15.42578125" bestFit="1" customWidth="1"/>
    <col min="24" max="24" width="12.42578125" bestFit="1" customWidth="1"/>
    <col min="25" max="25" width="13.28515625" bestFit="1" customWidth="1"/>
    <col min="26" max="26" width="12.28515625" bestFit="1" customWidth="1"/>
    <col min="27" max="27" width="12.5703125" bestFit="1" customWidth="1"/>
    <col min="28" max="30" width="14.28515625" bestFit="1" customWidth="1"/>
    <col min="31" max="31" width="13.7109375" bestFit="1" customWidth="1"/>
    <col min="32" max="32" width="14" bestFit="1" customWidth="1"/>
    <col min="33" max="33" width="12.85546875" bestFit="1" customWidth="1"/>
    <col min="34" max="34" width="15.28515625" bestFit="1" customWidth="1"/>
    <col min="35" max="35" width="12.28515625" bestFit="1" customWidth="1"/>
    <col min="36" max="36" width="10.85546875" bestFit="1" customWidth="1"/>
    <col min="37" max="37" width="12.28515625" bestFit="1" customWidth="1"/>
    <col min="38" max="38" width="12.5703125" bestFit="1" customWidth="1"/>
    <col min="39" max="43" width="12.85546875" customWidth="1"/>
    <col min="44" max="44" width="12.5703125" customWidth="1"/>
    <col min="45" max="45" width="12.28515625" customWidth="1"/>
    <col min="46" max="46" width="12.7109375" customWidth="1"/>
    <col min="47" max="47" width="11.85546875" customWidth="1"/>
    <col min="48" max="48" width="12.5703125" bestFit="1" customWidth="1"/>
    <col min="49" max="49" width="13.42578125" customWidth="1"/>
    <col min="50" max="50" width="15.7109375" bestFit="1" customWidth="1"/>
    <col min="51" max="51" width="11" bestFit="1" customWidth="1"/>
    <col min="52" max="52" width="16.140625" bestFit="1" customWidth="1"/>
    <col min="53" max="53" width="17.28515625" bestFit="1" customWidth="1"/>
    <col min="54" max="54" width="15" bestFit="1" customWidth="1"/>
    <col min="55" max="55" width="12.5703125" bestFit="1" customWidth="1"/>
    <col min="56" max="56" width="13.5703125" customWidth="1"/>
    <col min="57" max="58" width="14.5703125" bestFit="1" customWidth="1"/>
    <col min="59" max="59" width="14.85546875" bestFit="1" customWidth="1"/>
    <col min="60" max="60" width="15" bestFit="1" customWidth="1"/>
    <col min="61" max="61" width="13.28515625" bestFit="1" customWidth="1"/>
    <col min="62" max="62" width="14" bestFit="1" customWidth="1"/>
    <col min="63" max="63" width="13.28515625" bestFit="1" customWidth="1"/>
    <col min="64" max="64" width="11.140625" bestFit="1" customWidth="1"/>
    <col min="65" max="65" width="16.85546875" bestFit="1" customWidth="1"/>
    <col min="66" max="66" width="14.7109375" customWidth="1"/>
    <col min="67" max="67" width="12" customWidth="1"/>
    <col min="68" max="68" width="14" customWidth="1"/>
    <col min="69" max="69" width="12.5703125" customWidth="1"/>
    <col min="70" max="70" width="11.28515625" customWidth="1"/>
    <col min="71" max="71" width="14.42578125" customWidth="1"/>
    <col min="72" max="72" width="15.7109375" customWidth="1"/>
    <col min="73" max="73" width="12.85546875" customWidth="1"/>
    <col min="74" max="74" width="13" customWidth="1"/>
    <col min="75" max="75" width="11.7109375" customWidth="1"/>
    <col min="76" max="76" width="14" customWidth="1"/>
    <col min="77" max="77" width="14.85546875" customWidth="1"/>
    <col min="78" max="78" width="11.85546875" customWidth="1"/>
    <col min="79" max="79" width="13.85546875" customWidth="1"/>
    <col min="80" max="80" width="13.7109375" customWidth="1"/>
    <col min="81" max="81" width="13" customWidth="1"/>
    <col min="82" max="82" width="12.42578125" customWidth="1"/>
    <col min="83" max="83" width="13" customWidth="1"/>
    <col min="84" max="84" width="12.7109375" customWidth="1"/>
    <col min="85" max="85" width="12.42578125" customWidth="1"/>
    <col min="86" max="86" width="10.28515625" customWidth="1"/>
    <col min="87" max="91" width="9.85546875" customWidth="1"/>
    <col min="92" max="99" width="10.7109375" customWidth="1"/>
    <col min="100" max="100" width="16.5703125" customWidth="1"/>
    <col min="101" max="105" width="10.7109375" customWidth="1"/>
  </cols>
  <sheetData>
    <row r="1" spans="1:105" ht="15">
      <c r="A1" s="11" t="s">
        <v>13</v>
      </c>
      <c r="B1" s="12"/>
      <c r="C1" s="12"/>
      <c r="D1" s="12"/>
      <c r="E1" s="12"/>
      <c r="F1" s="12"/>
      <c r="G1" s="80"/>
      <c r="H1" s="13"/>
      <c r="I1" s="14"/>
      <c r="J1" s="14"/>
      <c r="K1" s="14"/>
      <c r="L1" s="14"/>
      <c r="M1" s="14"/>
      <c r="N1" s="15"/>
      <c r="O1" s="16"/>
      <c r="P1" s="15"/>
      <c r="Q1" s="15"/>
      <c r="R1" s="15"/>
      <c r="S1" s="13"/>
      <c r="T1" s="13"/>
      <c r="U1" s="13"/>
      <c r="V1" s="15"/>
      <c r="W1" s="13"/>
      <c r="X1" s="13"/>
      <c r="Y1" s="13"/>
      <c r="Z1" s="13"/>
      <c r="AA1" s="13"/>
      <c r="AB1" s="13"/>
      <c r="AC1" s="13"/>
      <c r="AD1" s="13"/>
      <c r="AE1" s="13"/>
      <c r="AF1" s="13"/>
      <c r="AG1" s="13"/>
      <c r="AH1" s="13"/>
      <c r="AI1" s="13"/>
      <c r="AJ1" s="13"/>
      <c r="AK1" s="13"/>
      <c r="AL1" s="13"/>
      <c r="AM1" s="13"/>
      <c r="AN1" s="13"/>
      <c r="AO1" s="13"/>
      <c r="AP1" s="17"/>
      <c r="AQ1" s="13"/>
      <c r="AR1" s="13"/>
      <c r="AS1" s="13"/>
      <c r="AT1" s="13"/>
      <c r="AU1" s="13"/>
      <c r="AV1" s="17"/>
      <c r="AW1" s="13"/>
      <c r="AX1" s="13"/>
      <c r="AY1" s="13"/>
      <c r="AZ1" s="13"/>
      <c r="BA1" s="13"/>
      <c r="BB1" s="13"/>
      <c r="BC1" s="13"/>
      <c r="BD1" s="13"/>
      <c r="BE1" s="13"/>
      <c r="BF1" s="13"/>
      <c r="BG1" s="13"/>
      <c r="BH1" s="13"/>
      <c r="BI1" s="13"/>
      <c r="BJ1" s="13"/>
      <c r="BK1" s="13"/>
      <c r="BL1" s="13"/>
      <c r="BM1" s="18"/>
      <c r="BN1" s="13"/>
      <c r="BO1" s="13"/>
      <c r="BP1" s="13"/>
      <c r="BQ1" s="13"/>
      <c r="BR1" s="13"/>
      <c r="BS1" s="13"/>
      <c r="BT1" s="13"/>
      <c r="BU1" s="13"/>
      <c r="BV1" s="13"/>
      <c r="BW1" s="13"/>
      <c r="BX1" s="13"/>
      <c r="BY1" s="13"/>
      <c r="BZ1" s="13"/>
      <c r="CA1" s="13"/>
      <c r="CB1" s="13"/>
      <c r="CC1" s="13"/>
      <c r="CD1" s="13"/>
      <c r="CE1" s="13"/>
      <c r="CF1" s="13"/>
      <c r="CG1" s="13"/>
      <c r="CH1" s="13"/>
      <c r="CI1" s="13"/>
      <c r="CJ1" s="13"/>
      <c r="CK1" s="13"/>
      <c r="CL1" s="13"/>
      <c r="CM1" s="13"/>
      <c r="CN1" s="13"/>
      <c r="CO1" s="13"/>
      <c r="CP1" s="17"/>
      <c r="CQ1" s="13"/>
      <c r="CR1" s="13"/>
      <c r="CS1" s="13"/>
      <c r="CT1" s="13"/>
      <c r="CU1" s="13"/>
      <c r="CV1" s="13"/>
      <c r="CW1" s="13"/>
      <c r="CX1" s="13"/>
      <c r="CY1" s="13"/>
      <c r="CZ1" s="13"/>
      <c r="DA1" s="13"/>
    </row>
    <row r="2" spans="1:105">
      <c r="A2" s="19" t="s">
        <v>14</v>
      </c>
      <c r="B2" s="13" t="str">
        <f>'7PSourceSummary'!D2</f>
        <v>DCV Restaurant Hood</v>
      </c>
      <c r="C2" s="13"/>
      <c r="D2" s="13"/>
      <c r="E2" s="13"/>
      <c r="F2" s="13"/>
      <c r="G2" s="13"/>
      <c r="H2" s="13"/>
      <c r="I2" s="14"/>
      <c r="J2" s="14"/>
      <c r="K2" s="14"/>
      <c r="L2" s="14"/>
      <c r="M2" s="14"/>
      <c r="N2" s="15"/>
      <c r="O2" s="15"/>
      <c r="P2" s="15"/>
      <c r="Q2" s="15"/>
      <c r="R2" s="15"/>
      <c r="S2" s="13"/>
      <c r="T2" s="13"/>
      <c r="U2" s="13"/>
      <c r="V2" s="15"/>
      <c r="W2" s="13"/>
      <c r="X2" s="13"/>
      <c r="Y2" s="13"/>
      <c r="Z2" s="13"/>
      <c r="AA2" s="13"/>
      <c r="AB2" s="13"/>
      <c r="AC2" s="13"/>
      <c r="AD2" s="13"/>
      <c r="AE2" s="13"/>
      <c r="AF2" s="13"/>
      <c r="AG2" s="13"/>
      <c r="AH2" s="13"/>
      <c r="AI2" s="13"/>
      <c r="AJ2" s="13"/>
      <c r="AK2" s="13"/>
      <c r="AL2" s="13"/>
      <c r="AM2" s="13"/>
      <c r="AN2" s="13"/>
      <c r="AO2" s="13"/>
      <c r="AP2" s="13"/>
      <c r="AQ2" s="13"/>
      <c r="AR2" s="13"/>
      <c r="AS2" s="13"/>
      <c r="AT2" s="13"/>
      <c r="AU2" s="13"/>
      <c r="AV2" s="13"/>
      <c r="AW2" s="13"/>
      <c r="AX2" s="13"/>
      <c r="AY2" s="13"/>
      <c r="AZ2" s="13"/>
      <c r="BA2" s="13"/>
      <c r="BB2" s="17"/>
      <c r="BC2" s="13"/>
      <c r="BD2" s="13"/>
      <c r="BE2" s="13"/>
      <c r="BF2" s="13"/>
      <c r="BG2" s="13"/>
      <c r="BH2" s="13"/>
      <c r="BI2" s="13"/>
      <c r="BJ2" s="13"/>
      <c r="BK2" s="13"/>
      <c r="BL2" s="13"/>
      <c r="BM2" s="13"/>
      <c r="BN2" s="13"/>
      <c r="BO2" s="13"/>
      <c r="BP2" s="13"/>
      <c r="BQ2" s="13"/>
      <c r="BR2" s="13"/>
      <c r="BS2" s="13"/>
      <c r="BT2" s="13"/>
      <c r="BU2" s="13"/>
      <c r="BV2" s="13"/>
      <c r="BW2" s="13"/>
      <c r="BX2" s="13"/>
      <c r="BY2" s="13"/>
      <c r="BZ2" s="13"/>
      <c r="CA2" s="13"/>
      <c r="CB2" s="13"/>
      <c r="CC2" s="13"/>
      <c r="CD2" s="13"/>
      <c r="CE2" s="13"/>
      <c r="CF2" s="13"/>
      <c r="CG2" s="13"/>
      <c r="CH2" s="13"/>
      <c r="CI2" s="13"/>
      <c r="CJ2" s="13"/>
      <c r="CK2" s="13"/>
      <c r="CL2" s="13"/>
      <c r="CM2" s="13"/>
      <c r="CN2" s="13"/>
      <c r="CO2" s="13"/>
      <c r="CP2" s="13"/>
      <c r="CQ2" s="13"/>
      <c r="CR2" s="13"/>
      <c r="CS2" s="13"/>
      <c r="CT2" s="13"/>
      <c r="CU2" s="13"/>
      <c r="CV2" s="13"/>
      <c r="CW2" s="13"/>
      <c r="CX2" s="13"/>
      <c r="CY2" s="13"/>
      <c r="CZ2" s="13"/>
      <c r="DA2" s="13"/>
    </row>
    <row r="3" spans="1:105">
      <c r="A3" s="19" t="s">
        <v>15</v>
      </c>
      <c r="B3" s="20"/>
      <c r="C3" s="19">
        <v>2012</v>
      </c>
      <c r="D3" s="20"/>
      <c r="E3" s="20"/>
      <c r="F3" s="20"/>
      <c r="G3" s="20"/>
      <c r="H3" s="20"/>
      <c r="I3" s="20"/>
      <c r="J3" s="21"/>
      <c r="K3" s="22"/>
      <c r="L3" s="20"/>
      <c r="M3" s="20"/>
      <c r="N3" s="20"/>
      <c r="O3" s="20"/>
      <c r="P3" s="20"/>
      <c r="Q3" s="20"/>
      <c r="R3" s="20"/>
      <c r="S3" s="20"/>
      <c r="T3" s="20"/>
      <c r="U3" s="20"/>
      <c r="V3" s="20"/>
      <c r="W3" s="20"/>
      <c r="X3" s="20"/>
      <c r="Y3" s="20"/>
      <c r="Z3" s="20"/>
      <c r="AA3" s="20"/>
      <c r="AB3" s="20"/>
      <c r="AC3" s="20"/>
      <c r="AD3" s="20"/>
      <c r="AE3" s="20"/>
      <c r="AF3" s="20"/>
      <c r="AG3" s="20"/>
      <c r="AH3" s="20"/>
      <c r="AI3" s="20"/>
      <c r="AJ3" s="20"/>
      <c r="AK3" s="20"/>
      <c r="AL3" s="20"/>
      <c r="AM3" s="20"/>
      <c r="AN3" s="20"/>
      <c r="AO3" s="20"/>
      <c r="AP3" s="20"/>
      <c r="AQ3" s="20"/>
      <c r="AR3" s="20"/>
      <c r="AS3" s="20"/>
      <c r="AT3" s="20"/>
      <c r="AU3" s="20"/>
      <c r="AV3" s="20"/>
      <c r="AW3" s="20"/>
      <c r="AX3" s="20"/>
      <c r="AY3" s="20"/>
      <c r="AZ3" s="20"/>
      <c r="BA3" s="20"/>
      <c r="BB3" s="20"/>
      <c r="BC3" s="20"/>
      <c r="BD3" s="20"/>
      <c r="BE3" s="20"/>
      <c r="BF3" s="20"/>
      <c r="BG3" s="20"/>
      <c r="BH3" s="20"/>
      <c r="BI3" s="20"/>
      <c r="BJ3" s="20"/>
      <c r="BK3" s="20"/>
      <c r="BL3" s="20"/>
      <c r="BM3" s="20"/>
      <c r="BN3" s="20"/>
      <c r="BO3" s="20"/>
      <c r="BP3" s="20"/>
      <c r="BQ3" s="20"/>
      <c r="BR3" s="20"/>
      <c r="BS3" s="20"/>
      <c r="BT3" s="20"/>
      <c r="BU3" s="20"/>
      <c r="BV3" s="20"/>
      <c r="BW3" s="20"/>
      <c r="BX3" s="20"/>
      <c r="BY3" s="20"/>
      <c r="BZ3" s="20"/>
      <c r="CA3" s="20"/>
      <c r="CB3" s="20"/>
      <c r="CC3" s="20"/>
      <c r="CD3" s="20"/>
      <c r="CE3" s="20"/>
      <c r="CF3" s="20"/>
      <c r="CG3" s="20"/>
      <c r="CH3" s="20"/>
      <c r="CI3" s="20"/>
      <c r="CJ3" s="20"/>
      <c r="CK3" s="20"/>
      <c r="CL3" s="20"/>
      <c r="CM3" s="20"/>
      <c r="CN3" s="20"/>
      <c r="CO3" s="22"/>
      <c r="CP3" s="22"/>
      <c r="CQ3" s="20"/>
      <c r="CR3" s="20"/>
      <c r="CS3" s="20"/>
      <c r="CT3" s="20"/>
      <c r="CU3" s="20"/>
      <c r="CV3" s="20"/>
      <c r="CW3" s="20"/>
      <c r="CX3" s="20"/>
      <c r="CY3" s="20"/>
      <c r="CZ3" s="20"/>
      <c r="DA3" s="20"/>
    </row>
    <row r="4" spans="1:105">
      <c r="A4" s="65"/>
      <c r="B4" s="66" t="s">
        <v>133</v>
      </c>
      <c r="C4" s="67">
        <v>1.107352410306802</v>
      </c>
      <c r="D4" s="20"/>
      <c r="E4" s="20"/>
      <c r="F4" s="20"/>
      <c r="G4" s="20"/>
      <c r="H4" s="20"/>
      <c r="I4" s="20"/>
      <c r="J4" s="20"/>
      <c r="K4" s="20"/>
      <c r="L4" s="20"/>
      <c r="M4" s="20"/>
      <c r="N4" s="20"/>
      <c r="O4" s="20"/>
      <c r="P4" s="20"/>
      <c r="Q4" s="20"/>
      <c r="R4" s="20"/>
      <c r="S4" s="20"/>
      <c r="T4" s="20"/>
      <c r="U4" s="20"/>
      <c r="V4" s="20"/>
      <c r="W4" s="20"/>
      <c r="X4" s="20"/>
      <c r="Y4" s="20"/>
      <c r="Z4" s="20"/>
      <c r="AA4" s="20"/>
      <c r="AB4" s="20"/>
      <c r="AC4" s="20"/>
      <c r="AD4" s="20"/>
      <c r="AE4" s="20"/>
      <c r="AF4" s="20"/>
      <c r="AG4" s="20"/>
      <c r="AH4" s="20"/>
      <c r="AI4" s="20"/>
      <c r="AJ4" s="20"/>
      <c r="AK4" s="20"/>
      <c r="AL4" s="20"/>
      <c r="AM4" s="20"/>
      <c r="AN4" s="20"/>
      <c r="AO4" s="20"/>
      <c r="AP4" s="20"/>
      <c r="AQ4" s="20"/>
      <c r="AR4" s="20"/>
      <c r="AS4" s="20"/>
      <c r="AT4" s="20"/>
      <c r="AU4" s="20"/>
      <c r="AV4" s="20"/>
      <c r="AW4" s="20"/>
      <c r="AX4" s="20"/>
      <c r="AY4" s="20"/>
      <c r="AZ4" s="20"/>
      <c r="BA4" s="20"/>
      <c r="BB4" s="20"/>
      <c r="BC4" s="20"/>
      <c r="BD4" s="20"/>
      <c r="BE4" s="20"/>
      <c r="BF4" s="20"/>
      <c r="BG4" s="20"/>
      <c r="BH4" s="20"/>
      <c r="BI4" s="20"/>
      <c r="BJ4" s="20"/>
      <c r="BK4" s="20"/>
      <c r="BL4" s="20"/>
      <c r="BM4" s="20"/>
      <c r="BN4" s="20"/>
      <c r="BO4" s="20"/>
      <c r="BP4" s="20"/>
      <c r="BQ4" s="20"/>
      <c r="BR4" s="20"/>
      <c r="BS4" s="20"/>
      <c r="BT4" s="20"/>
      <c r="BU4" s="20"/>
      <c r="BV4" s="20"/>
      <c r="BW4" s="20"/>
      <c r="BX4" s="20"/>
      <c r="BY4" s="20"/>
      <c r="BZ4" s="20"/>
      <c r="CA4" s="20"/>
      <c r="CB4" s="20"/>
      <c r="CC4" s="20"/>
      <c r="CD4" s="20"/>
      <c r="CE4" s="20"/>
      <c r="CF4" s="20"/>
      <c r="CG4" s="20"/>
      <c r="CH4" s="20"/>
      <c r="CI4" s="20"/>
      <c r="CJ4" s="20"/>
      <c r="CK4" s="20"/>
      <c r="CL4" s="20"/>
      <c r="CM4" s="20"/>
      <c r="CN4" s="20"/>
      <c r="CO4" s="20"/>
      <c r="CP4" s="20"/>
      <c r="CQ4" s="20"/>
      <c r="CR4" s="20"/>
      <c r="CS4" s="20"/>
      <c r="CT4" s="20"/>
      <c r="CU4" s="20"/>
      <c r="CV4" s="20"/>
      <c r="CW4" s="20"/>
      <c r="CX4" s="20"/>
      <c r="CY4" s="20"/>
      <c r="CZ4" s="20"/>
      <c r="DA4" s="20"/>
    </row>
    <row r="5" spans="1:105">
      <c r="A5" s="23">
        <v>1</v>
      </c>
      <c r="B5" s="23">
        <v>2</v>
      </c>
      <c r="C5" s="23">
        <v>3</v>
      </c>
      <c r="D5" s="23">
        <v>4</v>
      </c>
      <c r="E5" s="23">
        <v>5</v>
      </c>
      <c r="F5" s="23">
        <v>6</v>
      </c>
      <c r="G5" s="23">
        <v>7</v>
      </c>
      <c r="H5" s="23">
        <v>8</v>
      </c>
      <c r="I5" s="23">
        <v>9</v>
      </c>
      <c r="J5" s="23">
        <v>10</v>
      </c>
      <c r="K5" s="23">
        <v>11</v>
      </c>
      <c r="L5" s="23">
        <v>12</v>
      </c>
      <c r="M5" s="23">
        <v>13</v>
      </c>
      <c r="N5" s="23">
        <v>14</v>
      </c>
      <c r="O5" s="23">
        <v>15</v>
      </c>
      <c r="P5" s="23">
        <v>16</v>
      </c>
      <c r="Q5" s="23">
        <v>17</v>
      </c>
      <c r="R5" s="23">
        <v>18</v>
      </c>
      <c r="S5" s="23">
        <v>19</v>
      </c>
      <c r="T5" s="23">
        <v>20</v>
      </c>
      <c r="U5" s="23">
        <v>21</v>
      </c>
      <c r="V5" s="23">
        <v>22</v>
      </c>
      <c r="W5" s="23">
        <v>23</v>
      </c>
      <c r="X5" s="23">
        <v>24</v>
      </c>
      <c r="Y5" s="23">
        <v>25</v>
      </c>
      <c r="Z5" s="23">
        <v>26</v>
      </c>
      <c r="AA5" s="23">
        <v>27</v>
      </c>
      <c r="AB5" s="23">
        <v>28</v>
      </c>
      <c r="AC5" s="23">
        <v>29</v>
      </c>
      <c r="AD5" s="23">
        <v>30</v>
      </c>
      <c r="AE5" s="23">
        <v>31</v>
      </c>
      <c r="AF5" s="23">
        <v>32</v>
      </c>
      <c r="AG5" s="23">
        <v>33</v>
      </c>
      <c r="AH5" s="23">
        <v>34</v>
      </c>
      <c r="AI5" s="23">
        <v>35</v>
      </c>
      <c r="AJ5" s="23">
        <v>36</v>
      </c>
      <c r="AK5" s="23">
        <v>37</v>
      </c>
      <c r="AL5" s="23">
        <v>38</v>
      </c>
      <c r="AM5" s="23">
        <v>39</v>
      </c>
      <c r="AN5" s="23">
        <v>40</v>
      </c>
      <c r="AO5" s="23">
        <v>41</v>
      </c>
      <c r="AP5" s="23">
        <v>42</v>
      </c>
      <c r="AQ5" s="23">
        <v>43</v>
      </c>
      <c r="AR5" s="23">
        <v>44</v>
      </c>
      <c r="AS5" s="23">
        <v>45</v>
      </c>
      <c r="AT5" s="23">
        <v>46</v>
      </c>
      <c r="AU5" s="23">
        <v>47</v>
      </c>
      <c r="AV5" s="23">
        <v>48</v>
      </c>
      <c r="AW5" s="23">
        <v>49</v>
      </c>
      <c r="AX5" s="23">
        <v>50</v>
      </c>
      <c r="AY5" s="23">
        <v>51</v>
      </c>
      <c r="AZ5" s="23">
        <v>52</v>
      </c>
      <c r="BA5" s="23">
        <v>53</v>
      </c>
      <c r="BB5" s="23">
        <v>54</v>
      </c>
      <c r="BC5" s="23">
        <v>55</v>
      </c>
      <c r="BD5" s="23">
        <v>56</v>
      </c>
      <c r="BE5" s="23">
        <v>57</v>
      </c>
      <c r="BF5" s="23">
        <v>58</v>
      </c>
      <c r="BG5" s="23">
        <v>59</v>
      </c>
      <c r="BH5" s="23">
        <v>60</v>
      </c>
      <c r="BI5" s="23">
        <v>61</v>
      </c>
      <c r="BJ5" s="23">
        <v>62</v>
      </c>
      <c r="BK5" s="23">
        <v>63</v>
      </c>
      <c r="BL5" s="23">
        <v>64</v>
      </c>
      <c r="BM5" s="23">
        <v>65</v>
      </c>
      <c r="BN5" s="23">
        <v>66</v>
      </c>
      <c r="BO5" s="23">
        <v>67</v>
      </c>
      <c r="BP5" s="23">
        <v>68</v>
      </c>
      <c r="BQ5" s="23">
        <v>69</v>
      </c>
      <c r="BR5" s="23">
        <v>70</v>
      </c>
      <c r="BS5" s="23">
        <v>71</v>
      </c>
      <c r="BT5" s="23">
        <v>72</v>
      </c>
      <c r="BU5" s="23">
        <v>73</v>
      </c>
      <c r="BV5" s="23">
        <v>74</v>
      </c>
      <c r="BW5" s="23">
        <v>75</v>
      </c>
      <c r="BX5" s="23">
        <v>76</v>
      </c>
      <c r="BY5" s="23">
        <v>77</v>
      </c>
      <c r="BZ5" s="23">
        <v>78</v>
      </c>
      <c r="CA5" s="23">
        <v>79</v>
      </c>
      <c r="CB5" s="23">
        <v>80</v>
      </c>
      <c r="CC5" s="23">
        <v>81</v>
      </c>
      <c r="CD5" s="23">
        <v>82</v>
      </c>
      <c r="CE5" s="23">
        <v>83</v>
      </c>
      <c r="CF5" s="23">
        <v>84</v>
      </c>
      <c r="CG5" s="23">
        <v>85</v>
      </c>
      <c r="CH5" s="23">
        <v>86</v>
      </c>
      <c r="CI5" s="23">
        <v>87</v>
      </c>
      <c r="CJ5" s="23">
        <v>88</v>
      </c>
      <c r="CK5" s="23">
        <v>89</v>
      </c>
      <c r="CL5" s="23">
        <v>90</v>
      </c>
      <c r="CM5" s="23">
        <v>91</v>
      </c>
      <c r="CN5" s="23">
        <v>92</v>
      </c>
      <c r="CO5" s="23">
        <v>93</v>
      </c>
      <c r="CP5" s="23">
        <v>94</v>
      </c>
      <c r="CQ5" s="23">
        <v>95</v>
      </c>
      <c r="CR5" s="23">
        <v>96</v>
      </c>
      <c r="CS5" s="23">
        <v>97</v>
      </c>
      <c r="CT5" s="23">
        <v>98</v>
      </c>
      <c r="CU5" s="23">
        <v>99</v>
      </c>
      <c r="CV5" s="23">
        <v>100</v>
      </c>
      <c r="CW5" s="23">
        <v>101</v>
      </c>
      <c r="CX5" s="23">
        <v>102</v>
      </c>
      <c r="CY5" s="23">
        <v>103</v>
      </c>
      <c r="CZ5" s="23">
        <v>104</v>
      </c>
      <c r="DA5" s="23">
        <v>105</v>
      </c>
    </row>
    <row r="6" spans="1:105">
      <c r="A6" s="24" t="s">
        <v>16</v>
      </c>
      <c r="B6" s="25"/>
      <c r="C6" s="25"/>
      <c r="D6" s="25"/>
      <c r="E6" s="25"/>
      <c r="F6" s="25"/>
      <c r="G6" s="26"/>
      <c r="H6" s="27"/>
      <c r="I6" s="206" t="s">
        <v>17</v>
      </c>
      <c r="J6" s="207"/>
      <c r="K6" s="207"/>
      <c r="L6" s="207"/>
      <c r="M6" s="207"/>
      <c r="N6" s="208"/>
      <c r="O6" s="209" t="s">
        <v>18</v>
      </c>
      <c r="P6" s="210"/>
      <c r="Q6" s="28" t="s">
        <v>19</v>
      </c>
      <c r="R6" s="211" t="s">
        <v>20</v>
      </c>
      <c r="S6" s="211"/>
      <c r="T6" s="211"/>
      <c r="U6" s="29"/>
      <c r="V6" s="29"/>
      <c r="W6" s="29"/>
      <c r="X6" s="30"/>
      <c r="Y6" s="31"/>
      <c r="Z6" s="29"/>
      <c r="AA6" s="29"/>
      <c r="AB6" s="29"/>
      <c r="AC6" s="29"/>
      <c r="AD6" s="29"/>
      <c r="AE6" s="32"/>
      <c r="AF6" s="32"/>
      <c r="AG6" s="32"/>
      <c r="AH6" s="32"/>
      <c r="AI6" s="32"/>
      <c r="AJ6" s="32"/>
      <c r="AK6" s="32"/>
      <c r="AL6" s="32"/>
      <c r="AM6" s="32"/>
      <c r="AN6" s="32"/>
      <c r="AO6" s="32"/>
      <c r="AP6" s="13"/>
      <c r="AQ6" s="13"/>
      <c r="AR6" s="13"/>
      <c r="AS6" s="13"/>
      <c r="AT6" s="13"/>
      <c r="AU6" s="13"/>
      <c r="AV6" s="13"/>
      <c r="AW6" s="13"/>
      <c r="AX6" s="13"/>
      <c r="AY6" s="13"/>
      <c r="AZ6" s="13"/>
      <c r="BA6" s="13"/>
      <c r="BB6" s="13"/>
      <c r="BC6" s="13"/>
      <c r="BD6" s="13"/>
      <c r="BE6" s="13"/>
      <c r="BF6" s="13"/>
      <c r="BG6" s="13"/>
      <c r="BH6" s="13"/>
      <c r="BI6" s="13"/>
      <c r="BJ6" s="13"/>
      <c r="BK6" s="13"/>
      <c r="BL6" s="13"/>
      <c r="BM6" s="13"/>
      <c r="BN6" s="13"/>
      <c r="BO6" s="13"/>
      <c r="BP6" s="13"/>
      <c r="BQ6" s="13"/>
      <c r="BR6" s="13"/>
      <c r="BS6" s="13"/>
      <c r="BT6" s="13"/>
      <c r="BU6" s="13"/>
      <c r="BV6" s="13"/>
      <c r="BW6" s="13"/>
      <c r="BX6" s="13"/>
      <c r="BY6" s="13"/>
      <c r="BZ6" s="13"/>
      <c r="CA6" s="13"/>
      <c r="CB6" s="13"/>
      <c r="CC6" s="13"/>
      <c r="CD6" s="13"/>
      <c r="CE6" s="13"/>
      <c r="CF6" s="13"/>
      <c r="CG6" s="13"/>
      <c r="CH6" s="13"/>
      <c r="CI6" s="13"/>
      <c r="CJ6" s="13"/>
      <c r="CK6" s="13"/>
      <c r="CL6" s="13"/>
      <c r="CM6" s="13"/>
      <c r="CN6" s="13"/>
      <c r="CO6" s="13"/>
      <c r="CP6" s="13"/>
      <c r="CQ6" s="13"/>
      <c r="CR6" s="13"/>
      <c r="CS6" s="13"/>
      <c r="CT6" s="13"/>
      <c r="CU6" s="13"/>
      <c r="CV6" s="13"/>
      <c r="CW6" s="13"/>
      <c r="CX6" s="13"/>
      <c r="CY6" s="13"/>
      <c r="CZ6" s="13"/>
      <c r="DA6" s="13"/>
    </row>
    <row r="7" spans="1:105" ht="39.75" customHeight="1">
      <c r="A7" s="33" t="s">
        <v>21</v>
      </c>
      <c r="B7" s="33" t="s">
        <v>22</v>
      </c>
      <c r="C7" s="33" t="s">
        <v>23</v>
      </c>
      <c r="D7" s="33" t="s">
        <v>24</v>
      </c>
      <c r="E7" s="33" t="s">
        <v>25</v>
      </c>
      <c r="F7" s="34" t="s">
        <v>26</v>
      </c>
      <c r="G7" s="33" t="s">
        <v>27</v>
      </c>
      <c r="H7" s="35" t="s">
        <v>28</v>
      </c>
      <c r="I7" s="35" t="s">
        <v>29</v>
      </c>
      <c r="J7" s="35" t="s">
        <v>30</v>
      </c>
      <c r="K7" s="35" t="s">
        <v>31</v>
      </c>
      <c r="L7" s="35" t="s">
        <v>32</v>
      </c>
      <c r="M7" s="35" t="s">
        <v>33</v>
      </c>
      <c r="N7" s="35" t="s">
        <v>34</v>
      </c>
      <c r="O7" s="36" t="s">
        <v>35</v>
      </c>
      <c r="P7" s="35" t="s">
        <v>27</v>
      </c>
      <c r="Q7" s="37" t="s">
        <v>36</v>
      </c>
      <c r="R7" s="38" t="s">
        <v>37</v>
      </c>
      <c r="S7" s="38" t="s">
        <v>38</v>
      </c>
      <c r="T7" s="38" t="s">
        <v>39</v>
      </c>
      <c r="U7" s="39"/>
      <c r="V7" s="39"/>
      <c r="W7" s="39"/>
      <c r="X7" s="39"/>
      <c r="Y7" s="39"/>
      <c r="Z7" s="39"/>
      <c r="AA7" s="39"/>
      <c r="AB7" s="39"/>
      <c r="AC7" s="39"/>
      <c r="AD7" s="39"/>
      <c r="AE7" s="32"/>
      <c r="AF7" s="32"/>
      <c r="AG7" s="32"/>
      <c r="AH7" s="32"/>
      <c r="AI7" s="32"/>
      <c r="AJ7" s="32"/>
      <c r="AK7" s="32"/>
      <c r="AL7" s="32"/>
      <c r="AM7" s="32"/>
      <c r="AN7" s="32"/>
      <c r="AO7" s="32"/>
      <c r="AP7" s="13"/>
      <c r="AQ7" s="13"/>
      <c r="AR7" s="13"/>
      <c r="AS7" s="13"/>
      <c r="AT7" s="13"/>
      <c r="AU7" s="13"/>
      <c r="AV7" s="13"/>
      <c r="AW7" s="13"/>
      <c r="AX7" s="13"/>
      <c r="AY7" s="13"/>
      <c r="AZ7" s="13"/>
      <c r="BA7" s="13"/>
      <c r="BB7" s="13"/>
      <c r="BC7" s="13"/>
      <c r="BD7" s="13"/>
      <c r="BE7" s="13"/>
      <c r="BF7" s="13"/>
      <c r="BG7" s="13"/>
      <c r="BH7" s="13"/>
      <c r="BI7" s="13"/>
      <c r="BJ7" s="13"/>
      <c r="BK7" s="13"/>
      <c r="BL7" s="13"/>
      <c r="BM7" s="13"/>
      <c r="BN7" s="13"/>
      <c r="BO7" s="13"/>
      <c r="BP7" s="13"/>
      <c r="BQ7" s="13"/>
      <c r="BR7" s="13"/>
      <c r="BS7" s="13"/>
      <c r="BT7" s="13"/>
      <c r="BU7" s="13"/>
      <c r="BV7" s="13"/>
      <c r="BW7" s="13"/>
      <c r="BX7" s="13"/>
      <c r="BY7" s="13"/>
      <c r="BZ7" s="13"/>
      <c r="CA7" s="13"/>
      <c r="CB7" s="13"/>
      <c r="CC7" s="13"/>
      <c r="CD7" s="13"/>
      <c r="CE7" s="13"/>
      <c r="CF7" s="13"/>
      <c r="CG7" s="13"/>
      <c r="CH7" s="13"/>
      <c r="CI7" s="13"/>
      <c r="CJ7" s="13"/>
      <c r="CK7" s="13"/>
      <c r="CL7" s="13"/>
      <c r="CM7" s="13"/>
      <c r="CN7" s="13"/>
      <c r="CO7" s="13"/>
      <c r="CP7" s="13"/>
      <c r="CQ7" s="13"/>
      <c r="CR7" s="13"/>
      <c r="CS7" s="13"/>
      <c r="CT7" s="13"/>
      <c r="CU7" s="13"/>
      <c r="CV7" s="13"/>
      <c r="CW7" s="13"/>
      <c r="CX7" s="13"/>
      <c r="CY7" s="13"/>
      <c r="CZ7" s="13"/>
      <c r="DA7" s="13"/>
    </row>
    <row r="8" spans="1:105" ht="15">
      <c r="A8" s="46" t="str">
        <f>'Savings and Cost'!A8</f>
        <v>DCV Hood 0.5 hp</v>
      </c>
      <c r="B8" s="46" t="str">
        <f>'Savings and Cost'!B8</f>
        <v>DCV Hood 0.5 hp</v>
      </c>
      <c r="C8" s="46">
        <f>'Savings and Cost'!C8</f>
        <v>932.5</v>
      </c>
      <c r="D8" s="46">
        <f>'Savings and Cost'!D8</f>
        <v>18</v>
      </c>
      <c r="E8" s="44">
        <f>'Savings and Cost'!E8*$C$4</f>
        <v>8305.1430773010143</v>
      </c>
      <c r="F8" s="46">
        <f>'Savings and Cost'!F8</f>
        <v>0</v>
      </c>
      <c r="G8" s="80" t="s">
        <v>439</v>
      </c>
      <c r="H8" s="46"/>
      <c r="I8" s="46"/>
      <c r="J8" s="46"/>
      <c r="K8" s="46"/>
      <c r="L8" s="46"/>
      <c r="M8" s="46"/>
      <c r="N8" s="46"/>
      <c r="O8" s="46">
        <f>'Savings and Cost'!O24</f>
        <v>0</v>
      </c>
      <c r="P8" t="s">
        <v>138</v>
      </c>
      <c r="Q8" s="46" t="s">
        <v>83</v>
      </c>
      <c r="R8" s="46"/>
      <c r="S8" s="46"/>
      <c r="T8" s="46"/>
      <c r="U8" s="40"/>
      <c r="V8" s="40"/>
      <c r="W8" s="40"/>
      <c r="X8" s="40"/>
      <c r="Y8" s="40"/>
      <c r="Z8" s="40"/>
      <c r="AA8" s="40"/>
      <c r="AB8" s="40"/>
      <c r="AC8" s="40"/>
      <c r="AD8" s="40"/>
      <c r="AE8" s="40"/>
      <c r="AF8" s="40"/>
      <c r="AG8" s="40"/>
      <c r="AH8" s="40"/>
      <c r="AI8" s="40"/>
      <c r="AJ8" s="40"/>
      <c r="AK8" s="40"/>
      <c r="AL8" s="40"/>
      <c r="AM8" s="40"/>
      <c r="AN8" s="40"/>
      <c r="AO8" s="40"/>
      <c r="AP8" s="40"/>
      <c r="AQ8" s="40"/>
      <c r="AR8" s="40"/>
      <c r="AS8" s="40"/>
      <c r="AT8" s="40"/>
      <c r="AU8" s="40"/>
      <c r="AV8" s="40"/>
      <c r="AW8" s="40"/>
      <c r="AX8" s="40"/>
      <c r="AY8" s="40"/>
      <c r="AZ8" s="40"/>
      <c r="BA8" s="40"/>
      <c r="BB8" s="40"/>
      <c r="BC8" s="40"/>
      <c r="BD8" s="40"/>
      <c r="BE8" s="40"/>
      <c r="BF8" s="40"/>
      <c r="BG8" s="40"/>
      <c r="BH8" s="40"/>
      <c r="BI8" s="40"/>
      <c r="BJ8" s="40"/>
      <c r="BK8" s="40"/>
      <c r="BL8" s="40"/>
      <c r="BM8" s="40"/>
      <c r="BN8" s="40"/>
      <c r="BO8" s="40"/>
      <c r="BP8" s="40"/>
      <c r="BQ8" s="40"/>
      <c r="BR8" s="40"/>
      <c r="BS8" s="40"/>
      <c r="BT8" s="40"/>
      <c r="BU8" s="40"/>
      <c r="BV8" s="40"/>
      <c r="BW8" s="40"/>
      <c r="BX8" s="40"/>
      <c r="BY8" s="40"/>
      <c r="BZ8" s="40"/>
      <c r="CA8" s="40"/>
      <c r="CB8" s="40"/>
      <c r="CC8" s="40"/>
      <c r="CD8" s="40"/>
      <c r="CE8" s="40"/>
      <c r="CF8" s="40"/>
      <c r="CG8" s="40"/>
      <c r="CH8" s="40"/>
      <c r="CI8" s="40"/>
      <c r="CJ8" s="40"/>
      <c r="CK8" s="40"/>
      <c r="CL8" s="40"/>
      <c r="CM8" s="40"/>
      <c r="CN8" s="40"/>
      <c r="CO8" s="40"/>
      <c r="CP8" s="40"/>
      <c r="CQ8" s="40"/>
      <c r="CR8" s="40"/>
      <c r="CS8" s="40"/>
      <c r="CT8" s="40"/>
      <c r="CU8" s="40"/>
      <c r="CV8" s="40"/>
      <c r="CW8" s="40"/>
      <c r="CX8" s="20"/>
      <c r="CY8" s="17"/>
      <c r="CZ8" s="17"/>
      <c r="DA8" s="17"/>
    </row>
    <row r="9" spans="1:105" ht="15">
      <c r="A9" s="46" t="str">
        <f>'Savings and Cost'!A9</f>
        <v>DCV Hood 0.75 hp</v>
      </c>
      <c r="B9" s="46" t="str">
        <f>'Savings and Cost'!B9</f>
        <v>DCV Hood 0.75 hp</v>
      </c>
      <c r="C9" s="46">
        <f>'Savings and Cost'!C9</f>
        <v>1398.75</v>
      </c>
      <c r="D9" s="46">
        <f>'Savings and Cost'!D9</f>
        <v>18</v>
      </c>
      <c r="E9" s="44">
        <f>'Savings and Cost'!E9*$C$4</f>
        <v>8305.1430773010143</v>
      </c>
      <c r="F9" s="46">
        <f>'Savings and Cost'!F9</f>
        <v>0</v>
      </c>
      <c r="G9" s="80" t="s">
        <v>439</v>
      </c>
      <c r="H9" s="46"/>
      <c r="I9" s="46"/>
      <c r="J9" s="46"/>
      <c r="K9" s="46"/>
      <c r="L9" s="46"/>
      <c r="M9" s="46"/>
      <c r="N9" s="46"/>
      <c r="O9" s="46">
        <f>'Savings and Cost'!O25</f>
        <v>0</v>
      </c>
      <c r="P9" t="s">
        <v>138</v>
      </c>
      <c r="Q9" s="46" t="s">
        <v>83</v>
      </c>
      <c r="R9" s="46"/>
      <c r="S9" s="46"/>
      <c r="T9" s="46"/>
      <c r="U9" s="40"/>
      <c r="V9" s="40"/>
      <c r="W9" s="40"/>
      <c r="X9" s="40"/>
      <c r="Y9" s="40"/>
      <c r="Z9" s="40"/>
      <c r="AA9" s="40"/>
      <c r="AB9" s="40"/>
      <c r="AC9" s="40"/>
      <c r="AD9" s="40"/>
      <c r="AE9" s="40"/>
      <c r="AF9" s="40"/>
      <c r="AG9" s="40"/>
      <c r="AH9" s="40"/>
      <c r="AI9" s="40"/>
      <c r="AJ9" s="40"/>
      <c r="AK9" s="40"/>
      <c r="AL9" s="40"/>
      <c r="AM9" s="40"/>
      <c r="AN9" s="40"/>
      <c r="AO9" s="40"/>
      <c r="AP9" s="40"/>
      <c r="AQ9" s="40"/>
      <c r="AR9" s="40"/>
      <c r="AS9" s="40"/>
      <c r="AT9" s="40"/>
      <c r="AU9" s="40"/>
      <c r="AV9" s="40"/>
      <c r="AW9" s="40"/>
      <c r="AX9" s="40"/>
      <c r="AY9" s="40"/>
      <c r="AZ9" s="40"/>
      <c r="BA9" s="40"/>
      <c r="BB9" s="40"/>
      <c r="BC9" s="40"/>
      <c r="BD9" s="40"/>
      <c r="BE9" s="40"/>
      <c r="BF9" s="40"/>
      <c r="BG9" s="40"/>
      <c r="BH9" s="40"/>
      <c r="BI9" s="40"/>
      <c r="BJ9" s="40"/>
      <c r="BK9" s="40"/>
      <c r="BL9" s="40"/>
      <c r="BM9" s="40"/>
      <c r="BN9" s="40"/>
      <c r="BO9" s="40"/>
      <c r="BP9" s="40"/>
      <c r="BQ9" s="40"/>
      <c r="BR9" s="40"/>
      <c r="BS9" s="40"/>
      <c r="BT9" s="40"/>
      <c r="BU9" s="40"/>
      <c r="BV9" s="40"/>
      <c r="BW9" s="40"/>
      <c r="BX9" s="40"/>
      <c r="BY9" s="40"/>
      <c r="BZ9" s="40"/>
      <c r="CA9" s="40"/>
      <c r="CB9" s="40"/>
      <c r="CC9" s="40"/>
      <c r="CD9" s="40"/>
      <c r="CE9" s="40"/>
      <c r="CF9" s="40"/>
      <c r="CG9" s="40"/>
      <c r="CH9" s="40"/>
      <c r="CI9" s="40"/>
      <c r="CJ9" s="40"/>
      <c r="CK9" s="40"/>
      <c r="CL9" s="40"/>
      <c r="CM9" s="40"/>
      <c r="CN9" s="40"/>
      <c r="CO9" s="40"/>
      <c r="CP9" s="40"/>
      <c r="CQ9" s="40"/>
      <c r="CR9" s="40"/>
      <c r="CS9" s="40"/>
      <c r="CT9" s="40"/>
      <c r="CU9" s="40"/>
      <c r="CV9" s="40"/>
      <c r="CW9" s="40"/>
      <c r="CX9" s="20"/>
      <c r="CY9" s="17"/>
      <c r="CZ9" s="17"/>
      <c r="DA9" s="17"/>
    </row>
    <row r="10" spans="1:105" ht="15">
      <c r="A10" s="46" t="str">
        <f>'Savings and Cost'!A10</f>
        <v>DCV Hood 1 hp</v>
      </c>
      <c r="B10" s="46" t="str">
        <f>'Savings and Cost'!B10</f>
        <v>DCV Hood 1 hp</v>
      </c>
      <c r="C10" s="46">
        <f>'Savings and Cost'!C10</f>
        <v>1865</v>
      </c>
      <c r="D10" s="46">
        <f>'Savings and Cost'!D10</f>
        <v>18</v>
      </c>
      <c r="E10" s="44">
        <f>'Savings and Cost'!E10*$C$4</f>
        <v>8305.1430773010143</v>
      </c>
      <c r="F10" s="46">
        <f>'Savings and Cost'!F10</f>
        <v>0</v>
      </c>
      <c r="G10" s="80" t="s">
        <v>439</v>
      </c>
      <c r="H10" s="46"/>
      <c r="I10" s="46"/>
      <c r="J10" s="46"/>
      <c r="K10" s="46"/>
      <c r="L10" s="46"/>
      <c r="M10" s="46"/>
      <c r="N10" s="46"/>
      <c r="O10" s="46">
        <f>'Savings and Cost'!O26</f>
        <v>0</v>
      </c>
      <c r="P10" t="s">
        <v>138</v>
      </c>
      <c r="Q10" s="46" t="s">
        <v>83</v>
      </c>
      <c r="R10" s="46"/>
      <c r="S10" s="46"/>
      <c r="T10" s="46"/>
      <c r="U10" s="20"/>
      <c r="V10" s="20"/>
      <c r="W10" s="20"/>
      <c r="X10" s="20"/>
      <c r="Y10" s="20"/>
      <c r="Z10" s="20"/>
      <c r="AA10" s="20"/>
      <c r="AB10" s="20"/>
      <c r="AC10" s="20"/>
      <c r="AD10" s="20"/>
      <c r="AE10" s="20"/>
      <c r="AF10" s="20"/>
      <c r="AG10" s="20"/>
      <c r="AH10" s="20"/>
      <c r="AI10" s="20"/>
      <c r="AJ10" s="20"/>
      <c r="AK10" s="20"/>
      <c r="AL10" s="20"/>
      <c r="AM10" s="20"/>
      <c r="AN10" s="20"/>
      <c r="AO10" s="20"/>
      <c r="AP10" s="20"/>
      <c r="AQ10" s="20"/>
      <c r="AR10" s="20"/>
      <c r="AS10" s="20"/>
      <c r="AT10" s="20"/>
      <c r="AU10" s="20"/>
      <c r="AV10" s="20"/>
      <c r="AW10" s="20"/>
      <c r="AX10" s="20"/>
      <c r="AY10" s="20"/>
      <c r="AZ10" s="20"/>
      <c r="BA10" s="20"/>
      <c r="BB10" s="20"/>
      <c r="BC10" s="20"/>
      <c r="BD10" s="20"/>
      <c r="BE10" s="20"/>
      <c r="BF10" s="20"/>
      <c r="BG10" s="20"/>
      <c r="BH10" s="20"/>
      <c r="BI10" s="20"/>
      <c r="BJ10" s="20"/>
      <c r="BK10" s="20"/>
      <c r="BL10" s="20"/>
      <c r="BM10" s="20"/>
      <c r="BN10" s="20"/>
      <c r="BO10" s="20"/>
      <c r="BP10" s="20"/>
      <c r="BQ10" s="20"/>
      <c r="BR10" s="20"/>
      <c r="BS10" s="20"/>
      <c r="BT10" s="20"/>
      <c r="BU10" s="20"/>
      <c r="BV10" s="20"/>
      <c r="BW10" s="20"/>
      <c r="BX10" s="20"/>
      <c r="BY10" s="20"/>
      <c r="BZ10" s="20"/>
      <c r="CA10" s="20"/>
      <c r="CB10" s="20"/>
      <c r="CC10" s="20"/>
      <c r="CD10" s="20"/>
      <c r="CE10" s="20"/>
      <c r="CF10" s="20"/>
      <c r="CG10" s="20"/>
      <c r="CH10" s="20"/>
      <c r="CI10" s="20"/>
      <c r="CJ10" s="20"/>
      <c r="CK10" s="20"/>
      <c r="CL10" s="20"/>
      <c r="CM10" s="20"/>
      <c r="CN10" s="20"/>
      <c r="CO10" s="20"/>
      <c r="CP10" s="20"/>
      <c r="CQ10" s="20"/>
      <c r="CR10" s="20"/>
      <c r="CS10" s="20"/>
      <c r="CT10" s="20"/>
      <c r="CU10" s="20"/>
      <c r="CV10" s="20"/>
      <c r="CW10" s="20"/>
      <c r="CX10" s="20"/>
      <c r="CY10" s="20"/>
      <c r="CZ10" s="20"/>
      <c r="DA10" s="20"/>
    </row>
    <row r="11" spans="1:105" ht="15">
      <c r="A11" s="46" t="str">
        <f>'Savings and Cost'!A11</f>
        <v>DCV Hood 1.5 hp</v>
      </c>
      <c r="B11" s="46" t="str">
        <f>'Savings and Cost'!B11</f>
        <v>DCV Hood 1.5 hp</v>
      </c>
      <c r="C11" s="46">
        <f>'Savings and Cost'!C11</f>
        <v>2797.5</v>
      </c>
      <c r="D11" s="46">
        <f>'Savings and Cost'!D11</f>
        <v>18</v>
      </c>
      <c r="E11" s="44">
        <f>'Savings and Cost'!E11*$C$4</f>
        <v>8305.1430773010143</v>
      </c>
      <c r="F11" s="46">
        <f>'Savings and Cost'!F11</f>
        <v>0</v>
      </c>
      <c r="G11" s="80" t="s">
        <v>439</v>
      </c>
      <c r="H11" s="46"/>
      <c r="I11" s="46"/>
      <c r="J11" s="46"/>
      <c r="K11" s="46"/>
      <c r="L11" s="46"/>
      <c r="M11" s="46"/>
      <c r="N11" s="46"/>
      <c r="O11" s="46">
        <f>'Savings and Cost'!O27</f>
        <v>0</v>
      </c>
      <c r="P11" t="s">
        <v>138</v>
      </c>
      <c r="Q11" s="46" t="s">
        <v>83</v>
      </c>
      <c r="R11" s="46"/>
      <c r="S11" s="46"/>
      <c r="T11" s="46"/>
      <c r="U11" s="20"/>
      <c r="V11" s="20"/>
      <c r="W11" s="20"/>
      <c r="X11" s="20"/>
      <c r="Y11" s="20"/>
      <c r="Z11" s="20"/>
      <c r="AA11" s="20"/>
      <c r="AB11" s="20"/>
      <c r="AC11" s="20"/>
      <c r="AD11" s="20"/>
      <c r="AE11" s="20"/>
      <c r="AF11" s="20"/>
      <c r="AG11" s="20"/>
      <c r="AH11" s="20"/>
      <c r="AI11" s="20"/>
      <c r="AJ11" s="20"/>
      <c r="AK11" s="20"/>
      <c r="AL11" s="20"/>
      <c r="AM11" s="20"/>
      <c r="AN11" s="20"/>
      <c r="AO11" s="20"/>
      <c r="AP11" s="20"/>
      <c r="AQ11" s="20"/>
      <c r="AR11" s="20"/>
      <c r="AS11" s="20"/>
      <c r="AT11" s="20"/>
      <c r="AU11" s="20"/>
      <c r="AV11" s="20"/>
      <c r="AW11" s="20"/>
      <c r="AX11" s="20"/>
      <c r="AY11" s="20"/>
      <c r="AZ11" s="20"/>
      <c r="BA11" s="20"/>
      <c r="BB11" s="20"/>
      <c r="BC11" s="20"/>
      <c r="BD11" s="20"/>
      <c r="BE11" s="20"/>
      <c r="BF11" s="20"/>
      <c r="BG11" s="20"/>
      <c r="BH11" s="20"/>
      <c r="BI11" s="20"/>
      <c r="BJ11" s="20"/>
      <c r="BK11" s="20"/>
      <c r="BL11" s="20"/>
      <c r="BM11" s="20"/>
      <c r="BN11" s="20"/>
      <c r="BO11" s="20"/>
      <c r="BP11" s="20"/>
      <c r="BQ11" s="20"/>
      <c r="BR11" s="20"/>
      <c r="BS11" s="20"/>
      <c r="BT11" s="20"/>
      <c r="BU11" s="20"/>
      <c r="BV11" s="20"/>
      <c r="BW11" s="20"/>
      <c r="BX11" s="20"/>
      <c r="BY11" s="20"/>
      <c r="BZ11" s="20"/>
      <c r="CA11" s="20"/>
      <c r="CB11" s="20"/>
      <c r="CC11" s="20"/>
      <c r="CD11" s="20"/>
      <c r="CE11" s="20"/>
      <c r="CF11" s="20"/>
      <c r="CG11" s="20"/>
      <c r="CH11" s="20"/>
      <c r="CI11" s="20"/>
      <c r="CJ11" s="20"/>
      <c r="CK11" s="20"/>
      <c r="CL11" s="20"/>
      <c r="CM11" s="20"/>
      <c r="CN11" s="20"/>
      <c r="CO11" s="20"/>
      <c r="CP11" s="20"/>
      <c r="CQ11" s="20"/>
      <c r="CR11" s="20"/>
      <c r="CS11" s="20"/>
      <c r="CT11" s="20"/>
      <c r="CU11" s="20"/>
      <c r="CV11" s="20"/>
      <c r="CW11" s="20"/>
      <c r="CX11" s="20"/>
      <c r="CY11" s="20"/>
      <c r="CZ11" s="20"/>
      <c r="DA11" s="20"/>
    </row>
    <row r="12" spans="1:105" ht="15">
      <c r="A12" s="46" t="str">
        <f>'Savings and Cost'!A12</f>
        <v>DCV Hood 2 hp</v>
      </c>
      <c r="B12" s="46" t="str">
        <f>'Savings and Cost'!B12</f>
        <v>DCV Hood 2 hp</v>
      </c>
      <c r="C12" s="46">
        <f>'Savings and Cost'!C12</f>
        <v>3730</v>
      </c>
      <c r="D12" s="46">
        <f>'Savings and Cost'!D12</f>
        <v>18</v>
      </c>
      <c r="E12" s="44">
        <f>'Savings and Cost'!E12*$C$4</f>
        <v>8305.1430773010143</v>
      </c>
      <c r="F12" s="46">
        <f>'Savings and Cost'!F12</f>
        <v>0</v>
      </c>
      <c r="G12" s="80" t="s">
        <v>439</v>
      </c>
      <c r="H12" s="46"/>
      <c r="I12" s="46"/>
      <c r="J12" s="46"/>
      <c r="K12" s="46"/>
      <c r="L12" s="46"/>
      <c r="M12" s="46"/>
      <c r="N12" s="46"/>
      <c r="O12" s="46"/>
      <c r="Q12" s="46"/>
      <c r="R12" s="46"/>
      <c r="S12" s="46"/>
      <c r="T12" s="46"/>
      <c r="U12" s="20"/>
      <c r="V12" s="20"/>
      <c r="W12" s="20"/>
      <c r="X12" s="20"/>
      <c r="Y12" s="20"/>
      <c r="Z12" s="20"/>
      <c r="AA12" s="20"/>
      <c r="AB12" s="20"/>
      <c r="AC12" s="20"/>
      <c r="AD12" s="20"/>
      <c r="AE12" s="20"/>
      <c r="AF12" s="20"/>
      <c r="AG12" s="20"/>
      <c r="AH12" s="20"/>
      <c r="AI12" s="20"/>
      <c r="AJ12" s="20"/>
      <c r="AK12" s="20"/>
      <c r="AL12" s="20"/>
      <c r="AM12" s="20"/>
      <c r="AN12" s="20"/>
      <c r="AO12" s="20"/>
      <c r="AP12" s="20"/>
      <c r="AQ12" s="20"/>
      <c r="AR12" s="20"/>
      <c r="AS12" s="20"/>
      <c r="AT12" s="20"/>
      <c r="AU12" s="20"/>
      <c r="AV12" s="20"/>
      <c r="AW12" s="20"/>
      <c r="AX12" s="20"/>
      <c r="AY12" s="20"/>
      <c r="AZ12" s="20"/>
      <c r="BA12" s="20"/>
      <c r="BB12" s="20"/>
      <c r="BC12" s="20"/>
      <c r="BD12" s="20"/>
      <c r="BE12" s="20"/>
      <c r="BF12" s="20"/>
      <c r="BG12" s="20"/>
      <c r="BH12" s="20"/>
      <c r="BI12" s="20"/>
      <c r="BJ12" s="20"/>
      <c r="BK12" s="20"/>
      <c r="BL12" s="20"/>
      <c r="BM12" s="20"/>
      <c r="BN12" s="20"/>
      <c r="BO12" s="20"/>
      <c r="BP12" s="20"/>
      <c r="BQ12" s="20"/>
      <c r="BR12" s="20"/>
      <c r="BS12" s="20"/>
      <c r="BT12" s="20"/>
      <c r="BU12" s="20"/>
      <c r="BV12" s="20"/>
      <c r="BW12" s="20"/>
      <c r="BX12" s="20"/>
      <c r="BY12" s="20"/>
      <c r="BZ12" s="20"/>
      <c r="CA12" s="20"/>
      <c r="CB12" s="20"/>
      <c r="CC12" s="20"/>
      <c r="CD12" s="20"/>
      <c r="CE12" s="20"/>
      <c r="CF12" s="20"/>
      <c r="CG12" s="20"/>
      <c r="CH12" s="20"/>
      <c r="CI12" s="20"/>
      <c r="CJ12" s="20"/>
      <c r="CK12" s="20"/>
      <c r="CL12" s="20"/>
      <c r="CM12" s="20"/>
      <c r="CN12" s="20"/>
      <c r="CO12" s="20"/>
      <c r="CP12" s="20"/>
      <c r="CQ12" s="20"/>
      <c r="CR12" s="20"/>
      <c r="CS12" s="20"/>
      <c r="CT12" s="20"/>
      <c r="CU12" s="20"/>
      <c r="CV12" s="20"/>
      <c r="CW12" s="20"/>
      <c r="CX12" s="20"/>
      <c r="CY12" s="20"/>
      <c r="CZ12" s="20"/>
      <c r="DA12" s="20"/>
    </row>
    <row r="13" spans="1:105" ht="15">
      <c r="A13" s="46" t="str">
        <f>'Savings and Cost'!A13</f>
        <v>DCV Hood 5 hp</v>
      </c>
      <c r="B13" s="46" t="str">
        <f>'Savings and Cost'!B13</f>
        <v>DCV Hood 5 hp</v>
      </c>
      <c r="C13" s="46">
        <f>'Savings and Cost'!C13</f>
        <v>9325</v>
      </c>
      <c r="D13" s="46">
        <f>'Savings and Cost'!D13</f>
        <v>18</v>
      </c>
      <c r="E13" s="44">
        <f>'Savings and Cost'!E13*$C$4</f>
        <v>8305.1430773010143</v>
      </c>
      <c r="F13" s="46">
        <f>'Savings and Cost'!F13</f>
        <v>0</v>
      </c>
      <c r="G13" s="80" t="s">
        <v>439</v>
      </c>
      <c r="H13" s="46"/>
      <c r="I13" s="46"/>
      <c r="J13" s="46"/>
      <c r="K13" s="46"/>
      <c r="L13" s="46"/>
      <c r="M13" s="46"/>
      <c r="N13" s="46"/>
      <c r="O13" s="46"/>
      <c r="Q13" s="46"/>
      <c r="R13" s="46"/>
      <c r="S13" s="46"/>
      <c r="T13" s="46"/>
      <c r="U13" s="20"/>
      <c r="V13" s="20"/>
      <c r="W13" s="20"/>
      <c r="X13" s="20"/>
      <c r="Y13" s="20"/>
      <c r="Z13" s="20"/>
      <c r="AA13" s="20"/>
      <c r="AB13" s="20"/>
      <c r="AC13" s="20"/>
      <c r="AD13" s="20"/>
      <c r="AE13" s="20"/>
      <c r="AF13" s="20"/>
      <c r="AG13" s="20"/>
      <c r="AH13" s="20"/>
      <c r="AI13" s="20"/>
      <c r="AJ13" s="20"/>
      <c r="AK13" s="20"/>
      <c r="AL13" s="20"/>
      <c r="AM13" s="20"/>
      <c r="AN13" s="20"/>
      <c r="AO13" s="20"/>
      <c r="AP13" s="20"/>
      <c r="AQ13" s="20"/>
      <c r="AR13" s="20"/>
      <c r="AS13" s="20"/>
      <c r="AT13" s="20"/>
      <c r="AU13" s="20"/>
      <c r="AV13" s="20"/>
      <c r="AW13" s="20"/>
      <c r="AX13" s="20"/>
      <c r="AY13" s="20"/>
      <c r="AZ13" s="20"/>
      <c r="BA13" s="20"/>
      <c r="BB13" s="20"/>
      <c r="BC13" s="20"/>
      <c r="BD13" s="20"/>
      <c r="BE13" s="20"/>
      <c r="BF13" s="20"/>
      <c r="BG13" s="20"/>
      <c r="BH13" s="20"/>
      <c r="BI13" s="20"/>
      <c r="BJ13" s="20"/>
      <c r="BK13" s="20"/>
      <c r="BL13" s="20"/>
      <c r="BM13" s="20"/>
      <c r="BN13" s="20"/>
      <c r="BO13" s="20"/>
      <c r="BP13" s="20"/>
      <c r="BQ13" s="20"/>
      <c r="BR13" s="20"/>
      <c r="BS13" s="20"/>
      <c r="BT13" s="20"/>
      <c r="BU13" s="20"/>
      <c r="BV13" s="20"/>
      <c r="BW13" s="20"/>
      <c r="BX13" s="20"/>
      <c r="BY13" s="20"/>
      <c r="BZ13" s="20"/>
      <c r="CA13" s="20"/>
      <c r="CB13" s="20"/>
      <c r="CC13" s="20"/>
      <c r="CD13" s="20"/>
      <c r="CE13" s="20"/>
      <c r="CF13" s="20"/>
      <c r="CG13" s="20"/>
      <c r="CH13" s="20"/>
      <c r="CI13" s="20"/>
      <c r="CJ13" s="20"/>
      <c r="CK13" s="20"/>
      <c r="CL13" s="20"/>
      <c r="CM13" s="20"/>
      <c r="CN13" s="20"/>
      <c r="CO13" s="20"/>
      <c r="CP13" s="20"/>
      <c r="CQ13" s="20"/>
      <c r="CR13" s="20"/>
      <c r="CS13" s="20"/>
      <c r="CT13" s="20"/>
      <c r="CU13" s="20"/>
      <c r="CV13" s="20"/>
      <c r="CW13" s="20"/>
      <c r="CX13" s="20"/>
      <c r="CY13" s="20"/>
      <c r="CZ13" s="20"/>
      <c r="DA13" s="20"/>
    </row>
    <row r="14" spans="1:105" ht="15">
      <c r="A14" s="46" t="str">
        <f>'Savings and Cost'!A14</f>
        <v>DCV Hood w/ MUA 0.5 hp</v>
      </c>
      <c r="B14" s="46" t="str">
        <f>'Savings and Cost'!B14</f>
        <v>DCV Hood w/ MUA 0.5 hp</v>
      </c>
      <c r="C14" s="46">
        <f>'Savings and Cost'!C14</f>
        <v>1678.5</v>
      </c>
      <c r="D14" s="46">
        <f>'Savings and Cost'!D14</f>
        <v>18</v>
      </c>
      <c r="E14" s="44">
        <f>'Savings and Cost'!E14*$C$4</f>
        <v>8305.1430773010143</v>
      </c>
      <c r="F14" s="46">
        <f>'Savings and Cost'!F14</f>
        <v>0</v>
      </c>
      <c r="G14" s="80" t="s">
        <v>439</v>
      </c>
      <c r="H14" s="46"/>
      <c r="I14" s="46"/>
      <c r="J14" s="46"/>
      <c r="K14" s="46"/>
      <c r="L14" s="46"/>
      <c r="M14" s="46"/>
      <c r="N14" s="46"/>
      <c r="O14" s="46"/>
      <c r="Q14" s="46"/>
      <c r="R14" s="46"/>
      <c r="S14" s="46"/>
      <c r="T14" s="46"/>
      <c r="U14" s="20"/>
      <c r="V14" s="20"/>
      <c r="W14" s="20"/>
      <c r="X14" s="20"/>
      <c r="Y14" s="20"/>
      <c r="Z14" s="20"/>
      <c r="AA14" s="20"/>
      <c r="AB14" s="20"/>
      <c r="AC14" s="20"/>
      <c r="AD14" s="20"/>
      <c r="AE14" s="20"/>
      <c r="AF14" s="20"/>
      <c r="AG14" s="20"/>
      <c r="AH14" s="20"/>
      <c r="AI14" s="20"/>
      <c r="AJ14" s="20"/>
      <c r="AK14" s="20"/>
      <c r="AL14" s="20"/>
      <c r="AM14" s="20"/>
      <c r="AN14" s="20"/>
      <c r="AO14" s="20"/>
      <c r="AP14" s="20"/>
      <c r="AQ14" s="20"/>
      <c r="AR14" s="20"/>
      <c r="AS14" s="20"/>
      <c r="AT14" s="20"/>
      <c r="AU14" s="20"/>
      <c r="AV14" s="20"/>
      <c r="AW14" s="20"/>
      <c r="AX14" s="20"/>
      <c r="AY14" s="20"/>
      <c r="AZ14" s="20"/>
      <c r="BA14" s="20"/>
      <c r="BB14" s="20"/>
      <c r="BC14" s="20"/>
      <c r="BD14" s="20"/>
      <c r="BE14" s="20"/>
      <c r="BF14" s="20"/>
      <c r="BG14" s="20"/>
      <c r="BH14" s="20"/>
      <c r="BI14" s="20"/>
      <c r="BJ14" s="20"/>
      <c r="BK14" s="20"/>
      <c r="BL14" s="20"/>
      <c r="BM14" s="20"/>
      <c r="BN14" s="20"/>
      <c r="BO14" s="20"/>
      <c r="BP14" s="20"/>
      <c r="BQ14" s="20"/>
      <c r="BR14" s="20"/>
      <c r="BS14" s="20"/>
      <c r="BT14" s="20"/>
      <c r="BU14" s="20"/>
      <c r="BV14" s="20"/>
      <c r="BW14" s="20"/>
      <c r="BX14" s="20"/>
      <c r="BY14" s="20"/>
      <c r="BZ14" s="20"/>
      <c r="CA14" s="20"/>
      <c r="CB14" s="20"/>
      <c r="CC14" s="20"/>
      <c r="CD14" s="20"/>
      <c r="CE14" s="20"/>
      <c r="CF14" s="20"/>
      <c r="CG14" s="20"/>
      <c r="CH14" s="20"/>
      <c r="CI14" s="20"/>
      <c r="CJ14" s="20"/>
      <c r="CK14" s="20"/>
      <c r="CL14" s="20"/>
      <c r="CM14" s="20"/>
      <c r="CN14" s="20"/>
      <c r="CO14" s="20"/>
      <c r="CP14" s="20"/>
      <c r="CQ14" s="20"/>
      <c r="CR14" s="20"/>
      <c r="CS14" s="20"/>
      <c r="CT14" s="20"/>
      <c r="CU14" s="20"/>
      <c r="CV14" s="20"/>
      <c r="CW14" s="20"/>
      <c r="CX14" s="20"/>
      <c r="CY14" s="20"/>
      <c r="CZ14" s="20"/>
      <c r="DA14" s="20"/>
    </row>
    <row r="15" spans="1:105" ht="15">
      <c r="A15" s="46" t="str">
        <f>'Savings and Cost'!A15</f>
        <v>DCV Hood w/ MUA 0.75 hp</v>
      </c>
      <c r="B15" s="46" t="str">
        <f>'Savings and Cost'!B15</f>
        <v>DCV Hood w/ MUA 0.75 hp</v>
      </c>
      <c r="C15" s="46">
        <f>'Savings and Cost'!C15</f>
        <v>2517.75</v>
      </c>
      <c r="D15" s="46">
        <f>'Savings and Cost'!D15</f>
        <v>18</v>
      </c>
      <c r="E15" s="44">
        <f>'Savings and Cost'!E15*$C$4</f>
        <v>8305.1430773010143</v>
      </c>
      <c r="F15" s="46">
        <f>'Savings and Cost'!F15</f>
        <v>0</v>
      </c>
      <c r="G15" s="80" t="s">
        <v>439</v>
      </c>
      <c r="H15" s="46"/>
      <c r="I15" s="46"/>
      <c r="J15" s="46"/>
      <c r="K15" s="46"/>
      <c r="L15" s="46"/>
      <c r="M15" s="46"/>
      <c r="N15" s="46"/>
      <c r="O15" s="46"/>
      <c r="Q15" s="46"/>
      <c r="R15" s="46"/>
      <c r="S15" s="46"/>
      <c r="T15" s="46"/>
      <c r="U15" s="20"/>
      <c r="V15" s="20"/>
      <c r="W15" s="20"/>
      <c r="X15" s="20"/>
      <c r="Y15" s="20"/>
      <c r="Z15" s="20"/>
      <c r="AA15" s="20"/>
      <c r="AB15" s="20"/>
      <c r="AC15" s="20"/>
      <c r="AD15" s="20"/>
      <c r="AE15" s="20"/>
      <c r="AF15" s="20"/>
      <c r="AG15" s="20"/>
      <c r="AH15" s="20"/>
      <c r="AI15" s="20"/>
      <c r="AJ15" s="20"/>
      <c r="AK15" s="20"/>
      <c r="AL15" s="20"/>
      <c r="AM15" s="20"/>
      <c r="AN15" s="20"/>
      <c r="AO15" s="20"/>
      <c r="AP15" s="20"/>
      <c r="AQ15" s="20"/>
      <c r="AR15" s="20"/>
      <c r="AS15" s="20"/>
      <c r="AT15" s="20"/>
      <c r="AU15" s="20"/>
      <c r="AV15" s="20"/>
      <c r="AW15" s="20"/>
      <c r="AX15" s="20"/>
      <c r="AY15" s="20"/>
      <c r="AZ15" s="20"/>
      <c r="BA15" s="20"/>
      <c r="BB15" s="20"/>
      <c r="BC15" s="20"/>
      <c r="BD15" s="20"/>
      <c r="BE15" s="20"/>
      <c r="BF15" s="20"/>
      <c r="BG15" s="20"/>
      <c r="BH15" s="20"/>
      <c r="BI15" s="20"/>
      <c r="BJ15" s="20"/>
      <c r="BK15" s="20"/>
      <c r="BL15" s="20"/>
      <c r="BM15" s="20"/>
      <c r="BN15" s="20"/>
      <c r="BO15" s="20"/>
      <c r="BP15" s="20"/>
      <c r="BQ15" s="20"/>
      <c r="BR15" s="20"/>
      <c r="BS15" s="20"/>
      <c r="BT15" s="20"/>
      <c r="BU15" s="20"/>
      <c r="BV15" s="20"/>
      <c r="BW15" s="20"/>
      <c r="BX15" s="20"/>
      <c r="BY15" s="20"/>
      <c r="BZ15" s="20"/>
      <c r="CA15" s="20"/>
      <c r="CB15" s="20"/>
      <c r="CC15" s="20"/>
      <c r="CD15" s="20"/>
      <c r="CE15" s="20"/>
      <c r="CF15" s="20"/>
      <c r="CG15" s="20"/>
      <c r="CH15" s="20"/>
      <c r="CI15" s="20"/>
      <c r="CJ15" s="20"/>
      <c r="CK15" s="20"/>
      <c r="CL15" s="20"/>
      <c r="CM15" s="20"/>
      <c r="CN15" s="20"/>
      <c r="CO15" s="20"/>
      <c r="CP15" s="20"/>
      <c r="CQ15" s="20"/>
      <c r="CR15" s="20"/>
      <c r="CS15" s="20"/>
      <c r="CT15" s="20"/>
      <c r="CU15" s="20"/>
      <c r="CV15" s="20"/>
      <c r="CW15" s="20"/>
      <c r="CX15" s="20"/>
      <c r="CY15" s="20"/>
      <c r="CZ15" s="20"/>
      <c r="DA15" s="20"/>
    </row>
    <row r="16" spans="1:105" ht="15">
      <c r="A16" s="46" t="str">
        <f>'Savings and Cost'!A16</f>
        <v>DCV Hood w/ MUA 1 hp</v>
      </c>
      <c r="B16" s="46" t="str">
        <f>'Savings and Cost'!B16</f>
        <v>DCV Hood w/ MUA 1 hp</v>
      </c>
      <c r="C16" s="46">
        <f>'Savings and Cost'!C16</f>
        <v>3357</v>
      </c>
      <c r="D16" s="46">
        <f>'Savings and Cost'!D16</f>
        <v>18</v>
      </c>
      <c r="E16" s="44">
        <f>'Savings and Cost'!E16*$C$4</f>
        <v>8305.1430773010143</v>
      </c>
      <c r="F16" s="46">
        <f>'Savings and Cost'!F16</f>
        <v>0</v>
      </c>
      <c r="G16" s="80" t="s">
        <v>439</v>
      </c>
      <c r="H16" s="46"/>
      <c r="I16" s="46"/>
      <c r="J16" s="46"/>
      <c r="K16" s="46"/>
      <c r="L16" s="46"/>
      <c r="M16" s="46"/>
      <c r="N16" s="46"/>
      <c r="O16" s="46"/>
      <c r="Q16" s="46"/>
      <c r="R16" s="46"/>
      <c r="S16" s="46"/>
      <c r="T16" s="46"/>
      <c r="U16" s="20"/>
      <c r="V16" s="20"/>
      <c r="W16" s="20"/>
      <c r="X16" s="20"/>
      <c r="Y16" s="20"/>
      <c r="Z16" s="20"/>
      <c r="AA16" s="20"/>
      <c r="AB16" s="20"/>
      <c r="AC16" s="20"/>
      <c r="AD16" s="20"/>
      <c r="AE16" s="20"/>
      <c r="AF16" s="20"/>
      <c r="AG16" s="20"/>
      <c r="AH16" s="20"/>
      <c r="AI16" s="20"/>
      <c r="AJ16" s="20"/>
      <c r="AK16" s="20"/>
      <c r="AL16" s="20"/>
      <c r="AM16" s="20"/>
      <c r="AN16" s="20"/>
      <c r="AO16" s="20"/>
      <c r="AP16" s="20"/>
      <c r="AQ16" s="20"/>
      <c r="AR16" s="20"/>
      <c r="AS16" s="20"/>
      <c r="AT16" s="20"/>
      <c r="AU16" s="20"/>
      <c r="AV16" s="20"/>
      <c r="AW16" s="20"/>
      <c r="AX16" s="20"/>
      <c r="AY16" s="20"/>
      <c r="AZ16" s="20"/>
      <c r="BA16" s="20"/>
      <c r="BB16" s="20"/>
      <c r="BC16" s="20"/>
      <c r="BD16" s="20"/>
      <c r="BE16" s="20"/>
      <c r="BF16" s="20"/>
      <c r="BG16" s="20"/>
      <c r="BH16" s="20"/>
      <c r="BI16" s="20"/>
      <c r="BJ16" s="20"/>
      <c r="BK16" s="20"/>
      <c r="BL16" s="20"/>
      <c r="BM16" s="20"/>
      <c r="BN16" s="20"/>
      <c r="BO16" s="20"/>
      <c r="BP16" s="20"/>
      <c r="BQ16" s="20"/>
      <c r="BR16" s="20"/>
      <c r="BS16" s="20"/>
      <c r="BT16" s="20"/>
      <c r="BU16" s="20"/>
      <c r="BV16" s="20"/>
      <c r="BW16" s="20"/>
      <c r="BX16" s="20"/>
      <c r="BY16" s="20"/>
      <c r="BZ16" s="20"/>
      <c r="CA16" s="20"/>
      <c r="CB16" s="20"/>
      <c r="CC16" s="20"/>
      <c r="CD16" s="20"/>
      <c r="CE16" s="20"/>
      <c r="CF16" s="20"/>
      <c r="CG16" s="20"/>
      <c r="CH16" s="20"/>
      <c r="CI16" s="20"/>
      <c r="CJ16" s="20"/>
      <c r="CK16" s="20"/>
      <c r="CL16" s="20"/>
      <c r="CM16" s="20"/>
      <c r="CN16" s="20"/>
      <c r="CO16" s="20"/>
      <c r="CP16" s="20"/>
      <c r="CQ16" s="20"/>
      <c r="CR16" s="20"/>
      <c r="CS16" s="20"/>
      <c r="CT16" s="20"/>
      <c r="CU16" s="20"/>
      <c r="CV16" s="20"/>
      <c r="CW16" s="20"/>
      <c r="CX16" s="20"/>
      <c r="CY16" s="20"/>
      <c r="CZ16" s="20"/>
      <c r="DA16" s="20"/>
    </row>
    <row r="17" spans="1:131" ht="15">
      <c r="A17" s="46" t="str">
        <f>'Savings and Cost'!A17</f>
        <v>DCV Hood w/ MUA 1.5 hp</v>
      </c>
      <c r="B17" s="46" t="str">
        <f>'Savings and Cost'!B17</f>
        <v>DCV Hood w/ MUA 1.5 hp</v>
      </c>
      <c r="C17" s="46">
        <f>'Savings and Cost'!C17</f>
        <v>5035.5</v>
      </c>
      <c r="D17" s="46">
        <f>'Savings and Cost'!D17</f>
        <v>18</v>
      </c>
      <c r="E17" s="44">
        <f>'Savings and Cost'!E17*$C$4</f>
        <v>8305.1430773010143</v>
      </c>
      <c r="F17" s="46">
        <f>'Savings and Cost'!F17</f>
        <v>0</v>
      </c>
      <c r="G17" s="80" t="s">
        <v>439</v>
      </c>
      <c r="H17" s="46"/>
      <c r="I17" s="46"/>
      <c r="J17" s="46"/>
      <c r="K17" s="46"/>
      <c r="L17" s="46"/>
      <c r="M17" s="46"/>
      <c r="N17" s="46"/>
      <c r="O17" s="46"/>
      <c r="Q17" s="46"/>
      <c r="R17" s="46"/>
      <c r="S17" s="46"/>
      <c r="T17" s="46"/>
      <c r="U17" s="20"/>
      <c r="V17" s="20"/>
      <c r="W17" s="20"/>
      <c r="X17" s="20"/>
      <c r="Y17" s="20"/>
      <c r="Z17" s="20"/>
      <c r="AA17" s="20"/>
      <c r="AB17" s="20"/>
      <c r="AC17" s="20"/>
      <c r="AD17" s="20"/>
      <c r="AE17" s="20"/>
      <c r="AF17" s="20"/>
      <c r="AG17" s="20"/>
      <c r="AH17" s="20"/>
      <c r="AI17" s="20"/>
      <c r="AJ17" s="20"/>
      <c r="AK17" s="20"/>
      <c r="AL17" s="20"/>
      <c r="AM17" s="20"/>
      <c r="AN17" s="20"/>
      <c r="AO17" s="20"/>
      <c r="AP17" s="20"/>
      <c r="AQ17" s="20"/>
      <c r="AR17" s="20"/>
      <c r="AS17" s="20"/>
      <c r="AT17" s="20"/>
      <c r="AU17" s="20"/>
      <c r="AV17" s="20"/>
      <c r="AW17" s="20"/>
      <c r="AX17" s="20"/>
      <c r="AY17" s="20"/>
      <c r="AZ17" s="20"/>
      <c r="BA17" s="20"/>
      <c r="BB17" s="20"/>
      <c r="BC17" s="20"/>
      <c r="BD17" s="20"/>
      <c r="BE17" s="20"/>
      <c r="BF17" s="20"/>
      <c r="BG17" s="20"/>
      <c r="BH17" s="20"/>
      <c r="BI17" s="20"/>
      <c r="BJ17" s="20"/>
      <c r="BK17" s="20"/>
      <c r="BL17" s="20"/>
      <c r="BM17" s="20"/>
      <c r="BN17" s="20"/>
      <c r="BO17" s="20"/>
      <c r="BP17" s="20"/>
      <c r="BQ17" s="20"/>
      <c r="BR17" s="20"/>
      <c r="BS17" s="20"/>
      <c r="BT17" s="20"/>
      <c r="BU17" s="20"/>
      <c r="BV17" s="20"/>
      <c r="BW17" s="20"/>
      <c r="BX17" s="20"/>
      <c r="BY17" s="20"/>
      <c r="BZ17" s="20"/>
      <c r="CA17" s="20"/>
      <c r="CB17" s="20"/>
      <c r="CC17" s="20"/>
      <c r="CD17" s="20"/>
      <c r="CE17" s="20"/>
      <c r="CF17" s="20"/>
      <c r="CG17" s="20"/>
      <c r="CH17" s="20"/>
      <c r="CI17" s="20"/>
      <c r="CJ17" s="20"/>
      <c r="CK17" s="20"/>
      <c r="CL17" s="20"/>
      <c r="CM17" s="20"/>
      <c r="CN17" s="20"/>
      <c r="CO17" s="20"/>
      <c r="CP17" s="20"/>
      <c r="CQ17" s="20"/>
      <c r="CR17" s="20"/>
      <c r="CS17" s="20"/>
      <c r="CT17" s="20"/>
      <c r="CU17" s="20"/>
      <c r="CV17" s="20"/>
      <c r="CW17" s="20"/>
      <c r="CX17" s="20"/>
      <c r="CY17" s="20"/>
      <c r="CZ17" s="20"/>
      <c r="DA17" s="20"/>
    </row>
    <row r="18" spans="1:131" ht="15">
      <c r="A18" s="46" t="str">
        <f>'Savings and Cost'!A18</f>
        <v>DCV Hood w/ MUA 2 hp</v>
      </c>
      <c r="B18" s="46" t="str">
        <f>'Savings and Cost'!B18</f>
        <v>DCV Hood w/ MUA 2 hp</v>
      </c>
      <c r="C18" s="46">
        <f>'Savings and Cost'!C18</f>
        <v>6714</v>
      </c>
      <c r="D18" s="46">
        <f>'Savings and Cost'!D18</f>
        <v>18</v>
      </c>
      <c r="E18" s="44">
        <f>'Savings and Cost'!E18*$C$4</f>
        <v>8305.1430773010143</v>
      </c>
      <c r="F18" s="46">
        <f>'Savings and Cost'!F18</f>
        <v>0</v>
      </c>
      <c r="G18" s="80" t="s">
        <v>439</v>
      </c>
      <c r="H18" s="46"/>
      <c r="I18" s="46"/>
      <c r="J18" s="46"/>
      <c r="K18" s="46"/>
      <c r="L18" s="46"/>
      <c r="M18" s="46"/>
      <c r="N18" s="46"/>
      <c r="O18" s="46"/>
      <c r="Q18" s="46"/>
      <c r="R18" s="46"/>
      <c r="S18" s="46"/>
      <c r="T18" s="46"/>
      <c r="U18" s="20"/>
      <c r="V18" s="20"/>
      <c r="W18" s="20"/>
      <c r="X18" s="20"/>
      <c r="Y18" s="20"/>
      <c r="Z18" s="20"/>
      <c r="AA18" s="20"/>
      <c r="AB18" s="20"/>
      <c r="AC18" s="20"/>
      <c r="AD18" s="20"/>
      <c r="AE18" s="20"/>
      <c r="AF18" s="20"/>
      <c r="AG18" s="20"/>
      <c r="AH18" s="20"/>
      <c r="AI18" s="20"/>
      <c r="AJ18" s="20"/>
      <c r="AK18" s="20"/>
      <c r="AL18" s="20"/>
      <c r="AM18" s="20"/>
      <c r="AN18" s="20"/>
      <c r="AO18" s="20"/>
      <c r="AP18" s="20"/>
      <c r="AQ18" s="20"/>
      <c r="AR18" s="20"/>
      <c r="AS18" s="20"/>
      <c r="AT18" s="20"/>
      <c r="AU18" s="20"/>
      <c r="AV18" s="20"/>
      <c r="AW18" s="20"/>
      <c r="AX18" s="20"/>
      <c r="AY18" s="20"/>
      <c r="AZ18" s="20"/>
      <c r="BA18" s="20"/>
      <c r="BB18" s="20"/>
      <c r="BC18" s="20"/>
      <c r="BD18" s="20"/>
      <c r="BE18" s="20"/>
      <c r="BF18" s="20"/>
      <c r="BG18" s="20"/>
      <c r="BH18" s="20"/>
      <c r="BI18" s="20"/>
      <c r="BJ18" s="20"/>
      <c r="BK18" s="20"/>
      <c r="BL18" s="20"/>
      <c r="BM18" s="20"/>
      <c r="BN18" s="20"/>
      <c r="BO18" s="20"/>
      <c r="BP18" s="20"/>
      <c r="BQ18" s="20"/>
      <c r="BR18" s="20"/>
      <c r="BS18" s="20"/>
      <c r="BT18" s="20"/>
      <c r="BU18" s="20"/>
      <c r="BV18" s="20"/>
      <c r="BW18" s="20"/>
      <c r="BX18" s="20"/>
      <c r="BY18" s="20"/>
      <c r="BZ18" s="20"/>
      <c r="CA18" s="20"/>
      <c r="CB18" s="20"/>
      <c r="CC18" s="20"/>
      <c r="CD18" s="20"/>
      <c r="CE18" s="20"/>
      <c r="CF18" s="20"/>
      <c r="CG18" s="20"/>
      <c r="CH18" s="20"/>
      <c r="CI18" s="20"/>
      <c r="CJ18" s="20"/>
      <c r="CK18" s="20"/>
      <c r="CL18" s="20"/>
      <c r="CM18" s="20"/>
      <c r="CN18" s="20"/>
      <c r="CO18" s="20"/>
      <c r="CP18" s="20"/>
      <c r="CQ18" s="20"/>
      <c r="CR18" s="20"/>
      <c r="CS18" s="20"/>
      <c r="CT18" s="20"/>
      <c r="CU18" s="20"/>
      <c r="CV18" s="20"/>
      <c r="CW18" s="20"/>
      <c r="CX18" s="20"/>
      <c r="CY18" s="20"/>
      <c r="CZ18" s="20"/>
      <c r="DA18" s="20"/>
    </row>
    <row r="19" spans="1:131" ht="15">
      <c r="A19" s="46" t="str">
        <f>'Savings and Cost'!A19</f>
        <v>DCV Hood w/ MUA 5 hp</v>
      </c>
      <c r="B19" s="46" t="str">
        <f>'Savings and Cost'!B19</f>
        <v>DCV Hood w/ MUA 5 hp</v>
      </c>
      <c r="C19" s="46">
        <f>'Savings and Cost'!C19</f>
        <v>16785</v>
      </c>
      <c r="D19" s="46">
        <f>'Savings and Cost'!D19</f>
        <v>18</v>
      </c>
      <c r="E19" s="44">
        <f>'Savings and Cost'!E19*$C$4</f>
        <v>8305.1430773010143</v>
      </c>
      <c r="F19" s="46">
        <f>'Savings and Cost'!F19</f>
        <v>0</v>
      </c>
      <c r="G19" s="80" t="s">
        <v>439</v>
      </c>
      <c r="H19" s="46"/>
      <c r="I19" s="46"/>
      <c r="J19" s="46"/>
      <c r="K19" s="46"/>
      <c r="L19" s="46"/>
      <c r="M19" s="46"/>
      <c r="N19" s="46"/>
      <c r="O19" s="46"/>
      <c r="Q19" s="46"/>
      <c r="R19" s="46"/>
      <c r="S19" s="46"/>
      <c r="T19" s="46"/>
      <c r="U19" s="20"/>
      <c r="V19" s="20"/>
      <c r="W19" s="20"/>
      <c r="X19" s="20"/>
      <c r="Y19" s="20"/>
      <c r="Z19" s="20"/>
      <c r="AA19" s="20"/>
      <c r="AB19" s="20"/>
      <c r="AC19" s="20"/>
      <c r="AD19" s="20"/>
      <c r="AE19" s="20"/>
      <c r="AF19" s="20"/>
      <c r="AG19" s="20"/>
      <c r="AH19" s="20"/>
      <c r="AI19" s="20"/>
      <c r="AJ19" s="20"/>
      <c r="AK19" s="20"/>
      <c r="AL19" s="20"/>
      <c r="AM19" s="20"/>
      <c r="AN19" s="20"/>
      <c r="AO19" s="20"/>
      <c r="AP19" s="20"/>
      <c r="AQ19" s="20"/>
      <c r="AR19" s="20"/>
      <c r="AS19" s="20"/>
      <c r="AT19" s="20"/>
      <c r="AU19" s="20"/>
      <c r="AV19" s="20"/>
      <c r="AW19" s="20"/>
      <c r="AX19" s="20"/>
      <c r="AY19" s="20"/>
      <c r="AZ19" s="20"/>
      <c r="BA19" s="20"/>
      <c r="BB19" s="20"/>
      <c r="BC19" s="20"/>
      <c r="BD19" s="20"/>
      <c r="BE19" s="20"/>
      <c r="BF19" s="20"/>
      <c r="BG19" s="20"/>
      <c r="BH19" s="20"/>
      <c r="BI19" s="20"/>
      <c r="BJ19" s="20"/>
      <c r="BK19" s="20"/>
      <c r="BL19" s="20"/>
      <c r="BM19" s="20"/>
      <c r="BN19" s="20"/>
      <c r="BO19" s="20"/>
      <c r="BP19" s="20"/>
      <c r="BQ19" s="20"/>
      <c r="BR19" s="20"/>
      <c r="BS19" s="20"/>
      <c r="BT19" s="20"/>
      <c r="BU19" s="20"/>
      <c r="BV19" s="20"/>
      <c r="BW19" s="20"/>
      <c r="BX19" s="20"/>
      <c r="BY19" s="20"/>
      <c r="BZ19" s="20"/>
      <c r="CA19" s="20"/>
      <c r="CB19" s="20"/>
      <c r="CC19" s="20"/>
      <c r="CD19" s="20"/>
      <c r="CE19" s="20"/>
      <c r="CF19" s="20"/>
      <c r="CG19" s="20"/>
      <c r="CH19" s="20"/>
      <c r="CI19" s="20"/>
      <c r="CJ19" s="20"/>
      <c r="CK19" s="20"/>
      <c r="CL19" s="20"/>
      <c r="CM19" s="20"/>
      <c r="CN19" s="20"/>
      <c r="CO19" s="20"/>
      <c r="CP19" s="20"/>
      <c r="CQ19" s="20"/>
      <c r="CR19" s="20"/>
      <c r="CS19" s="20"/>
      <c r="CT19" s="20"/>
      <c r="CU19" s="20"/>
      <c r="CV19" s="20"/>
      <c r="CW19" s="20"/>
      <c r="CX19" s="20"/>
      <c r="CY19" s="20"/>
      <c r="CZ19" s="20"/>
      <c r="DA19" s="20"/>
    </row>
    <row r="22" spans="1:131">
      <c r="A22" s="20"/>
      <c r="B22" s="20"/>
      <c r="C22" s="20"/>
      <c r="D22" s="20"/>
      <c r="E22" s="20"/>
      <c r="F22" s="20"/>
      <c r="G22" s="20"/>
      <c r="H22" s="20"/>
      <c r="I22" s="20"/>
      <c r="J22" s="20"/>
      <c r="K22" s="20"/>
      <c r="L22" s="20"/>
      <c r="M22" s="20"/>
      <c r="N22" s="20"/>
      <c r="O22" s="20"/>
      <c r="P22" s="20"/>
      <c r="Q22" s="20"/>
      <c r="R22" s="20"/>
      <c r="S22" s="20"/>
      <c r="T22" s="20"/>
      <c r="U22" s="20"/>
      <c r="V22" s="20"/>
      <c r="W22" s="20"/>
      <c r="X22" s="20"/>
      <c r="Y22" s="20"/>
      <c r="Z22" s="20"/>
      <c r="AA22" s="20"/>
      <c r="AB22" s="20"/>
      <c r="AC22" s="20"/>
      <c r="AD22" s="20"/>
      <c r="AE22" s="20"/>
      <c r="AF22" s="20"/>
      <c r="AG22" s="20"/>
      <c r="AH22" s="20"/>
      <c r="AI22" s="20"/>
      <c r="AJ22" s="20"/>
      <c r="AK22" s="20"/>
      <c r="AL22" s="20"/>
      <c r="AM22" s="20"/>
      <c r="AN22" s="20"/>
      <c r="AO22" s="20"/>
      <c r="AP22" s="20"/>
      <c r="AQ22" s="20"/>
      <c r="AR22" s="20"/>
      <c r="AS22" s="20"/>
      <c r="AT22" s="20"/>
      <c r="AU22" s="20"/>
      <c r="AV22" s="20"/>
      <c r="AW22" s="20"/>
      <c r="AX22" s="20"/>
      <c r="AY22" s="20"/>
      <c r="AZ22" s="20"/>
      <c r="BA22" s="20"/>
      <c r="BB22" s="20"/>
      <c r="BC22" s="20"/>
      <c r="BD22" s="20"/>
      <c r="BE22" s="20"/>
      <c r="BF22" s="20"/>
      <c r="BG22" s="20"/>
      <c r="BH22" s="20"/>
      <c r="BI22" s="20"/>
      <c r="BJ22" s="20"/>
      <c r="BK22" s="20"/>
      <c r="BL22" s="20"/>
      <c r="BM22" s="20"/>
      <c r="BN22" s="20"/>
      <c r="BO22" s="20"/>
      <c r="BP22" s="20"/>
      <c r="BQ22" s="20"/>
      <c r="BR22" s="20"/>
      <c r="BS22" s="20"/>
      <c r="BT22" s="20"/>
      <c r="BU22" s="20"/>
      <c r="BV22" s="20"/>
      <c r="BW22" s="20"/>
      <c r="BX22" s="20"/>
      <c r="BY22" s="20"/>
      <c r="BZ22" s="20"/>
      <c r="CA22" s="20"/>
      <c r="CB22" s="20"/>
      <c r="CC22" s="20"/>
      <c r="CD22" s="20"/>
      <c r="CE22" s="20"/>
      <c r="CF22" s="20"/>
      <c r="CG22" s="20"/>
      <c r="CH22" s="20"/>
      <c r="CI22" s="20"/>
      <c r="CJ22" s="20"/>
      <c r="CK22" s="20"/>
      <c r="CL22" s="20"/>
      <c r="CM22" s="20"/>
      <c r="CN22" s="20"/>
      <c r="CO22" s="20"/>
      <c r="CP22" s="20"/>
      <c r="CQ22" s="20"/>
      <c r="CR22" s="20"/>
      <c r="CS22" s="20"/>
      <c r="CT22" s="20"/>
      <c r="CU22" s="20"/>
      <c r="CV22" s="20"/>
      <c r="CW22" s="20"/>
      <c r="CX22" s="20"/>
      <c r="CY22" s="20"/>
      <c r="CZ22" s="20"/>
      <c r="DA22" s="20"/>
      <c r="DB22" s="20"/>
      <c r="DC22" s="20"/>
      <c r="DD22" s="20"/>
      <c r="DE22" s="20"/>
      <c r="DF22" s="20"/>
      <c r="DG22" s="20"/>
      <c r="DH22" s="20"/>
      <c r="DI22" s="20"/>
      <c r="DJ22" s="20"/>
      <c r="DK22" s="20"/>
      <c r="DL22" s="20"/>
      <c r="DM22" s="20"/>
      <c r="DN22" s="20"/>
      <c r="DO22" s="20"/>
      <c r="DP22" s="20"/>
      <c r="DQ22" s="20"/>
      <c r="DR22" s="20"/>
      <c r="DS22" s="20"/>
      <c r="DT22" s="20"/>
      <c r="DU22" s="20"/>
      <c r="DV22" s="20"/>
      <c r="DW22" s="20"/>
      <c r="DX22" s="20"/>
      <c r="DY22" s="20"/>
      <c r="DZ22" s="20"/>
      <c r="EA22" s="20"/>
    </row>
    <row r="23" spans="1:131">
      <c r="A23" s="111" t="s">
        <v>205</v>
      </c>
      <c r="B23" s="112"/>
      <c r="C23" s="20"/>
      <c r="D23" s="20"/>
      <c r="E23" s="20"/>
      <c r="F23" s="20"/>
      <c r="G23" s="20"/>
      <c r="H23" s="20"/>
      <c r="I23" s="20"/>
      <c r="J23" s="20"/>
      <c r="K23" s="20"/>
      <c r="L23" s="20"/>
      <c r="M23" s="20"/>
      <c r="N23" s="20"/>
      <c r="O23" s="20"/>
      <c r="P23" s="20"/>
      <c r="Q23" s="20"/>
      <c r="R23" s="20"/>
      <c r="S23" s="20"/>
      <c r="T23" s="20"/>
      <c r="U23" s="20"/>
      <c r="V23" s="20"/>
      <c r="W23" s="20"/>
      <c r="X23" s="20"/>
      <c r="Y23" s="20"/>
      <c r="Z23" s="20"/>
      <c r="AA23" s="20"/>
      <c r="AB23" s="20"/>
      <c r="AC23" s="20"/>
      <c r="AD23" s="20"/>
      <c r="AE23" s="20"/>
      <c r="AF23" s="20"/>
      <c r="AG23" s="20"/>
      <c r="AH23" s="20"/>
      <c r="AI23" s="20"/>
      <c r="AJ23" s="20"/>
      <c r="AK23" s="20"/>
      <c r="AL23" s="20"/>
      <c r="AM23" s="20"/>
      <c r="AN23" s="20"/>
      <c r="AO23" s="20"/>
      <c r="AP23" s="20"/>
      <c r="AQ23" s="20"/>
      <c r="AR23" s="20"/>
      <c r="AS23" s="20"/>
      <c r="AT23" s="20"/>
      <c r="AU23" s="20"/>
      <c r="AV23" s="20"/>
      <c r="AW23" s="20"/>
      <c r="AX23" s="20"/>
      <c r="AY23" s="20"/>
      <c r="AZ23" s="20"/>
      <c r="BA23" s="20"/>
      <c r="BB23" s="20"/>
      <c r="BC23" s="20"/>
      <c r="BD23" s="20"/>
      <c r="BE23" s="20"/>
      <c r="BF23" s="20"/>
      <c r="BG23" s="20"/>
      <c r="BH23" s="20"/>
      <c r="BI23" s="20"/>
      <c r="BJ23" s="20"/>
      <c r="BK23" s="20"/>
      <c r="BL23" s="20"/>
      <c r="BM23" s="20"/>
      <c r="BN23" s="20"/>
      <c r="BO23" s="20"/>
      <c r="BP23" s="20"/>
      <c r="BQ23" s="20"/>
      <c r="BR23" s="20"/>
      <c r="BS23" s="20"/>
      <c r="BT23" s="20"/>
      <c r="BU23" s="20"/>
      <c r="BV23" s="20"/>
      <c r="BW23" s="20"/>
      <c r="BX23" s="20"/>
      <c r="BY23" s="20"/>
      <c r="BZ23" s="20"/>
      <c r="CA23" s="20"/>
      <c r="CB23" s="20"/>
      <c r="CC23" s="20"/>
      <c r="CD23" s="20"/>
      <c r="CE23" s="20"/>
      <c r="CF23" s="20"/>
      <c r="CG23" s="20"/>
      <c r="CH23" s="20"/>
      <c r="CI23" s="20"/>
      <c r="CJ23" s="20"/>
      <c r="CK23" s="20"/>
      <c r="CL23" s="20"/>
      <c r="CM23" s="20"/>
      <c r="CN23" s="20"/>
      <c r="CO23" s="20"/>
      <c r="CP23" s="20"/>
      <c r="CQ23" s="20"/>
      <c r="CR23" s="20"/>
      <c r="CS23" s="20"/>
      <c r="CT23" s="20"/>
      <c r="CU23" s="20"/>
      <c r="CV23" s="20"/>
      <c r="CW23" s="20"/>
      <c r="CX23" s="20"/>
      <c r="CY23" s="20"/>
      <c r="CZ23" s="20"/>
      <c r="DA23" s="20"/>
      <c r="DB23" s="20"/>
      <c r="DC23" s="20"/>
      <c r="DD23" s="20"/>
      <c r="DE23" s="20"/>
      <c r="DF23" s="20"/>
      <c r="DG23" s="20"/>
      <c r="DH23" s="20"/>
      <c r="DI23" s="20"/>
      <c r="DJ23" s="20"/>
      <c r="DK23" s="20"/>
      <c r="DL23" s="20"/>
      <c r="DM23" s="20"/>
      <c r="DN23" s="20"/>
      <c r="DO23" s="20"/>
      <c r="DP23" s="20"/>
      <c r="DQ23" s="20"/>
      <c r="DR23" s="20"/>
      <c r="DS23" s="20"/>
      <c r="DT23" s="20"/>
      <c r="DU23" s="20"/>
      <c r="DV23" s="20"/>
      <c r="DW23" s="20"/>
      <c r="DX23" s="20"/>
      <c r="DY23" s="20"/>
      <c r="DZ23" s="20"/>
      <c r="EA23" s="20"/>
    </row>
    <row r="24" spans="1:131" s="20" customFormat="1">
      <c r="A24" s="20" t="s">
        <v>206</v>
      </c>
      <c r="B24" s="20" t="s">
        <v>207</v>
      </c>
    </row>
    <row r="25" spans="1:131" s="20" customFormat="1">
      <c r="A25" s="20" t="s">
        <v>208</v>
      </c>
      <c r="B25" s="20" t="s">
        <v>504</v>
      </c>
    </row>
    <row r="26" spans="1:131" s="20" customFormat="1"/>
    <row r="27" spans="1:131" s="20" customFormat="1" ht="13.5" thickBot="1">
      <c r="A27" s="99" t="s">
        <v>209</v>
      </c>
      <c r="B27" s="113"/>
      <c r="C27" s="113"/>
      <c r="D27" s="113"/>
      <c r="E27" s="113"/>
      <c r="F27" s="113"/>
      <c r="G27" s="113"/>
      <c r="H27" s="113"/>
      <c r="I27" s="113"/>
      <c r="J27" s="113"/>
      <c r="K27" s="113"/>
      <c r="L27" s="113"/>
      <c r="M27" s="113"/>
      <c r="N27" s="113"/>
      <c r="O27" s="113"/>
      <c r="P27" s="113"/>
      <c r="Q27" s="113"/>
      <c r="R27" s="113"/>
      <c r="S27" s="113"/>
      <c r="T27" s="113"/>
      <c r="U27" s="113"/>
      <c r="V27" s="113"/>
      <c r="W27" s="113"/>
      <c r="X27" s="113"/>
      <c r="Y27" s="113"/>
      <c r="Z27" s="113"/>
      <c r="AA27" s="113"/>
      <c r="AB27" s="113"/>
      <c r="AC27" s="113"/>
      <c r="AD27" s="113"/>
      <c r="AE27" s="113"/>
      <c r="AF27" s="113"/>
      <c r="AG27" s="113"/>
      <c r="AH27" s="113"/>
      <c r="AI27" s="100"/>
    </row>
    <row r="28" spans="1:131" s="20" customFormat="1">
      <c r="B28" s="114" t="s">
        <v>210</v>
      </c>
      <c r="C28" s="115"/>
      <c r="D28" s="115" t="s">
        <v>210</v>
      </c>
      <c r="E28" s="116"/>
      <c r="G28" s="114" t="s">
        <v>211</v>
      </c>
      <c r="H28" s="115"/>
      <c r="I28" s="115"/>
      <c r="J28" s="115"/>
      <c r="K28" s="115"/>
      <c r="L28" s="115"/>
      <c r="M28" s="115"/>
      <c r="N28" s="115"/>
      <c r="O28" s="116"/>
      <c r="Q28" s="114" t="s">
        <v>212</v>
      </c>
      <c r="R28" s="115"/>
      <c r="S28" s="115"/>
      <c r="T28" s="115"/>
      <c r="U28" s="116"/>
      <c r="W28" s="114" t="s">
        <v>213</v>
      </c>
      <c r="X28" s="116"/>
      <c r="Z28" s="114" t="s">
        <v>214</v>
      </c>
      <c r="AA28" s="115"/>
      <c r="AB28" s="116"/>
    </row>
    <row r="29" spans="1:131" s="20" customFormat="1">
      <c r="B29" s="117" t="s">
        <v>215</v>
      </c>
      <c r="C29" s="118" t="s">
        <v>78</v>
      </c>
      <c r="D29" s="118" t="s">
        <v>215</v>
      </c>
      <c r="E29" s="119" t="s">
        <v>78</v>
      </c>
      <c r="G29" s="117" t="s">
        <v>216</v>
      </c>
      <c r="H29" s="118" t="s">
        <v>394</v>
      </c>
      <c r="I29" s="118"/>
      <c r="J29" s="118"/>
      <c r="K29" s="118" t="s">
        <v>217</v>
      </c>
      <c r="L29" s="118"/>
      <c r="M29" s="118"/>
      <c r="N29" s="118"/>
      <c r="O29" s="119"/>
      <c r="Q29" s="117"/>
      <c r="R29" s="118" t="s">
        <v>218</v>
      </c>
      <c r="S29" s="118" t="s">
        <v>219</v>
      </c>
      <c r="T29" s="118" t="s">
        <v>220</v>
      </c>
      <c r="U29" s="119" t="s">
        <v>221</v>
      </c>
      <c r="W29" s="117" t="s">
        <v>222</v>
      </c>
      <c r="X29" s="119">
        <v>20</v>
      </c>
      <c r="Z29" s="117"/>
      <c r="AA29" s="118" t="s">
        <v>78</v>
      </c>
      <c r="AB29" s="119" t="s">
        <v>79</v>
      </c>
    </row>
    <row r="30" spans="1:131" s="20" customFormat="1">
      <c r="B30" s="117" t="s">
        <v>223</v>
      </c>
      <c r="C30" s="118" t="s">
        <v>224</v>
      </c>
      <c r="D30" s="118" t="s">
        <v>223</v>
      </c>
      <c r="E30" s="119" t="s">
        <v>224</v>
      </c>
      <c r="G30" s="117" t="s">
        <v>225</v>
      </c>
      <c r="H30" s="118" t="s">
        <v>226</v>
      </c>
      <c r="I30" s="118"/>
      <c r="J30" s="118"/>
      <c r="K30" s="118" t="s">
        <v>227</v>
      </c>
      <c r="L30" s="118"/>
      <c r="M30" s="118"/>
      <c r="N30" s="118"/>
      <c r="O30" s="119"/>
      <c r="Q30" s="117" t="s">
        <v>228</v>
      </c>
      <c r="R30" s="118">
        <v>6.8012888465852586E-2</v>
      </c>
      <c r="S30" s="118">
        <v>4.387844424080023E-2</v>
      </c>
      <c r="T30" s="118">
        <v>5.3289007766645871E-2</v>
      </c>
      <c r="U30" s="119">
        <v>5.447903102274565E-2</v>
      </c>
      <c r="W30" s="117" t="s">
        <v>229</v>
      </c>
      <c r="X30" s="119">
        <v>2016</v>
      </c>
      <c r="Z30" s="117" t="s">
        <v>230</v>
      </c>
      <c r="AA30" s="118">
        <v>4.03890184699085E-3</v>
      </c>
      <c r="AB30" s="119">
        <v>0.01</v>
      </c>
    </row>
    <row r="31" spans="1:131" s="20" customFormat="1">
      <c r="B31" s="117" t="s">
        <v>231</v>
      </c>
      <c r="C31" s="118" t="s">
        <v>232</v>
      </c>
      <c r="D31" s="118" t="s">
        <v>231</v>
      </c>
      <c r="E31" s="119" t="s">
        <v>232</v>
      </c>
      <c r="G31" s="117" t="s">
        <v>233</v>
      </c>
      <c r="H31" s="118" t="s">
        <v>234</v>
      </c>
      <c r="I31" s="118"/>
      <c r="J31" s="118"/>
      <c r="K31" s="118" t="s">
        <v>235</v>
      </c>
      <c r="L31" s="118"/>
      <c r="M31" s="118"/>
      <c r="N31" s="118"/>
      <c r="O31" s="119"/>
      <c r="Q31" s="117" t="s">
        <v>236</v>
      </c>
      <c r="R31" s="118">
        <v>12</v>
      </c>
      <c r="S31" s="118">
        <v>12</v>
      </c>
      <c r="T31" s="118">
        <v>1</v>
      </c>
      <c r="U31" s="119">
        <v>1</v>
      </c>
      <c r="W31" s="117" t="s">
        <v>237</v>
      </c>
      <c r="X31" s="119">
        <v>2016</v>
      </c>
      <c r="Z31" s="117" t="s">
        <v>238</v>
      </c>
      <c r="AA31" s="118">
        <v>26</v>
      </c>
      <c r="AB31" s="119">
        <v>0</v>
      </c>
    </row>
    <row r="32" spans="1:131" s="20" customFormat="1" ht="13.5" thickBot="1">
      <c r="B32" s="120" t="s">
        <v>239</v>
      </c>
      <c r="C32" s="121" t="s">
        <v>232</v>
      </c>
      <c r="D32" s="121" t="s">
        <v>239</v>
      </c>
      <c r="E32" s="122" t="s">
        <v>232</v>
      </c>
      <c r="G32" s="117" t="s">
        <v>240</v>
      </c>
      <c r="H32" s="118" t="s">
        <v>241</v>
      </c>
      <c r="I32" s="118"/>
      <c r="J32" s="118"/>
      <c r="K32" s="118" t="s">
        <v>227</v>
      </c>
      <c r="L32" s="118"/>
      <c r="M32" s="118"/>
      <c r="N32" s="118"/>
      <c r="O32" s="119"/>
      <c r="Q32" s="117"/>
      <c r="R32" s="118" t="s">
        <v>218</v>
      </c>
      <c r="S32" s="118" t="s">
        <v>219</v>
      </c>
      <c r="T32" s="118" t="s">
        <v>220</v>
      </c>
      <c r="U32" s="119" t="s">
        <v>221</v>
      </c>
      <c r="W32" s="117" t="s">
        <v>242</v>
      </c>
      <c r="X32" s="119">
        <v>2012</v>
      </c>
      <c r="Z32" s="117" t="s">
        <v>243</v>
      </c>
      <c r="AA32" s="118">
        <v>0.9</v>
      </c>
      <c r="AB32" s="119" t="s">
        <v>244</v>
      </c>
    </row>
    <row r="33" spans="1:101" s="20" customFormat="1">
      <c r="G33" s="117" t="s">
        <v>245</v>
      </c>
      <c r="H33" s="118" t="s">
        <v>234</v>
      </c>
      <c r="I33" s="118"/>
      <c r="J33" s="118"/>
      <c r="K33" s="118"/>
      <c r="L33" s="118"/>
      <c r="M33" s="118"/>
      <c r="N33" s="118"/>
      <c r="O33" s="119"/>
      <c r="Q33" s="117" t="s">
        <v>246</v>
      </c>
      <c r="R33" s="118">
        <v>0.35</v>
      </c>
      <c r="S33" s="118">
        <v>0.19500000000000001</v>
      </c>
      <c r="T33" s="118">
        <v>0.45499999999999996</v>
      </c>
      <c r="U33" s="119">
        <v>0</v>
      </c>
      <c r="W33" s="117" t="s">
        <v>247</v>
      </c>
      <c r="X33" s="119">
        <v>0.04</v>
      </c>
      <c r="Z33" s="117" t="s">
        <v>248</v>
      </c>
      <c r="AA33" s="118">
        <v>4.7399348199455904E-2</v>
      </c>
      <c r="AB33" s="119">
        <v>0</v>
      </c>
    </row>
    <row r="34" spans="1:101" s="20" customFormat="1">
      <c r="B34" s="20" t="s">
        <v>249</v>
      </c>
      <c r="C34" s="20" t="s">
        <v>78</v>
      </c>
      <c r="G34" s="117" t="s">
        <v>250</v>
      </c>
      <c r="H34" s="118" t="s">
        <v>251</v>
      </c>
      <c r="I34" s="118"/>
      <c r="J34" s="118"/>
      <c r="K34" s="118" t="s">
        <v>252</v>
      </c>
      <c r="L34" s="118"/>
      <c r="M34" s="118"/>
      <c r="N34" s="118"/>
      <c r="O34" s="119"/>
      <c r="Q34" s="117" t="s">
        <v>253</v>
      </c>
      <c r="R34" s="118">
        <v>1</v>
      </c>
      <c r="S34" s="118">
        <v>0</v>
      </c>
      <c r="T34" s="118">
        <v>0</v>
      </c>
      <c r="U34" s="119">
        <v>0</v>
      </c>
      <c r="W34" s="117" t="s">
        <v>254</v>
      </c>
      <c r="X34" s="119">
        <v>0</v>
      </c>
      <c r="Z34" s="117" t="s">
        <v>255</v>
      </c>
      <c r="AA34" s="118">
        <v>31</v>
      </c>
      <c r="AB34" s="119">
        <v>0</v>
      </c>
    </row>
    <row r="35" spans="1:101" s="20" customFormat="1">
      <c r="B35" s="20" t="s">
        <v>256</v>
      </c>
      <c r="C35" s="20" t="s">
        <v>257</v>
      </c>
      <c r="G35" s="117" t="s">
        <v>258</v>
      </c>
      <c r="H35" s="118" t="s">
        <v>252</v>
      </c>
      <c r="I35" s="118"/>
      <c r="J35" s="118"/>
      <c r="K35" s="118" t="s">
        <v>259</v>
      </c>
      <c r="L35" s="118"/>
      <c r="M35" s="118"/>
      <c r="N35" s="118"/>
      <c r="O35" s="119"/>
      <c r="Q35" s="117" t="s">
        <v>260</v>
      </c>
      <c r="R35" s="118">
        <v>1</v>
      </c>
      <c r="S35" s="118">
        <v>0</v>
      </c>
      <c r="T35" s="118">
        <v>0</v>
      </c>
      <c r="U35" s="119">
        <v>0</v>
      </c>
      <c r="W35" s="117" t="s">
        <v>261</v>
      </c>
      <c r="X35" s="119">
        <v>0.2</v>
      </c>
      <c r="Z35" s="117" t="s">
        <v>262</v>
      </c>
      <c r="AA35" s="118">
        <v>0.7</v>
      </c>
      <c r="AB35" s="119" t="s">
        <v>244</v>
      </c>
    </row>
    <row r="36" spans="1:101" s="20" customFormat="1">
      <c r="B36" s="20" t="s">
        <v>263</v>
      </c>
      <c r="C36" s="20" t="s">
        <v>264</v>
      </c>
      <c r="G36" s="117" t="s">
        <v>265</v>
      </c>
      <c r="H36" s="118" t="s">
        <v>259</v>
      </c>
      <c r="I36" s="118"/>
      <c r="J36" s="118"/>
      <c r="K36" s="118" t="s">
        <v>266</v>
      </c>
      <c r="L36" s="118"/>
      <c r="M36" s="118"/>
      <c r="N36" s="118"/>
      <c r="O36" s="119"/>
      <c r="Q36" s="117" t="s">
        <v>267</v>
      </c>
      <c r="R36" s="118"/>
      <c r="S36" s="118">
        <v>0.3</v>
      </c>
      <c r="T36" s="118">
        <v>0.7</v>
      </c>
      <c r="U36" s="119">
        <v>0</v>
      </c>
      <c r="W36" s="117" t="s">
        <v>268</v>
      </c>
      <c r="X36" s="119">
        <v>0</v>
      </c>
      <c r="Z36" s="117" t="s">
        <v>269</v>
      </c>
      <c r="AA36" s="118">
        <v>0</v>
      </c>
      <c r="AB36" s="119">
        <v>0</v>
      </c>
    </row>
    <row r="37" spans="1:101" s="20" customFormat="1" ht="13.5" thickBot="1">
      <c r="B37" s="20" t="s">
        <v>270</v>
      </c>
      <c r="C37" s="20" t="s">
        <v>271</v>
      </c>
      <c r="G37" s="120" t="s">
        <v>272</v>
      </c>
      <c r="H37" s="121" t="s">
        <v>266</v>
      </c>
      <c r="I37" s="121"/>
      <c r="J37" s="121"/>
      <c r="K37" s="121"/>
      <c r="L37" s="121"/>
      <c r="M37" s="121"/>
      <c r="N37" s="121"/>
      <c r="O37" s="122"/>
      <c r="Q37" s="120" t="s">
        <v>273</v>
      </c>
      <c r="R37" s="121"/>
      <c r="S37" s="121">
        <v>20</v>
      </c>
      <c r="T37" s="121"/>
      <c r="U37" s="122"/>
      <c r="W37" s="120" t="s">
        <v>274</v>
      </c>
      <c r="X37" s="122">
        <v>2018</v>
      </c>
      <c r="Z37" s="120" t="s">
        <v>275</v>
      </c>
      <c r="AA37" s="121">
        <v>0</v>
      </c>
      <c r="AB37" s="122">
        <v>0</v>
      </c>
    </row>
    <row r="38" spans="1:101" s="20" customFormat="1"/>
    <row r="39" spans="1:101" s="20" customFormat="1"/>
    <row r="40" spans="1:101" s="20" customFormat="1"/>
    <row r="41" spans="1:101" s="20" customFormat="1"/>
    <row r="42" spans="1:101" s="20" customFormat="1"/>
    <row r="43" spans="1:101" s="20" customFormat="1"/>
    <row r="44" spans="1:101" s="20" customFormat="1"/>
    <row r="45" spans="1:101" s="20" customFormat="1" ht="13.5" thickBot="1">
      <c r="A45" s="99" t="s">
        <v>276</v>
      </c>
      <c r="B45" s="100"/>
      <c r="C45" s="40"/>
      <c r="D45" s="40"/>
      <c r="E45" s="40"/>
      <c r="F45" s="40"/>
      <c r="G45" s="40"/>
      <c r="H45" s="40"/>
      <c r="I45" s="40"/>
      <c r="J45" s="40"/>
      <c r="K45" s="40"/>
      <c r="L45" s="40"/>
      <c r="M45" s="40"/>
      <c r="N45" s="40"/>
      <c r="O45" s="40"/>
      <c r="P45" s="40"/>
      <c r="Q45" s="40"/>
      <c r="R45" s="40"/>
      <c r="S45" s="40"/>
      <c r="T45" s="40"/>
      <c r="U45" s="40"/>
      <c r="V45" s="40"/>
      <c r="W45" s="40"/>
      <c r="X45" s="40"/>
      <c r="Y45" s="40"/>
      <c r="Z45" s="40"/>
      <c r="AA45" s="40"/>
      <c r="AB45" s="40"/>
      <c r="AC45" s="40"/>
      <c r="AD45" s="40"/>
      <c r="AE45" s="40"/>
      <c r="AF45" s="40"/>
      <c r="AG45" s="40"/>
      <c r="AH45" s="40"/>
      <c r="AI45" s="40"/>
      <c r="AJ45" s="40"/>
      <c r="AK45" s="40"/>
      <c r="AL45" s="40"/>
      <c r="AM45" s="40"/>
      <c r="AN45" s="40"/>
      <c r="AO45" s="40"/>
      <c r="AP45" s="40"/>
      <c r="AQ45" s="40"/>
      <c r="AR45" s="40"/>
      <c r="AS45" s="40"/>
      <c r="AT45" s="40"/>
      <c r="AU45" s="40"/>
      <c r="AV45" s="40"/>
      <c r="AW45" s="40"/>
      <c r="AX45" s="40"/>
      <c r="AY45" s="40"/>
      <c r="AZ45" s="40"/>
      <c r="BA45" s="40"/>
      <c r="BB45" s="40"/>
      <c r="BC45" s="40"/>
      <c r="BD45" s="40"/>
      <c r="BE45" s="40"/>
      <c r="BF45" s="40"/>
      <c r="BG45" s="40"/>
      <c r="BH45" s="40"/>
      <c r="BI45" s="40"/>
      <c r="BJ45" s="40"/>
      <c r="BK45" s="40"/>
      <c r="BL45" s="40"/>
      <c r="BM45" s="40"/>
      <c r="BN45" s="40"/>
      <c r="BO45" s="40"/>
      <c r="BP45" s="40"/>
      <c r="BQ45" s="40"/>
      <c r="BR45" s="40"/>
      <c r="BS45" s="40"/>
      <c r="BT45" s="40"/>
      <c r="BU45" s="40"/>
      <c r="BV45" s="40"/>
      <c r="BW45" s="40"/>
      <c r="BX45" s="40"/>
      <c r="BY45" s="40"/>
      <c r="BZ45" s="40"/>
      <c r="CA45" s="40"/>
      <c r="CB45" s="40"/>
      <c r="CC45" s="40"/>
      <c r="CD45" s="40"/>
      <c r="CE45" s="40"/>
      <c r="CF45" s="40"/>
      <c r="CG45" s="40"/>
      <c r="CH45" s="40"/>
      <c r="CI45" s="40"/>
      <c r="CJ45" s="40"/>
      <c r="CK45" s="40"/>
      <c r="CL45" s="40"/>
      <c r="CM45" s="40"/>
      <c r="CN45" s="40"/>
      <c r="CO45" s="40"/>
      <c r="CP45" s="40"/>
      <c r="CQ45" s="40"/>
      <c r="CR45" s="40"/>
      <c r="CS45" s="40"/>
      <c r="CT45" s="40"/>
      <c r="CU45" s="40"/>
      <c r="CV45" s="40"/>
      <c r="CW45" s="40"/>
    </row>
    <row r="46" spans="1:101" s="20" customFormat="1" ht="26.25" thickBot="1">
      <c r="A46" s="123" t="s">
        <v>277</v>
      </c>
      <c r="B46" s="124"/>
      <c r="C46" s="125" t="s">
        <v>278</v>
      </c>
      <c r="D46" s="126"/>
      <c r="E46" s="126"/>
      <c r="F46" s="126"/>
      <c r="G46" s="126"/>
      <c r="H46" s="126"/>
      <c r="I46" s="126"/>
      <c r="J46" s="126"/>
      <c r="K46" s="127"/>
      <c r="L46" s="125" t="s">
        <v>80</v>
      </c>
      <c r="M46" s="126"/>
      <c r="N46" s="126"/>
      <c r="O46" s="126"/>
      <c r="P46" s="126"/>
      <c r="Q46" s="127"/>
      <c r="R46" s="125" t="s">
        <v>279</v>
      </c>
      <c r="S46" s="126"/>
      <c r="T46" s="126"/>
      <c r="U46" s="127"/>
      <c r="V46" s="125" t="s">
        <v>280</v>
      </c>
      <c r="W46" s="126"/>
      <c r="X46" s="126"/>
      <c r="Y46" s="127"/>
      <c r="Z46" s="125" t="s">
        <v>281</v>
      </c>
      <c r="AA46" s="126"/>
      <c r="AB46" s="126"/>
      <c r="AC46" s="127"/>
      <c r="AD46" s="125" t="s">
        <v>282</v>
      </c>
      <c r="AE46" s="126"/>
      <c r="AF46" s="126"/>
      <c r="AG46" s="127"/>
      <c r="AH46" s="125" t="s">
        <v>283</v>
      </c>
      <c r="AI46" s="126"/>
      <c r="AJ46" s="126"/>
      <c r="AK46" s="126"/>
      <c r="AL46" s="127"/>
      <c r="AM46" s="125" t="s">
        <v>284</v>
      </c>
      <c r="AN46" s="126"/>
      <c r="AO46" s="126"/>
      <c r="AP46" s="126"/>
      <c r="AQ46" s="126"/>
      <c r="AR46" s="126"/>
      <c r="AS46" s="127"/>
      <c r="AT46" s="125" t="s">
        <v>285</v>
      </c>
      <c r="AU46" s="126"/>
      <c r="AV46" s="126"/>
      <c r="AW46" s="126"/>
      <c r="AX46" s="126"/>
      <c r="AY46" s="126"/>
      <c r="AZ46" s="127"/>
      <c r="BA46" s="125" t="s">
        <v>286</v>
      </c>
      <c r="BB46" s="126"/>
      <c r="BC46" s="126"/>
      <c r="BD46" s="126"/>
      <c r="BE46" s="126"/>
      <c r="BF46" s="127"/>
      <c r="BG46" s="125" t="s">
        <v>287</v>
      </c>
      <c r="BH46" s="127"/>
      <c r="BI46" s="125" t="s">
        <v>288</v>
      </c>
      <c r="BJ46" s="126"/>
      <c r="BK46" s="126"/>
      <c r="BL46" s="126"/>
      <c r="BM46" s="127"/>
      <c r="BN46" s="125" t="s">
        <v>289</v>
      </c>
      <c r="BO46" s="126"/>
      <c r="BP46" s="126"/>
      <c r="BQ46" s="126"/>
      <c r="BR46" s="126"/>
      <c r="BS46" s="126"/>
      <c r="BT46" s="126"/>
      <c r="BU46" s="126"/>
      <c r="BV46" s="126"/>
      <c r="BW46" s="126"/>
      <c r="BX46" s="126"/>
      <c r="BY46" s="126"/>
      <c r="BZ46" s="126"/>
      <c r="CA46" s="126"/>
      <c r="CB46" s="126"/>
      <c r="CC46" s="127"/>
      <c r="CD46" s="125" t="s">
        <v>290</v>
      </c>
      <c r="CE46" s="127"/>
      <c r="CF46" s="125" t="s">
        <v>291</v>
      </c>
      <c r="CG46" s="126"/>
      <c r="CH46" s="126"/>
      <c r="CI46" s="126"/>
      <c r="CJ46" s="126"/>
      <c r="CK46" s="127"/>
      <c r="CL46" s="128"/>
      <c r="CM46" s="125" t="s">
        <v>18</v>
      </c>
      <c r="CN46" s="126"/>
      <c r="CO46" s="126"/>
      <c r="CP46" s="127"/>
      <c r="CQ46" s="125" t="s">
        <v>292</v>
      </c>
      <c r="CR46" s="126"/>
      <c r="CS46" s="126"/>
      <c r="CT46" s="126"/>
      <c r="CU46" s="127"/>
      <c r="CV46" s="125" t="s">
        <v>293</v>
      </c>
      <c r="CW46" s="127"/>
    </row>
    <row r="47" spans="1:101" s="20" customFormat="1" ht="127.5">
      <c r="A47" s="107" t="s">
        <v>179</v>
      </c>
      <c r="B47" s="108" t="s">
        <v>180</v>
      </c>
      <c r="C47" s="109" t="s">
        <v>9</v>
      </c>
      <c r="D47" s="109" t="s">
        <v>294</v>
      </c>
      <c r="E47" s="109" t="s">
        <v>295</v>
      </c>
      <c r="F47" s="109" t="s">
        <v>296</v>
      </c>
      <c r="G47" s="109" t="s">
        <v>297</v>
      </c>
      <c r="H47" s="109" t="s">
        <v>298</v>
      </c>
      <c r="I47" s="109" t="s">
        <v>299</v>
      </c>
      <c r="J47" s="109" t="s">
        <v>300</v>
      </c>
      <c r="K47" s="109" t="s">
        <v>301</v>
      </c>
      <c r="L47" s="109" t="s">
        <v>302</v>
      </c>
      <c r="M47" s="109" t="s">
        <v>303</v>
      </c>
      <c r="N47" s="109" t="s">
        <v>304</v>
      </c>
      <c r="O47" s="109" t="s">
        <v>305</v>
      </c>
      <c r="P47" s="109" t="s">
        <v>306</v>
      </c>
      <c r="Q47" s="109" t="s">
        <v>307</v>
      </c>
      <c r="R47" s="109" t="s">
        <v>308</v>
      </c>
      <c r="S47" s="109" t="s">
        <v>309</v>
      </c>
      <c r="T47" s="109" t="s">
        <v>310</v>
      </c>
      <c r="U47" s="109" t="s">
        <v>218</v>
      </c>
      <c r="V47" s="109" t="s">
        <v>308</v>
      </c>
      <c r="W47" s="109" t="s">
        <v>309</v>
      </c>
      <c r="X47" s="109" t="s">
        <v>310</v>
      </c>
      <c r="Y47" s="109" t="s">
        <v>218</v>
      </c>
      <c r="Z47" s="109" t="s">
        <v>308</v>
      </c>
      <c r="AA47" s="109" t="s">
        <v>309</v>
      </c>
      <c r="AB47" s="109" t="s">
        <v>310</v>
      </c>
      <c r="AC47" s="109" t="s">
        <v>218</v>
      </c>
      <c r="AD47" s="109" t="s">
        <v>308</v>
      </c>
      <c r="AE47" s="109" t="s">
        <v>309</v>
      </c>
      <c r="AF47" s="109" t="s">
        <v>310</v>
      </c>
      <c r="AG47" s="109" t="s">
        <v>218</v>
      </c>
      <c r="AH47" s="109" t="s">
        <v>308</v>
      </c>
      <c r="AI47" s="109" t="s">
        <v>309</v>
      </c>
      <c r="AJ47" s="109" t="s">
        <v>310</v>
      </c>
      <c r="AK47" s="109" t="s">
        <v>218</v>
      </c>
      <c r="AL47" s="109" t="s">
        <v>81</v>
      </c>
      <c r="AM47" s="109" t="s">
        <v>311</v>
      </c>
      <c r="AN47" s="109" t="s">
        <v>312</v>
      </c>
      <c r="AO47" s="109" t="s">
        <v>313</v>
      </c>
      <c r="AP47" s="109" t="s">
        <v>314</v>
      </c>
      <c r="AQ47" s="109" t="s">
        <v>315</v>
      </c>
      <c r="AR47" s="109" t="s">
        <v>316</v>
      </c>
      <c r="AS47" s="109" t="s">
        <v>317</v>
      </c>
      <c r="AT47" s="109" t="s">
        <v>318</v>
      </c>
      <c r="AU47" s="109" t="s">
        <v>319</v>
      </c>
      <c r="AV47" s="109" t="s">
        <v>320</v>
      </c>
      <c r="AW47" s="109" t="s">
        <v>321</v>
      </c>
      <c r="AX47" s="109" t="s">
        <v>322</v>
      </c>
      <c r="AY47" s="109" t="s">
        <v>323</v>
      </c>
      <c r="AZ47" s="109" t="s">
        <v>324</v>
      </c>
      <c r="BA47" s="109" t="s">
        <v>325</v>
      </c>
      <c r="BB47" s="109" t="s">
        <v>326</v>
      </c>
      <c r="BC47" s="109" t="s">
        <v>327</v>
      </c>
      <c r="BD47" s="109" t="s">
        <v>328</v>
      </c>
      <c r="BE47" s="109" t="s">
        <v>329</v>
      </c>
      <c r="BF47" s="109" t="s">
        <v>330</v>
      </c>
      <c r="BG47" s="109" t="s">
        <v>331</v>
      </c>
      <c r="BH47" s="109" t="s">
        <v>332</v>
      </c>
      <c r="BI47" s="109" t="s">
        <v>333</v>
      </c>
      <c r="BJ47" s="109" t="s">
        <v>334</v>
      </c>
      <c r="BK47" s="109" t="s">
        <v>335</v>
      </c>
      <c r="BL47" s="109" t="s">
        <v>336</v>
      </c>
      <c r="BM47" s="109" t="s">
        <v>337</v>
      </c>
      <c r="BN47" s="109" t="s">
        <v>338</v>
      </c>
      <c r="BO47" s="109" t="s">
        <v>339</v>
      </c>
      <c r="BP47" s="109" t="s">
        <v>340</v>
      </c>
      <c r="BQ47" s="109" t="s">
        <v>341</v>
      </c>
      <c r="BR47" s="109" t="s">
        <v>342</v>
      </c>
      <c r="BS47" s="109" t="s">
        <v>343</v>
      </c>
      <c r="BT47" s="109" t="s">
        <v>344</v>
      </c>
      <c r="BU47" s="109" t="s">
        <v>345</v>
      </c>
      <c r="BV47" s="109" t="s">
        <v>346</v>
      </c>
      <c r="BW47" s="109" t="s">
        <v>347</v>
      </c>
      <c r="BX47" s="109" t="s">
        <v>348</v>
      </c>
      <c r="BY47" s="109" t="s">
        <v>349</v>
      </c>
      <c r="BZ47" s="109" t="s">
        <v>350</v>
      </c>
      <c r="CA47" s="109" t="s">
        <v>351</v>
      </c>
      <c r="CB47" s="109" t="s">
        <v>352</v>
      </c>
      <c r="CC47" s="109" t="s">
        <v>353</v>
      </c>
      <c r="CD47" s="109" t="s">
        <v>190</v>
      </c>
      <c r="CE47" s="109" t="s">
        <v>189</v>
      </c>
      <c r="CF47" s="109" t="s">
        <v>354</v>
      </c>
      <c r="CG47" s="109" t="s">
        <v>355</v>
      </c>
      <c r="CH47" s="109" t="s">
        <v>356</v>
      </c>
      <c r="CI47" s="109" t="s">
        <v>357</v>
      </c>
      <c r="CJ47" s="109" t="s">
        <v>358</v>
      </c>
      <c r="CK47" s="109" t="s">
        <v>359</v>
      </c>
      <c r="CL47" s="109"/>
      <c r="CM47" s="109" t="s">
        <v>360</v>
      </c>
      <c r="CN47" s="109" t="s">
        <v>361</v>
      </c>
      <c r="CO47" s="109" t="s">
        <v>362</v>
      </c>
      <c r="CP47" s="109" t="s">
        <v>363</v>
      </c>
      <c r="CQ47" s="109" t="s">
        <v>364</v>
      </c>
      <c r="CR47" s="109" t="s">
        <v>365</v>
      </c>
      <c r="CS47" s="109" t="s">
        <v>366</v>
      </c>
      <c r="CT47" s="109" t="s">
        <v>367</v>
      </c>
      <c r="CU47" s="109" t="s">
        <v>368</v>
      </c>
      <c r="CV47" s="109" t="s">
        <v>369</v>
      </c>
      <c r="CW47" s="129" t="s">
        <v>370</v>
      </c>
    </row>
    <row r="48" spans="1:101" s="20" customFormat="1">
      <c r="A48" s="20" t="s">
        <v>399</v>
      </c>
      <c r="B48" s="20" t="s">
        <v>399</v>
      </c>
      <c r="C48" s="40">
        <v>18</v>
      </c>
      <c r="D48" s="40">
        <v>932.5</v>
      </c>
      <c r="E48" s="40">
        <v>0</v>
      </c>
      <c r="F48" s="40">
        <v>8305.1430773010143</v>
      </c>
      <c r="G48" s="40">
        <v>0</v>
      </c>
      <c r="H48" s="40">
        <v>0</v>
      </c>
      <c r="I48" s="40" t="s">
        <v>439</v>
      </c>
      <c r="J48" s="40"/>
      <c r="K48" s="40"/>
      <c r="L48" s="40">
        <v>1001.2721185133008</v>
      </c>
      <c r="M48" s="40">
        <v>0.14630537760555706</v>
      </c>
      <c r="N48" s="40">
        <v>0.14524941099970715</v>
      </c>
      <c r="O48" s="40">
        <v>0</v>
      </c>
      <c r="P48" s="40">
        <v>0</v>
      </c>
      <c r="Q48" s="40">
        <v>0</v>
      </c>
      <c r="R48" s="40">
        <v>1656.1564738856609</v>
      </c>
      <c r="S48" s="40">
        <v>3827.1257111720561</v>
      </c>
      <c r="T48" s="40">
        <v>0</v>
      </c>
      <c r="U48" s="40">
        <v>4112.4900673776265</v>
      </c>
      <c r="V48" s="40" t="s">
        <v>371</v>
      </c>
      <c r="W48" s="40" t="s">
        <v>371</v>
      </c>
      <c r="X48" s="40" t="s">
        <v>371</v>
      </c>
      <c r="Y48" s="40" t="s">
        <v>371</v>
      </c>
      <c r="Z48" s="40">
        <v>0</v>
      </c>
      <c r="AA48" s="40">
        <v>0</v>
      </c>
      <c r="AB48" s="40">
        <v>0</v>
      </c>
      <c r="AC48" s="40">
        <v>0</v>
      </c>
      <c r="AD48" s="40">
        <v>0</v>
      </c>
      <c r="AE48" s="40">
        <v>0</v>
      </c>
      <c r="AF48" s="40">
        <v>0</v>
      </c>
      <c r="AG48" s="40">
        <v>0</v>
      </c>
      <c r="AH48" s="40">
        <v>1656.1564738856609</v>
      </c>
      <c r="AI48" s="40">
        <v>3827.1257111720561</v>
      </c>
      <c r="AJ48" s="40">
        <v>0</v>
      </c>
      <c r="AK48" s="40">
        <v>4112.4900673776265</v>
      </c>
      <c r="AL48" s="40">
        <v>9595.772252435343</v>
      </c>
      <c r="AM48" s="40">
        <v>512.18250696645885</v>
      </c>
      <c r="AN48" s="40">
        <v>51.696783519764423</v>
      </c>
      <c r="AO48" s="40">
        <v>0</v>
      </c>
      <c r="AP48" s="40">
        <v>0</v>
      </c>
      <c r="AQ48" s="40">
        <v>563.87929048622323</v>
      </c>
      <c r="AR48" s="40">
        <v>1656.1564738856609</v>
      </c>
      <c r="AS48" s="130">
        <v>0.34047464679666056</v>
      </c>
      <c r="AT48" s="40">
        <v>512.18250696645885</v>
      </c>
      <c r="AU48" s="40">
        <v>61.193593803911142</v>
      </c>
      <c r="AV48" s="40">
        <v>0</v>
      </c>
      <c r="AW48" s="40">
        <v>0</v>
      </c>
      <c r="AX48" s="40">
        <v>573.37610077036993</v>
      </c>
      <c r="AY48" s="40">
        <v>3827.1257111720561</v>
      </c>
      <c r="AZ48" s="130">
        <v>0.14981898794089354</v>
      </c>
      <c r="BA48" s="40">
        <v>512.18250696645885</v>
      </c>
      <c r="BB48" s="40">
        <v>112.89037732367557</v>
      </c>
      <c r="BC48" s="40">
        <v>0</v>
      </c>
      <c r="BD48" s="40">
        <v>0</v>
      </c>
      <c r="BE48" s="40">
        <v>625.07288429013431</v>
      </c>
      <c r="BF48" s="40">
        <v>5483.2821850577166</v>
      </c>
      <c r="BG48" s="40">
        <v>394.66077388666508</v>
      </c>
      <c r="BH48" s="130">
        <v>0.11399611823617187</v>
      </c>
      <c r="BI48" s="40">
        <v>121.70806508378593</v>
      </c>
      <c r="BJ48" s="40">
        <v>281.2488267164282</v>
      </c>
      <c r="BK48" s="40">
        <v>0</v>
      </c>
      <c r="BL48" s="40">
        <v>302.21975801748721</v>
      </c>
      <c r="BM48" s="40">
        <v>705.17664981770133</v>
      </c>
      <c r="BN48" s="40">
        <v>512.18250696645885</v>
      </c>
      <c r="BO48" s="40">
        <v>0</v>
      </c>
      <c r="BP48" s="40">
        <v>112.89037732367557</v>
      </c>
      <c r="BQ48" s="40">
        <v>0</v>
      </c>
      <c r="BR48" s="40">
        <v>0</v>
      </c>
      <c r="BS48" s="40">
        <v>0</v>
      </c>
      <c r="BT48" s="40">
        <v>0</v>
      </c>
      <c r="BU48" s="40">
        <v>0</v>
      </c>
      <c r="BV48" s="40">
        <v>0</v>
      </c>
      <c r="BW48" s="40">
        <v>0</v>
      </c>
      <c r="BX48" s="40">
        <v>9595.772252435343</v>
      </c>
      <c r="BY48" s="40"/>
      <c r="BZ48" s="40">
        <v>0</v>
      </c>
      <c r="CA48" s="40">
        <v>0</v>
      </c>
      <c r="CB48" s="40">
        <v>625.07288429013443</v>
      </c>
      <c r="CC48" s="40">
        <v>9595.772252435343</v>
      </c>
      <c r="CD48" s="130">
        <v>6.5140446005426511E-2</v>
      </c>
      <c r="CE48" s="40">
        <v>696.88053190415224</v>
      </c>
      <c r="CF48" s="40">
        <v>9.5121945392267353</v>
      </c>
      <c r="CG48" s="40">
        <v>0</v>
      </c>
      <c r="CH48" s="40">
        <v>9.5121945392267353</v>
      </c>
      <c r="CI48" s="40">
        <v>0.47560425629381781</v>
      </c>
      <c r="CJ48" s="40">
        <v>0</v>
      </c>
      <c r="CK48" s="40">
        <v>0.47560425629381781</v>
      </c>
      <c r="CL48" s="40"/>
      <c r="CM48" s="40">
        <v>0</v>
      </c>
      <c r="CN48" s="40" t="s">
        <v>138</v>
      </c>
      <c r="CO48" s="40">
        <v>0</v>
      </c>
      <c r="CP48" s="40">
        <v>0</v>
      </c>
      <c r="CQ48" s="40">
        <v>0</v>
      </c>
      <c r="CR48" s="40">
        <v>0</v>
      </c>
      <c r="CS48" s="40">
        <v>0</v>
      </c>
      <c r="CT48" s="40">
        <v>0</v>
      </c>
      <c r="CU48" s="40">
        <v>0</v>
      </c>
      <c r="CV48" s="40">
        <v>9999</v>
      </c>
      <c r="CW48" s="110">
        <v>9999</v>
      </c>
    </row>
    <row r="49" spans="1:101" s="20" customFormat="1">
      <c r="A49" s="20" t="s">
        <v>401</v>
      </c>
      <c r="B49" s="20" t="s">
        <v>401</v>
      </c>
      <c r="C49" s="40">
        <v>18</v>
      </c>
      <c r="D49" s="40">
        <v>1398.75</v>
      </c>
      <c r="E49" s="40">
        <v>0</v>
      </c>
      <c r="F49" s="40">
        <v>8305.1430773010143</v>
      </c>
      <c r="G49" s="40">
        <v>0</v>
      </c>
      <c r="H49" s="40">
        <v>0</v>
      </c>
      <c r="I49" s="40" t="s">
        <v>439</v>
      </c>
      <c r="J49" s="40"/>
      <c r="K49" s="40"/>
      <c r="L49" s="40">
        <v>1501.9081777699512</v>
      </c>
      <c r="M49" s="40">
        <v>0.21945806640833559</v>
      </c>
      <c r="N49" s="40">
        <v>0.21787411649956073</v>
      </c>
      <c r="O49" s="40">
        <v>0</v>
      </c>
      <c r="P49" s="40">
        <v>0</v>
      </c>
      <c r="Q49" s="40">
        <v>0</v>
      </c>
      <c r="R49" s="40">
        <v>1656.1564738856609</v>
      </c>
      <c r="S49" s="40">
        <v>3827.1257111720561</v>
      </c>
      <c r="T49" s="40">
        <v>0</v>
      </c>
      <c r="U49" s="40">
        <v>4112.4900673776265</v>
      </c>
      <c r="V49" s="40" t="s">
        <v>371</v>
      </c>
      <c r="W49" s="40" t="s">
        <v>371</v>
      </c>
      <c r="X49" s="40" t="s">
        <v>371</v>
      </c>
      <c r="Y49" s="40" t="s">
        <v>371</v>
      </c>
      <c r="Z49" s="40">
        <v>0</v>
      </c>
      <c r="AA49" s="40">
        <v>0</v>
      </c>
      <c r="AB49" s="40">
        <v>0</v>
      </c>
      <c r="AC49" s="40">
        <v>0</v>
      </c>
      <c r="AD49" s="40">
        <v>0</v>
      </c>
      <c r="AE49" s="40">
        <v>0</v>
      </c>
      <c r="AF49" s="40">
        <v>0</v>
      </c>
      <c r="AG49" s="40">
        <v>0</v>
      </c>
      <c r="AH49" s="40">
        <v>1656.1564738856609</v>
      </c>
      <c r="AI49" s="40">
        <v>3827.1257111720561</v>
      </c>
      <c r="AJ49" s="40">
        <v>0</v>
      </c>
      <c r="AK49" s="40">
        <v>4112.4900673776265</v>
      </c>
      <c r="AL49" s="40">
        <v>9595.772252435343</v>
      </c>
      <c r="AM49" s="40">
        <v>768.27376044968833</v>
      </c>
      <c r="AN49" s="40">
        <v>77.545175279646614</v>
      </c>
      <c r="AO49" s="40">
        <v>0</v>
      </c>
      <c r="AP49" s="40">
        <v>0</v>
      </c>
      <c r="AQ49" s="40">
        <v>845.81893572933495</v>
      </c>
      <c r="AR49" s="40">
        <v>1656.1564738856609</v>
      </c>
      <c r="AS49" s="130">
        <v>0.51071197019499093</v>
      </c>
      <c r="AT49" s="40">
        <v>768.27376044968833</v>
      </c>
      <c r="AU49" s="40">
        <v>91.790390705866699</v>
      </c>
      <c r="AV49" s="40">
        <v>0</v>
      </c>
      <c r="AW49" s="40">
        <v>0</v>
      </c>
      <c r="AX49" s="40">
        <v>860.06415115555501</v>
      </c>
      <c r="AY49" s="40">
        <v>3827.1257111720561</v>
      </c>
      <c r="AZ49" s="130">
        <v>0.22472848191134037</v>
      </c>
      <c r="BA49" s="40">
        <v>768.27376044968833</v>
      </c>
      <c r="BB49" s="40">
        <v>169.33556598551331</v>
      </c>
      <c r="BC49" s="40">
        <v>0</v>
      </c>
      <c r="BD49" s="40">
        <v>0</v>
      </c>
      <c r="BE49" s="40">
        <v>937.60932643520164</v>
      </c>
      <c r="BF49" s="40">
        <v>5483.2821850577166</v>
      </c>
      <c r="BG49" s="40">
        <v>260.34180995326039</v>
      </c>
      <c r="BH49" s="130">
        <v>0.17099417735425784</v>
      </c>
      <c r="BI49" s="40">
        <v>81.138710055857288</v>
      </c>
      <c r="BJ49" s="40">
        <v>187.49921781095216</v>
      </c>
      <c r="BK49" s="40">
        <v>0</v>
      </c>
      <c r="BL49" s="40">
        <v>201.4798386783248</v>
      </c>
      <c r="BM49" s="40">
        <v>470.11776654513426</v>
      </c>
      <c r="BN49" s="40">
        <v>768.27376044968833</v>
      </c>
      <c r="BO49" s="40">
        <v>0</v>
      </c>
      <c r="BP49" s="40">
        <v>169.33556598551331</v>
      </c>
      <c r="BQ49" s="40">
        <v>0</v>
      </c>
      <c r="BR49" s="40">
        <v>0</v>
      </c>
      <c r="BS49" s="40">
        <v>0</v>
      </c>
      <c r="BT49" s="40">
        <v>0</v>
      </c>
      <c r="BU49" s="40">
        <v>0</v>
      </c>
      <c r="BV49" s="40">
        <v>0</v>
      </c>
      <c r="BW49" s="40">
        <v>0</v>
      </c>
      <c r="BX49" s="40">
        <v>9595.772252435343</v>
      </c>
      <c r="BY49" s="40"/>
      <c r="BZ49" s="40">
        <v>0</v>
      </c>
      <c r="CA49" s="40">
        <v>0</v>
      </c>
      <c r="CB49" s="40">
        <v>937.60932643520164</v>
      </c>
      <c r="CC49" s="40">
        <v>9595.772252435343</v>
      </c>
      <c r="CD49" s="130">
        <v>9.7710669008139767E-2</v>
      </c>
      <c r="CE49" s="40">
        <v>461.82164863158516</v>
      </c>
      <c r="CF49" s="40">
        <v>14.268291808840134</v>
      </c>
      <c r="CG49" s="40">
        <v>0</v>
      </c>
      <c r="CH49" s="40">
        <v>14.268291808840134</v>
      </c>
      <c r="CI49" s="40">
        <v>0.71340638444072657</v>
      </c>
      <c r="CJ49" s="40">
        <v>0</v>
      </c>
      <c r="CK49" s="40">
        <v>0.71340638444072657</v>
      </c>
      <c r="CL49" s="40"/>
      <c r="CM49" s="40">
        <v>0</v>
      </c>
      <c r="CN49" s="40" t="s">
        <v>138</v>
      </c>
      <c r="CO49" s="40">
        <v>0</v>
      </c>
      <c r="CP49" s="40">
        <v>0</v>
      </c>
      <c r="CQ49" s="40">
        <v>0</v>
      </c>
      <c r="CR49" s="40">
        <v>0</v>
      </c>
      <c r="CS49" s="40">
        <v>0</v>
      </c>
      <c r="CT49" s="40">
        <v>0</v>
      </c>
      <c r="CU49" s="40">
        <v>0</v>
      </c>
      <c r="CV49" s="40">
        <v>9999</v>
      </c>
      <c r="CW49" s="110">
        <v>9999</v>
      </c>
    </row>
    <row r="50" spans="1:101" s="20" customFormat="1">
      <c r="A50" s="20" t="s">
        <v>402</v>
      </c>
      <c r="B50" s="20" t="s">
        <v>402</v>
      </c>
      <c r="C50" s="40">
        <v>18</v>
      </c>
      <c r="D50" s="40">
        <v>1865</v>
      </c>
      <c r="E50" s="40">
        <v>0</v>
      </c>
      <c r="F50" s="40">
        <v>8305.1430773010143</v>
      </c>
      <c r="G50" s="40">
        <v>0</v>
      </c>
      <c r="H50" s="40">
        <v>0</v>
      </c>
      <c r="I50" s="40" t="s">
        <v>439</v>
      </c>
      <c r="J50" s="40"/>
      <c r="K50" s="40"/>
      <c r="L50" s="40">
        <v>2002.5442370266016</v>
      </c>
      <c r="M50" s="40">
        <v>0.29261075521111413</v>
      </c>
      <c r="N50" s="40">
        <v>0.29049882199941429</v>
      </c>
      <c r="O50" s="40">
        <v>0</v>
      </c>
      <c r="P50" s="40">
        <v>0</v>
      </c>
      <c r="Q50" s="40">
        <v>0</v>
      </c>
      <c r="R50" s="40">
        <v>1656.1564738856609</v>
      </c>
      <c r="S50" s="40">
        <v>3827.1257111720561</v>
      </c>
      <c r="T50" s="40">
        <v>0</v>
      </c>
      <c r="U50" s="40">
        <v>4112.4900673776265</v>
      </c>
      <c r="V50" s="40" t="s">
        <v>371</v>
      </c>
      <c r="W50" s="40" t="s">
        <v>371</v>
      </c>
      <c r="X50" s="40" t="s">
        <v>371</v>
      </c>
      <c r="Y50" s="40" t="s">
        <v>371</v>
      </c>
      <c r="Z50" s="40">
        <v>0</v>
      </c>
      <c r="AA50" s="40">
        <v>0</v>
      </c>
      <c r="AB50" s="40">
        <v>0</v>
      </c>
      <c r="AC50" s="40">
        <v>0</v>
      </c>
      <c r="AD50" s="40">
        <v>0</v>
      </c>
      <c r="AE50" s="40">
        <v>0</v>
      </c>
      <c r="AF50" s="40">
        <v>0</v>
      </c>
      <c r="AG50" s="40">
        <v>0</v>
      </c>
      <c r="AH50" s="40">
        <v>1656.1564738856609</v>
      </c>
      <c r="AI50" s="40">
        <v>3827.1257111720561</v>
      </c>
      <c r="AJ50" s="40">
        <v>0</v>
      </c>
      <c r="AK50" s="40">
        <v>4112.4900673776265</v>
      </c>
      <c r="AL50" s="40">
        <v>9595.772252435343</v>
      </c>
      <c r="AM50" s="40">
        <v>1024.3650139329177</v>
      </c>
      <c r="AN50" s="40">
        <v>103.39356703952885</v>
      </c>
      <c r="AO50" s="40">
        <v>0</v>
      </c>
      <c r="AP50" s="40">
        <v>0</v>
      </c>
      <c r="AQ50" s="40">
        <v>1127.7585809724465</v>
      </c>
      <c r="AR50" s="40">
        <v>1656.1564738856609</v>
      </c>
      <c r="AS50" s="130">
        <v>0.68094929359332113</v>
      </c>
      <c r="AT50" s="40">
        <v>1024.3650139329177</v>
      </c>
      <c r="AU50" s="40">
        <v>122.38718760782228</v>
      </c>
      <c r="AV50" s="40">
        <v>0</v>
      </c>
      <c r="AW50" s="40">
        <v>0</v>
      </c>
      <c r="AX50" s="40">
        <v>1146.7522015407399</v>
      </c>
      <c r="AY50" s="40">
        <v>3827.1257111720561</v>
      </c>
      <c r="AZ50" s="130">
        <v>0.29963797588178709</v>
      </c>
      <c r="BA50" s="40">
        <v>1024.3650139329177</v>
      </c>
      <c r="BB50" s="40">
        <v>225.78075464735113</v>
      </c>
      <c r="BC50" s="40">
        <v>0</v>
      </c>
      <c r="BD50" s="40">
        <v>0</v>
      </c>
      <c r="BE50" s="40">
        <v>1250.1457685802686</v>
      </c>
      <c r="BF50" s="40">
        <v>5483.2821850577166</v>
      </c>
      <c r="BG50" s="40">
        <v>193.18232798655802</v>
      </c>
      <c r="BH50" s="130">
        <v>0.22799223647234373</v>
      </c>
      <c r="BI50" s="40">
        <v>60.854032541892963</v>
      </c>
      <c r="BJ50" s="40">
        <v>140.6244133582141</v>
      </c>
      <c r="BK50" s="40">
        <v>0</v>
      </c>
      <c r="BL50" s="40">
        <v>151.1098790087436</v>
      </c>
      <c r="BM50" s="40">
        <v>352.58832490885067</v>
      </c>
      <c r="BN50" s="40">
        <v>1024.3650139329177</v>
      </c>
      <c r="BO50" s="40">
        <v>0</v>
      </c>
      <c r="BP50" s="40">
        <v>225.78075464735113</v>
      </c>
      <c r="BQ50" s="40">
        <v>0</v>
      </c>
      <c r="BR50" s="40">
        <v>0</v>
      </c>
      <c r="BS50" s="40">
        <v>0</v>
      </c>
      <c r="BT50" s="40">
        <v>0</v>
      </c>
      <c r="BU50" s="40">
        <v>0</v>
      </c>
      <c r="BV50" s="40">
        <v>0</v>
      </c>
      <c r="BW50" s="40">
        <v>0</v>
      </c>
      <c r="BX50" s="40">
        <v>9595.772252435343</v>
      </c>
      <c r="BY50" s="40"/>
      <c r="BZ50" s="40">
        <v>0</v>
      </c>
      <c r="CA50" s="40">
        <v>0</v>
      </c>
      <c r="CB50" s="40">
        <v>1250.1457685802689</v>
      </c>
      <c r="CC50" s="40">
        <v>9595.772252435343</v>
      </c>
      <c r="CD50" s="130">
        <v>0.13028089201085302</v>
      </c>
      <c r="CE50" s="40">
        <v>344.29220699530168</v>
      </c>
      <c r="CF50" s="40">
        <v>19.024389078453471</v>
      </c>
      <c r="CG50" s="40">
        <v>0</v>
      </c>
      <c r="CH50" s="40">
        <v>19.024389078453471</v>
      </c>
      <c r="CI50" s="40">
        <v>0.95120851258763561</v>
      </c>
      <c r="CJ50" s="40">
        <v>0</v>
      </c>
      <c r="CK50" s="40">
        <v>0.95120851258763561</v>
      </c>
      <c r="CL50" s="40"/>
      <c r="CM50" s="40">
        <v>0</v>
      </c>
      <c r="CN50" s="40" t="s">
        <v>138</v>
      </c>
      <c r="CO50" s="40">
        <v>0</v>
      </c>
      <c r="CP50" s="40">
        <v>0</v>
      </c>
      <c r="CQ50" s="40">
        <v>0</v>
      </c>
      <c r="CR50" s="40">
        <v>0</v>
      </c>
      <c r="CS50" s="40">
        <v>0</v>
      </c>
      <c r="CT50" s="40">
        <v>0</v>
      </c>
      <c r="CU50" s="40">
        <v>0</v>
      </c>
      <c r="CV50" s="40">
        <v>9999</v>
      </c>
      <c r="CW50" s="110">
        <v>9999</v>
      </c>
    </row>
    <row r="51" spans="1:101" s="20" customFormat="1">
      <c r="A51" s="20" t="s">
        <v>403</v>
      </c>
      <c r="B51" s="20" t="s">
        <v>403</v>
      </c>
      <c r="C51" s="40">
        <v>18</v>
      </c>
      <c r="D51" s="40">
        <v>2797.5</v>
      </c>
      <c r="E51" s="40">
        <v>0</v>
      </c>
      <c r="F51" s="40">
        <v>8305.1430773010143</v>
      </c>
      <c r="G51" s="40">
        <v>0</v>
      </c>
      <c r="H51" s="40">
        <v>0</v>
      </c>
      <c r="I51" s="40" t="s">
        <v>439</v>
      </c>
      <c r="J51" s="40"/>
      <c r="K51" s="40"/>
      <c r="L51" s="40">
        <v>3003.8163555399024</v>
      </c>
      <c r="M51" s="40">
        <v>0.43891613281667119</v>
      </c>
      <c r="N51" s="40">
        <v>0.43574823299912147</v>
      </c>
      <c r="O51" s="40">
        <v>0</v>
      </c>
      <c r="P51" s="40">
        <v>0</v>
      </c>
      <c r="Q51" s="40">
        <v>0</v>
      </c>
      <c r="R51" s="40">
        <v>1656.1564738856609</v>
      </c>
      <c r="S51" s="40">
        <v>3827.1257111720561</v>
      </c>
      <c r="T51" s="40">
        <v>0</v>
      </c>
      <c r="U51" s="40">
        <v>4112.4900673776265</v>
      </c>
      <c r="V51" s="40" t="s">
        <v>371</v>
      </c>
      <c r="W51" s="40" t="s">
        <v>371</v>
      </c>
      <c r="X51" s="40" t="s">
        <v>371</v>
      </c>
      <c r="Y51" s="40" t="s">
        <v>371</v>
      </c>
      <c r="Z51" s="40">
        <v>0</v>
      </c>
      <c r="AA51" s="40">
        <v>0</v>
      </c>
      <c r="AB51" s="40">
        <v>0</v>
      </c>
      <c r="AC51" s="40">
        <v>0</v>
      </c>
      <c r="AD51" s="40">
        <v>0</v>
      </c>
      <c r="AE51" s="40">
        <v>0</v>
      </c>
      <c r="AF51" s="40">
        <v>0</v>
      </c>
      <c r="AG51" s="40">
        <v>0</v>
      </c>
      <c r="AH51" s="40">
        <v>1656.1564738856609</v>
      </c>
      <c r="AI51" s="40">
        <v>3827.1257111720561</v>
      </c>
      <c r="AJ51" s="40">
        <v>0</v>
      </c>
      <c r="AK51" s="40">
        <v>4112.4900673776265</v>
      </c>
      <c r="AL51" s="40">
        <v>9595.772252435343</v>
      </c>
      <c r="AM51" s="40">
        <v>1536.5475208993767</v>
      </c>
      <c r="AN51" s="40">
        <v>155.09035055929323</v>
      </c>
      <c r="AO51" s="40">
        <v>0</v>
      </c>
      <c r="AP51" s="40">
        <v>0</v>
      </c>
      <c r="AQ51" s="40">
        <v>1691.6378714586699</v>
      </c>
      <c r="AR51" s="40">
        <v>1656.1564738856609</v>
      </c>
      <c r="AS51" s="110">
        <v>1.0214239403899819</v>
      </c>
      <c r="AT51" s="40">
        <v>1536.5475208993767</v>
      </c>
      <c r="AU51" s="40">
        <v>183.5807814117334</v>
      </c>
      <c r="AV51" s="40">
        <v>0</v>
      </c>
      <c r="AW51" s="40">
        <v>0</v>
      </c>
      <c r="AX51" s="40">
        <v>1720.12830231111</v>
      </c>
      <c r="AY51" s="40">
        <v>3827.1257111720561</v>
      </c>
      <c r="AZ51" s="130">
        <v>0.44945696382268074</v>
      </c>
      <c r="BA51" s="40">
        <v>1536.5475208993767</v>
      </c>
      <c r="BB51" s="40">
        <v>338.67113197102663</v>
      </c>
      <c r="BC51" s="40">
        <v>0</v>
      </c>
      <c r="BD51" s="40">
        <v>0</v>
      </c>
      <c r="BE51" s="40">
        <v>1875.2186528704033</v>
      </c>
      <c r="BF51" s="40">
        <v>5483.2821850577166</v>
      </c>
      <c r="BG51" s="40">
        <v>126.02284601985566</v>
      </c>
      <c r="BH51" s="130">
        <v>0.34198835470851568</v>
      </c>
      <c r="BI51" s="40">
        <v>40.569355027928644</v>
      </c>
      <c r="BJ51" s="40">
        <v>93.74960890547608</v>
      </c>
      <c r="BK51" s="40">
        <v>0</v>
      </c>
      <c r="BL51" s="40">
        <v>100.7399193391624</v>
      </c>
      <c r="BM51" s="40">
        <v>235.05888327256713</v>
      </c>
      <c r="BN51" s="40">
        <v>1536.5475208993767</v>
      </c>
      <c r="BO51" s="40">
        <v>0</v>
      </c>
      <c r="BP51" s="40">
        <v>338.67113197102663</v>
      </c>
      <c r="BQ51" s="40">
        <v>0</v>
      </c>
      <c r="BR51" s="40">
        <v>0</v>
      </c>
      <c r="BS51" s="40">
        <v>0</v>
      </c>
      <c r="BT51" s="40">
        <v>0</v>
      </c>
      <c r="BU51" s="40">
        <v>0</v>
      </c>
      <c r="BV51" s="40">
        <v>0</v>
      </c>
      <c r="BW51" s="40">
        <v>0</v>
      </c>
      <c r="BX51" s="40">
        <v>9595.772252435343</v>
      </c>
      <c r="BY51" s="40"/>
      <c r="BZ51" s="40">
        <v>0</v>
      </c>
      <c r="CA51" s="40">
        <v>0</v>
      </c>
      <c r="CB51" s="40">
        <v>1875.2186528704033</v>
      </c>
      <c r="CC51" s="40">
        <v>9595.772252435343</v>
      </c>
      <c r="CD51" s="130">
        <v>0.19542133801627953</v>
      </c>
      <c r="CE51" s="40">
        <v>226.76276535901806</v>
      </c>
      <c r="CF51" s="40">
        <v>28.536583617680268</v>
      </c>
      <c r="CG51" s="40">
        <v>0</v>
      </c>
      <c r="CH51" s="40">
        <v>28.536583617680268</v>
      </c>
      <c r="CI51" s="40">
        <v>1.4268127688814531</v>
      </c>
      <c r="CJ51" s="40">
        <v>0</v>
      </c>
      <c r="CK51" s="40">
        <v>1.4268127688814531</v>
      </c>
      <c r="CL51" s="40"/>
      <c r="CM51" s="40">
        <v>0</v>
      </c>
      <c r="CN51" s="40" t="s">
        <v>138</v>
      </c>
      <c r="CO51" s="40">
        <v>0</v>
      </c>
      <c r="CP51" s="40">
        <v>0</v>
      </c>
      <c r="CQ51" s="40">
        <v>0</v>
      </c>
      <c r="CR51" s="40">
        <v>0</v>
      </c>
      <c r="CS51" s="40">
        <v>0</v>
      </c>
      <c r="CT51" s="40">
        <v>0</v>
      </c>
      <c r="CU51" s="40">
        <v>0</v>
      </c>
      <c r="CV51" s="40">
        <v>9999</v>
      </c>
      <c r="CW51" s="110">
        <v>9999</v>
      </c>
    </row>
    <row r="52" spans="1:101" s="20" customFormat="1">
      <c r="A52" s="20" t="s">
        <v>404</v>
      </c>
      <c r="B52" s="20" t="s">
        <v>404</v>
      </c>
      <c r="C52" s="40">
        <v>18</v>
      </c>
      <c r="D52" s="40">
        <v>3730</v>
      </c>
      <c r="E52" s="40">
        <v>0</v>
      </c>
      <c r="F52" s="40">
        <v>8305.1430773010143</v>
      </c>
      <c r="G52" s="40">
        <v>0</v>
      </c>
      <c r="H52" s="40">
        <v>0</v>
      </c>
      <c r="I52" s="40" t="s">
        <v>439</v>
      </c>
      <c r="J52" s="40"/>
      <c r="K52" s="40"/>
      <c r="L52" s="40">
        <v>4005.0884740532033</v>
      </c>
      <c r="M52" s="40">
        <v>0.58522151042222825</v>
      </c>
      <c r="N52" s="40">
        <v>0.58099764399882858</v>
      </c>
      <c r="O52" s="40">
        <v>0</v>
      </c>
      <c r="P52" s="40">
        <v>0</v>
      </c>
      <c r="Q52" s="40">
        <v>0</v>
      </c>
      <c r="R52" s="40">
        <v>1656.1564738856609</v>
      </c>
      <c r="S52" s="40">
        <v>3827.1257111720561</v>
      </c>
      <c r="T52" s="40">
        <v>0</v>
      </c>
      <c r="U52" s="40">
        <v>4112.4900673776265</v>
      </c>
      <c r="V52" s="40" t="s">
        <v>371</v>
      </c>
      <c r="W52" s="40" t="s">
        <v>371</v>
      </c>
      <c r="X52" s="40" t="s">
        <v>371</v>
      </c>
      <c r="Y52" s="40" t="s">
        <v>371</v>
      </c>
      <c r="Z52" s="40">
        <v>0</v>
      </c>
      <c r="AA52" s="40">
        <v>0</v>
      </c>
      <c r="AB52" s="40">
        <v>0</v>
      </c>
      <c r="AC52" s="40">
        <v>0</v>
      </c>
      <c r="AD52" s="40">
        <v>0</v>
      </c>
      <c r="AE52" s="40">
        <v>0</v>
      </c>
      <c r="AF52" s="40">
        <v>0</v>
      </c>
      <c r="AG52" s="40">
        <v>0</v>
      </c>
      <c r="AH52" s="40">
        <v>1656.1564738856609</v>
      </c>
      <c r="AI52" s="40">
        <v>3827.1257111720561</v>
      </c>
      <c r="AJ52" s="40">
        <v>0</v>
      </c>
      <c r="AK52" s="40">
        <v>4112.4900673776265</v>
      </c>
      <c r="AL52" s="40">
        <v>9595.772252435343</v>
      </c>
      <c r="AM52" s="40">
        <v>2048.7300278658354</v>
      </c>
      <c r="AN52" s="40">
        <v>206.78713407905769</v>
      </c>
      <c r="AO52" s="40">
        <v>0</v>
      </c>
      <c r="AP52" s="40">
        <v>0</v>
      </c>
      <c r="AQ52" s="40">
        <v>2255.5171619448929</v>
      </c>
      <c r="AR52" s="40">
        <v>1656.1564738856609</v>
      </c>
      <c r="AS52" s="110">
        <v>1.3618985871866423</v>
      </c>
      <c r="AT52" s="40">
        <v>2048.7300278658354</v>
      </c>
      <c r="AU52" s="40">
        <v>244.77437521564457</v>
      </c>
      <c r="AV52" s="40">
        <v>0</v>
      </c>
      <c r="AW52" s="40">
        <v>0</v>
      </c>
      <c r="AX52" s="40">
        <v>2293.5044030814797</v>
      </c>
      <c r="AY52" s="40">
        <v>3827.1257111720561</v>
      </c>
      <c r="AZ52" s="130">
        <v>0.59927595176357418</v>
      </c>
      <c r="BA52" s="40">
        <v>2048.7300278658354</v>
      </c>
      <c r="BB52" s="40">
        <v>451.56150929470226</v>
      </c>
      <c r="BC52" s="40">
        <v>0</v>
      </c>
      <c r="BD52" s="40">
        <v>0</v>
      </c>
      <c r="BE52" s="40">
        <v>2500.2915371605372</v>
      </c>
      <c r="BF52" s="40">
        <v>5483.2821850577166</v>
      </c>
      <c r="BG52" s="40">
        <v>92.443105036504491</v>
      </c>
      <c r="BH52" s="130">
        <v>0.45598447294468747</v>
      </c>
      <c r="BI52" s="40">
        <v>30.427016270946481</v>
      </c>
      <c r="BJ52" s="40">
        <v>70.312206679107049</v>
      </c>
      <c r="BK52" s="40">
        <v>0</v>
      </c>
      <c r="BL52" s="40">
        <v>75.554939504371802</v>
      </c>
      <c r="BM52" s="40">
        <v>176.29416245442533</v>
      </c>
      <c r="BN52" s="40">
        <v>2048.7300278658354</v>
      </c>
      <c r="BO52" s="40">
        <v>0</v>
      </c>
      <c r="BP52" s="40">
        <v>451.56150929470226</v>
      </c>
      <c r="BQ52" s="40">
        <v>0</v>
      </c>
      <c r="BR52" s="40">
        <v>0</v>
      </c>
      <c r="BS52" s="40">
        <v>0</v>
      </c>
      <c r="BT52" s="40">
        <v>0</v>
      </c>
      <c r="BU52" s="40">
        <v>0</v>
      </c>
      <c r="BV52" s="40">
        <v>0</v>
      </c>
      <c r="BW52" s="40">
        <v>0</v>
      </c>
      <c r="BX52" s="40">
        <v>9595.772252435343</v>
      </c>
      <c r="BY52" s="40"/>
      <c r="BZ52" s="40">
        <v>0</v>
      </c>
      <c r="CA52" s="40">
        <v>0</v>
      </c>
      <c r="CB52" s="40">
        <v>2500.2915371605377</v>
      </c>
      <c r="CC52" s="40">
        <v>9595.772252435343</v>
      </c>
      <c r="CD52" s="130">
        <v>0.26056178402170604</v>
      </c>
      <c r="CE52" s="40">
        <v>167.99804454087626</v>
      </c>
      <c r="CF52" s="40">
        <v>38.048778156906941</v>
      </c>
      <c r="CG52" s="40">
        <v>0</v>
      </c>
      <c r="CH52" s="40">
        <v>38.048778156906941</v>
      </c>
      <c r="CI52" s="40">
        <v>1.9024170251752712</v>
      </c>
      <c r="CJ52" s="40">
        <v>0</v>
      </c>
      <c r="CK52" s="40">
        <v>1.9024170251752712</v>
      </c>
      <c r="CL52" s="40"/>
      <c r="CM52" s="40">
        <v>0</v>
      </c>
      <c r="CN52" s="40"/>
      <c r="CO52" s="40">
        <v>0</v>
      </c>
      <c r="CP52" s="40">
        <v>0</v>
      </c>
      <c r="CQ52" s="40">
        <v>0</v>
      </c>
      <c r="CR52" s="40">
        <v>0</v>
      </c>
      <c r="CS52" s="40">
        <v>0</v>
      </c>
      <c r="CT52" s="40">
        <v>0</v>
      </c>
      <c r="CU52" s="40">
        <v>0</v>
      </c>
      <c r="CV52" s="40">
        <v>9999</v>
      </c>
      <c r="CW52" s="110">
        <v>9999</v>
      </c>
    </row>
    <row r="53" spans="1:101" s="20" customFormat="1">
      <c r="A53" s="20" t="s">
        <v>405</v>
      </c>
      <c r="B53" s="20" t="s">
        <v>405</v>
      </c>
      <c r="C53" s="40">
        <v>18</v>
      </c>
      <c r="D53" s="40">
        <v>9325</v>
      </c>
      <c r="E53" s="40">
        <v>0</v>
      </c>
      <c r="F53" s="40">
        <v>8305.1430773010143</v>
      </c>
      <c r="G53" s="40">
        <v>0</v>
      </c>
      <c r="H53" s="40">
        <v>0</v>
      </c>
      <c r="I53" s="40" t="s">
        <v>439</v>
      </c>
      <c r="J53" s="40"/>
      <c r="K53" s="40"/>
      <c r="L53" s="40">
        <v>10012.721185133008</v>
      </c>
      <c r="M53" s="40">
        <v>1.4630537760555706</v>
      </c>
      <c r="N53" s="40">
        <v>1.4524941099970716</v>
      </c>
      <c r="O53" s="40">
        <v>0</v>
      </c>
      <c r="P53" s="40">
        <v>0</v>
      </c>
      <c r="Q53" s="40">
        <v>0</v>
      </c>
      <c r="R53" s="40">
        <v>1656.1564738856609</v>
      </c>
      <c r="S53" s="40">
        <v>3827.1257111720561</v>
      </c>
      <c r="T53" s="40">
        <v>0</v>
      </c>
      <c r="U53" s="40">
        <v>4112.4900673776265</v>
      </c>
      <c r="V53" s="40" t="s">
        <v>371</v>
      </c>
      <c r="W53" s="40" t="s">
        <v>371</v>
      </c>
      <c r="X53" s="40" t="s">
        <v>371</v>
      </c>
      <c r="Y53" s="40" t="s">
        <v>371</v>
      </c>
      <c r="Z53" s="40">
        <v>0</v>
      </c>
      <c r="AA53" s="40">
        <v>0</v>
      </c>
      <c r="AB53" s="40">
        <v>0</v>
      </c>
      <c r="AC53" s="40">
        <v>0</v>
      </c>
      <c r="AD53" s="40">
        <v>0</v>
      </c>
      <c r="AE53" s="40">
        <v>0</v>
      </c>
      <c r="AF53" s="40">
        <v>0</v>
      </c>
      <c r="AG53" s="40">
        <v>0</v>
      </c>
      <c r="AH53" s="40">
        <v>1656.1564738856609</v>
      </c>
      <c r="AI53" s="40">
        <v>3827.1257111720561</v>
      </c>
      <c r="AJ53" s="40">
        <v>0</v>
      </c>
      <c r="AK53" s="40">
        <v>4112.4900673776265</v>
      </c>
      <c r="AL53" s="40">
        <v>9595.772252435343</v>
      </c>
      <c r="AM53" s="40">
        <v>5121.8250696645846</v>
      </c>
      <c r="AN53" s="40">
        <v>516.96783519764426</v>
      </c>
      <c r="AO53" s="40">
        <v>0</v>
      </c>
      <c r="AP53" s="40">
        <v>0</v>
      </c>
      <c r="AQ53" s="40">
        <v>5638.7929048622291</v>
      </c>
      <c r="AR53" s="40">
        <v>1656.1564738856609</v>
      </c>
      <c r="AS53" s="110">
        <v>3.404746467966604</v>
      </c>
      <c r="AT53" s="40">
        <v>5121.8250696645846</v>
      </c>
      <c r="AU53" s="40">
        <v>611.93593803911131</v>
      </c>
      <c r="AV53" s="40">
        <v>0</v>
      </c>
      <c r="AW53" s="40">
        <v>0</v>
      </c>
      <c r="AX53" s="40">
        <v>5733.7610077036961</v>
      </c>
      <c r="AY53" s="40">
        <v>3827.1257111720561</v>
      </c>
      <c r="AZ53" s="110">
        <v>1.4981898794089348</v>
      </c>
      <c r="BA53" s="40">
        <v>5121.8250696645846</v>
      </c>
      <c r="BB53" s="40">
        <v>1128.9037732367556</v>
      </c>
      <c r="BC53" s="40">
        <v>0</v>
      </c>
      <c r="BD53" s="40">
        <v>0</v>
      </c>
      <c r="BE53" s="40">
        <v>6250.7288429013406</v>
      </c>
      <c r="BF53" s="40">
        <v>5483.2821850577166</v>
      </c>
      <c r="BG53" s="40">
        <v>31.999571266472355</v>
      </c>
      <c r="BH53" s="110">
        <v>1.1399611823617182</v>
      </c>
      <c r="BI53" s="40">
        <v>12.17080650837859</v>
      </c>
      <c r="BJ53" s="40">
        <v>28.124882671642819</v>
      </c>
      <c r="BK53" s="40">
        <v>0</v>
      </c>
      <c r="BL53" s="40">
        <v>30.221975801748712</v>
      </c>
      <c r="BM53" s="40">
        <v>70.517664981770125</v>
      </c>
      <c r="BN53" s="40">
        <v>5121.8250696645846</v>
      </c>
      <c r="BO53" s="40">
        <v>0</v>
      </c>
      <c r="BP53" s="40">
        <v>1128.9037732367556</v>
      </c>
      <c r="BQ53" s="40">
        <v>0</v>
      </c>
      <c r="BR53" s="40">
        <v>0</v>
      </c>
      <c r="BS53" s="40">
        <v>0</v>
      </c>
      <c r="BT53" s="40">
        <v>0</v>
      </c>
      <c r="BU53" s="40">
        <v>0</v>
      </c>
      <c r="BV53" s="40">
        <v>0</v>
      </c>
      <c r="BW53" s="40">
        <v>0</v>
      </c>
      <c r="BX53" s="40">
        <v>9595.772252435343</v>
      </c>
      <c r="BY53" s="40"/>
      <c r="BZ53" s="40">
        <v>0</v>
      </c>
      <c r="CA53" s="40">
        <v>0</v>
      </c>
      <c r="CB53" s="40">
        <v>6250.7288429013406</v>
      </c>
      <c r="CC53" s="40">
        <v>9595.772252435343</v>
      </c>
      <c r="CD53" s="130">
        <v>0.65140446005426478</v>
      </c>
      <c r="CE53" s="40">
        <v>62.221547068221064</v>
      </c>
      <c r="CF53" s="40">
        <v>95.121945392267364</v>
      </c>
      <c r="CG53" s="40">
        <v>0</v>
      </c>
      <c r="CH53" s="40">
        <v>95.121945392267364</v>
      </c>
      <c r="CI53" s="40">
        <v>4.7560425629381786</v>
      </c>
      <c r="CJ53" s="40">
        <v>0</v>
      </c>
      <c r="CK53" s="40">
        <v>4.7560425629381786</v>
      </c>
      <c r="CL53" s="40"/>
      <c r="CM53" s="40">
        <v>0</v>
      </c>
      <c r="CN53" s="40"/>
      <c r="CO53" s="40">
        <v>0</v>
      </c>
      <c r="CP53" s="40">
        <v>0</v>
      </c>
      <c r="CQ53" s="40">
        <v>0</v>
      </c>
      <c r="CR53" s="40">
        <v>0</v>
      </c>
      <c r="CS53" s="40">
        <v>0</v>
      </c>
      <c r="CT53" s="40">
        <v>0</v>
      </c>
      <c r="CU53" s="40">
        <v>0</v>
      </c>
      <c r="CV53" s="40">
        <v>9999</v>
      </c>
      <c r="CW53" s="110">
        <v>9999</v>
      </c>
    </row>
    <row r="54" spans="1:101" s="20" customFormat="1">
      <c r="A54" s="20" t="s">
        <v>406</v>
      </c>
      <c r="B54" s="20" t="s">
        <v>406</v>
      </c>
      <c r="C54" s="40">
        <v>18</v>
      </c>
      <c r="D54" s="40">
        <v>1678.5</v>
      </c>
      <c r="E54" s="40">
        <v>0</v>
      </c>
      <c r="F54" s="40">
        <v>8305.1430773010143</v>
      </c>
      <c r="G54" s="40">
        <v>0</v>
      </c>
      <c r="H54" s="40">
        <v>0</v>
      </c>
      <c r="I54" s="40" t="s">
        <v>439</v>
      </c>
      <c r="J54" s="40"/>
      <c r="K54" s="40"/>
      <c r="L54" s="40">
        <v>1802.2898133239414</v>
      </c>
      <c r="M54" s="40">
        <v>0.26334967969000272</v>
      </c>
      <c r="N54" s="40">
        <v>0.26144893979947287</v>
      </c>
      <c r="O54" s="40">
        <v>0</v>
      </c>
      <c r="P54" s="40">
        <v>0</v>
      </c>
      <c r="Q54" s="40">
        <v>0</v>
      </c>
      <c r="R54" s="40">
        <v>1656.1564738856609</v>
      </c>
      <c r="S54" s="40">
        <v>3827.1257111720561</v>
      </c>
      <c r="T54" s="40">
        <v>0</v>
      </c>
      <c r="U54" s="40">
        <v>4112.4900673776265</v>
      </c>
      <c r="V54" s="40" t="s">
        <v>371</v>
      </c>
      <c r="W54" s="40" t="s">
        <v>371</v>
      </c>
      <c r="X54" s="40" t="s">
        <v>371</v>
      </c>
      <c r="Y54" s="40" t="s">
        <v>371</v>
      </c>
      <c r="Z54" s="40">
        <v>0</v>
      </c>
      <c r="AA54" s="40">
        <v>0</v>
      </c>
      <c r="AB54" s="40">
        <v>0</v>
      </c>
      <c r="AC54" s="40">
        <v>0</v>
      </c>
      <c r="AD54" s="40">
        <v>0</v>
      </c>
      <c r="AE54" s="40">
        <v>0</v>
      </c>
      <c r="AF54" s="40">
        <v>0</v>
      </c>
      <c r="AG54" s="40">
        <v>0</v>
      </c>
      <c r="AH54" s="40">
        <v>1656.1564738856609</v>
      </c>
      <c r="AI54" s="40">
        <v>3827.1257111720561</v>
      </c>
      <c r="AJ54" s="40">
        <v>0</v>
      </c>
      <c r="AK54" s="40">
        <v>4112.4900673776265</v>
      </c>
      <c r="AL54" s="40">
        <v>9595.772252435343</v>
      </c>
      <c r="AM54" s="40">
        <v>921.92851253962533</v>
      </c>
      <c r="AN54" s="40">
        <v>93.054210335575988</v>
      </c>
      <c r="AO54" s="40">
        <v>0</v>
      </c>
      <c r="AP54" s="40">
        <v>0</v>
      </c>
      <c r="AQ54" s="40">
        <v>1014.9827228752013</v>
      </c>
      <c r="AR54" s="40">
        <v>1656.1564738856609</v>
      </c>
      <c r="AS54" s="130">
        <v>0.61285436423398876</v>
      </c>
      <c r="AT54" s="40">
        <v>921.92851253962533</v>
      </c>
      <c r="AU54" s="40">
        <v>110.14846884704002</v>
      </c>
      <c r="AV54" s="40">
        <v>0</v>
      </c>
      <c r="AW54" s="40">
        <v>0</v>
      </c>
      <c r="AX54" s="40">
        <v>1032.0769813866655</v>
      </c>
      <c r="AY54" s="40">
        <v>3827.1257111720561</v>
      </c>
      <c r="AZ54" s="130">
        <v>0.26967417829360829</v>
      </c>
      <c r="BA54" s="40">
        <v>921.92851253962533</v>
      </c>
      <c r="BB54" s="40">
        <v>203.20267918261601</v>
      </c>
      <c r="BC54" s="40">
        <v>0</v>
      </c>
      <c r="BD54" s="40">
        <v>0</v>
      </c>
      <c r="BE54" s="40">
        <v>1125.1311917222415</v>
      </c>
      <c r="BF54" s="40">
        <v>5483.2821850577166</v>
      </c>
      <c r="BG54" s="40">
        <v>215.56882197545883</v>
      </c>
      <c r="BH54" s="130">
        <v>0.20519301282510932</v>
      </c>
      <c r="BI54" s="40">
        <v>67.6155917132144</v>
      </c>
      <c r="BJ54" s="40">
        <v>156.24934817579344</v>
      </c>
      <c r="BK54" s="40">
        <v>0</v>
      </c>
      <c r="BL54" s="40">
        <v>167.89986556527066</v>
      </c>
      <c r="BM54" s="40">
        <v>391.76480545427847</v>
      </c>
      <c r="BN54" s="40">
        <v>921.92851253962533</v>
      </c>
      <c r="BO54" s="40">
        <v>0</v>
      </c>
      <c r="BP54" s="40">
        <v>203.20267918261601</v>
      </c>
      <c r="BQ54" s="40">
        <v>0</v>
      </c>
      <c r="BR54" s="40">
        <v>0</v>
      </c>
      <c r="BS54" s="40">
        <v>0</v>
      </c>
      <c r="BT54" s="40">
        <v>0</v>
      </c>
      <c r="BU54" s="40">
        <v>0</v>
      </c>
      <c r="BV54" s="40">
        <v>0</v>
      </c>
      <c r="BW54" s="40">
        <v>0</v>
      </c>
      <c r="BX54" s="40">
        <v>9595.772252435343</v>
      </c>
      <c r="BY54" s="40"/>
      <c r="BZ54" s="40">
        <v>0</v>
      </c>
      <c r="CA54" s="40">
        <v>0</v>
      </c>
      <c r="CB54" s="40">
        <v>1125.1311917222413</v>
      </c>
      <c r="CC54" s="40">
        <v>9595.772252435343</v>
      </c>
      <c r="CD54" s="130">
        <v>0.11725280280976766</v>
      </c>
      <c r="CE54" s="40">
        <v>383.46868754072949</v>
      </c>
      <c r="CF54" s="40">
        <v>17.121950170608145</v>
      </c>
      <c r="CG54" s="40">
        <v>0</v>
      </c>
      <c r="CH54" s="40">
        <v>17.121950170608145</v>
      </c>
      <c r="CI54" s="40">
        <v>0.85608766132887215</v>
      </c>
      <c r="CJ54" s="40">
        <v>0</v>
      </c>
      <c r="CK54" s="40">
        <v>0.85608766132887215</v>
      </c>
      <c r="CL54" s="40"/>
      <c r="CM54" s="40">
        <v>0</v>
      </c>
      <c r="CN54" s="40"/>
      <c r="CO54" s="40">
        <v>0</v>
      </c>
      <c r="CP54" s="40">
        <v>0</v>
      </c>
      <c r="CQ54" s="40">
        <v>0</v>
      </c>
      <c r="CR54" s="40">
        <v>0</v>
      </c>
      <c r="CS54" s="40">
        <v>0</v>
      </c>
      <c r="CT54" s="40">
        <v>0</v>
      </c>
      <c r="CU54" s="40">
        <v>0</v>
      </c>
      <c r="CV54" s="40">
        <v>9999</v>
      </c>
      <c r="CW54" s="110">
        <v>9999</v>
      </c>
    </row>
    <row r="55" spans="1:101" s="20" customFormat="1">
      <c r="A55" s="20" t="s">
        <v>407</v>
      </c>
      <c r="B55" s="20" t="s">
        <v>407</v>
      </c>
      <c r="C55" s="40">
        <v>18</v>
      </c>
      <c r="D55" s="40">
        <v>2517.75</v>
      </c>
      <c r="E55" s="40">
        <v>0</v>
      </c>
      <c r="F55" s="40">
        <v>8305.1430773010143</v>
      </c>
      <c r="G55" s="40">
        <v>0</v>
      </c>
      <c r="H55" s="40">
        <v>0</v>
      </c>
      <c r="I55" s="40" t="s">
        <v>439</v>
      </c>
      <c r="J55" s="40"/>
      <c r="K55" s="40"/>
      <c r="L55" s="40">
        <v>2703.4347199859121</v>
      </c>
      <c r="M55" s="40">
        <v>0.39502451953500406</v>
      </c>
      <c r="N55" s="40">
        <v>0.39217340969920933</v>
      </c>
      <c r="O55" s="40">
        <v>0</v>
      </c>
      <c r="P55" s="40">
        <v>0</v>
      </c>
      <c r="Q55" s="40">
        <v>0</v>
      </c>
      <c r="R55" s="40">
        <v>1656.1564738856609</v>
      </c>
      <c r="S55" s="40">
        <v>3827.1257111720561</v>
      </c>
      <c r="T55" s="40">
        <v>0</v>
      </c>
      <c r="U55" s="40">
        <v>4112.4900673776265</v>
      </c>
      <c r="V55" s="40" t="s">
        <v>371</v>
      </c>
      <c r="W55" s="40" t="s">
        <v>371</v>
      </c>
      <c r="X55" s="40" t="s">
        <v>371</v>
      </c>
      <c r="Y55" s="40" t="s">
        <v>371</v>
      </c>
      <c r="Z55" s="40">
        <v>0</v>
      </c>
      <c r="AA55" s="40">
        <v>0</v>
      </c>
      <c r="AB55" s="40">
        <v>0</v>
      </c>
      <c r="AC55" s="40">
        <v>0</v>
      </c>
      <c r="AD55" s="40">
        <v>0</v>
      </c>
      <c r="AE55" s="40">
        <v>0</v>
      </c>
      <c r="AF55" s="40">
        <v>0</v>
      </c>
      <c r="AG55" s="40">
        <v>0</v>
      </c>
      <c r="AH55" s="40">
        <v>1656.1564738856609</v>
      </c>
      <c r="AI55" s="40">
        <v>3827.1257111720561</v>
      </c>
      <c r="AJ55" s="40">
        <v>0</v>
      </c>
      <c r="AK55" s="40">
        <v>4112.4900673776265</v>
      </c>
      <c r="AL55" s="40">
        <v>9595.772252435343</v>
      </c>
      <c r="AM55" s="40">
        <v>1382.8927688094391</v>
      </c>
      <c r="AN55" s="40">
        <v>139.58131550336395</v>
      </c>
      <c r="AO55" s="40">
        <v>0</v>
      </c>
      <c r="AP55" s="40">
        <v>0</v>
      </c>
      <c r="AQ55" s="40">
        <v>1522.4740843128029</v>
      </c>
      <c r="AR55" s="40">
        <v>1656.1564738856609</v>
      </c>
      <c r="AS55" s="130">
        <v>0.91928154635098369</v>
      </c>
      <c r="AT55" s="40">
        <v>1382.8927688094391</v>
      </c>
      <c r="AU55" s="40">
        <v>165.22270327056006</v>
      </c>
      <c r="AV55" s="40">
        <v>0</v>
      </c>
      <c r="AW55" s="40">
        <v>0</v>
      </c>
      <c r="AX55" s="40">
        <v>1548.1154720799991</v>
      </c>
      <c r="AY55" s="40">
        <v>3827.1257111720561</v>
      </c>
      <c r="AZ55" s="130">
        <v>0.40451126744041266</v>
      </c>
      <c r="BA55" s="40">
        <v>1382.8927688094391</v>
      </c>
      <c r="BB55" s="40">
        <v>304.80401877392399</v>
      </c>
      <c r="BC55" s="40">
        <v>0</v>
      </c>
      <c r="BD55" s="40">
        <v>0</v>
      </c>
      <c r="BE55" s="40">
        <v>1687.6967875833629</v>
      </c>
      <c r="BF55" s="40">
        <v>5483.2821850577166</v>
      </c>
      <c r="BG55" s="40">
        <v>140.9471753457895</v>
      </c>
      <c r="BH55" s="130">
        <v>0.30778951923766412</v>
      </c>
      <c r="BI55" s="40">
        <v>45.077061142142938</v>
      </c>
      <c r="BJ55" s="40">
        <v>104.16623211719565</v>
      </c>
      <c r="BK55" s="40">
        <v>0</v>
      </c>
      <c r="BL55" s="40">
        <v>111.93324371018045</v>
      </c>
      <c r="BM55" s="40">
        <v>261.17653696951902</v>
      </c>
      <c r="BN55" s="40">
        <v>1382.8927688094391</v>
      </c>
      <c r="BO55" s="40">
        <v>0</v>
      </c>
      <c r="BP55" s="40">
        <v>304.80401877392399</v>
      </c>
      <c r="BQ55" s="40">
        <v>0</v>
      </c>
      <c r="BR55" s="40">
        <v>0</v>
      </c>
      <c r="BS55" s="40">
        <v>0</v>
      </c>
      <c r="BT55" s="40">
        <v>0</v>
      </c>
      <c r="BU55" s="40">
        <v>0</v>
      </c>
      <c r="BV55" s="40">
        <v>0</v>
      </c>
      <c r="BW55" s="40">
        <v>0</v>
      </c>
      <c r="BX55" s="40">
        <v>9595.772252435343</v>
      </c>
      <c r="BY55" s="40"/>
      <c r="BZ55" s="40">
        <v>0</v>
      </c>
      <c r="CA55" s="40">
        <v>0</v>
      </c>
      <c r="CB55" s="40">
        <v>1687.6967875833629</v>
      </c>
      <c r="CC55" s="40">
        <v>9595.772252435343</v>
      </c>
      <c r="CD55" s="130">
        <v>0.17587920421465159</v>
      </c>
      <c r="CE55" s="40">
        <v>252.88041905596995</v>
      </c>
      <c r="CF55" s="40">
        <v>25.682925255912199</v>
      </c>
      <c r="CG55" s="40">
        <v>0</v>
      </c>
      <c r="CH55" s="40">
        <v>25.682925255912199</v>
      </c>
      <c r="CI55" s="40">
        <v>1.2841314919933078</v>
      </c>
      <c r="CJ55" s="40">
        <v>0</v>
      </c>
      <c r="CK55" s="40">
        <v>1.2841314919933078</v>
      </c>
      <c r="CL55" s="40"/>
      <c r="CM55" s="40">
        <v>0</v>
      </c>
      <c r="CN55" s="40"/>
      <c r="CO55" s="40">
        <v>0</v>
      </c>
      <c r="CP55" s="40">
        <v>0</v>
      </c>
      <c r="CQ55" s="40">
        <v>0</v>
      </c>
      <c r="CR55" s="40">
        <v>0</v>
      </c>
      <c r="CS55" s="40">
        <v>0</v>
      </c>
      <c r="CT55" s="40">
        <v>0</v>
      </c>
      <c r="CU55" s="40">
        <v>0</v>
      </c>
      <c r="CV55" s="40">
        <v>9999</v>
      </c>
      <c r="CW55" s="110">
        <v>9999</v>
      </c>
    </row>
    <row r="56" spans="1:101" s="20" customFormat="1">
      <c r="A56" s="20" t="s">
        <v>408</v>
      </c>
      <c r="B56" s="20" t="s">
        <v>408</v>
      </c>
      <c r="C56" s="40">
        <v>18</v>
      </c>
      <c r="D56" s="40">
        <v>3357</v>
      </c>
      <c r="E56" s="40">
        <v>0</v>
      </c>
      <c r="F56" s="40">
        <v>8305.1430773010143</v>
      </c>
      <c r="G56" s="40">
        <v>0</v>
      </c>
      <c r="H56" s="40">
        <v>0</v>
      </c>
      <c r="I56" s="40" t="s">
        <v>439</v>
      </c>
      <c r="J56" s="40"/>
      <c r="K56" s="40"/>
      <c r="L56" s="40">
        <v>3604.5796266478828</v>
      </c>
      <c r="M56" s="40">
        <v>0.52669935938000545</v>
      </c>
      <c r="N56" s="40">
        <v>0.52289787959894574</v>
      </c>
      <c r="O56" s="40">
        <v>0</v>
      </c>
      <c r="P56" s="40">
        <v>0</v>
      </c>
      <c r="Q56" s="40">
        <v>0</v>
      </c>
      <c r="R56" s="40">
        <v>1656.1564738856609</v>
      </c>
      <c r="S56" s="40">
        <v>3827.1257111720561</v>
      </c>
      <c r="T56" s="40">
        <v>0</v>
      </c>
      <c r="U56" s="40">
        <v>4112.4900673776265</v>
      </c>
      <c r="V56" s="40" t="s">
        <v>371</v>
      </c>
      <c r="W56" s="40" t="s">
        <v>371</v>
      </c>
      <c r="X56" s="40" t="s">
        <v>371</v>
      </c>
      <c r="Y56" s="40" t="s">
        <v>371</v>
      </c>
      <c r="Z56" s="40">
        <v>0</v>
      </c>
      <c r="AA56" s="40">
        <v>0</v>
      </c>
      <c r="AB56" s="40">
        <v>0</v>
      </c>
      <c r="AC56" s="40">
        <v>0</v>
      </c>
      <c r="AD56" s="40">
        <v>0</v>
      </c>
      <c r="AE56" s="40">
        <v>0</v>
      </c>
      <c r="AF56" s="40">
        <v>0</v>
      </c>
      <c r="AG56" s="40">
        <v>0</v>
      </c>
      <c r="AH56" s="40">
        <v>1656.1564738856609</v>
      </c>
      <c r="AI56" s="40">
        <v>3827.1257111720561</v>
      </c>
      <c r="AJ56" s="40">
        <v>0</v>
      </c>
      <c r="AK56" s="40">
        <v>4112.4900673776265</v>
      </c>
      <c r="AL56" s="40">
        <v>9595.772252435343</v>
      </c>
      <c r="AM56" s="40">
        <v>1843.8570250792507</v>
      </c>
      <c r="AN56" s="40">
        <v>186.10842067115198</v>
      </c>
      <c r="AO56" s="40">
        <v>0</v>
      </c>
      <c r="AP56" s="40">
        <v>0</v>
      </c>
      <c r="AQ56" s="40">
        <v>2029.9654457504025</v>
      </c>
      <c r="AR56" s="40">
        <v>1656.1564738856609</v>
      </c>
      <c r="AS56" s="110">
        <v>1.2257087284679775</v>
      </c>
      <c r="AT56" s="40">
        <v>1843.8570250792507</v>
      </c>
      <c r="AU56" s="40">
        <v>220.29693769408004</v>
      </c>
      <c r="AV56" s="40">
        <v>0</v>
      </c>
      <c r="AW56" s="40">
        <v>0</v>
      </c>
      <c r="AX56" s="40">
        <v>2064.1539627733309</v>
      </c>
      <c r="AY56" s="40">
        <v>3827.1257111720561</v>
      </c>
      <c r="AZ56" s="130">
        <v>0.53934835658721658</v>
      </c>
      <c r="BA56" s="40">
        <v>1843.8570250792507</v>
      </c>
      <c r="BB56" s="40">
        <v>406.40535836523202</v>
      </c>
      <c r="BC56" s="40">
        <v>0</v>
      </c>
      <c r="BD56" s="40">
        <v>0</v>
      </c>
      <c r="BE56" s="40">
        <v>2250.262383444483</v>
      </c>
      <c r="BF56" s="40">
        <v>5483.2821850577166</v>
      </c>
      <c r="BG56" s="40">
        <v>103.63635203095487</v>
      </c>
      <c r="BH56" s="130">
        <v>0.41038602565021864</v>
      </c>
      <c r="BI56" s="40">
        <v>33.8077958566072</v>
      </c>
      <c r="BJ56" s="40">
        <v>78.124674087896722</v>
      </c>
      <c r="BK56" s="40">
        <v>0</v>
      </c>
      <c r="BL56" s="40">
        <v>83.949932782635329</v>
      </c>
      <c r="BM56" s="40">
        <v>195.88240272713924</v>
      </c>
      <c r="BN56" s="40">
        <v>1843.8570250792507</v>
      </c>
      <c r="BO56" s="40">
        <v>0</v>
      </c>
      <c r="BP56" s="40">
        <v>406.40535836523202</v>
      </c>
      <c r="BQ56" s="40">
        <v>0</v>
      </c>
      <c r="BR56" s="40">
        <v>0</v>
      </c>
      <c r="BS56" s="40">
        <v>0</v>
      </c>
      <c r="BT56" s="40">
        <v>0</v>
      </c>
      <c r="BU56" s="40">
        <v>0</v>
      </c>
      <c r="BV56" s="40">
        <v>0</v>
      </c>
      <c r="BW56" s="40">
        <v>0</v>
      </c>
      <c r="BX56" s="40">
        <v>9595.772252435343</v>
      </c>
      <c r="BY56" s="40"/>
      <c r="BZ56" s="40">
        <v>0</v>
      </c>
      <c r="CA56" s="40">
        <v>0</v>
      </c>
      <c r="CB56" s="40">
        <v>2250.2623834444826</v>
      </c>
      <c r="CC56" s="40">
        <v>9595.772252435343</v>
      </c>
      <c r="CD56" s="130">
        <v>0.23450560561953532</v>
      </c>
      <c r="CE56" s="40">
        <v>187.5862848135902</v>
      </c>
      <c r="CF56" s="40">
        <v>34.243900341216289</v>
      </c>
      <c r="CG56" s="40">
        <v>0</v>
      </c>
      <c r="CH56" s="40">
        <v>34.243900341216289</v>
      </c>
      <c r="CI56" s="40">
        <v>1.7121753226577443</v>
      </c>
      <c r="CJ56" s="40">
        <v>0</v>
      </c>
      <c r="CK56" s="40">
        <v>1.7121753226577443</v>
      </c>
      <c r="CL56" s="40"/>
      <c r="CM56" s="40">
        <v>0</v>
      </c>
      <c r="CN56" s="40"/>
      <c r="CO56" s="40">
        <v>0</v>
      </c>
      <c r="CP56" s="40">
        <v>0</v>
      </c>
      <c r="CQ56" s="40">
        <v>0</v>
      </c>
      <c r="CR56" s="40">
        <v>0</v>
      </c>
      <c r="CS56" s="40">
        <v>0</v>
      </c>
      <c r="CT56" s="40">
        <v>0</v>
      </c>
      <c r="CU56" s="40">
        <v>0</v>
      </c>
      <c r="CV56" s="40">
        <v>9999</v>
      </c>
      <c r="CW56" s="110">
        <v>9999</v>
      </c>
    </row>
    <row r="57" spans="1:101" s="20" customFormat="1">
      <c r="A57" s="20" t="s">
        <v>409</v>
      </c>
      <c r="B57" s="20" t="s">
        <v>409</v>
      </c>
      <c r="C57" s="40">
        <v>18</v>
      </c>
      <c r="D57" s="40">
        <v>5035.5</v>
      </c>
      <c r="E57" s="40">
        <v>0</v>
      </c>
      <c r="F57" s="40">
        <v>8305.1430773010143</v>
      </c>
      <c r="G57" s="40">
        <v>0</v>
      </c>
      <c r="H57" s="40">
        <v>0</v>
      </c>
      <c r="I57" s="40" t="s">
        <v>439</v>
      </c>
      <c r="J57" s="40"/>
      <c r="K57" s="40"/>
      <c r="L57" s="40">
        <v>5406.8694399718242</v>
      </c>
      <c r="M57" s="40">
        <v>0.79004903907000812</v>
      </c>
      <c r="N57" s="40">
        <v>0.78434681939841866</v>
      </c>
      <c r="O57" s="40">
        <v>0</v>
      </c>
      <c r="P57" s="40">
        <v>0</v>
      </c>
      <c r="Q57" s="40">
        <v>0</v>
      </c>
      <c r="R57" s="40">
        <v>1656.1564738856609</v>
      </c>
      <c r="S57" s="40">
        <v>3827.1257111720561</v>
      </c>
      <c r="T57" s="40">
        <v>0</v>
      </c>
      <c r="U57" s="40">
        <v>4112.4900673776265</v>
      </c>
      <c r="V57" s="40" t="s">
        <v>371</v>
      </c>
      <c r="W57" s="40" t="s">
        <v>371</v>
      </c>
      <c r="X57" s="40" t="s">
        <v>371</v>
      </c>
      <c r="Y57" s="40" t="s">
        <v>371</v>
      </c>
      <c r="Z57" s="40">
        <v>0</v>
      </c>
      <c r="AA57" s="40">
        <v>0</v>
      </c>
      <c r="AB57" s="40">
        <v>0</v>
      </c>
      <c r="AC57" s="40">
        <v>0</v>
      </c>
      <c r="AD57" s="40">
        <v>0</v>
      </c>
      <c r="AE57" s="40">
        <v>0</v>
      </c>
      <c r="AF57" s="40">
        <v>0</v>
      </c>
      <c r="AG57" s="40">
        <v>0</v>
      </c>
      <c r="AH57" s="40">
        <v>1656.1564738856609</v>
      </c>
      <c r="AI57" s="40">
        <v>3827.1257111720561</v>
      </c>
      <c r="AJ57" s="40">
        <v>0</v>
      </c>
      <c r="AK57" s="40">
        <v>4112.4900673776265</v>
      </c>
      <c r="AL57" s="40">
        <v>9595.772252435343</v>
      </c>
      <c r="AM57" s="40">
        <v>2765.7855376188782</v>
      </c>
      <c r="AN57" s="40">
        <v>279.16263100672791</v>
      </c>
      <c r="AO57" s="40">
        <v>0</v>
      </c>
      <c r="AP57" s="40">
        <v>0</v>
      </c>
      <c r="AQ57" s="40">
        <v>3044.9481686256058</v>
      </c>
      <c r="AR57" s="40">
        <v>1656.1564738856609</v>
      </c>
      <c r="AS57" s="110">
        <v>1.8385630927019674</v>
      </c>
      <c r="AT57" s="40">
        <v>2765.7855376188782</v>
      </c>
      <c r="AU57" s="40">
        <v>330.44540654112012</v>
      </c>
      <c r="AV57" s="40">
        <v>0</v>
      </c>
      <c r="AW57" s="40">
        <v>0</v>
      </c>
      <c r="AX57" s="40">
        <v>3096.2309441599982</v>
      </c>
      <c r="AY57" s="40">
        <v>3827.1257111720561</v>
      </c>
      <c r="AZ57" s="130">
        <v>0.80902253488082532</v>
      </c>
      <c r="BA57" s="40">
        <v>2765.7855376188782</v>
      </c>
      <c r="BB57" s="40">
        <v>609.60803754784797</v>
      </c>
      <c r="BC57" s="40">
        <v>0</v>
      </c>
      <c r="BD57" s="40">
        <v>0</v>
      </c>
      <c r="BE57" s="40">
        <v>3375.3935751667259</v>
      </c>
      <c r="BF57" s="40">
        <v>5483.2821850577166</v>
      </c>
      <c r="BG57" s="40">
        <v>66.325528716120246</v>
      </c>
      <c r="BH57" s="130">
        <v>0.61557903847532824</v>
      </c>
      <c r="BI57" s="40">
        <v>22.538530571071469</v>
      </c>
      <c r="BJ57" s="40">
        <v>52.083116058597824</v>
      </c>
      <c r="BK57" s="40">
        <v>0</v>
      </c>
      <c r="BL57" s="40">
        <v>55.966621855090224</v>
      </c>
      <c r="BM57" s="40">
        <v>130.58826848475951</v>
      </c>
      <c r="BN57" s="40">
        <v>2765.7855376188782</v>
      </c>
      <c r="BO57" s="40">
        <v>0</v>
      </c>
      <c r="BP57" s="40">
        <v>609.60803754784797</v>
      </c>
      <c r="BQ57" s="40">
        <v>0</v>
      </c>
      <c r="BR57" s="40">
        <v>0</v>
      </c>
      <c r="BS57" s="40">
        <v>0</v>
      </c>
      <c r="BT57" s="40">
        <v>0</v>
      </c>
      <c r="BU57" s="40">
        <v>0</v>
      </c>
      <c r="BV57" s="40">
        <v>0</v>
      </c>
      <c r="BW57" s="40">
        <v>0</v>
      </c>
      <c r="BX57" s="40">
        <v>9595.772252435343</v>
      </c>
      <c r="BY57" s="40"/>
      <c r="BZ57" s="40">
        <v>0</v>
      </c>
      <c r="CA57" s="40">
        <v>0</v>
      </c>
      <c r="CB57" s="40">
        <v>3375.3935751667259</v>
      </c>
      <c r="CC57" s="40">
        <v>9595.772252435343</v>
      </c>
      <c r="CD57" s="130">
        <v>0.35175840842930317</v>
      </c>
      <c r="CE57" s="40">
        <v>122.29215057121047</v>
      </c>
      <c r="CF57" s="40">
        <v>51.365850511824398</v>
      </c>
      <c r="CG57" s="40">
        <v>0</v>
      </c>
      <c r="CH57" s="40">
        <v>51.365850511824398</v>
      </c>
      <c r="CI57" s="40">
        <v>2.5682629839866156</v>
      </c>
      <c r="CJ57" s="40">
        <v>0</v>
      </c>
      <c r="CK57" s="40">
        <v>2.5682629839866156</v>
      </c>
      <c r="CL57" s="40"/>
      <c r="CM57" s="40">
        <v>0</v>
      </c>
      <c r="CN57" s="40"/>
      <c r="CO57" s="40">
        <v>0</v>
      </c>
      <c r="CP57" s="40">
        <v>0</v>
      </c>
      <c r="CQ57" s="40">
        <v>0</v>
      </c>
      <c r="CR57" s="40">
        <v>0</v>
      </c>
      <c r="CS57" s="40">
        <v>0</v>
      </c>
      <c r="CT57" s="40">
        <v>0</v>
      </c>
      <c r="CU57" s="40">
        <v>0</v>
      </c>
      <c r="CV57" s="40">
        <v>9999</v>
      </c>
      <c r="CW57" s="110">
        <v>9999</v>
      </c>
    </row>
    <row r="58" spans="1:101" s="20" customFormat="1">
      <c r="A58" s="20" t="s">
        <v>410</v>
      </c>
      <c r="B58" s="20" t="s">
        <v>410</v>
      </c>
      <c r="C58" s="40">
        <v>18</v>
      </c>
      <c r="D58" s="40">
        <v>6714</v>
      </c>
      <c r="E58" s="40">
        <v>0</v>
      </c>
      <c r="F58" s="40">
        <v>8305.1430773010143</v>
      </c>
      <c r="G58" s="40">
        <v>0</v>
      </c>
      <c r="H58" s="40">
        <v>0</v>
      </c>
      <c r="I58" s="40" t="s">
        <v>439</v>
      </c>
      <c r="J58" s="40"/>
      <c r="K58" s="40"/>
      <c r="L58" s="40">
        <v>7209.1592532957657</v>
      </c>
      <c r="M58" s="40">
        <v>1.0533987187600109</v>
      </c>
      <c r="N58" s="40">
        <v>1.0457957591978915</v>
      </c>
      <c r="O58" s="40">
        <v>0</v>
      </c>
      <c r="P58" s="40">
        <v>0</v>
      </c>
      <c r="Q58" s="40">
        <v>0</v>
      </c>
      <c r="R58" s="40">
        <v>1656.1564738856609</v>
      </c>
      <c r="S58" s="40">
        <v>3827.1257111720561</v>
      </c>
      <c r="T58" s="40">
        <v>0</v>
      </c>
      <c r="U58" s="40">
        <v>4112.4900673776265</v>
      </c>
      <c r="V58" s="40" t="s">
        <v>371</v>
      </c>
      <c r="W58" s="40" t="s">
        <v>371</v>
      </c>
      <c r="X58" s="40" t="s">
        <v>371</v>
      </c>
      <c r="Y58" s="40" t="s">
        <v>371</v>
      </c>
      <c r="Z58" s="40">
        <v>0</v>
      </c>
      <c r="AA58" s="40">
        <v>0</v>
      </c>
      <c r="AB58" s="40">
        <v>0</v>
      </c>
      <c r="AC58" s="40">
        <v>0</v>
      </c>
      <c r="AD58" s="40">
        <v>0</v>
      </c>
      <c r="AE58" s="40">
        <v>0</v>
      </c>
      <c r="AF58" s="40">
        <v>0</v>
      </c>
      <c r="AG58" s="40">
        <v>0</v>
      </c>
      <c r="AH58" s="40">
        <v>1656.1564738856609</v>
      </c>
      <c r="AI58" s="40">
        <v>3827.1257111720561</v>
      </c>
      <c r="AJ58" s="40">
        <v>0</v>
      </c>
      <c r="AK58" s="40">
        <v>4112.4900673776265</v>
      </c>
      <c r="AL58" s="40">
        <v>9595.772252435343</v>
      </c>
      <c r="AM58" s="40">
        <v>3687.7140501585013</v>
      </c>
      <c r="AN58" s="40">
        <v>372.21684134230395</v>
      </c>
      <c r="AO58" s="40">
        <v>0</v>
      </c>
      <c r="AP58" s="40">
        <v>0</v>
      </c>
      <c r="AQ58" s="40">
        <v>4059.930891500805</v>
      </c>
      <c r="AR58" s="40">
        <v>1656.1564738856609</v>
      </c>
      <c r="AS58" s="110">
        <v>2.451417456935955</v>
      </c>
      <c r="AT58" s="40">
        <v>3687.7140501585013</v>
      </c>
      <c r="AU58" s="40">
        <v>440.59387538816009</v>
      </c>
      <c r="AV58" s="40">
        <v>0</v>
      </c>
      <c r="AW58" s="40">
        <v>0</v>
      </c>
      <c r="AX58" s="40">
        <v>4128.3079255466619</v>
      </c>
      <c r="AY58" s="40">
        <v>3827.1257111720561</v>
      </c>
      <c r="AZ58" s="110">
        <v>1.0786967131744332</v>
      </c>
      <c r="BA58" s="40">
        <v>3687.7140501585013</v>
      </c>
      <c r="BB58" s="40">
        <v>812.81071673046404</v>
      </c>
      <c r="BC58" s="40">
        <v>0</v>
      </c>
      <c r="BD58" s="40">
        <v>0</v>
      </c>
      <c r="BE58" s="40">
        <v>4500.524766888966</v>
      </c>
      <c r="BF58" s="40">
        <v>5483.2821850577166</v>
      </c>
      <c r="BG58" s="40">
        <v>47.670117058702907</v>
      </c>
      <c r="BH58" s="130">
        <v>0.82077205130043729</v>
      </c>
      <c r="BI58" s="40">
        <v>16.9038979283036</v>
      </c>
      <c r="BJ58" s="40">
        <v>39.062337043948361</v>
      </c>
      <c r="BK58" s="40">
        <v>0</v>
      </c>
      <c r="BL58" s="40">
        <v>41.974966391317665</v>
      </c>
      <c r="BM58" s="40">
        <v>97.941201363569618</v>
      </c>
      <c r="BN58" s="40">
        <v>3687.7140501585013</v>
      </c>
      <c r="BO58" s="40">
        <v>0</v>
      </c>
      <c r="BP58" s="40">
        <v>812.81071673046404</v>
      </c>
      <c r="BQ58" s="40">
        <v>0</v>
      </c>
      <c r="BR58" s="40">
        <v>0</v>
      </c>
      <c r="BS58" s="40">
        <v>0</v>
      </c>
      <c r="BT58" s="40">
        <v>0</v>
      </c>
      <c r="BU58" s="40">
        <v>0</v>
      </c>
      <c r="BV58" s="40">
        <v>0</v>
      </c>
      <c r="BW58" s="40">
        <v>0</v>
      </c>
      <c r="BX58" s="40">
        <v>9595.772252435343</v>
      </c>
      <c r="BY58" s="40"/>
      <c r="BZ58" s="40">
        <v>0</v>
      </c>
      <c r="CA58" s="40">
        <v>0</v>
      </c>
      <c r="CB58" s="40">
        <v>4500.5247668889651</v>
      </c>
      <c r="CC58" s="40">
        <v>9595.772252435343</v>
      </c>
      <c r="CD58" s="130">
        <v>0.46901121123907064</v>
      </c>
      <c r="CE58" s="40">
        <v>89.645083450020579</v>
      </c>
      <c r="CF58" s="40">
        <v>68.487800682432578</v>
      </c>
      <c r="CG58" s="40">
        <v>0</v>
      </c>
      <c r="CH58" s="40">
        <v>68.487800682432578</v>
      </c>
      <c r="CI58" s="40">
        <v>3.4243506453154886</v>
      </c>
      <c r="CJ58" s="40">
        <v>0</v>
      </c>
      <c r="CK58" s="40">
        <v>3.4243506453154886</v>
      </c>
      <c r="CL58" s="40"/>
      <c r="CM58" s="40">
        <v>0</v>
      </c>
      <c r="CN58" s="40"/>
      <c r="CO58" s="40">
        <v>0</v>
      </c>
      <c r="CP58" s="40">
        <v>0</v>
      </c>
      <c r="CQ58" s="40">
        <v>0</v>
      </c>
      <c r="CR58" s="40">
        <v>0</v>
      </c>
      <c r="CS58" s="40">
        <v>0</v>
      </c>
      <c r="CT58" s="40">
        <v>0</v>
      </c>
      <c r="CU58" s="40">
        <v>0</v>
      </c>
      <c r="CV58" s="40">
        <v>9999</v>
      </c>
      <c r="CW58" s="110">
        <v>9999</v>
      </c>
    </row>
    <row r="59" spans="1:101" s="20" customFormat="1">
      <c r="A59" s="20" t="s">
        <v>411</v>
      </c>
      <c r="B59" s="20" t="s">
        <v>411</v>
      </c>
      <c r="C59" s="40">
        <v>18</v>
      </c>
      <c r="D59" s="40">
        <v>16785</v>
      </c>
      <c r="E59" s="40">
        <v>0</v>
      </c>
      <c r="F59" s="40">
        <v>8305.1430773010143</v>
      </c>
      <c r="G59" s="40">
        <v>0</v>
      </c>
      <c r="H59" s="40">
        <v>0</v>
      </c>
      <c r="I59" s="40" t="s">
        <v>439</v>
      </c>
      <c r="J59" s="40"/>
      <c r="K59" s="40"/>
      <c r="L59" s="40">
        <v>18022.898133239414</v>
      </c>
      <c r="M59" s="40">
        <v>2.6334967969000269</v>
      </c>
      <c r="N59" s="40">
        <v>2.6144893979947286</v>
      </c>
      <c r="O59" s="40">
        <v>0</v>
      </c>
      <c r="P59" s="40">
        <v>0</v>
      </c>
      <c r="Q59" s="40">
        <v>0</v>
      </c>
      <c r="R59" s="40">
        <v>1656.1564738856609</v>
      </c>
      <c r="S59" s="40">
        <v>3827.1257111720561</v>
      </c>
      <c r="T59" s="40">
        <v>0</v>
      </c>
      <c r="U59" s="40">
        <v>4112.4900673776265</v>
      </c>
      <c r="V59" s="40" t="s">
        <v>371</v>
      </c>
      <c r="W59" s="40" t="s">
        <v>371</v>
      </c>
      <c r="X59" s="40" t="s">
        <v>371</v>
      </c>
      <c r="Y59" s="40" t="s">
        <v>371</v>
      </c>
      <c r="Z59" s="40">
        <v>0</v>
      </c>
      <c r="AA59" s="40">
        <v>0</v>
      </c>
      <c r="AB59" s="40">
        <v>0</v>
      </c>
      <c r="AC59" s="40">
        <v>0</v>
      </c>
      <c r="AD59" s="40">
        <v>0</v>
      </c>
      <c r="AE59" s="40">
        <v>0</v>
      </c>
      <c r="AF59" s="40">
        <v>0</v>
      </c>
      <c r="AG59" s="40">
        <v>0</v>
      </c>
      <c r="AH59" s="40">
        <v>1656.1564738856609</v>
      </c>
      <c r="AI59" s="40">
        <v>3827.1257111720561</v>
      </c>
      <c r="AJ59" s="40">
        <v>0</v>
      </c>
      <c r="AK59" s="40">
        <v>4112.4900673776265</v>
      </c>
      <c r="AL59" s="40">
        <v>9595.772252435343</v>
      </c>
      <c r="AM59" s="40">
        <v>9219.2851253962635</v>
      </c>
      <c r="AN59" s="40">
        <v>930.54210335575988</v>
      </c>
      <c r="AO59" s="40">
        <v>0</v>
      </c>
      <c r="AP59" s="40">
        <v>0</v>
      </c>
      <c r="AQ59" s="40">
        <v>10149.827228752023</v>
      </c>
      <c r="AR59" s="40">
        <v>1656.1564738856609</v>
      </c>
      <c r="AS59" s="110">
        <v>6.1285436423398938</v>
      </c>
      <c r="AT59" s="40">
        <v>9219.2851253962635</v>
      </c>
      <c r="AU59" s="40">
        <v>1101.4846884704004</v>
      </c>
      <c r="AV59" s="40">
        <v>0</v>
      </c>
      <c r="AW59" s="40">
        <v>0</v>
      </c>
      <c r="AX59" s="40">
        <v>10320.769813866664</v>
      </c>
      <c r="AY59" s="40">
        <v>3827.1257111720561</v>
      </c>
      <c r="AZ59" s="110">
        <v>2.6967417829360851</v>
      </c>
      <c r="BA59" s="40">
        <v>9219.2851253962635</v>
      </c>
      <c r="BB59" s="40">
        <v>2032.0267918261602</v>
      </c>
      <c r="BC59" s="40">
        <v>0</v>
      </c>
      <c r="BD59" s="40">
        <v>0</v>
      </c>
      <c r="BE59" s="40">
        <v>11251.311917222423</v>
      </c>
      <c r="BF59" s="40">
        <v>5483.2821850577166</v>
      </c>
      <c r="BG59" s="40">
        <v>14.09037607535174</v>
      </c>
      <c r="BH59" s="110">
        <v>2.0519301282510947</v>
      </c>
      <c r="BI59" s="40">
        <v>6.7615591713214398</v>
      </c>
      <c r="BJ59" s="40">
        <v>15.624934817579346</v>
      </c>
      <c r="BK59" s="40">
        <v>0</v>
      </c>
      <c r="BL59" s="40">
        <v>16.789986556527065</v>
      </c>
      <c r="BM59" s="40">
        <v>39.17648054542785</v>
      </c>
      <c r="BN59" s="40">
        <v>9219.2851253962635</v>
      </c>
      <c r="BO59" s="40">
        <v>0</v>
      </c>
      <c r="BP59" s="40">
        <v>2032.0267918261602</v>
      </c>
      <c r="BQ59" s="40">
        <v>0</v>
      </c>
      <c r="BR59" s="40">
        <v>0</v>
      </c>
      <c r="BS59" s="40">
        <v>0</v>
      </c>
      <c r="BT59" s="40">
        <v>0</v>
      </c>
      <c r="BU59" s="40">
        <v>0</v>
      </c>
      <c r="BV59" s="40">
        <v>0</v>
      </c>
      <c r="BW59" s="40">
        <v>0</v>
      </c>
      <c r="BX59" s="40">
        <v>9595.772252435343</v>
      </c>
      <c r="BY59" s="40"/>
      <c r="BZ59" s="40">
        <v>0</v>
      </c>
      <c r="CA59" s="40">
        <v>0</v>
      </c>
      <c r="CB59" s="40">
        <v>11251.311917222423</v>
      </c>
      <c r="CC59" s="40">
        <v>9595.772252435343</v>
      </c>
      <c r="CD59" s="110">
        <v>1.1725280280976775</v>
      </c>
      <c r="CE59" s="40">
        <v>30.880362631878807</v>
      </c>
      <c r="CF59" s="40">
        <v>171.21950170608147</v>
      </c>
      <c r="CG59" s="40">
        <v>0</v>
      </c>
      <c r="CH59" s="40">
        <v>171.21950170608147</v>
      </c>
      <c r="CI59" s="40">
        <v>8.5608766132887215</v>
      </c>
      <c r="CJ59" s="40">
        <v>0</v>
      </c>
      <c r="CK59" s="40">
        <v>8.5608766132887215</v>
      </c>
      <c r="CL59" s="40"/>
      <c r="CM59" s="40">
        <v>0</v>
      </c>
      <c r="CN59" s="40"/>
      <c r="CO59" s="40">
        <v>0</v>
      </c>
      <c r="CP59" s="40">
        <v>0</v>
      </c>
      <c r="CQ59" s="40">
        <v>0</v>
      </c>
      <c r="CR59" s="40">
        <v>0</v>
      </c>
      <c r="CS59" s="40">
        <v>0</v>
      </c>
      <c r="CT59" s="40">
        <v>0</v>
      </c>
      <c r="CU59" s="40">
        <v>0</v>
      </c>
      <c r="CV59" s="40">
        <v>9999</v>
      </c>
      <c r="CW59" s="110">
        <v>9999</v>
      </c>
    </row>
    <row r="60" spans="1:101" s="20" customFormat="1">
      <c r="C60" s="40"/>
      <c r="D60" s="40"/>
      <c r="E60" s="40"/>
      <c r="F60" s="40"/>
      <c r="G60" s="40"/>
      <c r="H60" s="40"/>
      <c r="I60" s="40"/>
      <c r="J60" s="40"/>
      <c r="K60" s="40"/>
      <c r="L60" s="40"/>
      <c r="M60" s="40"/>
      <c r="N60" s="40"/>
      <c r="O60" s="40"/>
      <c r="P60" s="40"/>
      <c r="Q60" s="40"/>
      <c r="R60" s="40"/>
      <c r="S60" s="40"/>
      <c r="T60" s="40"/>
      <c r="U60" s="40"/>
      <c r="V60" s="40"/>
      <c r="W60" s="40"/>
      <c r="X60" s="40"/>
      <c r="Y60" s="40"/>
      <c r="Z60" s="40"/>
      <c r="AA60" s="40"/>
      <c r="AB60" s="40"/>
      <c r="AC60" s="40"/>
      <c r="AD60" s="40"/>
      <c r="AE60" s="40"/>
      <c r="AF60" s="40"/>
      <c r="AG60" s="40"/>
      <c r="AH60" s="40"/>
      <c r="AI60" s="40"/>
      <c r="AJ60" s="40"/>
      <c r="AK60" s="40"/>
      <c r="AL60" s="40"/>
      <c r="AM60" s="40"/>
      <c r="AN60" s="40"/>
      <c r="AO60" s="40"/>
      <c r="AP60" s="40"/>
      <c r="AQ60" s="40"/>
      <c r="AR60" s="40"/>
      <c r="AS60" s="40"/>
      <c r="AT60" s="40"/>
      <c r="AU60" s="40"/>
      <c r="AV60" s="40"/>
      <c r="AW60" s="40"/>
      <c r="AX60" s="40"/>
      <c r="AY60" s="40"/>
      <c r="AZ60" s="40"/>
      <c r="BA60" s="40"/>
      <c r="BB60" s="40"/>
      <c r="BC60" s="40"/>
      <c r="BD60" s="40"/>
      <c r="BE60" s="40"/>
      <c r="BF60" s="40"/>
      <c r="BG60" s="40"/>
      <c r="BH60" s="40"/>
      <c r="BI60" s="40"/>
      <c r="BJ60" s="40"/>
      <c r="BK60" s="40"/>
      <c r="BL60" s="40"/>
      <c r="BM60" s="40"/>
      <c r="BN60" s="40"/>
      <c r="BO60" s="40"/>
      <c r="BP60" s="40"/>
      <c r="BQ60" s="40"/>
      <c r="BR60" s="40"/>
      <c r="BS60" s="40"/>
      <c r="BT60" s="40"/>
      <c r="BU60" s="40"/>
      <c r="BV60" s="40"/>
      <c r="BW60" s="40"/>
      <c r="BX60" s="40"/>
      <c r="BY60" s="40"/>
      <c r="BZ60" s="40"/>
      <c r="CA60" s="40"/>
      <c r="CB60" s="40"/>
      <c r="CC60" s="40"/>
      <c r="CD60" s="40"/>
      <c r="CE60" s="40"/>
      <c r="CF60" s="40"/>
      <c r="CG60" s="40"/>
      <c r="CH60" s="40"/>
      <c r="CI60" s="40"/>
      <c r="CJ60" s="40"/>
      <c r="CK60" s="40"/>
      <c r="CL60" s="40"/>
      <c r="CM60" s="40"/>
      <c r="CN60" s="40"/>
      <c r="CO60" s="40"/>
      <c r="CP60" s="40"/>
      <c r="CQ60" s="40"/>
      <c r="CR60" s="40"/>
      <c r="CS60" s="40"/>
      <c r="CT60" s="40"/>
      <c r="CU60" s="40"/>
      <c r="CV60" s="40"/>
      <c r="CW60" s="40"/>
    </row>
    <row r="61" spans="1:101" s="20" customFormat="1">
      <c r="C61" s="40"/>
      <c r="D61" s="40"/>
      <c r="E61" s="40"/>
      <c r="F61" s="40"/>
      <c r="G61" s="40"/>
      <c r="H61" s="40"/>
      <c r="I61" s="40"/>
      <c r="J61" s="40"/>
      <c r="K61" s="40"/>
      <c r="L61" s="40"/>
      <c r="M61" s="40"/>
      <c r="N61" s="40"/>
      <c r="O61" s="40"/>
      <c r="P61" s="40"/>
      <c r="Q61" s="40"/>
      <c r="R61" s="40"/>
      <c r="S61" s="40"/>
      <c r="T61" s="40"/>
      <c r="U61" s="40"/>
      <c r="V61" s="40"/>
      <c r="W61" s="40"/>
      <c r="X61" s="40"/>
      <c r="Y61" s="40"/>
      <c r="Z61" s="40"/>
      <c r="AA61" s="40"/>
      <c r="AB61" s="40"/>
      <c r="AC61" s="40"/>
      <c r="AD61" s="40"/>
      <c r="AE61" s="40"/>
      <c r="AF61" s="40"/>
      <c r="AG61" s="40"/>
      <c r="AH61" s="40"/>
      <c r="AI61" s="40"/>
      <c r="AJ61" s="40"/>
      <c r="AK61" s="40"/>
      <c r="AL61" s="40"/>
      <c r="AM61" s="40"/>
      <c r="AN61" s="40"/>
      <c r="AO61" s="40"/>
      <c r="AP61" s="40"/>
      <c r="AQ61" s="40"/>
      <c r="AR61" s="40"/>
      <c r="AS61" s="40"/>
      <c r="AT61" s="40"/>
      <c r="AU61" s="40"/>
      <c r="AV61" s="40"/>
      <c r="AW61" s="40"/>
      <c r="AX61" s="40"/>
      <c r="AY61" s="40"/>
      <c r="AZ61" s="40"/>
      <c r="BA61" s="40"/>
      <c r="BB61" s="40"/>
      <c r="BC61" s="40"/>
      <c r="BD61" s="40"/>
      <c r="BE61" s="40"/>
      <c r="BF61" s="40"/>
      <c r="BG61" s="40"/>
      <c r="BH61" s="40"/>
      <c r="BI61" s="40"/>
      <c r="BJ61" s="40"/>
      <c r="BK61" s="40"/>
      <c r="BL61" s="40"/>
      <c r="BM61" s="40"/>
      <c r="BN61" s="40"/>
      <c r="BO61" s="40"/>
      <c r="BP61" s="40"/>
      <c r="BQ61" s="40"/>
      <c r="BR61" s="40"/>
      <c r="BS61" s="40"/>
      <c r="BT61" s="40"/>
      <c r="BU61" s="40"/>
      <c r="BV61" s="40"/>
      <c r="BW61" s="40"/>
      <c r="BX61" s="40"/>
      <c r="BY61" s="40"/>
      <c r="BZ61" s="40"/>
      <c r="CA61" s="40"/>
      <c r="CB61" s="40"/>
      <c r="CC61" s="40"/>
      <c r="CD61" s="40"/>
      <c r="CE61" s="40"/>
      <c r="CF61" s="40"/>
      <c r="CG61" s="40"/>
      <c r="CH61" s="40"/>
      <c r="CI61" s="40"/>
      <c r="CJ61" s="40"/>
      <c r="CK61" s="40"/>
      <c r="CL61" s="40"/>
      <c r="CM61" s="40"/>
      <c r="CN61" s="40"/>
      <c r="CO61" s="40"/>
      <c r="CP61" s="40"/>
      <c r="CQ61" s="40"/>
      <c r="CR61" s="40"/>
      <c r="CS61" s="40"/>
      <c r="CT61" s="40"/>
      <c r="CU61" s="40"/>
      <c r="CV61" s="40"/>
      <c r="CW61" s="40"/>
    </row>
    <row r="62" spans="1:101" s="20" customFormat="1" ht="13.5" thickBot="1">
      <c r="A62" s="99" t="s">
        <v>372</v>
      </c>
      <c r="B62" s="100"/>
      <c r="C62" s="40"/>
      <c r="D62" s="40"/>
      <c r="E62" s="40"/>
      <c r="F62" s="40"/>
      <c r="G62" s="40"/>
      <c r="H62" s="40"/>
      <c r="I62" s="40"/>
      <c r="J62" s="40"/>
      <c r="K62" s="40"/>
      <c r="L62" s="40"/>
      <c r="M62" s="40"/>
      <c r="N62" s="40"/>
      <c r="O62" s="40"/>
      <c r="P62" s="40"/>
      <c r="Q62" s="40"/>
      <c r="R62" s="40"/>
      <c r="S62" s="40"/>
      <c r="T62" s="40"/>
      <c r="U62" s="40"/>
      <c r="V62" s="40"/>
      <c r="W62" s="40"/>
      <c r="X62" s="40"/>
      <c r="Y62" s="40"/>
      <c r="Z62" s="40"/>
      <c r="AA62" s="40"/>
      <c r="AB62" s="40"/>
      <c r="AC62" s="40"/>
      <c r="AD62" s="40"/>
      <c r="AE62" s="40"/>
      <c r="AF62" s="40"/>
      <c r="AG62" s="40"/>
      <c r="AH62" s="40"/>
      <c r="AI62" s="40"/>
      <c r="AJ62" s="40"/>
      <c r="AK62" s="40"/>
      <c r="AL62" s="40"/>
      <c r="AM62" s="40"/>
      <c r="AN62" s="40"/>
      <c r="AO62" s="40"/>
      <c r="AP62" s="40"/>
      <c r="AQ62" s="40"/>
      <c r="AR62" s="40"/>
      <c r="AS62" s="40"/>
      <c r="AT62" s="40"/>
      <c r="AU62" s="40"/>
      <c r="AV62" s="40"/>
      <c r="AW62" s="40"/>
      <c r="AX62" s="40"/>
      <c r="AY62" s="40"/>
      <c r="AZ62" s="40"/>
      <c r="BA62" s="40"/>
      <c r="BB62" s="40"/>
      <c r="BC62" s="40"/>
      <c r="BD62" s="40"/>
      <c r="BE62" s="40"/>
      <c r="BF62" s="40"/>
      <c r="BG62" s="40"/>
      <c r="BH62" s="40"/>
      <c r="BI62" s="40"/>
      <c r="BJ62" s="40"/>
      <c r="BK62" s="40"/>
      <c r="BL62" s="40"/>
      <c r="BM62" s="40"/>
      <c r="BN62" s="40"/>
      <c r="BO62" s="40"/>
      <c r="BP62" s="40"/>
      <c r="BQ62" s="40"/>
      <c r="BR62" s="40"/>
      <c r="BS62" s="40"/>
      <c r="BT62" s="40"/>
      <c r="BU62" s="40"/>
      <c r="BV62" s="40"/>
      <c r="BW62" s="40"/>
      <c r="BX62" s="40"/>
      <c r="BY62" s="40"/>
      <c r="BZ62" s="40"/>
      <c r="CA62" s="40"/>
      <c r="CB62" s="40"/>
      <c r="CC62" s="40"/>
      <c r="CD62" s="40"/>
      <c r="CE62" s="40"/>
      <c r="CF62" s="40"/>
      <c r="CG62" s="40"/>
      <c r="CH62" s="40"/>
      <c r="CI62" s="40"/>
      <c r="CJ62" s="40"/>
      <c r="CK62" s="40"/>
      <c r="CL62" s="40"/>
      <c r="CM62" s="40"/>
      <c r="CN62" s="40"/>
      <c r="CO62" s="40"/>
      <c r="CP62" s="40"/>
      <c r="CQ62" s="40"/>
      <c r="CR62" s="40"/>
      <c r="CS62" s="40"/>
      <c r="CT62" s="40"/>
      <c r="CU62" s="40"/>
      <c r="CV62" s="40"/>
      <c r="CW62" s="40"/>
    </row>
    <row r="63" spans="1:101" s="20" customFormat="1" ht="26.25" thickBot="1">
      <c r="A63" s="123" t="s">
        <v>277</v>
      </c>
      <c r="B63" s="124"/>
      <c r="C63" s="125" t="s">
        <v>278</v>
      </c>
      <c r="D63" s="126"/>
      <c r="E63" s="126"/>
      <c r="F63" s="126"/>
      <c r="G63" s="126"/>
      <c r="H63" s="126"/>
      <c r="I63" s="126"/>
      <c r="J63" s="126"/>
      <c r="K63" s="127"/>
      <c r="L63" s="125" t="s">
        <v>80</v>
      </c>
      <c r="M63" s="126"/>
      <c r="N63" s="126"/>
      <c r="O63" s="126"/>
      <c r="P63" s="126"/>
      <c r="Q63" s="127"/>
      <c r="R63" s="125" t="s">
        <v>279</v>
      </c>
      <c r="S63" s="126"/>
      <c r="T63" s="126"/>
      <c r="U63" s="127"/>
      <c r="V63" s="125" t="s">
        <v>280</v>
      </c>
      <c r="W63" s="126"/>
      <c r="X63" s="126"/>
      <c r="Y63" s="127"/>
      <c r="Z63" s="125" t="s">
        <v>281</v>
      </c>
      <c r="AA63" s="126"/>
      <c r="AB63" s="126"/>
      <c r="AC63" s="127"/>
      <c r="AD63" s="125" t="s">
        <v>282</v>
      </c>
      <c r="AE63" s="126"/>
      <c r="AF63" s="126"/>
      <c r="AG63" s="127"/>
      <c r="AH63" s="125" t="s">
        <v>283</v>
      </c>
      <c r="AI63" s="126"/>
      <c r="AJ63" s="126"/>
      <c r="AK63" s="126"/>
      <c r="AL63" s="127"/>
      <c r="AM63" s="125" t="s">
        <v>284</v>
      </c>
      <c r="AN63" s="126"/>
      <c r="AO63" s="126"/>
      <c r="AP63" s="126"/>
      <c r="AQ63" s="126"/>
      <c r="AR63" s="126"/>
      <c r="AS63" s="127"/>
      <c r="AT63" s="125" t="s">
        <v>285</v>
      </c>
      <c r="AU63" s="126"/>
      <c r="AV63" s="126"/>
      <c r="AW63" s="126"/>
      <c r="AX63" s="126"/>
      <c r="AY63" s="126"/>
      <c r="AZ63" s="127"/>
      <c r="BA63" s="125" t="s">
        <v>286</v>
      </c>
      <c r="BB63" s="126"/>
      <c r="BC63" s="126"/>
      <c r="BD63" s="126"/>
      <c r="BE63" s="126"/>
      <c r="BF63" s="127"/>
      <c r="BG63" s="125" t="s">
        <v>287</v>
      </c>
      <c r="BH63" s="127"/>
      <c r="BI63" s="125" t="s">
        <v>288</v>
      </c>
      <c r="BJ63" s="126"/>
      <c r="BK63" s="126"/>
      <c r="BL63" s="126"/>
      <c r="BM63" s="127"/>
      <c r="BN63" s="125" t="s">
        <v>289</v>
      </c>
      <c r="BO63" s="126"/>
      <c r="BP63" s="126"/>
      <c r="BQ63" s="126"/>
      <c r="BR63" s="126"/>
      <c r="BS63" s="126"/>
      <c r="BT63" s="126"/>
      <c r="BU63" s="126"/>
      <c r="BV63" s="126"/>
      <c r="BW63" s="126"/>
      <c r="BX63" s="126"/>
      <c r="BY63" s="126"/>
      <c r="BZ63" s="126"/>
      <c r="CA63" s="126"/>
      <c r="CB63" s="126"/>
      <c r="CC63" s="127"/>
      <c r="CD63" s="125" t="s">
        <v>290</v>
      </c>
      <c r="CE63" s="127"/>
      <c r="CF63" s="125" t="s">
        <v>291</v>
      </c>
      <c r="CG63" s="126"/>
      <c r="CH63" s="126"/>
      <c r="CI63" s="126"/>
      <c r="CJ63" s="126"/>
      <c r="CK63" s="127"/>
      <c r="CL63" s="128"/>
      <c r="CM63" s="125" t="s">
        <v>18</v>
      </c>
      <c r="CN63" s="126"/>
      <c r="CO63" s="126"/>
      <c r="CP63" s="127"/>
      <c r="CQ63" s="125" t="s">
        <v>292</v>
      </c>
      <c r="CR63" s="126"/>
      <c r="CS63" s="126"/>
      <c r="CT63" s="126"/>
      <c r="CU63" s="127"/>
      <c r="CV63" s="125" t="s">
        <v>293</v>
      </c>
      <c r="CW63" s="127"/>
    </row>
    <row r="64" spans="1:101" s="20" customFormat="1" ht="127.5">
      <c r="A64" s="107" t="s">
        <v>179</v>
      </c>
      <c r="B64" s="108" t="s">
        <v>180</v>
      </c>
      <c r="C64" s="109" t="s">
        <v>9</v>
      </c>
      <c r="D64" s="109" t="s">
        <v>294</v>
      </c>
      <c r="E64" s="109" t="s">
        <v>295</v>
      </c>
      <c r="F64" s="109" t="s">
        <v>296</v>
      </c>
      <c r="G64" s="109" t="s">
        <v>297</v>
      </c>
      <c r="H64" s="109" t="s">
        <v>298</v>
      </c>
      <c r="I64" s="109" t="s">
        <v>299</v>
      </c>
      <c r="J64" s="109" t="s">
        <v>300</v>
      </c>
      <c r="K64" s="109" t="s">
        <v>301</v>
      </c>
      <c r="L64" s="109" t="s">
        <v>302</v>
      </c>
      <c r="M64" s="109" t="s">
        <v>303</v>
      </c>
      <c r="N64" s="109" t="s">
        <v>304</v>
      </c>
      <c r="O64" s="109" t="s">
        <v>305</v>
      </c>
      <c r="P64" s="109" t="s">
        <v>306</v>
      </c>
      <c r="Q64" s="109" t="s">
        <v>307</v>
      </c>
      <c r="R64" s="109" t="s">
        <v>308</v>
      </c>
      <c r="S64" s="109" t="s">
        <v>309</v>
      </c>
      <c r="T64" s="109" t="s">
        <v>310</v>
      </c>
      <c r="U64" s="109" t="s">
        <v>218</v>
      </c>
      <c r="V64" s="109" t="s">
        <v>308</v>
      </c>
      <c r="W64" s="109" t="s">
        <v>309</v>
      </c>
      <c r="X64" s="109" t="s">
        <v>310</v>
      </c>
      <c r="Y64" s="109" t="s">
        <v>218</v>
      </c>
      <c r="Z64" s="109" t="s">
        <v>308</v>
      </c>
      <c r="AA64" s="109" t="s">
        <v>309</v>
      </c>
      <c r="AB64" s="109" t="s">
        <v>310</v>
      </c>
      <c r="AC64" s="109" t="s">
        <v>218</v>
      </c>
      <c r="AD64" s="109" t="s">
        <v>308</v>
      </c>
      <c r="AE64" s="109" t="s">
        <v>309</v>
      </c>
      <c r="AF64" s="109" t="s">
        <v>310</v>
      </c>
      <c r="AG64" s="109" t="s">
        <v>218</v>
      </c>
      <c r="AH64" s="109" t="s">
        <v>308</v>
      </c>
      <c r="AI64" s="109" t="s">
        <v>309</v>
      </c>
      <c r="AJ64" s="109" t="s">
        <v>310</v>
      </c>
      <c r="AK64" s="109" t="s">
        <v>218</v>
      </c>
      <c r="AL64" s="109" t="s">
        <v>81</v>
      </c>
      <c r="AM64" s="109" t="s">
        <v>311</v>
      </c>
      <c r="AN64" s="109" t="s">
        <v>312</v>
      </c>
      <c r="AO64" s="109" t="s">
        <v>313</v>
      </c>
      <c r="AP64" s="109" t="s">
        <v>314</v>
      </c>
      <c r="AQ64" s="109" t="s">
        <v>315</v>
      </c>
      <c r="AR64" s="109" t="s">
        <v>316</v>
      </c>
      <c r="AS64" s="109" t="s">
        <v>317</v>
      </c>
      <c r="AT64" s="109" t="s">
        <v>318</v>
      </c>
      <c r="AU64" s="109" t="s">
        <v>319</v>
      </c>
      <c r="AV64" s="109" t="s">
        <v>320</v>
      </c>
      <c r="AW64" s="109" t="s">
        <v>321</v>
      </c>
      <c r="AX64" s="109" t="s">
        <v>322</v>
      </c>
      <c r="AY64" s="109" t="s">
        <v>323</v>
      </c>
      <c r="AZ64" s="109" t="s">
        <v>324</v>
      </c>
      <c r="BA64" s="109" t="s">
        <v>325</v>
      </c>
      <c r="BB64" s="109" t="s">
        <v>326</v>
      </c>
      <c r="BC64" s="109" t="s">
        <v>327</v>
      </c>
      <c r="BD64" s="109" t="s">
        <v>328</v>
      </c>
      <c r="BE64" s="109" t="s">
        <v>329</v>
      </c>
      <c r="BF64" s="109" t="s">
        <v>330</v>
      </c>
      <c r="BG64" s="109" t="s">
        <v>331</v>
      </c>
      <c r="BH64" s="109" t="s">
        <v>332</v>
      </c>
      <c r="BI64" s="109" t="s">
        <v>333</v>
      </c>
      <c r="BJ64" s="109" t="s">
        <v>334</v>
      </c>
      <c r="BK64" s="109" t="s">
        <v>335</v>
      </c>
      <c r="BL64" s="109" t="s">
        <v>336</v>
      </c>
      <c r="BM64" s="109" t="s">
        <v>337</v>
      </c>
      <c r="BN64" s="109" t="s">
        <v>338</v>
      </c>
      <c r="BO64" s="109" t="s">
        <v>339</v>
      </c>
      <c r="BP64" s="109" t="s">
        <v>340</v>
      </c>
      <c r="BQ64" s="109" t="s">
        <v>341</v>
      </c>
      <c r="BR64" s="109" t="s">
        <v>342</v>
      </c>
      <c r="BS64" s="109" t="s">
        <v>343</v>
      </c>
      <c r="BT64" s="109" t="s">
        <v>344</v>
      </c>
      <c r="BU64" s="109" t="s">
        <v>345</v>
      </c>
      <c r="BV64" s="109" t="s">
        <v>346</v>
      </c>
      <c r="BW64" s="109" t="s">
        <v>347</v>
      </c>
      <c r="BX64" s="109" t="s">
        <v>348</v>
      </c>
      <c r="BY64" s="109" t="s">
        <v>349</v>
      </c>
      <c r="BZ64" s="109" t="s">
        <v>350</v>
      </c>
      <c r="CA64" s="109" t="s">
        <v>351</v>
      </c>
      <c r="CB64" s="109" t="s">
        <v>352</v>
      </c>
      <c r="CC64" s="109" t="s">
        <v>353</v>
      </c>
      <c r="CD64" s="109" t="s">
        <v>190</v>
      </c>
      <c r="CE64" s="109" t="s">
        <v>189</v>
      </c>
      <c r="CF64" s="109" t="s">
        <v>354</v>
      </c>
      <c r="CG64" s="109" t="s">
        <v>355</v>
      </c>
      <c r="CH64" s="109" t="s">
        <v>356</v>
      </c>
      <c r="CI64" s="109" t="s">
        <v>357</v>
      </c>
      <c r="CJ64" s="109" t="s">
        <v>358</v>
      </c>
      <c r="CK64" s="109" t="s">
        <v>359</v>
      </c>
      <c r="CL64" s="109"/>
      <c r="CM64" s="109" t="s">
        <v>360</v>
      </c>
      <c r="CN64" s="109" t="s">
        <v>361</v>
      </c>
      <c r="CO64" s="109" t="s">
        <v>362</v>
      </c>
      <c r="CP64" s="109" t="s">
        <v>363</v>
      </c>
      <c r="CQ64" s="109" t="s">
        <v>364</v>
      </c>
      <c r="CR64" s="109" t="s">
        <v>365</v>
      </c>
      <c r="CS64" s="109" t="s">
        <v>366</v>
      </c>
      <c r="CT64" s="109" t="s">
        <v>367</v>
      </c>
      <c r="CU64" s="109" t="s">
        <v>368</v>
      </c>
      <c r="CV64" s="109" t="s">
        <v>369</v>
      </c>
      <c r="CW64" s="109" t="s">
        <v>370</v>
      </c>
    </row>
    <row r="65" spans="1:101" s="20" customFormat="1">
      <c r="A65" s="20" t="s">
        <v>411</v>
      </c>
      <c r="C65" s="40">
        <v>18</v>
      </c>
      <c r="D65" s="40">
        <v>16785</v>
      </c>
      <c r="E65" s="40">
        <v>0</v>
      </c>
      <c r="F65" s="40">
        <v>8305.1430773010143</v>
      </c>
      <c r="G65" s="40">
        <v>0</v>
      </c>
      <c r="H65" s="40">
        <v>0</v>
      </c>
      <c r="I65" s="40"/>
      <c r="J65" s="40"/>
      <c r="K65" s="40"/>
      <c r="L65" s="40">
        <v>18022.898133239414</v>
      </c>
      <c r="M65" s="40">
        <v>2.6334967969000269</v>
      </c>
      <c r="N65" s="40">
        <v>2.6144893979947286</v>
      </c>
      <c r="O65" s="40">
        <v>0</v>
      </c>
      <c r="P65" s="40">
        <v>0</v>
      </c>
      <c r="Q65" s="40">
        <v>0</v>
      </c>
      <c r="R65" s="40">
        <v>1656.1564738856609</v>
      </c>
      <c r="S65" s="40">
        <v>3827.1257111720561</v>
      </c>
      <c r="T65" s="40">
        <v>0</v>
      </c>
      <c r="U65" s="40">
        <v>4112.4900673776265</v>
      </c>
      <c r="V65" s="40">
        <v>498.30858463806089</v>
      </c>
      <c r="W65" s="40">
        <v>1162.720030822142</v>
      </c>
      <c r="X65" s="40">
        <v>0</v>
      </c>
      <c r="Y65" s="40">
        <v>0</v>
      </c>
      <c r="Z65" s="40">
        <v>0</v>
      </c>
      <c r="AA65" s="40">
        <v>0</v>
      </c>
      <c r="AB65" s="40">
        <v>0</v>
      </c>
      <c r="AC65" s="40">
        <v>0</v>
      </c>
      <c r="AD65" s="40">
        <v>0</v>
      </c>
      <c r="AE65" s="40">
        <v>0</v>
      </c>
      <c r="AF65" s="40">
        <v>0</v>
      </c>
      <c r="AG65" s="40">
        <v>0</v>
      </c>
      <c r="AH65" s="40">
        <v>2154.4650585237218</v>
      </c>
      <c r="AI65" s="40">
        <v>4989.8457419941979</v>
      </c>
      <c r="AJ65" s="40">
        <v>0</v>
      </c>
      <c r="AK65" s="40">
        <v>4112.4900673776265</v>
      </c>
      <c r="AL65" s="40">
        <v>11256.800867895547</v>
      </c>
      <c r="AM65" s="40">
        <v>9219.2851253962635</v>
      </c>
      <c r="AN65" s="40">
        <v>930.54210335575988</v>
      </c>
      <c r="AO65" s="40">
        <v>0</v>
      </c>
      <c r="AP65" s="40">
        <v>0</v>
      </c>
      <c r="AQ65" s="40">
        <v>10149.827228752023</v>
      </c>
      <c r="AR65" s="40">
        <v>2154.4650585237218</v>
      </c>
      <c r="AS65" s="110">
        <v>4.7110660665375876</v>
      </c>
      <c r="AT65" s="40">
        <v>9219.2851253962635</v>
      </c>
      <c r="AU65" s="40">
        <v>1101.4846884704004</v>
      </c>
      <c r="AV65" s="40">
        <v>0</v>
      </c>
      <c r="AW65" s="40">
        <v>0</v>
      </c>
      <c r="AX65" s="40">
        <v>10320.769813866664</v>
      </c>
      <c r="AY65" s="40">
        <v>4989.8457419941979</v>
      </c>
      <c r="AZ65" s="110">
        <v>2.068354483788502</v>
      </c>
      <c r="BA65" s="40">
        <v>9219.2851253962635</v>
      </c>
      <c r="BB65" s="40">
        <v>2032.0267918261602</v>
      </c>
      <c r="BC65" s="40">
        <v>0</v>
      </c>
      <c r="BD65" s="40">
        <v>0</v>
      </c>
      <c r="BE65" s="40">
        <v>11251.311917222423</v>
      </c>
      <c r="BF65" s="40">
        <v>7144.3108005179192</v>
      </c>
      <c r="BG65" s="40">
        <v>20.871826648280923</v>
      </c>
      <c r="BH65" s="110">
        <v>1.5748631647445646</v>
      </c>
      <c r="BI65" s="40">
        <v>8.7959943432001957</v>
      </c>
      <c r="BJ65" s="40">
        <v>20.37195021862977</v>
      </c>
      <c r="BK65" s="40">
        <v>0</v>
      </c>
      <c r="BL65" s="40">
        <v>16.789986556527065</v>
      </c>
      <c r="BM65" s="40">
        <v>45.957931118357038</v>
      </c>
      <c r="BN65" s="40">
        <v>9219.2851253962635</v>
      </c>
      <c r="BO65" s="40">
        <v>0</v>
      </c>
      <c r="BP65" s="40">
        <v>2032.0267918261602</v>
      </c>
      <c r="BQ65" s="40">
        <v>0</v>
      </c>
      <c r="BR65" s="40">
        <v>0</v>
      </c>
      <c r="BS65" s="40">
        <v>0</v>
      </c>
      <c r="BT65" s="40">
        <v>0</v>
      </c>
      <c r="BU65" s="40">
        <v>0</v>
      </c>
      <c r="BV65" s="40">
        <v>0</v>
      </c>
      <c r="BW65" s="40">
        <v>0</v>
      </c>
      <c r="BX65" s="40">
        <v>9595.772252435343</v>
      </c>
      <c r="BY65" s="40">
        <v>1661.0286154602029</v>
      </c>
      <c r="BZ65" s="40">
        <v>0</v>
      </c>
      <c r="CA65" s="40">
        <v>0</v>
      </c>
      <c r="CB65" s="40">
        <v>11251.311917222423</v>
      </c>
      <c r="CC65" s="40">
        <v>11256.800867895547</v>
      </c>
      <c r="CD65" s="130">
        <v>0.99951238804545461</v>
      </c>
      <c r="CE65" s="40">
        <v>37.661813204807991</v>
      </c>
      <c r="CF65" s="40">
        <v>171.21950170608147</v>
      </c>
      <c r="CG65" s="40">
        <v>0</v>
      </c>
      <c r="CH65" s="40">
        <v>171.21950170608147</v>
      </c>
      <c r="CI65" s="40">
        <v>8.5608766132887215</v>
      </c>
      <c r="CJ65" s="40">
        <v>0</v>
      </c>
      <c r="CK65" s="40">
        <v>8.5608766132887215</v>
      </c>
      <c r="CL65" s="40"/>
      <c r="CM65" s="40">
        <v>0</v>
      </c>
      <c r="CN65" s="40"/>
      <c r="CO65" s="40">
        <v>0</v>
      </c>
      <c r="CP65" s="40">
        <v>0</v>
      </c>
      <c r="CQ65" s="40">
        <v>0</v>
      </c>
      <c r="CR65" s="40">
        <v>0</v>
      </c>
      <c r="CS65" s="40">
        <v>0</v>
      </c>
      <c r="CT65" s="40">
        <v>0</v>
      </c>
      <c r="CU65" s="40">
        <v>0</v>
      </c>
      <c r="CV65" s="40">
        <v>9999</v>
      </c>
      <c r="CW65" s="110">
        <v>9999</v>
      </c>
    </row>
    <row r="66" spans="1:101" s="20" customFormat="1">
      <c r="A66" s="20" t="s">
        <v>405</v>
      </c>
      <c r="C66" s="40">
        <v>18</v>
      </c>
      <c r="D66" s="40">
        <v>9325</v>
      </c>
      <c r="E66" s="40">
        <v>0</v>
      </c>
      <c r="F66" s="40">
        <v>8305.1430773010143</v>
      </c>
      <c r="G66" s="40">
        <v>0</v>
      </c>
      <c r="H66" s="40">
        <v>0</v>
      </c>
      <c r="I66" s="40"/>
      <c r="J66" s="40"/>
      <c r="K66" s="40"/>
      <c r="L66" s="40">
        <v>10012.721185133008</v>
      </c>
      <c r="M66" s="40">
        <v>1.4630537760555706</v>
      </c>
      <c r="N66" s="40">
        <v>1.4524941099970716</v>
      </c>
      <c r="O66" s="40">
        <v>0</v>
      </c>
      <c r="P66" s="40">
        <v>0</v>
      </c>
      <c r="Q66" s="40">
        <v>0</v>
      </c>
      <c r="R66" s="40">
        <v>1656.1564738856609</v>
      </c>
      <c r="S66" s="40">
        <v>3827.1257111720561</v>
      </c>
      <c r="T66" s="40">
        <v>0</v>
      </c>
      <c r="U66" s="40">
        <v>4112.4900673776265</v>
      </c>
      <c r="V66" s="40">
        <v>498.30858463806089</v>
      </c>
      <c r="W66" s="40">
        <v>1162.720030822142</v>
      </c>
      <c r="X66" s="40">
        <v>0</v>
      </c>
      <c r="Y66" s="40">
        <v>0</v>
      </c>
      <c r="Z66" s="40">
        <v>0</v>
      </c>
      <c r="AA66" s="40">
        <v>0</v>
      </c>
      <c r="AB66" s="40">
        <v>0</v>
      </c>
      <c r="AC66" s="40">
        <v>0</v>
      </c>
      <c r="AD66" s="40">
        <v>0</v>
      </c>
      <c r="AE66" s="40">
        <v>0</v>
      </c>
      <c r="AF66" s="40">
        <v>0</v>
      </c>
      <c r="AG66" s="40">
        <v>0</v>
      </c>
      <c r="AH66" s="40">
        <v>2154.4650585237218</v>
      </c>
      <c r="AI66" s="40">
        <v>4989.8457419941979</v>
      </c>
      <c r="AJ66" s="40">
        <v>0</v>
      </c>
      <c r="AK66" s="40">
        <v>4112.4900673776265</v>
      </c>
      <c r="AL66" s="40">
        <v>11256.800867895547</v>
      </c>
      <c r="AM66" s="40">
        <v>5121.8250696645846</v>
      </c>
      <c r="AN66" s="40">
        <v>516.96783519764426</v>
      </c>
      <c r="AO66" s="40">
        <v>0</v>
      </c>
      <c r="AP66" s="40">
        <v>0</v>
      </c>
      <c r="AQ66" s="40">
        <v>5638.7929048622291</v>
      </c>
      <c r="AR66" s="40">
        <v>2154.4650585237218</v>
      </c>
      <c r="AS66" s="110">
        <v>2.6172589258542125</v>
      </c>
      <c r="AT66" s="40">
        <v>5121.8250696645846</v>
      </c>
      <c r="AU66" s="40">
        <v>611.93593803911131</v>
      </c>
      <c r="AV66" s="40">
        <v>0</v>
      </c>
      <c r="AW66" s="40">
        <v>0</v>
      </c>
      <c r="AX66" s="40">
        <v>5733.7610077036961</v>
      </c>
      <c r="AY66" s="40">
        <v>4989.8457419941979</v>
      </c>
      <c r="AZ66" s="110">
        <v>1.1490858243269444</v>
      </c>
      <c r="BA66" s="40">
        <v>5121.8250696645846</v>
      </c>
      <c r="BB66" s="40">
        <v>1128.9037732367556</v>
      </c>
      <c r="BC66" s="40">
        <v>0</v>
      </c>
      <c r="BD66" s="40">
        <v>0</v>
      </c>
      <c r="BE66" s="40">
        <v>6250.7288429013406</v>
      </c>
      <c r="BF66" s="40">
        <v>7144.3108005179192</v>
      </c>
      <c r="BG66" s="40">
        <v>44.206182297744881</v>
      </c>
      <c r="BH66" s="130">
        <v>0.87492398041364616</v>
      </c>
      <c r="BI66" s="40">
        <v>15.832789817760348</v>
      </c>
      <c r="BJ66" s="40">
        <v>36.669510393533578</v>
      </c>
      <c r="BK66" s="40">
        <v>0</v>
      </c>
      <c r="BL66" s="40">
        <v>30.221975801748712</v>
      </c>
      <c r="BM66" s="40">
        <v>82.724276013042655</v>
      </c>
      <c r="BN66" s="40">
        <v>5121.8250696645846</v>
      </c>
      <c r="BO66" s="40">
        <v>0</v>
      </c>
      <c r="BP66" s="40">
        <v>1128.9037732367556</v>
      </c>
      <c r="BQ66" s="40">
        <v>0</v>
      </c>
      <c r="BR66" s="40">
        <v>0</v>
      </c>
      <c r="BS66" s="40">
        <v>0</v>
      </c>
      <c r="BT66" s="40">
        <v>0</v>
      </c>
      <c r="BU66" s="40">
        <v>0</v>
      </c>
      <c r="BV66" s="40">
        <v>0</v>
      </c>
      <c r="BW66" s="40">
        <v>0</v>
      </c>
      <c r="BX66" s="40">
        <v>9595.772252435343</v>
      </c>
      <c r="BY66" s="40">
        <v>1661.0286154602029</v>
      </c>
      <c r="BZ66" s="40">
        <v>0</v>
      </c>
      <c r="CA66" s="40">
        <v>0</v>
      </c>
      <c r="CB66" s="40">
        <v>6250.7288429013406</v>
      </c>
      <c r="CC66" s="40">
        <v>11256.800867895547</v>
      </c>
      <c r="CD66" s="130">
        <v>0.55528466002525201</v>
      </c>
      <c r="CE66" s="40">
        <v>74.428158099493601</v>
      </c>
      <c r="CF66" s="40">
        <v>95.121945392267364</v>
      </c>
      <c r="CG66" s="40">
        <v>0</v>
      </c>
      <c r="CH66" s="40">
        <v>95.121945392267364</v>
      </c>
      <c r="CI66" s="40">
        <v>4.7560425629381786</v>
      </c>
      <c r="CJ66" s="40">
        <v>0</v>
      </c>
      <c r="CK66" s="40">
        <v>4.7560425629381786</v>
      </c>
      <c r="CL66" s="40"/>
      <c r="CM66" s="40">
        <v>0</v>
      </c>
      <c r="CN66" s="40"/>
      <c r="CO66" s="40">
        <v>0</v>
      </c>
      <c r="CP66" s="40">
        <v>0</v>
      </c>
      <c r="CQ66" s="40">
        <v>0</v>
      </c>
      <c r="CR66" s="40">
        <v>0</v>
      </c>
      <c r="CS66" s="40">
        <v>0</v>
      </c>
      <c r="CT66" s="40">
        <v>0</v>
      </c>
      <c r="CU66" s="40">
        <v>0</v>
      </c>
      <c r="CV66" s="40">
        <v>9999</v>
      </c>
      <c r="CW66" s="110">
        <v>9999</v>
      </c>
    </row>
    <row r="67" spans="1:101" s="20" customFormat="1">
      <c r="A67" s="20" t="s">
        <v>410</v>
      </c>
      <c r="C67" s="40">
        <v>18</v>
      </c>
      <c r="D67" s="40">
        <v>6714</v>
      </c>
      <c r="E67" s="40">
        <v>0</v>
      </c>
      <c r="F67" s="40">
        <v>8305.1430773010143</v>
      </c>
      <c r="G67" s="40">
        <v>0</v>
      </c>
      <c r="H67" s="40">
        <v>0</v>
      </c>
      <c r="I67" s="40"/>
      <c r="J67" s="40"/>
      <c r="K67" s="40"/>
      <c r="L67" s="40">
        <v>7209.1592532957657</v>
      </c>
      <c r="M67" s="40">
        <v>1.0533987187600109</v>
      </c>
      <c r="N67" s="40">
        <v>1.0457957591978915</v>
      </c>
      <c r="O67" s="40">
        <v>0</v>
      </c>
      <c r="P67" s="40">
        <v>0</v>
      </c>
      <c r="Q67" s="40">
        <v>0</v>
      </c>
      <c r="R67" s="40">
        <v>1656.1564738856609</v>
      </c>
      <c r="S67" s="40">
        <v>3827.1257111720561</v>
      </c>
      <c r="T67" s="40">
        <v>0</v>
      </c>
      <c r="U67" s="40">
        <v>4112.4900673776265</v>
      </c>
      <c r="V67" s="40">
        <v>498.30858463806089</v>
      </c>
      <c r="W67" s="40">
        <v>1162.720030822142</v>
      </c>
      <c r="X67" s="40">
        <v>0</v>
      </c>
      <c r="Y67" s="40">
        <v>0</v>
      </c>
      <c r="Z67" s="40">
        <v>0</v>
      </c>
      <c r="AA67" s="40">
        <v>0</v>
      </c>
      <c r="AB67" s="40">
        <v>0</v>
      </c>
      <c r="AC67" s="40">
        <v>0</v>
      </c>
      <c r="AD67" s="40">
        <v>0</v>
      </c>
      <c r="AE67" s="40">
        <v>0</v>
      </c>
      <c r="AF67" s="40">
        <v>0</v>
      </c>
      <c r="AG67" s="40">
        <v>0</v>
      </c>
      <c r="AH67" s="40">
        <v>2154.4650585237218</v>
      </c>
      <c r="AI67" s="40">
        <v>4989.8457419941979</v>
      </c>
      <c r="AJ67" s="40">
        <v>0</v>
      </c>
      <c r="AK67" s="40">
        <v>4112.4900673776265</v>
      </c>
      <c r="AL67" s="40">
        <v>11256.800867895547</v>
      </c>
      <c r="AM67" s="40">
        <v>3687.7140501585013</v>
      </c>
      <c r="AN67" s="40">
        <v>372.21684134230395</v>
      </c>
      <c r="AO67" s="40">
        <v>0</v>
      </c>
      <c r="AP67" s="40">
        <v>0</v>
      </c>
      <c r="AQ67" s="40">
        <v>4059.930891500805</v>
      </c>
      <c r="AR67" s="40">
        <v>2154.4650585237218</v>
      </c>
      <c r="AS67" s="110">
        <v>1.884426426615033</v>
      </c>
      <c r="AT67" s="40">
        <v>3687.7140501585013</v>
      </c>
      <c r="AU67" s="40">
        <v>440.59387538816009</v>
      </c>
      <c r="AV67" s="40">
        <v>0</v>
      </c>
      <c r="AW67" s="40">
        <v>0</v>
      </c>
      <c r="AX67" s="40">
        <v>4128.3079255466619</v>
      </c>
      <c r="AY67" s="40">
        <v>4989.8457419941979</v>
      </c>
      <c r="AZ67" s="130">
        <v>0.82734179351540005</v>
      </c>
      <c r="BA67" s="40">
        <v>3687.7140501585013</v>
      </c>
      <c r="BB67" s="40">
        <v>812.81071673046404</v>
      </c>
      <c r="BC67" s="40">
        <v>0</v>
      </c>
      <c r="BD67" s="40">
        <v>0</v>
      </c>
      <c r="BE67" s="40">
        <v>4500.524766888966</v>
      </c>
      <c r="BF67" s="40">
        <v>7144.3108005179192</v>
      </c>
      <c r="BG67" s="40">
        <v>64.623743491025849</v>
      </c>
      <c r="BH67" s="130">
        <v>0.62994526589782529</v>
      </c>
      <c r="BI67" s="40">
        <v>21.989985858000487</v>
      </c>
      <c r="BJ67" s="40">
        <v>50.929875546574422</v>
      </c>
      <c r="BK67" s="40">
        <v>0</v>
      </c>
      <c r="BL67" s="40">
        <v>41.974966391317665</v>
      </c>
      <c r="BM67" s="40">
        <v>114.8948277958926</v>
      </c>
      <c r="BN67" s="40">
        <v>3687.7140501585013</v>
      </c>
      <c r="BO67" s="40">
        <v>0</v>
      </c>
      <c r="BP67" s="40">
        <v>812.81071673046404</v>
      </c>
      <c r="BQ67" s="40">
        <v>0</v>
      </c>
      <c r="BR67" s="40">
        <v>0</v>
      </c>
      <c r="BS67" s="40">
        <v>0</v>
      </c>
      <c r="BT67" s="40">
        <v>0</v>
      </c>
      <c r="BU67" s="40">
        <v>0</v>
      </c>
      <c r="BV67" s="40">
        <v>0</v>
      </c>
      <c r="BW67" s="40">
        <v>0</v>
      </c>
      <c r="BX67" s="40">
        <v>9595.772252435343</v>
      </c>
      <c r="BY67" s="40">
        <v>1661.0286154602029</v>
      </c>
      <c r="BZ67" s="40">
        <v>0</v>
      </c>
      <c r="CA67" s="40">
        <v>0</v>
      </c>
      <c r="CB67" s="40">
        <v>4500.5247668889651</v>
      </c>
      <c r="CC67" s="40">
        <v>11256.800867895547</v>
      </c>
      <c r="CD67" s="130">
        <v>0.39980495521818143</v>
      </c>
      <c r="CE67" s="40">
        <v>106.59870988234354</v>
      </c>
      <c r="CF67" s="40">
        <v>68.487800682432578</v>
      </c>
      <c r="CG67" s="40">
        <v>0</v>
      </c>
      <c r="CH67" s="40">
        <v>68.487800682432578</v>
      </c>
      <c r="CI67" s="40">
        <v>3.4243506453154886</v>
      </c>
      <c r="CJ67" s="40">
        <v>0</v>
      </c>
      <c r="CK67" s="40">
        <v>3.4243506453154886</v>
      </c>
      <c r="CL67" s="40"/>
      <c r="CM67" s="40">
        <v>0</v>
      </c>
      <c r="CN67" s="40"/>
      <c r="CO67" s="40">
        <v>0</v>
      </c>
      <c r="CP67" s="40">
        <v>0</v>
      </c>
      <c r="CQ67" s="40">
        <v>0</v>
      </c>
      <c r="CR67" s="40">
        <v>0</v>
      </c>
      <c r="CS67" s="40">
        <v>0</v>
      </c>
      <c r="CT67" s="40">
        <v>0</v>
      </c>
      <c r="CU67" s="40">
        <v>0</v>
      </c>
      <c r="CV67" s="40">
        <v>9999</v>
      </c>
      <c r="CW67" s="110">
        <v>9999</v>
      </c>
    </row>
    <row r="68" spans="1:101" s="20" customFormat="1">
      <c r="A68" s="20" t="s">
        <v>409</v>
      </c>
      <c r="C68" s="40">
        <v>18</v>
      </c>
      <c r="D68" s="40">
        <v>5035.5</v>
      </c>
      <c r="E68" s="40">
        <v>0</v>
      </c>
      <c r="F68" s="40">
        <v>8305.1430773010143</v>
      </c>
      <c r="G68" s="40">
        <v>0</v>
      </c>
      <c r="H68" s="40">
        <v>0</v>
      </c>
      <c r="I68" s="40"/>
      <c r="J68" s="40"/>
      <c r="K68" s="40"/>
      <c r="L68" s="40">
        <v>5406.8694399718242</v>
      </c>
      <c r="M68" s="40">
        <v>0.79004903907000812</v>
      </c>
      <c r="N68" s="40">
        <v>0.78434681939841866</v>
      </c>
      <c r="O68" s="40">
        <v>0</v>
      </c>
      <c r="P68" s="40">
        <v>0</v>
      </c>
      <c r="Q68" s="40">
        <v>0</v>
      </c>
      <c r="R68" s="40">
        <v>1656.1564738856609</v>
      </c>
      <c r="S68" s="40">
        <v>3827.1257111720561</v>
      </c>
      <c r="T68" s="40">
        <v>0</v>
      </c>
      <c r="U68" s="40">
        <v>4112.4900673776265</v>
      </c>
      <c r="V68" s="40">
        <v>498.30858463806089</v>
      </c>
      <c r="W68" s="40">
        <v>1162.720030822142</v>
      </c>
      <c r="X68" s="40">
        <v>0</v>
      </c>
      <c r="Y68" s="40">
        <v>0</v>
      </c>
      <c r="Z68" s="40">
        <v>0</v>
      </c>
      <c r="AA68" s="40">
        <v>0</v>
      </c>
      <c r="AB68" s="40">
        <v>0</v>
      </c>
      <c r="AC68" s="40">
        <v>0</v>
      </c>
      <c r="AD68" s="40">
        <v>0</v>
      </c>
      <c r="AE68" s="40">
        <v>0</v>
      </c>
      <c r="AF68" s="40">
        <v>0</v>
      </c>
      <c r="AG68" s="40">
        <v>0</v>
      </c>
      <c r="AH68" s="40">
        <v>2154.4650585237218</v>
      </c>
      <c r="AI68" s="40">
        <v>4989.8457419941979</v>
      </c>
      <c r="AJ68" s="40">
        <v>0</v>
      </c>
      <c r="AK68" s="40">
        <v>4112.4900673776265</v>
      </c>
      <c r="AL68" s="40">
        <v>11256.800867895547</v>
      </c>
      <c r="AM68" s="40">
        <v>2765.7855376188782</v>
      </c>
      <c r="AN68" s="40">
        <v>279.16263100672791</v>
      </c>
      <c r="AO68" s="40">
        <v>0</v>
      </c>
      <c r="AP68" s="40">
        <v>0</v>
      </c>
      <c r="AQ68" s="40">
        <v>3044.9481686256058</v>
      </c>
      <c r="AR68" s="40">
        <v>2154.4650585237218</v>
      </c>
      <c r="AS68" s="110">
        <v>1.4133198199612758</v>
      </c>
      <c r="AT68" s="40">
        <v>2765.7855376188782</v>
      </c>
      <c r="AU68" s="40">
        <v>330.44540654112012</v>
      </c>
      <c r="AV68" s="40">
        <v>0</v>
      </c>
      <c r="AW68" s="40">
        <v>0</v>
      </c>
      <c r="AX68" s="40">
        <v>3096.2309441599982</v>
      </c>
      <c r="AY68" s="40">
        <v>4989.8457419941979</v>
      </c>
      <c r="AZ68" s="130">
        <v>0.62050634513655045</v>
      </c>
      <c r="BA68" s="40">
        <v>2765.7855376188782</v>
      </c>
      <c r="BB68" s="40">
        <v>609.60803754784797</v>
      </c>
      <c r="BC68" s="40">
        <v>0</v>
      </c>
      <c r="BD68" s="40">
        <v>0</v>
      </c>
      <c r="BE68" s="40">
        <v>3375.3935751667259</v>
      </c>
      <c r="BF68" s="40">
        <v>7144.3108005179192</v>
      </c>
      <c r="BG68" s="40">
        <v>88.930363959217516</v>
      </c>
      <c r="BH68" s="130">
        <v>0.47245894942336919</v>
      </c>
      <c r="BI68" s="40">
        <v>29.31998114400065</v>
      </c>
      <c r="BJ68" s="40">
        <v>67.906500728765906</v>
      </c>
      <c r="BK68" s="40">
        <v>0</v>
      </c>
      <c r="BL68" s="40">
        <v>55.966621855090224</v>
      </c>
      <c r="BM68" s="40">
        <v>153.19310372785679</v>
      </c>
      <c r="BN68" s="40">
        <v>2765.7855376188782</v>
      </c>
      <c r="BO68" s="40">
        <v>0</v>
      </c>
      <c r="BP68" s="40">
        <v>609.60803754784797</v>
      </c>
      <c r="BQ68" s="40">
        <v>0</v>
      </c>
      <c r="BR68" s="40">
        <v>0</v>
      </c>
      <c r="BS68" s="40">
        <v>0</v>
      </c>
      <c r="BT68" s="40">
        <v>0</v>
      </c>
      <c r="BU68" s="40">
        <v>0</v>
      </c>
      <c r="BV68" s="40">
        <v>0</v>
      </c>
      <c r="BW68" s="40">
        <v>0</v>
      </c>
      <c r="BX68" s="40">
        <v>9595.772252435343</v>
      </c>
      <c r="BY68" s="40">
        <v>1661.0286154602029</v>
      </c>
      <c r="BZ68" s="40">
        <v>0</v>
      </c>
      <c r="CA68" s="40">
        <v>0</v>
      </c>
      <c r="CB68" s="40">
        <v>3375.3935751667259</v>
      </c>
      <c r="CC68" s="40">
        <v>11256.800867895547</v>
      </c>
      <c r="CD68" s="130">
        <v>0.29985371641363628</v>
      </c>
      <c r="CE68" s="40">
        <v>144.89698581430775</v>
      </c>
      <c r="CF68" s="40">
        <v>51.365850511824398</v>
      </c>
      <c r="CG68" s="40">
        <v>0</v>
      </c>
      <c r="CH68" s="40">
        <v>51.365850511824398</v>
      </c>
      <c r="CI68" s="40">
        <v>2.5682629839866156</v>
      </c>
      <c r="CJ68" s="40">
        <v>0</v>
      </c>
      <c r="CK68" s="40">
        <v>2.5682629839866156</v>
      </c>
      <c r="CL68" s="40"/>
      <c r="CM68" s="40">
        <v>0</v>
      </c>
      <c r="CN68" s="40"/>
      <c r="CO68" s="40">
        <v>0</v>
      </c>
      <c r="CP68" s="40">
        <v>0</v>
      </c>
      <c r="CQ68" s="40">
        <v>0</v>
      </c>
      <c r="CR68" s="40">
        <v>0</v>
      </c>
      <c r="CS68" s="40">
        <v>0</v>
      </c>
      <c r="CT68" s="40">
        <v>0</v>
      </c>
      <c r="CU68" s="40">
        <v>0</v>
      </c>
      <c r="CV68" s="40">
        <v>9999</v>
      </c>
      <c r="CW68" s="110">
        <v>9999</v>
      </c>
    </row>
    <row r="69" spans="1:101" s="20" customFormat="1">
      <c r="A69" s="20" t="s">
        <v>404</v>
      </c>
      <c r="C69" s="40">
        <v>18</v>
      </c>
      <c r="D69" s="40">
        <v>3730</v>
      </c>
      <c r="E69" s="40">
        <v>0</v>
      </c>
      <c r="F69" s="40">
        <v>8305.1430773010143</v>
      </c>
      <c r="G69" s="40">
        <v>0</v>
      </c>
      <c r="H69" s="40">
        <v>0</v>
      </c>
      <c r="I69" s="40"/>
      <c r="J69" s="40"/>
      <c r="K69" s="40"/>
      <c r="L69" s="40">
        <v>4005.0884740532033</v>
      </c>
      <c r="M69" s="40">
        <v>0.58522151042222825</v>
      </c>
      <c r="N69" s="40">
        <v>0.58099764399882858</v>
      </c>
      <c r="O69" s="40">
        <v>0</v>
      </c>
      <c r="P69" s="40">
        <v>0</v>
      </c>
      <c r="Q69" s="40">
        <v>0</v>
      </c>
      <c r="R69" s="40">
        <v>1656.1564738856609</v>
      </c>
      <c r="S69" s="40">
        <v>3827.1257111720561</v>
      </c>
      <c r="T69" s="40">
        <v>0</v>
      </c>
      <c r="U69" s="40">
        <v>4112.4900673776265</v>
      </c>
      <c r="V69" s="40">
        <v>498.30858463806089</v>
      </c>
      <c r="W69" s="40">
        <v>1162.720030822142</v>
      </c>
      <c r="X69" s="40">
        <v>0</v>
      </c>
      <c r="Y69" s="40">
        <v>0</v>
      </c>
      <c r="Z69" s="40">
        <v>0</v>
      </c>
      <c r="AA69" s="40">
        <v>0</v>
      </c>
      <c r="AB69" s="40">
        <v>0</v>
      </c>
      <c r="AC69" s="40">
        <v>0</v>
      </c>
      <c r="AD69" s="40">
        <v>0</v>
      </c>
      <c r="AE69" s="40">
        <v>0</v>
      </c>
      <c r="AF69" s="40">
        <v>0</v>
      </c>
      <c r="AG69" s="40">
        <v>0</v>
      </c>
      <c r="AH69" s="40">
        <v>2154.4650585237218</v>
      </c>
      <c r="AI69" s="40">
        <v>4989.8457419941979</v>
      </c>
      <c r="AJ69" s="40">
        <v>0</v>
      </c>
      <c r="AK69" s="40">
        <v>4112.4900673776265</v>
      </c>
      <c r="AL69" s="40">
        <v>11256.800867895547</v>
      </c>
      <c r="AM69" s="40">
        <v>2048.7300278658354</v>
      </c>
      <c r="AN69" s="40">
        <v>206.78713407905769</v>
      </c>
      <c r="AO69" s="40">
        <v>0</v>
      </c>
      <c r="AP69" s="40">
        <v>0</v>
      </c>
      <c r="AQ69" s="40">
        <v>2255.5171619448929</v>
      </c>
      <c r="AR69" s="40">
        <v>2154.4650585237218</v>
      </c>
      <c r="AS69" s="110">
        <v>1.0469035703416856</v>
      </c>
      <c r="AT69" s="40">
        <v>2048.7300278658354</v>
      </c>
      <c r="AU69" s="40">
        <v>244.77437521564457</v>
      </c>
      <c r="AV69" s="40">
        <v>0</v>
      </c>
      <c r="AW69" s="40">
        <v>0</v>
      </c>
      <c r="AX69" s="40">
        <v>2293.5044030814797</v>
      </c>
      <c r="AY69" s="40">
        <v>4989.8457419941979</v>
      </c>
      <c r="AZ69" s="130">
        <v>0.459634329730778</v>
      </c>
      <c r="BA69" s="40">
        <v>2048.7300278658354</v>
      </c>
      <c r="BB69" s="40">
        <v>451.56150929470226</v>
      </c>
      <c r="BC69" s="40">
        <v>0</v>
      </c>
      <c r="BD69" s="40">
        <v>0</v>
      </c>
      <c r="BE69" s="40">
        <v>2500.2915371605372</v>
      </c>
      <c r="BF69" s="40">
        <v>7144.3108005179192</v>
      </c>
      <c r="BG69" s="40">
        <v>122.9596326146858</v>
      </c>
      <c r="BH69" s="130">
        <v>0.34996959216545859</v>
      </c>
      <c r="BI69" s="40">
        <v>39.581974544400879</v>
      </c>
      <c r="BJ69" s="40">
        <v>91.673775983833963</v>
      </c>
      <c r="BK69" s="40">
        <v>0</v>
      </c>
      <c r="BL69" s="40">
        <v>75.554939504371802</v>
      </c>
      <c r="BM69" s="40">
        <v>206.81069003260666</v>
      </c>
      <c r="BN69" s="40">
        <v>2048.7300278658354</v>
      </c>
      <c r="BO69" s="40">
        <v>0</v>
      </c>
      <c r="BP69" s="40">
        <v>451.56150929470226</v>
      </c>
      <c r="BQ69" s="40">
        <v>0</v>
      </c>
      <c r="BR69" s="40">
        <v>0</v>
      </c>
      <c r="BS69" s="40">
        <v>0</v>
      </c>
      <c r="BT69" s="40">
        <v>0</v>
      </c>
      <c r="BU69" s="40">
        <v>0</v>
      </c>
      <c r="BV69" s="40">
        <v>0</v>
      </c>
      <c r="BW69" s="40">
        <v>0</v>
      </c>
      <c r="BX69" s="40">
        <v>9595.772252435343</v>
      </c>
      <c r="BY69" s="40">
        <v>1661.0286154602029</v>
      </c>
      <c r="BZ69" s="40">
        <v>0</v>
      </c>
      <c r="CA69" s="40">
        <v>0</v>
      </c>
      <c r="CB69" s="40">
        <v>2500.2915371605377</v>
      </c>
      <c r="CC69" s="40">
        <v>11256.800867895547</v>
      </c>
      <c r="CD69" s="130">
        <v>0.22211386401010094</v>
      </c>
      <c r="CE69" s="40">
        <v>198.51457211905759</v>
      </c>
      <c r="CF69" s="40">
        <v>38.048778156906941</v>
      </c>
      <c r="CG69" s="40">
        <v>0</v>
      </c>
      <c r="CH69" s="40">
        <v>38.048778156906941</v>
      </c>
      <c r="CI69" s="40">
        <v>1.9024170251752712</v>
      </c>
      <c r="CJ69" s="40">
        <v>0</v>
      </c>
      <c r="CK69" s="40">
        <v>1.9024170251752712</v>
      </c>
      <c r="CL69" s="40"/>
      <c r="CM69" s="40">
        <v>0</v>
      </c>
      <c r="CN69" s="40"/>
      <c r="CO69" s="40">
        <v>0</v>
      </c>
      <c r="CP69" s="40">
        <v>0</v>
      </c>
      <c r="CQ69" s="40">
        <v>0</v>
      </c>
      <c r="CR69" s="40">
        <v>0</v>
      </c>
      <c r="CS69" s="40">
        <v>0</v>
      </c>
      <c r="CT69" s="40">
        <v>0</v>
      </c>
      <c r="CU69" s="40">
        <v>0</v>
      </c>
      <c r="CV69" s="40">
        <v>9999</v>
      </c>
      <c r="CW69" s="110">
        <v>9999</v>
      </c>
    </row>
    <row r="70" spans="1:101" s="20" customFormat="1">
      <c r="A70" s="20" t="s">
        <v>408</v>
      </c>
      <c r="C70" s="40">
        <v>18</v>
      </c>
      <c r="D70" s="40">
        <v>3357</v>
      </c>
      <c r="E70" s="40">
        <v>0</v>
      </c>
      <c r="F70" s="40">
        <v>8305.1430773010143</v>
      </c>
      <c r="G70" s="40">
        <v>0</v>
      </c>
      <c r="H70" s="40">
        <v>0</v>
      </c>
      <c r="I70" s="40"/>
      <c r="J70" s="40"/>
      <c r="K70" s="40"/>
      <c r="L70" s="40">
        <v>3604.5796266478828</v>
      </c>
      <c r="M70" s="40">
        <v>0.52669935938000545</v>
      </c>
      <c r="N70" s="40">
        <v>0.52289787959894574</v>
      </c>
      <c r="O70" s="40">
        <v>0</v>
      </c>
      <c r="P70" s="40">
        <v>0</v>
      </c>
      <c r="Q70" s="40">
        <v>0</v>
      </c>
      <c r="R70" s="40">
        <v>1656.1564738856609</v>
      </c>
      <c r="S70" s="40">
        <v>3827.1257111720561</v>
      </c>
      <c r="T70" s="40">
        <v>0</v>
      </c>
      <c r="U70" s="40">
        <v>4112.4900673776265</v>
      </c>
      <c r="V70" s="40">
        <v>498.30858463806089</v>
      </c>
      <c r="W70" s="40">
        <v>1162.720030822142</v>
      </c>
      <c r="X70" s="40">
        <v>0</v>
      </c>
      <c r="Y70" s="40">
        <v>0</v>
      </c>
      <c r="Z70" s="40">
        <v>0</v>
      </c>
      <c r="AA70" s="40">
        <v>0</v>
      </c>
      <c r="AB70" s="40">
        <v>0</v>
      </c>
      <c r="AC70" s="40">
        <v>0</v>
      </c>
      <c r="AD70" s="40">
        <v>0</v>
      </c>
      <c r="AE70" s="40">
        <v>0</v>
      </c>
      <c r="AF70" s="40">
        <v>0</v>
      </c>
      <c r="AG70" s="40">
        <v>0</v>
      </c>
      <c r="AH70" s="40">
        <v>2154.4650585237218</v>
      </c>
      <c r="AI70" s="40">
        <v>4989.8457419941979</v>
      </c>
      <c r="AJ70" s="40">
        <v>0</v>
      </c>
      <c r="AK70" s="40">
        <v>4112.4900673776265</v>
      </c>
      <c r="AL70" s="40">
        <v>11256.800867895547</v>
      </c>
      <c r="AM70" s="40">
        <v>1843.8570250792507</v>
      </c>
      <c r="AN70" s="40">
        <v>186.10842067115198</v>
      </c>
      <c r="AO70" s="40">
        <v>0</v>
      </c>
      <c r="AP70" s="40">
        <v>0</v>
      </c>
      <c r="AQ70" s="40">
        <v>2029.9654457504025</v>
      </c>
      <c r="AR70" s="40">
        <v>2154.4650585237218</v>
      </c>
      <c r="AS70" s="130">
        <v>0.94221321330751651</v>
      </c>
      <c r="AT70" s="40">
        <v>1843.8570250792507</v>
      </c>
      <c r="AU70" s="40">
        <v>220.29693769408004</v>
      </c>
      <c r="AV70" s="40">
        <v>0</v>
      </c>
      <c r="AW70" s="40">
        <v>0</v>
      </c>
      <c r="AX70" s="40">
        <v>2064.1539627733309</v>
      </c>
      <c r="AY70" s="40">
        <v>4989.8457419941979</v>
      </c>
      <c r="AZ70" s="130">
        <v>0.41367089675770002</v>
      </c>
      <c r="BA70" s="40">
        <v>1843.8570250792507</v>
      </c>
      <c r="BB70" s="40">
        <v>406.40535836523202</v>
      </c>
      <c r="BC70" s="40">
        <v>0</v>
      </c>
      <c r="BD70" s="40">
        <v>0</v>
      </c>
      <c r="BE70" s="40">
        <v>2250.262383444483</v>
      </c>
      <c r="BF70" s="40">
        <v>7144.3108005179192</v>
      </c>
      <c r="BG70" s="40">
        <v>137.54360489560077</v>
      </c>
      <c r="BH70" s="130">
        <v>0.31497263294891265</v>
      </c>
      <c r="BI70" s="40">
        <v>43.979971716000975</v>
      </c>
      <c r="BJ70" s="40">
        <v>101.85975109314884</v>
      </c>
      <c r="BK70" s="40">
        <v>0</v>
      </c>
      <c r="BL70" s="40">
        <v>83.949932782635329</v>
      </c>
      <c r="BM70" s="40">
        <v>229.78965559178519</v>
      </c>
      <c r="BN70" s="40">
        <v>1843.8570250792507</v>
      </c>
      <c r="BO70" s="40">
        <v>0</v>
      </c>
      <c r="BP70" s="40">
        <v>406.40535836523202</v>
      </c>
      <c r="BQ70" s="40">
        <v>0</v>
      </c>
      <c r="BR70" s="40">
        <v>0</v>
      </c>
      <c r="BS70" s="40">
        <v>0</v>
      </c>
      <c r="BT70" s="40">
        <v>0</v>
      </c>
      <c r="BU70" s="40">
        <v>0</v>
      </c>
      <c r="BV70" s="40">
        <v>0</v>
      </c>
      <c r="BW70" s="40">
        <v>0</v>
      </c>
      <c r="BX70" s="40">
        <v>9595.772252435343</v>
      </c>
      <c r="BY70" s="40">
        <v>1661.0286154602029</v>
      </c>
      <c r="BZ70" s="40">
        <v>0</v>
      </c>
      <c r="CA70" s="40">
        <v>0</v>
      </c>
      <c r="CB70" s="40">
        <v>2250.2623834444826</v>
      </c>
      <c r="CC70" s="40">
        <v>11256.800867895547</v>
      </c>
      <c r="CD70" s="130">
        <v>0.19990247760909072</v>
      </c>
      <c r="CE70" s="40">
        <v>221.49353767823612</v>
      </c>
      <c r="CF70" s="40">
        <v>34.243900341216289</v>
      </c>
      <c r="CG70" s="40">
        <v>0</v>
      </c>
      <c r="CH70" s="40">
        <v>34.243900341216289</v>
      </c>
      <c r="CI70" s="40">
        <v>1.7121753226577443</v>
      </c>
      <c r="CJ70" s="40">
        <v>0</v>
      </c>
      <c r="CK70" s="40">
        <v>1.7121753226577443</v>
      </c>
      <c r="CL70" s="40"/>
      <c r="CM70" s="40">
        <v>0</v>
      </c>
      <c r="CN70" s="40"/>
      <c r="CO70" s="40">
        <v>0</v>
      </c>
      <c r="CP70" s="40">
        <v>0</v>
      </c>
      <c r="CQ70" s="40">
        <v>0</v>
      </c>
      <c r="CR70" s="40">
        <v>0</v>
      </c>
      <c r="CS70" s="40">
        <v>0</v>
      </c>
      <c r="CT70" s="40">
        <v>0</v>
      </c>
      <c r="CU70" s="40">
        <v>0</v>
      </c>
      <c r="CV70" s="40">
        <v>9999</v>
      </c>
      <c r="CW70" s="110">
        <v>9999</v>
      </c>
    </row>
    <row r="71" spans="1:101" s="20" customFormat="1">
      <c r="A71" s="20" t="s">
        <v>403</v>
      </c>
      <c r="C71" s="40">
        <v>18</v>
      </c>
      <c r="D71" s="40">
        <v>2797.5</v>
      </c>
      <c r="E71" s="40">
        <v>0</v>
      </c>
      <c r="F71" s="40">
        <v>8305.1430773010143</v>
      </c>
      <c r="G71" s="40">
        <v>0</v>
      </c>
      <c r="H71" s="40">
        <v>0</v>
      </c>
      <c r="I71" s="40"/>
      <c r="J71" s="40"/>
      <c r="K71" s="40"/>
      <c r="L71" s="40">
        <v>3003.8163555399024</v>
      </c>
      <c r="M71" s="40">
        <v>0.43891613281667119</v>
      </c>
      <c r="N71" s="40">
        <v>0.43574823299912147</v>
      </c>
      <c r="O71" s="40">
        <v>0</v>
      </c>
      <c r="P71" s="40">
        <v>0</v>
      </c>
      <c r="Q71" s="40">
        <v>0</v>
      </c>
      <c r="R71" s="40">
        <v>1656.1564738856609</v>
      </c>
      <c r="S71" s="40">
        <v>3827.1257111720561</v>
      </c>
      <c r="T71" s="40">
        <v>0</v>
      </c>
      <c r="U71" s="40">
        <v>4112.4900673776265</v>
      </c>
      <c r="V71" s="40">
        <v>498.30858463806089</v>
      </c>
      <c r="W71" s="40">
        <v>1162.720030822142</v>
      </c>
      <c r="X71" s="40">
        <v>0</v>
      </c>
      <c r="Y71" s="40">
        <v>0</v>
      </c>
      <c r="Z71" s="40">
        <v>0</v>
      </c>
      <c r="AA71" s="40">
        <v>0</v>
      </c>
      <c r="AB71" s="40">
        <v>0</v>
      </c>
      <c r="AC71" s="40">
        <v>0</v>
      </c>
      <c r="AD71" s="40">
        <v>0</v>
      </c>
      <c r="AE71" s="40">
        <v>0</v>
      </c>
      <c r="AF71" s="40">
        <v>0</v>
      </c>
      <c r="AG71" s="40">
        <v>0</v>
      </c>
      <c r="AH71" s="40">
        <v>2154.4650585237218</v>
      </c>
      <c r="AI71" s="40">
        <v>4989.8457419941979</v>
      </c>
      <c r="AJ71" s="40">
        <v>0</v>
      </c>
      <c r="AK71" s="40">
        <v>4112.4900673776265</v>
      </c>
      <c r="AL71" s="40">
        <v>11256.800867895547</v>
      </c>
      <c r="AM71" s="40">
        <v>1536.5475208993767</v>
      </c>
      <c r="AN71" s="40">
        <v>155.09035055929323</v>
      </c>
      <c r="AO71" s="40">
        <v>0</v>
      </c>
      <c r="AP71" s="40">
        <v>0</v>
      </c>
      <c r="AQ71" s="40">
        <v>1691.6378714586699</v>
      </c>
      <c r="AR71" s="40">
        <v>2154.4650585237218</v>
      </c>
      <c r="AS71" s="130">
        <v>0.78517767775626424</v>
      </c>
      <c r="AT71" s="40">
        <v>1536.5475208993767</v>
      </c>
      <c r="AU71" s="40">
        <v>183.5807814117334</v>
      </c>
      <c r="AV71" s="40">
        <v>0</v>
      </c>
      <c r="AW71" s="40">
        <v>0</v>
      </c>
      <c r="AX71" s="40">
        <v>1720.12830231111</v>
      </c>
      <c r="AY71" s="40">
        <v>4989.8457419941979</v>
      </c>
      <c r="AZ71" s="130">
        <v>0.34472574729808353</v>
      </c>
      <c r="BA71" s="40">
        <v>1536.5475208993767</v>
      </c>
      <c r="BB71" s="40">
        <v>338.67113197102663</v>
      </c>
      <c r="BC71" s="40">
        <v>0</v>
      </c>
      <c r="BD71" s="40">
        <v>0</v>
      </c>
      <c r="BE71" s="40">
        <v>1875.2186528704033</v>
      </c>
      <c r="BF71" s="40">
        <v>7144.3108005179192</v>
      </c>
      <c r="BG71" s="40">
        <v>166.71154945743075</v>
      </c>
      <c r="BH71" s="130">
        <v>0.26247719412409398</v>
      </c>
      <c r="BI71" s="40">
        <v>52.775966059201174</v>
      </c>
      <c r="BJ71" s="40">
        <v>122.23170131177864</v>
      </c>
      <c r="BK71" s="40">
        <v>0</v>
      </c>
      <c r="BL71" s="40">
        <v>100.7399193391624</v>
      </c>
      <c r="BM71" s="40">
        <v>275.74758671014223</v>
      </c>
      <c r="BN71" s="40">
        <v>1536.5475208993767</v>
      </c>
      <c r="BO71" s="40">
        <v>0</v>
      </c>
      <c r="BP71" s="40">
        <v>338.67113197102663</v>
      </c>
      <c r="BQ71" s="40">
        <v>0</v>
      </c>
      <c r="BR71" s="40">
        <v>0</v>
      </c>
      <c r="BS71" s="40">
        <v>0</v>
      </c>
      <c r="BT71" s="40">
        <v>0</v>
      </c>
      <c r="BU71" s="40">
        <v>0</v>
      </c>
      <c r="BV71" s="40">
        <v>0</v>
      </c>
      <c r="BW71" s="40">
        <v>0</v>
      </c>
      <c r="BX71" s="40">
        <v>9595.772252435343</v>
      </c>
      <c r="BY71" s="40">
        <v>1661.0286154602029</v>
      </c>
      <c r="BZ71" s="40">
        <v>0</v>
      </c>
      <c r="CA71" s="40">
        <v>0</v>
      </c>
      <c r="CB71" s="40">
        <v>1875.2186528704033</v>
      </c>
      <c r="CC71" s="40">
        <v>11256.800867895547</v>
      </c>
      <c r="CD71" s="130">
        <v>0.16658539800757571</v>
      </c>
      <c r="CE71" s="40">
        <v>267.45146879659325</v>
      </c>
      <c r="CF71" s="40">
        <v>28.536583617680268</v>
      </c>
      <c r="CG71" s="40">
        <v>0</v>
      </c>
      <c r="CH71" s="40">
        <v>28.536583617680268</v>
      </c>
      <c r="CI71" s="40">
        <v>1.4268127688814531</v>
      </c>
      <c r="CJ71" s="40">
        <v>0</v>
      </c>
      <c r="CK71" s="40">
        <v>1.4268127688814531</v>
      </c>
      <c r="CL71" s="40"/>
      <c r="CM71" s="40">
        <v>0</v>
      </c>
      <c r="CN71" s="40"/>
      <c r="CO71" s="40">
        <v>0</v>
      </c>
      <c r="CP71" s="40">
        <v>0</v>
      </c>
      <c r="CQ71" s="40">
        <v>0</v>
      </c>
      <c r="CR71" s="40">
        <v>0</v>
      </c>
      <c r="CS71" s="40">
        <v>0</v>
      </c>
      <c r="CT71" s="40">
        <v>0</v>
      </c>
      <c r="CU71" s="40">
        <v>0</v>
      </c>
      <c r="CV71" s="40">
        <v>9999</v>
      </c>
      <c r="CW71" s="110">
        <v>9999</v>
      </c>
    </row>
    <row r="72" spans="1:101" s="20" customFormat="1">
      <c r="A72" s="20" t="s">
        <v>407</v>
      </c>
      <c r="C72" s="40">
        <v>18</v>
      </c>
      <c r="D72" s="40">
        <v>2517.75</v>
      </c>
      <c r="E72" s="40">
        <v>0</v>
      </c>
      <c r="F72" s="40">
        <v>8305.1430773010143</v>
      </c>
      <c r="G72" s="40">
        <v>0</v>
      </c>
      <c r="H72" s="40">
        <v>0</v>
      </c>
      <c r="I72" s="40"/>
      <c r="J72" s="40"/>
      <c r="K72" s="40"/>
      <c r="L72" s="40">
        <v>2703.4347199859121</v>
      </c>
      <c r="M72" s="40">
        <v>0.39502451953500406</v>
      </c>
      <c r="N72" s="40">
        <v>0.39217340969920933</v>
      </c>
      <c r="O72" s="40">
        <v>0</v>
      </c>
      <c r="P72" s="40">
        <v>0</v>
      </c>
      <c r="Q72" s="40">
        <v>0</v>
      </c>
      <c r="R72" s="40">
        <v>1656.1564738856609</v>
      </c>
      <c r="S72" s="40">
        <v>3827.1257111720561</v>
      </c>
      <c r="T72" s="40">
        <v>0</v>
      </c>
      <c r="U72" s="40">
        <v>4112.4900673776265</v>
      </c>
      <c r="V72" s="40">
        <v>498.30858463806089</v>
      </c>
      <c r="W72" s="40">
        <v>1162.720030822142</v>
      </c>
      <c r="X72" s="40">
        <v>0</v>
      </c>
      <c r="Y72" s="40">
        <v>0</v>
      </c>
      <c r="Z72" s="40">
        <v>0</v>
      </c>
      <c r="AA72" s="40">
        <v>0</v>
      </c>
      <c r="AB72" s="40">
        <v>0</v>
      </c>
      <c r="AC72" s="40">
        <v>0</v>
      </c>
      <c r="AD72" s="40">
        <v>0</v>
      </c>
      <c r="AE72" s="40">
        <v>0</v>
      </c>
      <c r="AF72" s="40">
        <v>0</v>
      </c>
      <c r="AG72" s="40">
        <v>0</v>
      </c>
      <c r="AH72" s="40">
        <v>2154.4650585237218</v>
      </c>
      <c r="AI72" s="40">
        <v>4989.8457419941979</v>
      </c>
      <c r="AJ72" s="40">
        <v>0</v>
      </c>
      <c r="AK72" s="40">
        <v>4112.4900673776265</v>
      </c>
      <c r="AL72" s="40">
        <v>11256.800867895547</v>
      </c>
      <c r="AM72" s="40">
        <v>1382.8927688094391</v>
      </c>
      <c r="AN72" s="40">
        <v>139.58131550336395</v>
      </c>
      <c r="AO72" s="40">
        <v>0</v>
      </c>
      <c r="AP72" s="40">
        <v>0</v>
      </c>
      <c r="AQ72" s="40">
        <v>1522.4740843128029</v>
      </c>
      <c r="AR72" s="40">
        <v>2154.4650585237218</v>
      </c>
      <c r="AS72" s="130">
        <v>0.70665990998063788</v>
      </c>
      <c r="AT72" s="40">
        <v>1382.8927688094391</v>
      </c>
      <c r="AU72" s="40">
        <v>165.22270327056006</v>
      </c>
      <c r="AV72" s="40">
        <v>0</v>
      </c>
      <c r="AW72" s="40">
        <v>0</v>
      </c>
      <c r="AX72" s="40">
        <v>1548.1154720799991</v>
      </c>
      <c r="AY72" s="40">
        <v>4989.8457419941979</v>
      </c>
      <c r="AZ72" s="130">
        <v>0.31025317256827523</v>
      </c>
      <c r="BA72" s="40">
        <v>1382.8927688094391</v>
      </c>
      <c r="BB72" s="40">
        <v>304.80401877392399</v>
      </c>
      <c r="BC72" s="40">
        <v>0</v>
      </c>
      <c r="BD72" s="40">
        <v>0</v>
      </c>
      <c r="BE72" s="40">
        <v>1687.6967875833629</v>
      </c>
      <c r="BF72" s="40">
        <v>7144.3108005179192</v>
      </c>
      <c r="BG72" s="40">
        <v>186.15684583198407</v>
      </c>
      <c r="BH72" s="130">
        <v>0.23622947471168459</v>
      </c>
      <c r="BI72" s="40">
        <v>58.6399622880013</v>
      </c>
      <c r="BJ72" s="40">
        <v>135.81300145753181</v>
      </c>
      <c r="BK72" s="40">
        <v>0</v>
      </c>
      <c r="BL72" s="40">
        <v>111.93324371018045</v>
      </c>
      <c r="BM72" s="40">
        <v>306.38620745571359</v>
      </c>
      <c r="BN72" s="40">
        <v>1382.8927688094391</v>
      </c>
      <c r="BO72" s="40">
        <v>0</v>
      </c>
      <c r="BP72" s="40">
        <v>304.80401877392399</v>
      </c>
      <c r="BQ72" s="40">
        <v>0</v>
      </c>
      <c r="BR72" s="40">
        <v>0</v>
      </c>
      <c r="BS72" s="40">
        <v>0</v>
      </c>
      <c r="BT72" s="40">
        <v>0</v>
      </c>
      <c r="BU72" s="40">
        <v>0</v>
      </c>
      <c r="BV72" s="40">
        <v>0</v>
      </c>
      <c r="BW72" s="40">
        <v>0</v>
      </c>
      <c r="BX72" s="40">
        <v>9595.772252435343</v>
      </c>
      <c r="BY72" s="40">
        <v>1661.0286154602029</v>
      </c>
      <c r="BZ72" s="40">
        <v>0</v>
      </c>
      <c r="CA72" s="40">
        <v>0</v>
      </c>
      <c r="CB72" s="40">
        <v>1687.6967875833629</v>
      </c>
      <c r="CC72" s="40">
        <v>11256.800867895547</v>
      </c>
      <c r="CD72" s="130">
        <v>0.14992685820681814</v>
      </c>
      <c r="CE72" s="40">
        <v>298.09008954216455</v>
      </c>
      <c r="CF72" s="40">
        <v>25.682925255912199</v>
      </c>
      <c r="CG72" s="40">
        <v>0</v>
      </c>
      <c r="CH72" s="40">
        <v>25.682925255912199</v>
      </c>
      <c r="CI72" s="40">
        <v>1.2841314919933078</v>
      </c>
      <c r="CJ72" s="40">
        <v>0</v>
      </c>
      <c r="CK72" s="40">
        <v>1.2841314919933078</v>
      </c>
      <c r="CL72" s="40"/>
      <c r="CM72" s="40">
        <v>0</v>
      </c>
      <c r="CN72" s="40"/>
      <c r="CO72" s="40">
        <v>0</v>
      </c>
      <c r="CP72" s="40">
        <v>0</v>
      </c>
      <c r="CQ72" s="40">
        <v>0</v>
      </c>
      <c r="CR72" s="40">
        <v>0</v>
      </c>
      <c r="CS72" s="40">
        <v>0</v>
      </c>
      <c r="CT72" s="40">
        <v>0</v>
      </c>
      <c r="CU72" s="40">
        <v>0</v>
      </c>
      <c r="CV72" s="40">
        <v>9999</v>
      </c>
      <c r="CW72" s="110">
        <v>9999</v>
      </c>
    </row>
    <row r="73" spans="1:101" s="20" customFormat="1">
      <c r="A73" s="20" t="s">
        <v>402</v>
      </c>
      <c r="C73" s="40">
        <v>18</v>
      </c>
      <c r="D73" s="40">
        <v>1865</v>
      </c>
      <c r="E73" s="40">
        <v>0</v>
      </c>
      <c r="F73" s="40">
        <v>8305.1430773010143</v>
      </c>
      <c r="G73" s="40">
        <v>0</v>
      </c>
      <c r="H73" s="40">
        <v>0</v>
      </c>
      <c r="I73" s="40"/>
      <c r="J73" s="40"/>
      <c r="K73" s="40"/>
      <c r="L73" s="40">
        <v>2002.5442370266016</v>
      </c>
      <c r="M73" s="40">
        <v>0.29261075521111413</v>
      </c>
      <c r="N73" s="40">
        <v>0.29049882199941429</v>
      </c>
      <c r="O73" s="40">
        <v>0</v>
      </c>
      <c r="P73" s="40">
        <v>0</v>
      </c>
      <c r="Q73" s="40">
        <v>0</v>
      </c>
      <c r="R73" s="40">
        <v>1656.1564738856609</v>
      </c>
      <c r="S73" s="40">
        <v>3827.1257111720561</v>
      </c>
      <c r="T73" s="40">
        <v>0</v>
      </c>
      <c r="U73" s="40">
        <v>4112.4900673776265</v>
      </c>
      <c r="V73" s="40">
        <v>498.30858463806089</v>
      </c>
      <c r="W73" s="40">
        <v>1162.720030822142</v>
      </c>
      <c r="X73" s="40">
        <v>0</v>
      </c>
      <c r="Y73" s="40">
        <v>0</v>
      </c>
      <c r="Z73" s="40">
        <v>0</v>
      </c>
      <c r="AA73" s="40">
        <v>0</v>
      </c>
      <c r="AB73" s="40">
        <v>0</v>
      </c>
      <c r="AC73" s="40">
        <v>0</v>
      </c>
      <c r="AD73" s="40">
        <v>0</v>
      </c>
      <c r="AE73" s="40">
        <v>0</v>
      </c>
      <c r="AF73" s="40">
        <v>0</v>
      </c>
      <c r="AG73" s="40">
        <v>0</v>
      </c>
      <c r="AH73" s="40">
        <v>2154.4650585237218</v>
      </c>
      <c r="AI73" s="40">
        <v>4989.8457419941979</v>
      </c>
      <c r="AJ73" s="40">
        <v>0</v>
      </c>
      <c r="AK73" s="40">
        <v>4112.4900673776265</v>
      </c>
      <c r="AL73" s="40">
        <v>11256.800867895547</v>
      </c>
      <c r="AM73" s="40">
        <v>1024.3650139329177</v>
      </c>
      <c r="AN73" s="40">
        <v>103.39356703952885</v>
      </c>
      <c r="AO73" s="40">
        <v>0</v>
      </c>
      <c r="AP73" s="40">
        <v>0</v>
      </c>
      <c r="AQ73" s="40">
        <v>1127.7585809724465</v>
      </c>
      <c r="AR73" s="40">
        <v>2154.4650585237218</v>
      </c>
      <c r="AS73" s="130">
        <v>0.52345178517084279</v>
      </c>
      <c r="AT73" s="40">
        <v>1024.3650139329177</v>
      </c>
      <c r="AU73" s="40">
        <v>122.38718760782228</v>
      </c>
      <c r="AV73" s="40">
        <v>0</v>
      </c>
      <c r="AW73" s="40">
        <v>0</v>
      </c>
      <c r="AX73" s="40">
        <v>1146.7522015407399</v>
      </c>
      <c r="AY73" s="40">
        <v>4989.8457419941979</v>
      </c>
      <c r="AZ73" s="130">
        <v>0.229817164865389</v>
      </c>
      <c r="BA73" s="40">
        <v>1024.3650139329177</v>
      </c>
      <c r="BB73" s="40">
        <v>225.78075464735113</v>
      </c>
      <c r="BC73" s="40">
        <v>0</v>
      </c>
      <c r="BD73" s="40">
        <v>0</v>
      </c>
      <c r="BE73" s="40">
        <v>1250.1457685802686</v>
      </c>
      <c r="BF73" s="40">
        <v>7144.3108005179192</v>
      </c>
      <c r="BG73" s="40">
        <v>254.21538314292062</v>
      </c>
      <c r="BH73" s="130">
        <v>0.17498479608272929</v>
      </c>
      <c r="BI73" s="40">
        <v>79.163949088801758</v>
      </c>
      <c r="BJ73" s="40">
        <v>183.34755196766793</v>
      </c>
      <c r="BK73" s="40">
        <v>0</v>
      </c>
      <c r="BL73" s="40">
        <v>151.1098790087436</v>
      </c>
      <c r="BM73" s="40">
        <v>413.62138006521332</v>
      </c>
      <c r="BN73" s="40">
        <v>1024.3650139329177</v>
      </c>
      <c r="BO73" s="40">
        <v>0</v>
      </c>
      <c r="BP73" s="40">
        <v>225.78075464735113</v>
      </c>
      <c r="BQ73" s="40">
        <v>0</v>
      </c>
      <c r="BR73" s="40">
        <v>0</v>
      </c>
      <c r="BS73" s="40">
        <v>0</v>
      </c>
      <c r="BT73" s="40">
        <v>0</v>
      </c>
      <c r="BU73" s="40">
        <v>0</v>
      </c>
      <c r="BV73" s="40">
        <v>0</v>
      </c>
      <c r="BW73" s="40">
        <v>0</v>
      </c>
      <c r="BX73" s="40">
        <v>9595.772252435343</v>
      </c>
      <c r="BY73" s="40">
        <v>1661.0286154602029</v>
      </c>
      <c r="BZ73" s="40">
        <v>0</v>
      </c>
      <c r="CA73" s="40">
        <v>0</v>
      </c>
      <c r="CB73" s="40">
        <v>1250.1457685802689</v>
      </c>
      <c r="CC73" s="40">
        <v>11256.800867895547</v>
      </c>
      <c r="CD73" s="130">
        <v>0.11105693200505047</v>
      </c>
      <c r="CE73" s="40">
        <v>405.32526215166428</v>
      </c>
      <c r="CF73" s="40">
        <v>19.024389078453471</v>
      </c>
      <c r="CG73" s="40">
        <v>0</v>
      </c>
      <c r="CH73" s="40">
        <v>19.024389078453471</v>
      </c>
      <c r="CI73" s="40">
        <v>0.95120851258763561</v>
      </c>
      <c r="CJ73" s="40">
        <v>0</v>
      </c>
      <c r="CK73" s="40">
        <v>0.95120851258763561</v>
      </c>
      <c r="CL73" s="40"/>
      <c r="CM73" s="40">
        <v>0</v>
      </c>
      <c r="CN73" s="40"/>
      <c r="CO73" s="40">
        <v>0</v>
      </c>
      <c r="CP73" s="40">
        <v>0</v>
      </c>
      <c r="CQ73" s="40">
        <v>0</v>
      </c>
      <c r="CR73" s="40">
        <v>0</v>
      </c>
      <c r="CS73" s="40">
        <v>0</v>
      </c>
      <c r="CT73" s="40">
        <v>0</v>
      </c>
      <c r="CU73" s="40">
        <v>0</v>
      </c>
      <c r="CV73" s="40">
        <v>9999</v>
      </c>
      <c r="CW73" s="110">
        <v>9999</v>
      </c>
    </row>
    <row r="74" spans="1:101" s="20" customFormat="1">
      <c r="A74" s="20" t="s">
        <v>406</v>
      </c>
      <c r="C74" s="40">
        <v>18</v>
      </c>
      <c r="D74" s="40">
        <v>1678.5</v>
      </c>
      <c r="E74" s="40">
        <v>0</v>
      </c>
      <c r="F74" s="40">
        <v>8305.1430773010143</v>
      </c>
      <c r="G74" s="40">
        <v>0</v>
      </c>
      <c r="H74" s="40">
        <v>0</v>
      </c>
      <c r="I74" s="40"/>
      <c r="J74" s="40"/>
      <c r="K74" s="40"/>
      <c r="L74" s="40">
        <v>1802.2898133239414</v>
      </c>
      <c r="M74" s="40">
        <v>0.26334967969000272</v>
      </c>
      <c r="N74" s="40">
        <v>0.26144893979947287</v>
      </c>
      <c r="O74" s="40">
        <v>0</v>
      </c>
      <c r="P74" s="40">
        <v>0</v>
      </c>
      <c r="Q74" s="40">
        <v>0</v>
      </c>
      <c r="R74" s="40">
        <v>1656.1564738856609</v>
      </c>
      <c r="S74" s="40">
        <v>3827.1257111720561</v>
      </c>
      <c r="T74" s="40">
        <v>0</v>
      </c>
      <c r="U74" s="40">
        <v>4112.4900673776265</v>
      </c>
      <c r="V74" s="40">
        <v>498.30858463806089</v>
      </c>
      <c r="W74" s="40">
        <v>1162.720030822142</v>
      </c>
      <c r="X74" s="40">
        <v>0</v>
      </c>
      <c r="Y74" s="40">
        <v>0</v>
      </c>
      <c r="Z74" s="40">
        <v>0</v>
      </c>
      <c r="AA74" s="40">
        <v>0</v>
      </c>
      <c r="AB74" s="40">
        <v>0</v>
      </c>
      <c r="AC74" s="40">
        <v>0</v>
      </c>
      <c r="AD74" s="40">
        <v>0</v>
      </c>
      <c r="AE74" s="40">
        <v>0</v>
      </c>
      <c r="AF74" s="40">
        <v>0</v>
      </c>
      <c r="AG74" s="40">
        <v>0</v>
      </c>
      <c r="AH74" s="40">
        <v>2154.4650585237218</v>
      </c>
      <c r="AI74" s="40">
        <v>4989.8457419941979</v>
      </c>
      <c r="AJ74" s="40">
        <v>0</v>
      </c>
      <c r="AK74" s="40">
        <v>4112.4900673776265</v>
      </c>
      <c r="AL74" s="40">
        <v>11256.800867895547</v>
      </c>
      <c r="AM74" s="40">
        <v>921.92851253962533</v>
      </c>
      <c r="AN74" s="40">
        <v>93.054210335575988</v>
      </c>
      <c r="AO74" s="40">
        <v>0</v>
      </c>
      <c r="AP74" s="40">
        <v>0</v>
      </c>
      <c r="AQ74" s="40">
        <v>1014.9827228752013</v>
      </c>
      <c r="AR74" s="40">
        <v>2154.4650585237218</v>
      </c>
      <c r="AS74" s="130">
        <v>0.47110660665375825</v>
      </c>
      <c r="AT74" s="40">
        <v>921.92851253962533</v>
      </c>
      <c r="AU74" s="40">
        <v>110.14846884704002</v>
      </c>
      <c r="AV74" s="40">
        <v>0</v>
      </c>
      <c r="AW74" s="40">
        <v>0</v>
      </c>
      <c r="AX74" s="40">
        <v>1032.0769813866655</v>
      </c>
      <c r="AY74" s="40">
        <v>4989.8457419941979</v>
      </c>
      <c r="AZ74" s="130">
        <v>0.20683544837885001</v>
      </c>
      <c r="BA74" s="40">
        <v>921.92851253962533</v>
      </c>
      <c r="BB74" s="40">
        <v>203.20267918261601</v>
      </c>
      <c r="BC74" s="40">
        <v>0</v>
      </c>
      <c r="BD74" s="40">
        <v>0</v>
      </c>
      <c r="BE74" s="40">
        <v>1125.1311917222415</v>
      </c>
      <c r="BF74" s="40">
        <v>7144.3108005179192</v>
      </c>
      <c r="BG74" s="40">
        <v>283.38332770475057</v>
      </c>
      <c r="BH74" s="130">
        <v>0.15748631647445632</v>
      </c>
      <c r="BI74" s="40">
        <v>87.95994343200195</v>
      </c>
      <c r="BJ74" s="40">
        <v>203.71950218629769</v>
      </c>
      <c r="BK74" s="40">
        <v>0</v>
      </c>
      <c r="BL74" s="40">
        <v>167.89986556527066</v>
      </c>
      <c r="BM74" s="40">
        <v>459.57931118357038</v>
      </c>
      <c r="BN74" s="40">
        <v>921.92851253962533</v>
      </c>
      <c r="BO74" s="40">
        <v>0</v>
      </c>
      <c r="BP74" s="40">
        <v>203.20267918261601</v>
      </c>
      <c r="BQ74" s="40">
        <v>0</v>
      </c>
      <c r="BR74" s="40">
        <v>0</v>
      </c>
      <c r="BS74" s="40">
        <v>0</v>
      </c>
      <c r="BT74" s="40">
        <v>0</v>
      </c>
      <c r="BU74" s="40">
        <v>0</v>
      </c>
      <c r="BV74" s="40">
        <v>0</v>
      </c>
      <c r="BW74" s="40">
        <v>0</v>
      </c>
      <c r="BX74" s="40">
        <v>9595.772252435343</v>
      </c>
      <c r="BY74" s="40">
        <v>1661.0286154602029</v>
      </c>
      <c r="BZ74" s="40">
        <v>0</v>
      </c>
      <c r="CA74" s="40">
        <v>0</v>
      </c>
      <c r="CB74" s="40">
        <v>1125.1311917222413</v>
      </c>
      <c r="CC74" s="40">
        <v>11256.800867895547</v>
      </c>
      <c r="CD74" s="130">
        <v>9.9951238804545359E-2</v>
      </c>
      <c r="CE74" s="40">
        <v>451.28319327002129</v>
      </c>
      <c r="CF74" s="40">
        <v>17.121950170608145</v>
      </c>
      <c r="CG74" s="40">
        <v>0</v>
      </c>
      <c r="CH74" s="40">
        <v>17.121950170608145</v>
      </c>
      <c r="CI74" s="40">
        <v>0.85608766132887215</v>
      </c>
      <c r="CJ74" s="40">
        <v>0</v>
      </c>
      <c r="CK74" s="40">
        <v>0.85608766132887215</v>
      </c>
      <c r="CL74" s="40"/>
      <c r="CM74" s="40">
        <v>0</v>
      </c>
      <c r="CN74" s="40"/>
      <c r="CO74" s="40">
        <v>0</v>
      </c>
      <c r="CP74" s="40">
        <v>0</v>
      </c>
      <c r="CQ74" s="40">
        <v>0</v>
      </c>
      <c r="CR74" s="40">
        <v>0</v>
      </c>
      <c r="CS74" s="40">
        <v>0</v>
      </c>
      <c r="CT74" s="40">
        <v>0</v>
      </c>
      <c r="CU74" s="40">
        <v>0</v>
      </c>
      <c r="CV74" s="40">
        <v>9999</v>
      </c>
      <c r="CW74" s="110">
        <v>9999</v>
      </c>
    </row>
    <row r="75" spans="1:101" s="20" customFormat="1">
      <c r="A75" s="20" t="s">
        <v>401</v>
      </c>
      <c r="C75" s="40">
        <v>18</v>
      </c>
      <c r="D75" s="40">
        <v>1398.75</v>
      </c>
      <c r="E75" s="40">
        <v>0</v>
      </c>
      <c r="F75" s="40">
        <v>8305.1430773010143</v>
      </c>
      <c r="G75" s="40">
        <v>0</v>
      </c>
      <c r="H75" s="40">
        <v>0</v>
      </c>
      <c r="I75" s="40"/>
      <c r="J75" s="40"/>
      <c r="K75" s="40"/>
      <c r="L75" s="40">
        <v>1501.9081777699512</v>
      </c>
      <c r="M75" s="40">
        <v>0.21945806640833559</v>
      </c>
      <c r="N75" s="40">
        <v>0.21787411649956073</v>
      </c>
      <c r="O75" s="40">
        <v>0</v>
      </c>
      <c r="P75" s="40">
        <v>0</v>
      </c>
      <c r="Q75" s="40">
        <v>0</v>
      </c>
      <c r="R75" s="40">
        <v>1656.1564738856609</v>
      </c>
      <c r="S75" s="40">
        <v>3827.1257111720561</v>
      </c>
      <c r="T75" s="40">
        <v>0</v>
      </c>
      <c r="U75" s="40">
        <v>4112.4900673776265</v>
      </c>
      <c r="V75" s="40">
        <v>498.30858463806089</v>
      </c>
      <c r="W75" s="40">
        <v>1162.720030822142</v>
      </c>
      <c r="X75" s="40">
        <v>0</v>
      </c>
      <c r="Y75" s="40">
        <v>0</v>
      </c>
      <c r="Z75" s="40">
        <v>0</v>
      </c>
      <c r="AA75" s="40">
        <v>0</v>
      </c>
      <c r="AB75" s="40">
        <v>0</v>
      </c>
      <c r="AC75" s="40">
        <v>0</v>
      </c>
      <c r="AD75" s="40">
        <v>0</v>
      </c>
      <c r="AE75" s="40">
        <v>0</v>
      </c>
      <c r="AF75" s="40">
        <v>0</v>
      </c>
      <c r="AG75" s="40">
        <v>0</v>
      </c>
      <c r="AH75" s="40">
        <v>2154.4650585237218</v>
      </c>
      <c r="AI75" s="40">
        <v>4989.8457419941979</v>
      </c>
      <c r="AJ75" s="40">
        <v>0</v>
      </c>
      <c r="AK75" s="40">
        <v>4112.4900673776265</v>
      </c>
      <c r="AL75" s="40">
        <v>11256.800867895547</v>
      </c>
      <c r="AM75" s="40">
        <v>768.27376044968833</v>
      </c>
      <c r="AN75" s="40">
        <v>77.545175279646614</v>
      </c>
      <c r="AO75" s="40">
        <v>0</v>
      </c>
      <c r="AP75" s="40">
        <v>0</v>
      </c>
      <c r="AQ75" s="40">
        <v>845.81893572933495</v>
      </c>
      <c r="AR75" s="40">
        <v>2154.4650585237218</v>
      </c>
      <c r="AS75" s="130">
        <v>0.39258883887813212</v>
      </c>
      <c r="AT75" s="40">
        <v>768.27376044968833</v>
      </c>
      <c r="AU75" s="40">
        <v>91.790390705866699</v>
      </c>
      <c r="AV75" s="40">
        <v>0</v>
      </c>
      <c r="AW75" s="40">
        <v>0</v>
      </c>
      <c r="AX75" s="40">
        <v>860.06415115555501</v>
      </c>
      <c r="AY75" s="40">
        <v>4989.8457419941979</v>
      </c>
      <c r="AZ75" s="130">
        <v>0.17236287364904176</v>
      </c>
      <c r="BA75" s="40">
        <v>768.27376044968833</v>
      </c>
      <c r="BB75" s="40">
        <v>169.33556598551331</v>
      </c>
      <c r="BC75" s="40">
        <v>0</v>
      </c>
      <c r="BD75" s="40">
        <v>0</v>
      </c>
      <c r="BE75" s="40">
        <v>937.60932643520164</v>
      </c>
      <c r="BF75" s="40">
        <v>7144.3108005179192</v>
      </c>
      <c r="BG75" s="40">
        <v>341.71921682841059</v>
      </c>
      <c r="BH75" s="130">
        <v>0.13123859706204699</v>
      </c>
      <c r="BI75" s="40">
        <v>105.55193211840235</v>
      </c>
      <c r="BJ75" s="40">
        <v>244.46340262355727</v>
      </c>
      <c r="BK75" s="40">
        <v>0</v>
      </c>
      <c r="BL75" s="40">
        <v>201.4798386783248</v>
      </c>
      <c r="BM75" s="40">
        <v>551.49517342028446</v>
      </c>
      <c r="BN75" s="40">
        <v>768.27376044968833</v>
      </c>
      <c r="BO75" s="40">
        <v>0</v>
      </c>
      <c r="BP75" s="40">
        <v>169.33556598551331</v>
      </c>
      <c r="BQ75" s="40">
        <v>0</v>
      </c>
      <c r="BR75" s="40">
        <v>0</v>
      </c>
      <c r="BS75" s="40">
        <v>0</v>
      </c>
      <c r="BT75" s="40">
        <v>0</v>
      </c>
      <c r="BU75" s="40">
        <v>0</v>
      </c>
      <c r="BV75" s="40">
        <v>0</v>
      </c>
      <c r="BW75" s="40">
        <v>0</v>
      </c>
      <c r="BX75" s="40">
        <v>9595.772252435343</v>
      </c>
      <c r="BY75" s="40">
        <v>1661.0286154602029</v>
      </c>
      <c r="BZ75" s="40">
        <v>0</v>
      </c>
      <c r="CA75" s="40">
        <v>0</v>
      </c>
      <c r="CB75" s="40">
        <v>937.60932643520164</v>
      </c>
      <c r="CC75" s="40">
        <v>11256.800867895547</v>
      </c>
      <c r="CD75" s="130">
        <v>8.3292699003787857E-2</v>
      </c>
      <c r="CE75" s="40">
        <v>543.19905550673536</v>
      </c>
      <c r="CF75" s="40">
        <v>14.268291808840134</v>
      </c>
      <c r="CG75" s="40">
        <v>0</v>
      </c>
      <c r="CH75" s="40">
        <v>14.268291808840134</v>
      </c>
      <c r="CI75" s="40">
        <v>0.71340638444072657</v>
      </c>
      <c r="CJ75" s="40">
        <v>0</v>
      </c>
      <c r="CK75" s="40">
        <v>0.71340638444072657</v>
      </c>
      <c r="CL75" s="40"/>
      <c r="CM75" s="40">
        <v>0</v>
      </c>
      <c r="CN75" s="40"/>
      <c r="CO75" s="40">
        <v>0</v>
      </c>
      <c r="CP75" s="40">
        <v>0</v>
      </c>
      <c r="CQ75" s="40">
        <v>0</v>
      </c>
      <c r="CR75" s="40">
        <v>0</v>
      </c>
      <c r="CS75" s="40">
        <v>0</v>
      </c>
      <c r="CT75" s="40">
        <v>0</v>
      </c>
      <c r="CU75" s="40">
        <v>0</v>
      </c>
      <c r="CV75" s="40">
        <v>9999</v>
      </c>
      <c r="CW75" s="110">
        <v>9999</v>
      </c>
    </row>
    <row r="76" spans="1:101" s="20" customFormat="1">
      <c r="A76" s="20" t="s">
        <v>399</v>
      </c>
      <c r="C76" s="40">
        <v>18</v>
      </c>
      <c r="D76" s="40">
        <v>932.5</v>
      </c>
      <c r="E76" s="40">
        <v>0</v>
      </c>
      <c r="F76" s="40">
        <v>8305.1430773010143</v>
      </c>
      <c r="G76" s="40">
        <v>0</v>
      </c>
      <c r="H76" s="40">
        <v>0</v>
      </c>
      <c r="I76" s="40"/>
      <c r="J76" s="40"/>
      <c r="K76" s="40"/>
      <c r="L76" s="40">
        <v>1001.2721185133008</v>
      </c>
      <c r="M76" s="40">
        <v>0.14630537760555706</v>
      </c>
      <c r="N76" s="40">
        <v>0.14524941099970715</v>
      </c>
      <c r="O76" s="40">
        <v>0</v>
      </c>
      <c r="P76" s="40">
        <v>0</v>
      </c>
      <c r="Q76" s="40">
        <v>0</v>
      </c>
      <c r="R76" s="40">
        <v>1656.1564738856609</v>
      </c>
      <c r="S76" s="40">
        <v>3827.1257111720561</v>
      </c>
      <c r="T76" s="40">
        <v>0</v>
      </c>
      <c r="U76" s="40">
        <v>4112.4900673776265</v>
      </c>
      <c r="V76" s="40">
        <v>498.30858463806089</v>
      </c>
      <c r="W76" s="40">
        <v>1162.720030822142</v>
      </c>
      <c r="X76" s="40">
        <v>0</v>
      </c>
      <c r="Y76" s="40">
        <v>0</v>
      </c>
      <c r="Z76" s="40">
        <v>0</v>
      </c>
      <c r="AA76" s="40">
        <v>0</v>
      </c>
      <c r="AB76" s="40">
        <v>0</v>
      </c>
      <c r="AC76" s="40">
        <v>0</v>
      </c>
      <c r="AD76" s="40">
        <v>0</v>
      </c>
      <c r="AE76" s="40">
        <v>0</v>
      </c>
      <c r="AF76" s="40">
        <v>0</v>
      </c>
      <c r="AG76" s="40">
        <v>0</v>
      </c>
      <c r="AH76" s="40">
        <v>2154.4650585237218</v>
      </c>
      <c r="AI76" s="40">
        <v>4989.8457419941979</v>
      </c>
      <c r="AJ76" s="40">
        <v>0</v>
      </c>
      <c r="AK76" s="40">
        <v>4112.4900673776265</v>
      </c>
      <c r="AL76" s="40">
        <v>11256.800867895547</v>
      </c>
      <c r="AM76" s="40">
        <v>512.18250696645885</v>
      </c>
      <c r="AN76" s="40">
        <v>51.696783519764423</v>
      </c>
      <c r="AO76" s="40">
        <v>0</v>
      </c>
      <c r="AP76" s="40">
        <v>0</v>
      </c>
      <c r="AQ76" s="40">
        <v>563.87929048622323</v>
      </c>
      <c r="AR76" s="40">
        <v>2154.4650585237218</v>
      </c>
      <c r="AS76" s="130">
        <v>0.26172589258542139</v>
      </c>
      <c r="AT76" s="40">
        <v>512.18250696645885</v>
      </c>
      <c r="AU76" s="40">
        <v>61.193593803911142</v>
      </c>
      <c r="AV76" s="40">
        <v>0</v>
      </c>
      <c r="AW76" s="40">
        <v>0</v>
      </c>
      <c r="AX76" s="40">
        <v>573.37610077036993</v>
      </c>
      <c r="AY76" s="40">
        <v>4989.8457419941979</v>
      </c>
      <c r="AZ76" s="130">
        <v>0.1149085824326945</v>
      </c>
      <c r="BA76" s="40">
        <v>512.18250696645885</v>
      </c>
      <c r="BB76" s="40">
        <v>112.89037732367557</v>
      </c>
      <c r="BC76" s="40">
        <v>0</v>
      </c>
      <c r="BD76" s="40">
        <v>0</v>
      </c>
      <c r="BE76" s="40">
        <v>625.07288429013431</v>
      </c>
      <c r="BF76" s="40">
        <v>7144.3108005179192</v>
      </c>
      <c r="BG76" s="40">
        <v>516.72688419939027</v>
      </c>
      <c r="BH76" s="130">
        <v>8.7492398041364647E-2</v>
      </c>
      <c r="BI76" s="40">
        <v>158.32789817760352</v>
      </c>
      <c r="BJ76" s="40">
        <v>366.69510393533585</v>
      </c>
      <c r="BK76" s="40">
        <v>0</v>
      </c>
      <c r="BL76" s="40">
        <v>302.21975801748721</v>
      </c>
      <c r="BM76" s="40">
        <v>827.24276013042663</v>
      </c>
      <c r="BN76" s="40">
        <v>512.18250696645885</v>
      </c>
      <c r="BO76" s="40">
        <v>0</v>
      </c>
      <c r="BP76" s="40">
        <v>112.89037732367557</v>
      </c>
      <c r="BQ76" s="40">
        <v>0</v>
      </c>
      <c r="BR76" s="40">
        <v>0</v>
      </c>
      <c r="BS76" s="40">
        <v>0</v>
      </c>
      <c r="BT76" s="40">
        <v>0</v>
      </c>
      <c r="BU76" s="40">
        <v>0</v>
      </c>
      <c r="BV76" s="40">
        <v>0</v>
      </c>
      <c r="BW76" s="40">
        <v>0</v>
      </c>
      <c r="BX76" s="40">
        <v>9595.772252435343</v>
      </c>
      <c r="BY76" s="40">
        <v>1661.0286154602029</v>
      </c>
      <c r="BZ76" s="40">
        <v>0</v>
      </c>
      <c r="CA76" s="40">
        <v>0</v>
      </c>
      <c r="CB76" s="40">
        <v>625.07288429013443</v>
      </c>
      <c r="CC76" s="40">
        <v>11256.800867895547</v>
      </c>
      <c r="CD76" s="130">
        <v>5.5528466002525236E-2</v>
      </c>
      <c r="CE76" s="40">
        <v>818.94664221687754</v>
      </c>
      <c r="CF76" s="40">
        <v>9.5121945392267353</v>
      </c>
      <c r="CG76" s="40">
        <v>0</v>
      </c>
      <c r="CH76" s="40">
        <v>9.5121945392267353</v>
      </c>
      <c r="CI76" s="40">
        <v>0.47560425629381781</v>
      </c>
      <c r="CJ76" s="40">
        <v>0</v>
      </c>
      <c r="CK76" s="40">
        <v>0.47560425629381781</v>
      </c>
      <c r="CL76" s="40"/>
      <c r="CM76" s="40">
        <v>0</v>
      </c>
      <c r="CN76" s="40"/>
      <c r="CO76" s="40">
        <v>0</v>
      </c>
      <c r="CP76" s="40">
        <v>0</v>
      </c>
      <c r="CQ76" s="40">
        <v>0</v>
      </c>
      <c r="CR76" s="40">
        <v>0</v>
      </c>
      <c r="CS76" s="40">
        <v>0</v>
      </c>
      <c r="CT76" s="40">
        <v>0</v>
      </c>
      <c r="CU76" s="40">
        <v>0</v>
      </c>
      <c r="CV76" s="40">
        <v>9999</v>
      </c>
      <c r="CW76" s="110">
        <v>9999</v>
      </c>
    </row>
    <row r="77" spans="1:101" s="20" customFormat="1">
      <c r="C77" s="40"/>
      <c r="D77" s="40"/>
      <c r="E77" s="40"/>
      <c r="F77" s="40"/>
      <c r="G77" s="40"/>
      <c r="H77" s="40"/>
      <c r="I77" s="40"/>
      <c r="J77" s="40"/>
      <c r="K77" s="40"/>
      <c r="L77" s="40"/>
      <c r="M77" s="40"/>
      <c r="N77" s="40"/>
      <c r="O77" s="40"/>
      <c r="P77" s="40"/>
      <c r="Q77" s="40"/>
      <c r="R77" s="40"/>
      <c r="S77" s="40"/>
      <c r="T77" s="40"/>
      <c r="U77" s="40"/>
      <c r="V77" s="40"/>
      <c r="W77" s="40"/>
      <c r="X77" s="40"/>
      <c r="Y77" s="40"/>
      <c r="Z77" s="40"/>
      <c r="AA77" s="40"/>
      <c r="AB77" s="40"/>
      <c r="AC77" s="40"/>
      <c r="AD77" s="40"/>
      <c r="AE77" s="40"/>
      <c r="AF77" s="40"/>
      <c r="AG77" s="40"/>
      <c r="AH77" s="40"/>
      <c r="AI77" s="40"/>
      <c r="AJ77" s="40"/>
      <c r="AK77" s="40"/>
      <c r="AL77" s="40"/>
      <c r="AM77" s="40"/>
      <c r="AN77" s="40"/>
      <c r="AO77" s="40"/>
      <c r="AP77" s="40"/>
      <c r="AQ77" s="40"/>
      <c r="AR77" s="40"/>
      <c r="AS77" s="40"/>
      <c r="AT77" s="40"/>
      <c r="AU77" s="40"/>
      <c r="AV77" s="40"/>
      <c r="AW77" s="40"/>
      <c r="AX77" s="40"/>
      <c r="AY77" s="40"/>
      <c r="AZ77" s="40"/>
      <c r="BA77" s="40"/>
      <c r="BB77" s="40"/>
      <c r="BC77" s="40"/>
      <c r="BD77" s="40"/>
      <c r="BE77" s="40"/>
      <c r="BF77" s="40"/>
      <c r="BG77" s="40"/>
      <c r="BH77" s="40"/>
      <c r="BI77" s="40"/>
      <c r="BJ77" s="40"/>
      <c r="BK77" s="40"/>
      <c r="BL77" s="40"/>
      <c r="BM77" s="40"/>
      <c r="BN77" s="40"/>
      <c r="BO77" s="40"/>
      <c r="BP77" s="40"/>
      <c r="BQ77" s="40"/>
      <c r="BR77" s="40"/>
      <c r="BS77" s="40"/>
      <c r="BT77" s="40"/>
      <c r="BU77" s="40"/>
      <c r="BV77" s="40"/>
      <c r="BW77" s="40"/>
      <c r="BX77" s="40"/>
      <c r="BY77" s="40"/>
      <c r="BZ77" s="40"/>
      <c r="CA77" s="40"/>
      <c r="CB77" s="40"/>
      <c r="CC77" s="40"/>
      <c r="CD77" s="40"/>
      <c r="CE77" s="40"/>
      <c r="CF77" s="40"/>
      <c r="CG77" s="40"/>
      <c r="CH77" s="40"/>
      <c r="CI77" s="40"/>
      <c r="CJ77" s="40"/>
      <c r="CK77" s="40"/>
      <c r="CL77" s="40"/>
      <c r="CM77" s="40"/>
      <c r="CN77" s="40"/>
      <c r="CO77" s="40"/>
      <c r="CP77" s="40"/>
      <c r="CQ77" s="40"/>
      <c r="CR77" s="40"/>
      <c r="CS77" s="40"/>
      <c r="CT77" s="40"/>
      <c r="CU77" s="40"/>
      <c r="CV77" s="40"/>
      <c r="CW77" s="40"/>
    </row>
    <row r="78" spans="1:101" s="20" customFormat="1">
      <c r="C78" s="40"/>
      <c r="D78" s="40"/>
      <c r="E78" s="40"/>
      <c r="F78" s="40"/>
      <c r="G78" s="40"/>
      <c r="H78" s="40"/>
      <c r="I78" s="40"/>
      <c r="J78" s="40"/>
      <c r="K78" s="40"/>
      <c r="L78" s="40"/>
      <c r="M78" s="40"/>
      <c r="N78" s="40"/>
      <c r="O78" s="40"/>
      <c r="P78" s="40"/>
      <c r="Q78" s="40"/>
      <c r="R78" s="40"/>
      <c r="S78" s="40"/>
      <c r="T78" s="40"/>
      <c r="U78" s="40"/>
      <c r="V78" s="40"/>
      <c r="W78" s="40"/>
      <c r="X78" s="40"/>
      <c r="Y78" s="40"/>
      <c r="Z78" s="40"/>
      <c r="AA78" s="40"/>
      <c r="AB78" s="40"/>
      <c r="AC78" s="40"/>
      <c r="AD78" s="40"/>
      <c r="AE78" s="40"/>
      <c r="AF78" s="40"/>
      <c r="AG78" s="40"/>
      <c r="AH78" s="40"/>
      <c r="AI78" s="40"/>
      <c r="AJ78" s="40"/>
      <c r="AK78" s="40"/>
      <c r="AL78" s="40"/>
      <c r="AM78" s="40"/>
      <c r="AN78" s="40"/>
      <c r="AO78" s="40"/>
      <c r="AP78" s="40"/>
      <c r="AQ78" s="40"/>
      <c r="AR78" s="40"/>
      <c r="AS78" s="40"/>
      <c r="AT78" s="40"/>
      <c r="AU78" s="40"/>
      <c r="AV78" s="40"/>
      <c r="AW78" s="40"/>
      <c r="AX78" s="40"/>
      <c r="AY78" s="40"/>
      <c r="AZ78" s="40"/>
      <c r="BA78" s="40"/>
      <c r="BB78" s="40"/>
      <c r="BC78" s="40"/>
      <c r="BD78" s="40"/>
      <c r="BE78" s="40"/>
      <c r="BF78" s="40"/>
      <c r="BG78" s="40"/>
      <c r="BH78" s="40"/>
      <c r="BI78" s="40"/>
      <c r="BJ78" s="40"/>
      <c r="BK78" s="40"/>
      <c r="BL78" s="40"/>
      <c r="BM78" s="40"/>
      <c r="BN78" s="40"/>
      <c r="BO78" s="40"/>
      <c r="BP78" s="40"/>
      <c r="BQ78" s="40"/>
      <c r="BR78" s="40"/>
      <c r="BS78" s="40"/>
      <c r="BT78" s="40"/>
      <c r="BU78" s="40"/>
      <c r="BV78" s="40"/>
      <c r="BW78" s="40"/>
      <c r="BX78" s="40"/>
      <c r="BY78" s="40"/>
      <c r="BZ78" s="40"/>
      <c r="CA78" s="40"/>
      <c r="CB78" s="40"/>
      <c r="CC78" s="40"/>
      <c r="CD78" s="40"/>
      <c r="CE78" s="40"/>
      <c r="CF78" s="40"/>
      <c r="CG78" s="40"/>
      <c r="CH78" s="40"/>
      <c r="CI78" s="40"/>
      <c r="CJ78" s="40"/>
      <c r="CK78" s="40"/>
      <c r="CL78" s="40"/>
      <c r="CM78" s="40"/>
      <c r="CN78" s="40"/>
      <c r="CO78" s="40"/>
      <c r="CP78" s="40"/>
      <c r="CQ78" s="40"/>
      <c r="CR78" s="40"/>
      <c r="CS78" s="40"/>
      <c r="CT78" s="40"/>
      <c r="CU78" s="40"/>
      <c r="CV78" s="40"/>
      <c r="CW78" s="40"/>
    </row>
    <row r="79" spans="1:101" s="20" customFormat="1" ht="13.5" thickBot="1">
      <c r="A79" s="99" t="s">
        <v>373</v>
      </c>
      <c r="B79" s="100"/>
      <c r="C79" s="40"/>
      <c r="D79" s="40"/>
      <c r="E79" s="40"/>
      <c r="F79" s="40"/>
      <c r="G79" s="40"/>
      <c r="H79" s="40"/>
      <c r="I79" s="40"/>
      <c r="J79" s="40"/>
      <c r="K79" s="40"/>
      <c r="L79" s="40"/>
      <c r="M79" s="40"/>
      <c r="N79" s="40"/>
      <c r="O79" s="40"/>
      <c r="P79" s="40"/>
      <c r="Q79" s="40"/>
      <c r="R79" s="40"/>
      <c r="S79" s="40"/>
      <c r="T79" s="40"/>
      <c r="U79" s="40"/>
      <c r="V79" s="40"/>
      <c r="W79" s="40"/>
      <c r="X79" s="40"/>
      <c r="Y79" s="40"/>
      <c r="Z79" s="40"/>
      <c r="AA79" s="40"/>
      <c r="AB79" s="40"/>
      <c r="AC79" s="40"/>
      <c r="AD79" s="40"/>
      <c r="AE79" s="40"/>
      <c r="AF79" s="40"/>
      <c r="AG79" s="40"/>
      <c r="AH79" s="40"/>
      <c r="AI79" s="40"/>
      <c r="AJ79" s="40"/>
      <c r="AK79" s="40"/>
      <c r="AL79" s="40"/>
      <c r="AM79" s="40"/>
      <c r="AN79" s="40"/>
      <c r="AO79" s="40"/>
      <c r="AP79" s="40"/>
      <c r="AQ79" s="40"/>
      <c r="AR79" s="40"/>
      <c r="AS79" s="40"/>
      <c r="AT79" s="40"/>
      <c r="AU79" s="40"/>
      <c r="AV79" s="40"/>
      <c r="AW79" s="40"/>
      <c r="AX79" s="40"/>
      <c r="AY79" s="40"/>
      <c r="AZ79" s="40"/>
      <c r="BA79" s="40"/>
      <c r="BB79" s="40"/>
      <c r="BC79" s="40"/>
      <c r="BD79" s="40"/>
      <c r="BE79" s="40"/>
      <c r="BF79" s="40"/>
      <c r="BG79" s="40"/>
      <c r="BH79" s="40"/>
      <c r="BI79" s="40"/>
      <c r="BJ79" s="40"/>
      <c r="BK79" s="40"/>
      <c r="BL79" s="40"/>
      <c r="BM79" s="40"/>
      <c r="BN79" s="40"/>
      <c r="BO79" s="40"/>
      <c r="BP79" s="40"/>
      <c r="BQ79" s="40"/>
      <c r="BR79" s="40"/>
      <c r="BS79" s="40"/>
      <c r="BT79" s="40"/>
      <c r="BU79" s="40"/>
      <c r="BV79" s="40"/>
      <c r="BW79" s="40"/>
      <c r="BX79" s="40"/>
      <c r="BY79" s="40"/>
      <c r="BZ79" s="40"/>
      <c r="CA79" s="40"/>
      <c r="CB79" s="40"/>
      <c r="CC79" s="40"/>
      <c r="CD79" s="40"/>
      <c r="CE79" s="40"/>
      <c r="CF79" s="40"/>
      <c r="CG79" s="40"/>
      <c r="CH79" s="40"/>
      <c r="CI79" s="40"/>
      <c r="CJ79" s="40"/>
      <c r="CK79" s="40"/>
      <c r="CL79" s="40"/>
      <c r="CM79" s="40"/>
      <c r="CN79" s="40"/>
      <c r="CO79" s="40"/>
      <c r="CP79" s="40"/>
      <c r="CQ79" s="40"/>
      <c r="CR79" s="40"/>
      <c r="CS79" s="40"/>
      <c r="CT79" s="40"/>
      <c r="CU79" s="40"/>
      <c r="CV79" s="40"/>
      <c r="CW79" s="40"/>
    </row>
    <row r="80" spans="1:101" s="20" customFormat="1" ht="13.5" thickBot="1">
      <c r="A80" s="131" t="s">
        <v>374</v>
      </c>
      <c r="B80" s="132"/>
      <c r="C80" s="133"/>
      <c r="D80" s="133"/>
      <c r="E80" s="133"/>
      <c r="F80" s="133"/>
      <c r="G80" s="133"/>
      <c r="H80" s="133"/>
      <c r="I80" s="133"/>
      <c r="J80" s="133"/>
      <c r="K80" s="133"/>
      <c r="L80" s="106"/>
      <c r="M80" s="134"/>
      <c r="N80" s="135" t="s">
        <v>375</v>
      </c>
      <c r="O80" s="133"/>
      <c r="P80" s="133"/>
      <c r="Q80" s="133"/>
      <c r="R80" s="133"/>
      <c r="S80" s="133"/>
      <c r="T80" s="133"/>
      <c r="U80" s="133"/>
      <c r="V80" s="133"/>
      <c r="W80" s="133"/>
      <c r="X80" s="133"/>
      <c r="Y80" s="106"/>
      <c r="Z80" s="134"/>
      <c r="AA80" s="135" t="s">
        <v>376</v>
      </c>
      <c r="AB80" s="133"/>
      <c r="AC80" s="133"/>
      <c r="AD80" s="133"/>
      <c r="AE80" s="133"/>
      <c r="AF80" s="133"/>
      <c r="AG80" s="133"/>
      <c r="AH80" s="133"/>
      <c r="AI80" s="133"/>
      <c r="AJ80" s="133"/>
      <c r="AK80" s="133"/>
      <c r="AL80" s="106"/>
      <c r="AM80" s="40"/>
      <c r="AN80" s="40"/>
      <c r="AO80" s="40"/>
      <c r="AP80" s="40"/>
      <c r="AQ80" s="40"/>
      <c r="AR80" s="40"/>
      <c r="AS80" s="40"/>
      <c r="AT80" s="40"/>
      <c r="AU80" s="40"/>
      <c r="AV80" s="40"/>
      <c r="AW80" s="40"/>
      <c r="AX80" s="40"/>
      <c r="AY80" s="40"/>
      <c r="AZ80" s="40"/>
      <c r="BA80" s="40"/>
      <c r="BB80" s="40"/>
      <c r="BC80" s="40"/>
      <c r="BD80" s="40"/>
      <c r="BE80" s="40"/>
      <c r="BF80" s="40"/>
      <c r="BG80" s="40"/>
      <c r="BH80" s="40"/>
      <c r="BI80" s="40"/>
      <c r="BJ80" s="40"/>
      <c r="BK80" s="40"/>
      <c r="BL80" s="40"/>
      <c r="BM80" s="40"/>
      <c r="BN80" s="40"/>
      <c r="BO80" s="40"/>
      <c r="BP80" s="40"/>
      <c r="BQ80" s="40"/>
      <c r="BR80" s="40"/>
      <c r="BS80" s="40"/>
      <c r="BT80" s="40"/>
      <c r="BU80" s="40"/>
      <c r="BV80" s="40"/>
      <c r="BW80" s="40"/>
      <c r="BX80" s="40"/>
      <c r="BY80" s="40"/>
      <c r="BZ80" s="40"/>
      <c r="CA80" s="40"/>
      <c r="CB80" s="40"/>
      <c r="CC80" s="40"/>
      <c r="CD80" s="40"/>
      <c r="CE80" s="40"/>
      <c r="CF80" s="40"/>
      <c r="CG80" s="40"/>
      <c r="CH80" s="40"/>
      <c r="CI80" s="40"/>
      <c r="CJ80" s="40"/>
      <c r="CK80" s="40"/>
      <c r="CL80" s="40"/>
      <c r="CM80" s="40"/>
      <c r="CN80" s="40"/>
      <c r="CO80" s="40"/>
      <c r="CP80" s="40"/>
      <c r="CQ80" s="40"/>
      <c r="CR80" s="40"/>
      <c r="CS80" s="40"/>
      <c r="CT80" s="40"/>
      <c r="CU80" s="40"/>
      <c r="CV80" s="40"/>
      <c r="CW80" s="40"/>
    </row>
    <row r="81" spans="1:101" s="20" customFormat="1" ht="102">
      <c r="A81" s="107"/>
      <c r="B81" s="108" t="s">
        <v>377</v>
      </c>
      <c r="C81" s="109" t="s">
        <v>378</v>
      </c>
      <c r="D81" s="109" t="s">
        <v>182</v>
      </c>
      <c r="E81" s="109" t="s">
        <v>183</v>
      </c>
      <c r="F81" s="109" t="s">
        <v>184</v>
      </c>
      <c r="G81" s="109" t="s">
        <v>185</v>
      </c>
      <c r="H81" s="109" t="s">
        <v>186</v>
      </c>
      <c r="I81" s="109" t="s">
        <v>187</v>
      </c>
      <c r="J81" s="109" t="s">
        <v>188</v>
      </c>
      <c r="K81" s="109" t="s">
        <v>189</v>
      </c>
      <c r="L81" s="109" t="s">
        <v>190</v>
      </c>
      <c r="M81" s="109" t="s">
        <v>191</v>
      </c>
      <c r="N81" s="109" t="s">
        <v>193</v>
      </c>
      <c r="O81" s="109" t="s">
        <v>194</v>
      </c>
      <c r="P81" s="109" t="s">
        <v>195</v>
      </c>
      <c r="Q81" s="109" t="s">
        <v>196</v>
      </c>
      <c r="R81" s="109" t="s">
        <v>197</v>
      </c>
      <c r="S81" s="109" t="s">
        <v>198</v>
      </c>
      <c r="T81" s="109" t="s">
        <v>199</v>
      </c>
      <c r="U81" s="109" t="s">
        <v>200</v>
      </c>
      <c r="V81" s="109" t="s">
        <v>201</v>
      </c>
      <c r="W81" s="109" t="s">
        <v>202</v>
      </c>
      <c r="X81" s="109" t="s">
        <v>203</v>
      </c>
      <c r="Y81" s="109" t="s">
        <v>204</v>
      </c>
      <c r="Z81" s="109"/>
      <c r="AA81" s="109" t="s">
        <v>193</v>
      </c>
      <c r="AB81" s="109" t="s">
        <v>194</v>
      </c>
      <c r="AC81" s="109" t="s">
        <v>195</v>
      </c>
      <c r="AD81" s="109" t="s">
        <v>196</v>
      </c>
      <c r="AE81" s="109" t="s">
        <v>197</v>
      </c>
      <c r="AF81" s="109" t="s">
        <v>198</v>
      </c>
      <c r="AG81" s="109" t="s">
        <v>199</v>
      </c>
      <c r="AH81" s="109" t="s">
        <v>200</v>
      </c>
      <c r="AI81" s="109" t="s">
        <v>201</v>
      </c>
      <c r="AJ81" s="109" t="s">
        <v>202</v>
      </c>
      <c r="AK81" s="109" t="s">
        <v>203</v>
      </c>
      <c r="AL81" s="109" t="s">
        <v>204</v>
      </c>
      <c r="AM81" s="40"/>
      <c r="AN81" s="40"/>
      <c r="AO81" s="40"/>
      <c r="AP81" s="40"/>
      <c r="AQ81" s="40"/>
      <c r="AR81" s="40"/>
      <c r="AS81" s="40"/>
      <c r="AT81" s="40"/>
      <c r="AU81" s="40"/>
      <c r="AV81" s="40"/>
      <c r="AW81" s="40"/>
      <c r="AX81" s="40"/>
      <c r="AY81" s="40"/>
      <c r="AZ81" s="40"/>
      <c r="BA81" s="40"/>
      <c r="BB81" s="40"/>
      <c r="BC81" s="40"/>
      <c r="BD81" s="40"/>
      <c r="BE81" s="40"/>
      <c r="BF81" s="40"/>
      <c r="BG81" s="40"/>
      <c r="BH81" s="40"/>
      <c r="BI81" s="40"/>
      <c r="BJ81" s="40"/>
      <c r="BK81" s="40"/>
      <c r="BL81" s="40"/>
      <c r="BM81" s="40"/>
      <c r="BN81" s="40"/>
      <c r="BO81" s="40"/>
      <c r="BP81" s="40"/>
      <c r="BQ81" s="40"/>
      <c r="BR81" s="40"/>
      <c r="BS81" s="40"/>
      <c r="BT81" s="40"/>
      <c r="BU81" s="40"/>
      <c r="BV81" s="40"/>
      <c r="BW81" s="40"/>
      <c r="BX81" s="40"/>
      <c r="BY81" s="40"/>
      <c r="BZ81" s="40"/>
      <c r="CA81" s="40"/>
      <c r="CB81" s="40"/>
      <c r="CC81" s="40"/>
      <c r="CD81" s="40"/>
      <c r="CE81" s="40"/>
      <c r="CF81" s="40"/>
      <c r="CG81" s="40"/>
      <c r="CH81" s="40"/>
      <c r="CI81" s="40"/>
      <c r="CJ81" s="40"/>
      <c r="CK81" s="40"/>
      <c r="CL81" s="40"/>
      <c r="CM81" s="40"/>
      <c r="CN81" s="40"/>
      <c r="CO81" s="40"/>
      <c r="CP81" s="40"/>
      <c r="CQ81" s="40"/>
      <c r="CR81" s="40"/>
      <c r="CS81" s="40"/>
      <c r="CT81" s="40"/>
      <c r="CU81" s="40"/>
      <c r="CV81" s="40"/>
      <c r="CW81" s="40"/>
    </row>
    <row r="82" spans="1:101" s="20" customFormat="1">
      <c r="B82" s="136" t="s">
        <v>379</v>
      </c>
      <c r="C82" s="137">
        <v>18022.898133239414</v>
      </c>
      <c r="D82" s="137">
        <v>8305.1430773010143</v>
      </c>
      <c r="E82" s="137">
        <v>0</v>
      </c>
      <c r="F82" s="137">
        <v>8305.1430773010143</v>
      </c>
      <c r="G82" s="137">
        <v>9595.772252435343</v>
      </c>
      <c r="H82" s="137">
        <v>11251.311917222423</v>
      </c>
      <c r="I82" s="137">
        <v>4036.7011353728567</v>
      </c>
      <c r="J82" s="137">
        <v>14.09037607535174</v>
      </c>
      <c r="K82" s="137">
        <v>30.880362631878807</v>
      </c>
      <c r="L82" s="110">
        <v>1.1725280280976775</v>
      </c>
      <c r="M82" s="40">
        <v>171.21950170608147</v>
      </c>
      <c r="N82" s="44">
        <v>917.46082291776588</v>
      </c>
      <c r="O82" s="44">
        <v>852.63069789215365</v>
      </c>
      <c r="P82" s="44">
        <v>1007.0694882100912</v>
      </c>
      <c r="Q82" s="44">
        <v>948.19106868514291</v>
      </c>
      <c r="R82" s="44">
        <v>1023.7215151977965</v>
      </c>
      <c r="S82" s="44">
        <v>1063.2604858689506</v>
      </c>
      <c r="T82" s="44">
        <v>1049.667481385103</v>
      </c>
      <c r="U82" s="44">
        <v>1139.20593279588</v>
      </c>
      <c r="V82" s="44">
        <v>989.78919502484996</v>
      </c>
      <c r="W82" s="44">
        <v>1059.5603591471122</v>
      </c>
      <c r="X82" s="44">
        <v>891.41868350631216</v>
      </c>
      <c r="Y82" s="44">
        <v>902.88820371793258</v>
      </c>
      <c r="Z82" s="44"/>
      <c r="AA82" s="44">
        <v>505.49522627930122</v>
      </c>
      <c r="AB82" s="44">
        <v>445.20854274347784</v>
      </c>
      <c r="AC82" s="44">
        <v>444.83009083286373</v>
      </c>
      <c r="AD82" s="44">
        <v>480.13575815571244</v>
      </c>
      <c r="AE82" s="44">
        <v>520.54871782580096</v>
      </c>
      <c r="AF82" s="44">
        <v>504.43822153026832</v>
      </c>
      <c r="AG82" s="44">
        <v>621.3568146256182</v>
      </c>
      <c r="AH82" s="44">
        <v>552.81921488453781</v>
      </c>
      <c r="AI82" s="44">
        <v>601.46183923671674</v>
      </c>
      <c r="AJ82" s="44">
        <v>493.65743243676945</v>
      </c>
      <c r="AK82" s="44">
        <v>510.95412289279903</v>
      </c>
      <c r="AL82" s="44">
        <v>497.12821744645794</v>
      </c>
      <c r="AM82" s="40"/>
      <c r="AN82" s="40"/>
      <c r="AO82" s="40"/>
      <c r="AP82" s="40"/>
      <c r="AQ82" s="40"/>
      <c r="AR82" s="40"/>
      <c r="AS82" s="40"/>
      <c r="AT82" s="40"/>
      <c r="AU82" s="40"/>
      <c r="AV82" s="40"/>
      <c r="AW82" s="40"/>
      <c r="AX82" s="40"/>
      <c r="AY82" s="40"/>
      <c r="AZ82" s="40"/>
      <c r="BA82" s="40"/>
      <c r="BB82" s="40"/>
      <c r="BC82" s="40"/>
      <c r="BD82" s="40"/>
      <c r="BE82" s="40"/>
      <c r="BF82" s="40"/>
      <c r="BG82" s="40"/>
      <c r="BH82" s="40"/>
      <c r="BI82" s="40"/>
      <c r="BJ82" s="40"/>
      <c r="BK82" s="40"/>
      <c r="BL82" s="40"/>
      <c r="BM82" s="40"/>
      <c r="BN82" s="40"/>
      <c r="BO82" s="40"/>
      <c r="BP82" s="40"/>
      <c r="BQ82" s="40"/>
      <c r="BR82" s="40"/>
      <c r="BS82" s="40"/>
      <c r="BT82" s="40"/>
      <c r="BU82" s="40"/>
      <c r="BV82" s="40"/>
      <c r="BW82" s="40"/>
      <c r="BX82" s="40"/>
      <c r="BY82" s="40"/>
      <c r="BZ82" s="40"/>
      <c r="CA82" s="40"/>
      <c r="CB82" s="40"/>
      <c r="CC82" s="40"/>
      <c r="CD82" s="40"/>
      <c r="CE82" s="40"/>
      <c r="CF82" s="40"/>
      <c r="CG82" s="40"/>
      <c r="CH82" s="40"/>
      <c r="CI82" s="40"/>
      <c r="CJ82" s="40"/>
      <c r="CK82" s="40"/>
      <c r="CL82" s="40"/>
      <c r="CM82" s="40"/>
      <c r="CN82" s="40"/>
      <c r="CO82" s="40"/>
      <c r="CP82" s="40"/>
      <c r="CQ82" s="40"/>
      <c r="CR82" s="40"/>
      <c r="CS82" s="40"/>
      <c r="CT82" s="40"/>
      <c r="CU82" s="40"/>
      <c r="CV82" s="40"/>
      <c r="CW82" s="40"/>
    </row>
    <row r="83" spans="1:101" s="20" customFormat="1">
      <c r="B83" s="136" t="s">
        <v>380</v>
      </c>
      <c r="C83" s="138">
        <v>0</v>
      </c>
      <c r="D83" s="138">
        <v>0</v>
      </c>
      <c r="E83" s="138">
        <v>0</v>
      </c>
      <c r="F83" s="138">
        <v>0</v>
      </c>
      <c r="G83" s="138">
        <v>0</v>
      </c>
      <c r="H83" s="138">
        <v>0</v>
      </c>
      <c r="I83" s="138">
        <v>0</v>
      </c>
      <c r="J83" s="138">
        <v>0</v>
      </c>
      <c r="K83" s="138">
        <v>0</v>
      </c>
      <c r="L83" s="130">
        <v>0</v>
      </c>
      <c r="M83" s="139">
        <v>0</v>
      </c>
      <c r="N83" s="139">
        <v>0</v>
      </c>
      <c r="O83" s="139">
        <v>0</v>
      </c>
      <c r="P83" s="139">
        <v>0</v>
      </c>
      <c r="Q83" s="139">
        <v>0</v>
      </c>
      <c r="R83" s="139">
        <v>0</v>
      </c>
      <c r="S83" s="139">
        <v>0</v>
      </c>
      <c r="T83" s="139">
        <v>0</v>
      </c>
      <c r="U83" s="139">
        <v>0</v>
      </c>
      <c r="V83" s="139">
        <v>0</v>
      </c>
      <c r="W83" s="139">
        <v>0</v>
      </c>
      <c r="X83" s="139">
        <v>0</v>
      </c>
      <c r="Y83" s="139">
        <v>0</v>
      </c>
      <c r="Z83" s="139"/>
      <c r="AA83" s="139">
        <v>0</v>
      </c>
      <c r="AB83" s="139">
        <v>0</v>
      </c>
      <c r="AC83" s="139">
        <v>0</v>
      </c>
      <c r="AD83" s="139">
        <v>0</v>
      </c>
      <c r="AE83" s="139">
        <v>0</v>
      </c>
      <c r="AF83" s="139">
        <v>0</v>
      </c>
      <c r="AG83" s="139">
        <v>0</v>
      </c>
      <c r="AH83" s="139">
        <v>0</v>
      </c>
      <c r="AI83" s="139">
        <v>0</v>
      </c>
      <c r="AJ83" s="139">
        <v>0</v>
      </c>
      <c r="AK83" s="139">
        <v>0</v>
      </c>
      <c r="AL83" s="139">
        <v>0</v>
      </c>
      <c r="AM83" s="40"/>
      <c r="AN83" s="40"/>
      <c r="AO83" s="40"/>
      <c r="AP83" s="40"/>
      <c r="AQ83" s="40"/>
      <c r="AR83" s="40"/>
      <c r="AS83" s="40"/>
      <c r="AT83" s="40"/>
      <c r="AU83" s="40"/>
      <c r="AV83" s="40"/>
      <c r="AW83" s="40"/>
      <c r="AX83" s="40"/>
      <c r="AY83" s="40"/>
      <c r="AZ83" s="40"/>
      <c r="BA83" s="40"/>
      <c r="BB83" s="40"/>
      <c r="BC83" s="40"/>
      <c r="BD83" s="40"/>
      <c r="BE83" s="40"/>
      <c r="BF83" s="40"/>
      <c r="BG83" s="40"/>
      <c r="BH83" s="40"/>
      <c r="BI83" s="40"/>
      <c r="BJ83" s="40"/>
      <c r="BK83" s="40"/>
      <c r="BL83" s="40"/>
      <c r="BM83" s="40"/>
      <c r="BN83" s="40"/>
      <c r="BO83" s="40"/>
      <c r="BP83" s="40"/>
      <c r="BQ83" s="40"/>
      <c r="BR83" s="40"/>
      <c r="BS83" s="40"/>
      <c r="BT83" s="40"/>
      <c r="BU83" s="40"/>
      <c r="BV83" s="40"/>
      <c r="BW83" s="40"/>
      <c r="BX83" s="40"/>
      <c r="BY83" s="40"/>
      <c r="BZ83" s="40"/>
      <c r="CA83" s="40"/>
      <c r="CB83" s="40"/>
      <c r="CC83" s="40"/>
      <c r="CD83" s="40"/>
      <c r="CE83" s="40"/>
      <c r="CF83" s="40"/>
      <c r="CG83" s="40"/>
      <c r="CH83" s="40"/>
      <c r="CI83" s="40"/>
      <c r="CJ83" s="40"/>
      <c r="CK83" s="40"/>
      <c r="CL83" s="40"/>
      <c r="CM83" s="40"/>
      <c r="CN83" s="40"/>
      <c r="CO83" s="40"/>
      <c r="CP83" s="40"/>
      <c r="CQ83" s="40"/>
      <c r="CR83" s="40"/>
      <c r="CS83" s="40"/>
      <c r="CT83" s="40"/>
      <c r="CU83" s="40"/>
      <c r="CV83" s="40"/>
      <c r="CW83" s="40"/>
    </row>
    <row r="84" spans="1:101" s="20" customFormat="1">
      <c r="B84" s="136" t="s">
        <v>381</v>
      </c>
      <c r="C84" s="138"/>
      <c r="D84" s="138"/>
      <c r="E84" s="138"/>
      <c r="F84" s="138"/>
      <c r="G84" s="138"/>
      <c r="H84" s="138"/>
      <c r="I84" s="138"/>
      <c r="J84" s="138"/>
      <c r="K84" s="138"/>
      <c r="L84" s="130"/>
      <c r="M84" s="139"/>
      <c r="N84" s="139"/>
      <c r="O84" s="139"/>
      <c r="P84" s="139"/>
      <c r="Q84" s="139"/>
      <c r="R84" s="139"/>
      <c r="S84" s="139"/>
      <c r="T84" s="139"/>
      <c r="U84" s="139"/>
      <c r="V84" s="139"/>
      <c r="W84" s="139"/>
      <c r="X84" s="139"/>
      <c r="Y84" s="139"/>
      <c r="Z84" s="139"/>
      <c r="AA84" s="139"/>
      <c r="AB84" s="139"/>
      <c r="AC84" s="139"/>
      <c r="AD84" s="139"/>
      <c r="AE84" s="139"/>
      <c r="AF84" s="139"/>
      <c r="AG84" s="139"/>
      <c r="AH84" s="139"/>
      <c r="AI84" s="139"/>
      <c r="AJ84" s="139"/>
      <c r="AK84" s="139"/>
      <c r="AL84" s="139"/>
      <c r="AM84" s="40"/>
      <c r="AN84" s="40"/>
      <c r="AO84" s="40"/>
      <c r="AP84" s="40"/>
      <c r="AQ84" s="40"/>
      <c r="AR84" s="40"/>
      <c r="AS84" s="40"/>
      <c r="AT84" s="40"/>
      <c r="AU84" s="40"/>
      <c r="AV84" s="40"/>
      <c r="AW84" s="40"/>
      <c r="AX84" s="40"/>
      <c r="AY84" s="40"/>
      <c r="AZ84" s="40"/>
      <c r="BA84" s="40"/>
      <c r="BB84" s="40"/>
      <c r="BC84" s="40"/>
      <c r="BD84" s="40"/>
      <c r="BE84" s="40"/>
      <c r="BF84" s="40"/>
      <c r="BG84" s="40"/>
      <c r="BH84" s="40"/>
      <c r="BI84" s="40"/>
      <c r="BJ84" s="40"/>
      <c r="BK84" s="40"/>
      <c r="BL84" s="40"/>
      <c r="BM84" s="40"/>
      <c r="BN84" s="40"/>
      <c r="BO84" s="40"/>
      <c r="BP84" s="40"/>
      <c r="BQ84" s="40"/>
      <c r="BR84" s="40"/>
      <c r="BS84" s="40"/>
      <c r="BT84" s="40"/>
      <c r="BU84" s="40"/>
      <c r="BV84" s="40"/>
      <c r="BW84" s="40"/>
      <c r="BX84" s="40"/>
      <c r="BY84" s="40"/>
      <c r="BZ84" s="40"/>
      <c r="CA84" s="40"/>
      <c r="CB84" s="40"/>
      <c r="CC84" s="40"/>
      <c r="CD84" s="40"/>
      <c r="CE84" s="40"/>
      <c r="CF84" s="40"/>
      <c r="CG84" s="40"/>
      <c r="CH84" s="40"/>
      <c r="CI84" s="40"/>
      <c r="CJ84" s="40"/>
      <c r="CK84" s="40"/>
      <c r="CL84" s="40"/>
      <c r="CM84" s="40"/>
      <c r="CN84" s="40"/>
      <c r="CO84" s="40"/>
      <c r="CP84" s="40"/>
      <c r="CQ84" s="40"/>
      <c r="CR84" s="40"/>
      <c r="CS84" s="40"/>
      <c r="CT84" s="40"/>
      <c r="CU84" s="40"/>
      <c r="CV84" s="40"/>
      <c r="CW84" s="40"/>
    </row>
    <row r="85" spans="1:101" s="20" customFormat="1">
      <c r="B85" s="20" t="s">
        <v>55</v>
      </c>
      <c r="C85" s="139">
        <v>0</v>
      </c>
      <c r="D85" s="139">
        <v>0</v>
      </c>
      <c r="E85" s="139">
        <v>0</v>
      </c>
      <c r="F85" s="139">
        <v>0</v>
      </c>
      <c r="G85" s="139">
        <v>0</v>
      </c>
      <c r="H85" s="139">
        <v>0</v>
      </c>
      <c r="I85" s="139">
        <v>0</v>
      </c>
      <c r="J85" s="139">
        <v>0</v>
      </c>
      <c r="K85" s="139">
        <v>0</v>
      </c>
      <c r="L85" s="130">
        <v>0</v>
      </c>
      <c r="M85" s="139">
        <v>0</v>
      </c>
      <c r="N85" s="139">
        <v>0</v>
      </c>
      <c r="O85" s="139">
        <v>0</v>
      </c>
      <c r="P85" s="139">
        <v>0</v>
      </c>
      <c r="Q85" s="139">
        <v>0</v>
      </c>
      <c r="R85" s="139">
        <v>0</v>
      </c>
      <c r="S85" s="139">
        <v>0</v>
      </c>
      <c r="T85" s="139">
        <v>0</v>
      </c>
      <c r="U85" s="139">
        <v>0</v>
      </c>
      <c r="V85" s="139">
        <v>0</v>
      </c>
      <c r="W85" s="139">
        <v>0</v>
      </c>
      <c r="X85" s="139">
        <v>0</v>
      </c>
      <c r="Y85" s="139">
        <v>0</v>
      </c>
      <c r="Z85" s="139"/>
      <c r="AA85" s="139">
        <v>0</v>
      </c>
      <c r="AB85" s="139">
        <v>0</v>
      </c>
      <c r="AC85" s="139">
        <v>0</v>
      </c>
      <c r="AD85" s="139">
        <v>0</v>
      </c>
      <c r="AE85" s="139">
        <v>0</v>
      </c>
      <c r="AF85" s="139">
        <v>0</v>
      </c>
      <c r="AG85" s="139">
        <v>0</v>
      </c>
      <c r="AH85" s="139">
        <v>0</v>
      </c>
      <c r="AI85" s="139">
        <v>0</v>
      </c>
      <c r="AJ85" s="139">
        <v>0</v>
      </c>
      <c r="AK85" s="139">
        <v>0</v>
      </c>
      <c r="AL85" s="139">
        <v>0</v>
      </c>
      <c r="AM85" s="40"/>
      <c r="AN85" s="40"/>
      <c r="AO85" s="40"/>
      <c r="AP85" s="40"/>
      <c r="AQ85" s="40"/>
      <c r="AR85" s="40"/>
      <c r="AS85" s="40"/>
      <c r="AT85" s="40"/>
      <c r="AU85" s="40"/>
      <c r="AV85" s="40"/>
      <c r="AW85" s="40"/>
      <c r="AX85" s="40"/>
      <c r="AY85" s="40"/>
      <c r="AZ85" s="40"/>
      <c r="BA85" s="40"/>
      <c r="BB85" s="40"/>
      <c r="BC85" s="40"/>
      <c r="BD85" s="40"/>
      <c r="BE85" s="40"/>
      <c r="BF85" s="40"/>
      <c r="BG85" s="40"/>
      <c r="BH85" s="40"/>
      <c r="BI85" s="40"/>
      <c r="BJ85" s="40"/>
      <c r="BK85" s="40"/>
      <c r="BL85" s="40"/>
      <c r="BM85" s="40"/>
      <c r="BN85" s="40"/>
      <c r="BO85" s="40"/>
      <c r="BP85" s="40"/>
      <c r="BQ85" s="40"/>
      <c r="BR85" s="40"/>
      <c r="BS85" s="40"/>
      <c r="BT85" s="40"/>
      <c r="BU85" s="40"/>
      <c r="BV85" s="40"/>
      <c r="BW85" s="40"/>
      <c r="BX85" s="40"/>
      <c r="BY85" s="40"/>
      <c r="BZ85" s="40"/>
      <c r="CA85" s="40"/>
      <c r="CB85" s="40"/>
      <c r="CC85" s="40"/>
      <c r="CD85" s="40"/>
      <c r="CE85" s="40"/>
      <c r="CF85" s="40"/>
      <c r="CG85" s="40"/>
      <c r="CH85" s="40"/>
      <c r="CI85" s="40"/>
      <c r="CJ85" s="40"/>
      <c r="CK85" s="40"/>
      <c r="CL85" s="40"/>
      <c r="CM85" s="40"/>
      <c r="CN85" s="40"/>
      <c r="CO85" s="40"/>
      <c r="CP85" s="40"/>
      <c r="CQ85" s="40"/>
      <c r="CR85" s="40"/>
      <c r="CS85" s="40"/>
      <c r="CT85" s="40"/>
      <c r="CU85" s="40"/>
      <c r="CV85" s="40"/>
      <c r="CW85" s="40"/>
    </row>
    <row r="86" spans="1:101" s="20" customFormat="1">
      <c r="B86" s="20" t="s">
        <v>56</v>
      </c>
      <c r="C86" s="139">
        <v>0</v>
      </c>
      <c r="D86" s="139">
        <v>0</v>
      </c>
      <c r="E86" s="139">
        <v>0</v>
      </c>
      <c r="F86" s="139">
        <v>0</v>
      </c>
      <c r="G86" s="139">
        <v>0</v>
      </c>
      <c r="H86" s="139">
        <v>0</v>
      </c>
      <c r="I86" s="139">
        <v>0</v>
      </c>
      <c r="J86" s="139">
        <v>0</v>
      </c>
      <c r="K86" s="139">
        <v>0</v>
      </c>
      <c r="L86" s="140">
        <v>0</v>
      </c>
      <c r="M86" s="139">
        <v>0</v>
      </c>
      <c r="N86" s="139">
        <v>0</v>
      </c>
      <c r="O86" s="139">
        <v>0</v>
      </c>
      <c r="P86" s="139">
        <v>0</v>
      </c>
      <c r="Q86" s="139">
        <v>0</v>
      </c>
      <c r="R86" s="139">
        <v>0</v>
      </c>
      <c r="S86" s="139">
        <v>0</v>
      </c>
      <c r="T86" s="139">
        <v>0</v>
      </c>
      <c r="U86" s="139">
        <v>0</v>
      </c>
      <c r="V86" s="139">
        <v>0</v>
      </c>
      <c r="W86" s="139">
        <v>0</v>
      </c>
      <c r="X86" s="139">
        <v>0</v>
      </c>
      <c r="Y86" s="139">
        <v>0</v>
      </c>
      <c r="Z86" s="139"/>
      <c r="AA86" s="139">
        <v>0</v>
      </c>
      <c r="AB86" s="139">
        <v>0</v>
      </c>
      <c r="AC86" s="139">
        <v>0</v>
      </c>
      <c r="AD86" s="139">
        <v>0</v>
      </c>
      <c r="AE86" s="139">
        <v>0</v>
      </c>
      <c r="AF86" s="139">
        <v>0</v>
      </c>
      <c r="AG86" s="139">
        <v>0</v>
      </c>
      <c r="AH86" s="139">
        <v>0</v>
      </c>
      <c r="AI86" s="139">
        <v>0</v>
      </c>
      <c r="AJ86" s="139">
        <v>0</v>
      </c>
      <c r="AK86" s="139">
        <v>0</v>
      </c>
      <c r="AL86" s="139">
        <v>0</v>
      </c>
      <c r="AM86" s="40"/>
      <c r="AN86" s="40"/>
      <c r="AO86" s="40"/>
      <c r="AP86" s="40"/>
      <c r="AQ86" s="40"/>
      <c r="AR86" s="40"/>
      <c r="AS86" s="40"/>
      <c r="AT86" s="40"/>
      <c r="AU86" s="40"/>
      <c r="AV86" s="40"/>
      <c r="AW86" s="40"/>
      <c r="AX86" s="40"/>
      <c r="AY86" s="40"/>
      <c r="AZ86" s="40"/>
      <c r="BA86" s="40"/>
      <c r="BB86" s="40"/>
      <c r="BC86" s="40"/>
      <c r="BD86" s="40"/>
      <c r="BE86" s="40"/>
      <c r="BF86" s="40"/>
      <c r="BG86" s="40"/>
      <c r="BH86" s="40"/>
      <c r="BI86" s="40"/>
      <c r="BJ86" s="40"/>
      <c r="BK86" s="40"/>
      <c r="BL86" s="40"/>
      <c r="BM86" s="40"/>
      <c r="BN86" s="40"/>
      <c r="BO86" s="40"/>
      <c r="BP86" s="40"/>
      <c r="BQ86" s="40"/>
      <c r="BR86" s="40"/>
      <c r="BS86" s="40"/>
      <c r="BT86" s="40"/>
      <c r="BU86" s="40"/>
      <c r="BV86" s="40"/>
      <c r="BW86" s="40"/>
      <c r="BX86" s="40"/>
      <c r="BY86" s="40"/>
      <c r="BZ86" s="40"/>
      <c r="CA86" s="40"/>
      <c r="CB86" s="40"/>
      <c r="CC86" s="40"/>
      <c r="CD86" s="40"/>
      <c r="CE86" s="40"/>
      <c r="CF86" s="40"/>
      <c r="CG86" s="40"/>
      <c r="CH86" s="40"/>
      <c r="CI86" s="40"/>
      <c r="CJ86" s="40"/>
      <c r="CK86" s="40"/>
      <c r="CL86" s="40"/>
      <c r="CM86" s="40"/>
      <c r="CN86" s="40"/>
      <c r="CO86" s="40"/>
      <c r="CP86" s="40"/>
      <c r="CQ86" s="40"/>
      <c r="CR86" s="40"/>
      <c r="CS86" s="40"/>
      <c r="CT86" s="40"/>
      <c r="CU86" s="40"/>
      <c r="CV86" s="40"/>
      <c r="CW86" s="40"/>
    </row>
    <row r="87" spans="1:101" s="20" customFormat="1">
      <c r="B87" s="20" t="s">
        <v>57</v>
      </c>
      <c r="C87" s="139">
        <v>0</v>
      </c>
      <c r="D87" s="139">
        <v>0</v>
      </c>
      <c r="E87" s="139">
        <v>0</v>
      </c>
      <c r="F87" s="139">
        <v>0</v>
      </c>
      <c r="G87" s="139">
        <v>0</v>
      </c>
      <c r="H87" s="139">
        <v>0</v>
      </c>
      <c r="I87" s="139">
        <v>0</v>
      </c>
      <c r="J87" s="139">
        <v>0</v>
      </c>
      <c r="K87" s="139">
        <v>0</v>
      </c>
      <c r="L87" s="140">
        <v>0</v>
      </c>
      <c r="M87" s="139">
        <v>0</v>
      </c>
      <c r="N87" s="139">
        <v>0</v>
      </c>
      <c r="O87" s="139">
        <v>0</v>
      </c>
      <c r="P87" s="139">
        <v>0</v>
      </c>
      <c r="Q87" s="139">
        <v>0</v>
      </c>
      <c r="R87" s="139">
        <v>0</v>
      </c>
      <c r="S87" s="139">
        <v>0</v>
      </c>
      <c r="T87" s="139">
        <v>0</v>
      </c>
      <c r="U87" s="139">
        <v>0</v>
      </c>
      <c r="V87" s="139">
        <v>0</v>
      </c>
      <c r="W87" s="139">
        <v>0</v>
      </c>
      <c r="X87" s="139">
        <v>0</v>
      </c>
      <c r="Y87" s="139">
        <v>0</v>
      </c>
      <c r="Z87" s="139"/>
      <c r="AA87" s="139">
        <v>0</v>
      </c>
      <c r="AB87" s="139">
        <v>0</v>
      </c>
      <c r="AC87" s="139">
        <v>0</v>
      </c>
      <c r="AD87" s="139">
        <v>0</v>
      </c>
      <c r="AE87" s="139">
        <v>0</v>
      </c>
      <c r="AF87" s="139">
        <v>0</v>
      </c>
      <c r="AG87" s="139">
        <v>0</v>
      </c>
      <c r="AH87" s="139">
        <v>0</v>
      </c>
      <c r="AI87" s="139">
        <v>0</v>
      </c>
      <c r="AJ87" s="139">
        <v>0</v>
      </c>
      <c r="AK87" s="139">
        <v>0</v>
      </c>
      <c r="AL87" s="139">
        <v>0</v>
      </c>
      <c r="AM87" s="40"/>
      <c r="AN87" s="40"/>
      <c r="AO87" s="40"/>
      <c r="AP87" s="40"/>
      <c r="AQ87" s="40"/>
      <c r="AR87" s="40"/>
      <c r="AS87" s="40"/>
      <c r="AT87" s="40"/>
      <c r="AU87" s="40"/>
      <c r="AV87" s="40"/>
      <c r="AW87" s="40"/>
      <c r="AX87" s="40"/>
      <c r="AY87" s="40"/>
      <c r="AZ87" s="40"/>
      <c r="BA87" s="40"/>
      <c r="BB87" s="40"/>
      <c r="BC87" s="40"/>
      <c r="BD87" s="40"/>
      <c r="BE87" s="40"/>
      <c r="BF87" s="40"/>
      <c r="BG87" s="40"/>
      <c r="BH87" s="40"/>
      <c r="BI87" s="40"/>
      <c r="BJ87" s="40"/>
      <c r="BK87" s="40"/>
      <c r="BL87" s="40"/>
      <c r="BM87" s="40"/>
      <c r="BN87" s="40"/>
      <c r="BO87" s="40"/>
      <c r="BP87" s="40"/>
      <c r="BQ87" s="40"/>
      <c r="BR87" s="40"/>
      <c r="BS87" s="40"/>
      <c r="BT87" s="40"/>
      <c r="BU87" s="40"/>
      <c r="BV87" s="40"/>
      <c r="BW87" s="40"/>
      <c r="BX87" s="40"/>
      <c r="BY87" s="40"/>
      <c r="BZ87" s="40"/>
      <c r="CA87" s="40"/>
      <c r="CB87" s="40"/>
      <c r="CC87" s="40"/>
      <c r="CD87" s="40"/>
      <c r="CE87" s="40"/>
      <c r="CF87" s="40"/>
      <c r="CG87" s="40"/>
      <c r="CH87" s="40"/>
      <c r="CI87" s="40"/>
      <c r="CJ87" s="40"/>
      <c r="CK87" s="40"/>
      <c r="CL87" s="40"/>
      <c r="CM87" s="40"/>
      <c r="CN87" s="40"/>
      <c r="CO87" s="40"/>
      <c r="CP87" s="40"/>
      <c r="CQ87" s="40"/>
      <c r="CR87" s="40"/>
      <c r="CS87" s="40"/>
      <c r="CT87" s="40"/>
      <c r="CU87" s="40"/>
      <c r="CV87" s="40"/>
      <c r="CW87" s="40"/>
    </row>
    <row r="88" spans="1:101" s="20" customFormat="1">
      <c r="B88" s="20" t="s">
        <v>58</v>
      </c>
      <c r="C88" s="139">
        <v>0</v>
      </c>
      <c r="D88" s="139">
        <v>0</v>
      </c>
      <c r="E88" s="139">
        <v>0</v>
      </c>
      <c r="F88" s="139">
        <v>0</v>
      </c>
      <c r="G88" s="139">
        <v>0</v>
      </c>
      <c r="H88" s="139">
        <v>0</v>
      </c>
      <c r="I88" s="139">
        <v>0</v>
      </c>
      <c r="J88" s="139">
        <v>0</v>
      </c>
      <c r="K88" s="139">
        <v>0</v>
      </c>
      <c r="L88" s="140">
        <v>0</v>
      </c>
      <c r="M88" s="139">
        <v>0</v>
      </c>
      <c r="N88" s="139">
        <v>0</v>
      </c>
      <c r="O88" s="139">
        <v>0</v>
      </c>
      <c r="P88" s="139">
        <v>0</v>
      </c>
      <c r="Q88" s="139">
        <v>0</v>
      </c>
      <c r="R88" s="139">
        <v>0</v>
      </c>
      <c r="S88" s="139">
        <v>0</v>
      </c>
      <c r="T88" s="139">
        <v>0</v>
      </c>
      <c r="U88" s="139">
        <v>0</v>
      </c>
      <c r="V88" s="139">
        <v>0</v>
      </c>
      <c r="W88" s="139">
        <v>0</v>
      </c>
      <c r="X88" s="139">
        <v>0</v>
      </c>
      <c r="Y88" s="139">
        <v>0</v>
      </c>
      <c r="Z88" s="139"/>
      <c r="AA88" s="139">
        <v>0</v>
      </c>
      <c r="AB88" s="139">
        <v>0</v>
      </c>
      <c r="AC88" s="139">
        <v>0</v>
      </c>
      <c r="AD88" s="139">
        <v>0</v>
      </c>
      <c r="AE88" s="139">
        <v>0</v>
      </c>
      <c r="AF88" s="139">
        <v>0</v>
      </c>
      <c r="AG88" s="139">
        <v>0</v>
      </c>
      <c r="AH88" s="139">
        <v>0</v>
      </c>
      <c r="AI88" s="139">
        <v>0</v>
      </c>
      <c r="AJ88" s="139">
        <v>0</v>
      </c>
      <c r="AK88" s="139">
        <v>0</v>
      </c>
      <c r="AL88" s="139">
        <v>0</v>
      </c>
      <c r="AM88" s="40"/>
      <c r="AN88" s="40"/>
      <c r="AO88" s="40"/>
      <c r="AP88" s="40"/>
      <c r="AQ88" s="40"/>
      <c r="AR88" s="40"/>
      <c r="AS88" s="40"/>
      <c r="AT88" s="40"/>
      <c r="AU88" s="40"/>
      <c r="AV88" s="40"/>
      <c r="AW88" s="40"/>
      <c r="AX88" s="40"/>
      <c r="AY88" s="40"/>
      <c r="AZ88" s="40"/>
      <c r="BA88" s="40"/>
      <c r="BB88" s="40"/>
      <c r="BC88" s="40"/>
      <c r="BD88" s="40"/>
      <c r="BE88" s="40"/>
      <c r="BF88" s="40"/>
      <c r="BG88" s="40"/>
      <c r="BH88" s="40"/>
      <c r="BI88" s="40"/>
      <c r="BJ88" s="40"/>
      <c r="BK88" s="40"/>
      <c r="BL88" s="40"/>
      <c r="BM88" s="40"/>
      <c r="BN88" s="40"/>
      <c r="BO88" s="40"/>
      <c r="BP88" s="40"/>
      <c r="BQ88" s="40"/>
      <c r="BR88" s="40"/>
      <c r="BS88" s="40"/>
      <c r="BT88" s="40"/>
      <c r="BU88" s="40"/>
      <c r="BV88" s="40"/>
      <c r="BW88" s="40"/>
      <c r="BX88" s="40"/>
      <c r="BY88" s="40"/>
      <c r="BZ88" s="40"/>
      <c r="CA88" s="40"/>
      <c r="CB88" s="40"/>
      <c r="CC88" s="40"/>
      <c r="CD88" s="40"/>
      <c r="CE88" s="40"/>
      <c r="CF88" s="40"/>
      <c r="CG88" s="40"/>
      <c r="CH88" s="40"/>
      <c r="CI88" s="40"/>
      <c r="CJ88" s="40"/>
      <c r="CK88" s="40"/>
      <c r="CL88" s="40"/>
      <c r="CM88" s="40"/>
      <c r="CN88" s="40"/>
      <c r="CO88" s="40"/>
      <c r="CP88" s="40"/>
      <c r="CQ88" s="40"/>
      <c r="CR88" s="40"/>
      <c r="CS88" s="40"/>
      <c r="CT88" s="40"/>
      <c r="CU88" s="40"/>
      <c r="CV88" s="40"/>
      <c r="CW88" s="40"/>
    </row>
    <row r="89" spans="1:101" s="20" customFormat="1">
      <c r="B89" s="20" t="s">
        <v>59</v>
      </c>
      <c r="C89" s="40">
        <v>18022.898133239414</v>
      </c>
      <c r="D89" s="40">
        <v>8305.1430773010143</v>
      </c>
      <c r="E89" s="40">
        <v>1661.0286154602029</v>
      </c>
      <c r="F89" s="40">
        <v>9966.1716927612179</v>
      </c>
      <c r="G89" s="40">
        <v>11256.800867895547</v>
      </c>
      <c r="H89" s="40">
        <v>11251.311917222423</v>
      </c>
      <c r="I89" s="40">
        <v>4844.0413624474286</v>
      </c>
      <c r="J89" s="40">
        <v>20.871826648280923</v>
      </c>
      <c r="K89" s="40">
        <v>37.661813204807991</v>
      </c>
      <c r="L89" s="130">
        <v>0.99951238804545461</v>
      </c>
      <c r="M89" s="40">
        <v>171.21950170608147</v>
      </c>
      <c r="N89" s="44">
        <v>917.46082291776588</v>
      </c>
      <c r="O89" s="44">
        <v>852.63069789215365</v>
      </c>
      <c r="P89" s="44">
        <v>1007.0694882100912</v>
      </c>
      <c r="Q89" s="44">
        <v>948.19106868514291</v>
      </c>
      <c r="R89" s="44">
        <v>1023.7215151977965</v>
      </c>
      <c r="S89" s="44">
        <v>1063.2604858689506</v>
      </c>
      <c r="T89" s="44">
        <v>1049.667481385103</v>
      </c>
      <c r="U89" s="44">
        <v>1139.20593279588</v>
      </c>
      <c r="V89" s="44">
        <v>989.78919502484996</v>
      </c>
      <c r="W89" s="44">
        <v>1059.5603591471122</v>
      </c>
      <c r="X89" s="44">
        <v>891.41868350631216</v>
      </c>
      <c r="Y89" s="44">
        <v>902.88820371793258</v>
      </c>
      <c r="Z89" s="44"/>
      <c r="AA89" s="44">
        <v>505.49522627930122</v>
      </c>
      <c r="AB89" s="44">
        <v>445.20854274347784</v>
      </c>
      <c r="AC89" s="44">
        <v>444.83009083286373</v>
      </c>
      <c r="AD89" s="44">
        <v>480.13575815571244</v>
      </c>
      <c r="AE89" s="44">
        <v>520.54871782580096</v>
      </c>
      <c r="AF89" s="44">
        <v>504.43822153026832</v>
      </c>
      <c r="AG89" s="44">
        <v>621.3568146256182</v>
      </c>
      <c r="AH89" s="44">
        <v>552.81921488453781</v>
      </c>
      <c r="AI89" s="44">
        <v>601.46183923671674</v>
      </c>
      <c r="AJ89" s="44">
        <v>493.65743243676945</v>
      </c>
      <c r="AK89" s="44">
        <v>510.95412289279903</v>
      </c>
      <c r="AL89" s="44">
        <v>497.12821744645794</v>
      </c>
      <c r="AM89" s="40"/>
      <c r="AN89" s="40"/>
      <c r="AO89" s="40"/>
      <c r="AP89" s="40"/>
      <c r="AQ89" s="40"/>
      <c r="AR89" s="40"/>
      <c r="AS89" s="40"/>
      <c r="AT89" s="40"/>
      <c r="AU89" s="40"/>
      <c r="AV89" s="40"/>
      <c r="AW89" s="40"/>
      <c r="AX89" s="40"/>
      <c r="AY89" s="40"/>
      <c r="AZ89" s="40"/>
      <c r="BA89" s="40"/>
      <c r="BB89" s="40"/>
      <c r="BC89" s="40"/>
      <c r="BD89" s="40"/>
      <c r="BE89" s="40"/>
      <c r="BF89" s="40"/>
      <c r="BG89" s="40"/>
      <c r="BH89" s="40"/>
      <c r="BI89" s="40"/>
      <c r="BJ89" s="40"/>
      <c r="BK89" s="40"/>
      <c r="BL89" s="40"/>
      <c r="BM89" s="40"/>
      <c r="BN89" s="40"/>
      <c r="BO89" s="40"/>
      <c r="BP89" s="40"/>
      <c r="BQ89" s="40"/>
      <c r="BR89" s="40"/>
      <c r="BS89" s="40"/>
      <c r="BT89" s="40"/>
      <c r="BU89" s="40"/>
      <c r="BV89" s="40"/>
      <c r="BW89" s="40"/>
      <c r="BX89" s="40"/>
      <c r="BY89" s="40"/>
      <c r="BZ89" s="40"/>
      <c r="CA89" s="40"/>
      <c r="CB89" s="40"/>
      <c r="CC89" s="40"/>
      <c r="CD89" s="40"/>
      <c r="CE89" s="40"/>
      <c r="CF89" s="40"/>
      <c r="CG89" s="40"/>
      <c r="CH89" s="40"/>
      <c r="CI89" s="40"/>
      <c r="CJ89" s="40"/>
      <c r="CK89" s="40"/>
      <c r="CL89" s="40"/>
      <c r="CM89" s="40"/>
      <c r="CN89" s="40"/>
      <c r="CO89" s="40"/>
      <c r="CP89" s="40"/>
      <c r="CQ89" s="40"/>
      <c r="CR89" s="40"/>
      <c r="CS89" s="40"/>
      <c r="CT89" s="40"/>
      <c r="CU89" s="40"/>
      <c r="CV89" s="40"/>
      <c r="CW89" s="40"/>
    </row>
    <row r="90" spans="1:101" s="20" customFormat="1">
      <c r="B90" s="20" t="s">
        <v>60</v>
      </c>
      <c r="C90" s="139">
        <v>0</v>
      </c>
      <c r="D90" s="139">
        <v>0</v>
      </c>
      <c r="E90" s="139">
        <v>0</v>
      </c>
      <c r="F90" s="139">
        <v>0</v>
      </c>
      <c r="G90" s="139">
        <v>0</v>
      </c>
      <c r="H90" s="139">
        <v>0</v>
      </c>
      <c r="I90" s="139">
        <v>0</v>
      </c>
      <c r="J90" s="139">
        <v>0</v>
      </c>
      <c r="K90" s="139">
        <v>0</v>
      </c>
      <c r="L90" s="140">
        <v>0</v>
      </c>
      <c r="M90" s="139">
        <v>0</v>
      </c>
      <c r="N90" s="139">
        <v>0</v>
      </c>
      <c r="O90" s="139">
        <v>0</v>
      </c>
      <c r="P90" s="139">
        <v>0</v>
      </c>
      <c r="Q90" s="139">
        <v>0</v>
      </c>
      <c r="R90" s="139">
        <v>0</v>
      </c>
      <c r="S90" s="139">
        <v>0</v>
      </c>
      <c r="T90" s="139">
        <v>0</v>
      </c>
      <c r="U90" s="139">
        <v>0</v>
      </c>
      <c r="V90" s="139">
        <v>0</v>
      </c>
      <c r="W90" s="139">
        <v>0</v>
      </c>
      <c r="X90" s="139">
        <v>0</v>
      </c>
      <c r="Y90" s="139">
        <v>0</v>
      </c>
      <c r="Z90" s="139"/>
      <c r="AA90" s="139">
        <v>0</v>
      </c>
      <c r="AB90" s="139">
        <v>0</v>
      </c>
      <c r="AC90" s="139">
        <v>0</v>
      </c>
      <c r="AD90" s="139">
        <v>0</v>
      </c>
      <c r="AE90" s="139">
        <v>0</v>
      </c>
      <c r="AF90" s="139">
        <v>0</v>
      </c>
      <c r="AG90" s="139">
        <v>0</v>
      </c>
      <c r="AH90" s="139">
        <v>0</v>
      </c>
      <c r="AI90" s="139">
        <v>0</v>
      </c>
      <c r="AJ90" s="139">
        <v>0</v>
      </c>
      <c r="AK90" s="139">
        <v>0</v>
      </c>
      <c r="AL90" s="139">
        <v>0</v>
      </c>
      <c r="AM90" s="40"/>
      <c r="AN90" s="40"/>
      <c r="AO90" s="40"/>
      <c r="AP90" s="40"/>
      <c r="AQ90" s="40"/>
      <c r="AR90" s="40"/>
      <c r="AS90" s="40"/>
      <c r="AT90" s="40"/>
      <c r="AU90" s="40"/>
      <c r="AV90" s="40"/>
      <c r="AW90" s="40"/>
      <c r="AX90" s="40"/>
      <c r="AY90" s="40"/>
      <c r="AZ90" s="40"/>
      <c r="BA90" s="40"/>
      <c r="BB90" s="40"/>
      <c r="BC90" s="40"/>
      <c r="BD90" s="40"/>
      <c r="BE90" s="40"/>
      <c r="BF90" s="40"/>
      <c r="BG90" s="40"/>
      <c r="BH90" s="40"/>
      <c r="BI90" s="40"/>
      <c r="BJ90" s="40"/>
      <c r="BK90" s="40"/>
      <c r="BL90" s="40"/>
      <c r="BM90" s="40"/>
      <c r="BN90" s="40"/>
      <c r="BO90" s="40"/>
      <c r="BP90" s="40"/>
      <c r="BQ90" s="40"/>
      <c r="BR90" s="40"/>
      <c r="BS90" s="40"/>
      <c r="BT90" s="40"/>
      <c r="BU90" s="40"/>
      <c r="BV90" s="40"/>
      <c r="BW90" s="40"/>
      <c r="BX90" s="40"/>
      <c r="BY90" s="40"/>
      <c r="BZ90" s="40"/>
      <c r="CA90" s="40"/>
      <c r="CB90" s="40"/>
      <c r="CC90" s="40"/>
      <c r="CD90" s="40"/>
      <c r="CE90" s="40"/>
      <c r="CF90" s="40"/>
      <c r="CG90" s="40"/>
      <c r="CH90" s="40"/>
      <c r="CI90" s="40"/>
      <c r="CJ90" s="40"/>
      <c r="CK90" s="40"/>
      <c r="CL90" s="40"/>
      <c r="CM90" s="40"/>
      <c r="CN90" s="40"/>
      <c r="CO90" s="40"/>
      <c r="CP90" s="40"/>
      <c r="CQ90" s="40"/>
      <c r="CR90" s="40"/>
      <c r="CS90" s="40"/>
      <c r="CT90" s="40"/>
      <c r="CU90" s="40"/>
      <c r="CV90" s="40"/>
      <c r="CW90" s="40"/>
    </row>
    <row r="91" spans="1:101" s="20" customFormat="1">
      <c r="B91" s="20" t="s">
        <v>61</v>
      </c>
      <c r="C91" s="139">
        <v>0</v>
      </c>
      <c r="D91" s="139">
        <v>0</v>
      </c>
      <c r="E91" s="139">
        <v>0</v>
      </c>
      <c r="F91" s="139">
        <v>0</v>
      </c>
      <c r="G91" s="139">
        <v>0</v>
      </c>
      <c r="H91" s="139">
        <v>0</v>
      </c>
      <c r="I91" s="139">
        <v>0</v>
      </c>
      <c r="J91" s="139">
        <v>0</v>
      </c>
      <c r="K91" s="139">
        <v>0</v>
      </c>
      <c r="L91" s="140">
        <v>0</v>
      </c>
      <c r="M91" s="139">
        <v>0</v>
      </c>
      <c r="N91" s="139">
        <v>0</v>
      </c>
      <c r="O91" s="139">
        <v>0</v>
      </c>
      <c r="P91" s="139">
        <v>0</v>
      </c>
      <c r="Q91" s="139">
        <v>0</v>
      </c>
      <c r="R91" s="139">
        <v>0</v>
      </c>
      <c r="S91" s="139">
        <v>0</v>
      </c>
      <c r="T91" s="139">
        <v>0</v>
      </c>
      <c r="U91" s="139">
        <v>0</v>
      </c>
      <c r="V91" s="139">
        <v>0</v>
      </c>
      <c r="W91" s="139">
        <v>0</v>
      </c>
      <c r="X91" s="139">
        <v>0</v>
      </c>
      <c r="Y91" s="139">
        <v>0</v>
      </c>
      <c r="Z91" s="139"/>
      <c r="AA91" s="139">
        <v>0</v>
      </c>
      <c r="AB91" s="139">
        <v>0</v>
      </c>
      <c r="AC91" s="139">
        <v>0</v>
      </c>
      <c r="AD91" s="139">
        <v>0</v>
      </c>
      <c r="AE91" s="139">
        <v>0</v>
      </c>
      <c r="AF91" s="139">
        <v>0</v>
      </c>
      <c r="AG91" s="139">
        <v>0</v>
      </c>
      <c r="AH91" s="139">
        <v>0</v>
      </c>
      <c r="AI91" s="139">
        <v>0</v>
      </c>
      <c r="AJ91" s="139">
        <v>0</v>
      </c>
      <c r="AK91" s="139">
        <v>0</v>
      </c>
      <c r="AL91" s="139">
        <v>0</v>
      </c>
      <c r="AM91" s="40"/>
      <c r="AN91" s="40"/>
      <c r="AO91" s="40"/>
      <c r="AP91" s="40"/>
      <c r="AQ91" s="40"/>
      <c r="AR91" s="40"/>
      <c r="AS91" s="40"/>
      <c r="AT91" s="40"/>
      <c r="AU91" s="40"/>
      <c r="AV91" s="40"/>
      <c r="AW91" s="40"/>
      <c r="AX91" s="40"/>
      <c r="AY91" s="40"/>
      <c r="AZ91" s="40"/>
      <c r="BA91" s="40"/>
      <c r="BB91" s="40"/>
      <c r="BC91" s="40"/>
      <c r="BD91" s="40"/>
      <c r="BE91" s="40"/>
      <c r="BF91" s="40"/>
      <c r="BG91" s="40"/>
      <c r="BH91" s="40"/>
      <c r="BI91" s="40"/>
      <c r="BJ91" s="40"/>
      <c r="BK91" s="40"/>
      <c r="BL91" s="40"/>
      <c r="BM91" s="40"/>
      <c r="BN91" s="40"/>
      <c r="BO91" s="40"/>
      <c r="BP91" s="40"/>
      <c r="BQ91" s="40"/>
      <c r="BR91" s="40"/>
      <c r="BS91" s="40"/>
      <c r="BT91" s="40"/>
      <c r="BU91" s="40"/>
      <c r="BV91" s="40"/>
      <c r="BW91" s="40"/>
      <c r="BX91" s="40"/>
      <c r="BY91" s="40"/>
      <c r="BZ91" s="40"/>
      <c r="CA91" s="40"/>
      <c r="CB91" s="40"/>
      <c r="CC91" s="40"/>
      <c r="CD91" s="40"/>
      <c r="CE91" s="40"/>
      <c r="CF91" s="40"/>
      <c r="CG91" s="40"/>
      <c r="CH91" s="40"/>
      <c r="CI91" s="40"/>
      <c r="CJ91" s="40"/>
      <c r="CK91" s="40"/>
      <c r="CL91" s="40"/>
      <c r="CM91" s="40"/>
      <c r="CN91" s="40"/>
      <c r="CO91" s="40"/>
      <c r="CP91" s="40"/>
      <c r="CQ91" s="40"/>
      <c r="CR91" s="40"/>
      <c r="CS91" s="40"/>
      <c r="CT91" s="40"/>
      <c r="CU91" s="40"/>
      <c r="CV91" s="40"/>
      <c r="CW91" s="40"/>
    </row>
    <row r="92" spans="1:101" s="20" customFormat="1">
      <c r="B92" s="20" t="s">
        <v>62</v>
      </c>
      <c r="C92" s="139">
        <v>0</v>
      </c>
      <c r="D92" s="139">
        <v>0</v>
      </c>
      <c r="E92" s="139">
        <v>0</v>
      </c>
      <c r="F92" s="139">
        <v>0</v>
      </c>
      <c r="G92" s="139">
        <v>0</v>
      </c>
      <c r="H92" s="139">
        <v>0</v>
      </c>
      <c r="I92" s="139">
        <v>0</v>
      </c>
      <c r="J92" s="139">
        <v>0</v>
      </c>
      <c r="K92" s="139">
        <v>0</v>
      </c>
      <c r="L92" s="140">
        <v>0</v>
      </c>
      <c r="M92" s="139">
        <v>0</v>
      </c>
      <c r="N92" s="139">
        <v>0</v>
      </c>
      <c r="O92" s="139">
        <v>0</v>
      </c>
      <c r="P92" s="139">
        <v>0</v>
      </c>
      <c r="Q92" s="139">
        <v>0</v>
      </c>
      <c r="R92" s="139">
        <v>0</v>
      </c>
      <c r="S92" s="139">
        <v>0</v>
      </c>
      <c r="T92" s="139">
        <v>0</v>
      </c>
      <c r="U92" s="139">
        <v>0</v>
      </c>
      <c r="V92" s="139">
        <v>0</v>
      </c>
      <c r="W92" s="139">
        <v>0</v>
      </c>
      <c r="X92" s="139">
        <v>0</v>
      </c>
      <c r="Y92" s="139">
        <v>0</v>
      </c>
      <c r="Z92" s="139"/>
      <c r="AA92" s="139">
        <v>0</v>
      </c>
      <c r="AB92" s="139">
        <v>0</v>
      </c>
      <c r="AC92" s="139">
        <v>0</v>
      </c>
      <c r="AD92" s="139">
        <v>0</v>
      </c>
      <c r="AE92" s="139">
        <v>0</v>
      </c>
      <c r="AF92" s="139">
        <v>0</v>
      </c>
      <c r="AG92" s="139">
        <v>0</v>
      </c>
      <c r="AH92" s="139">
        <v>0</v>
      </c>
      <c r="AI92" s="139">
        <v>0</v>
      </c>
      <c r="AJ92" s="139">
        <v>0</v>
      </c>
      <c r="AK92" s="139">
        <v>0</v>
      </c>
      <c r="AL92" s="139">
        <v>0</v>
      </c>
      <c r="AM92" s="40"/>
      <c r="AN92" s="40"/>
      <c r="AO92" s="40"/>
      <c r="AP92" s="40"/>
      <c r="AQ92" s="40"/>
      <c r="AR92" s="40"/>
      <c r="AS92" s="40"/>
      <c r="AT92" s="40"/>
      <c r="AU92" s="40"/>
      <c r="AV92" s="40"/>
      <c r="AW92" s="40"/>
      <c r="AX92" s="40"/>
      <c r="AY92" s="40"/>
      <c r="AZ92" s="40"/>
      <c r="BA92" s="40"/>
      <c r="BB92" s="40"/>
      <c r="BC92" s="40"/>
      <c r="BD92" s="40"/>
      <c r="BE92" s="40"/>
      <c r="BF92" s="40"/>
      <c r="BG92" s="40"/>
      <c r="BH92" s="40"/>
      <c r="BI92" s="40"/>
      <c r="BJ92" s="40"/>
      <c r="BK92" s="40"/>
      <c r="BL92" s="40"/>
      <c r="BM92" s="40"/>
      <c r="BN92" s="40"/>
      <c r="BO92" s="40"/>
      <c r="BP92" s="40"/>
      <c r="BQ92" s="40"/>
      <c r="BR92" s="40"/>
      <c r="BS92" s="40"/>
      <c r="BT92" s="40"/>
      <c r="BU92" s="40"/>
      <c r="BV92" s="40"/>
      <c r="BW92" s="40"/>
      <c r="BX92" s="40"/>
      <c r="BY92" s="40"/>
      <c r="BZ92" s="40"/>
      <c r="CA92" s="40"/>
      <c r="CB92" s="40"/>
      <c r="CC92" s="40"/>
      <c r="CD92" s="40"/>
      <c r="CE92" s="40"/>
      <c r="CF92" s="40"/>
      <c r="CG92" s="40"/>
      <c r="CH92" s="40"/>
      <c r="CI92" s="40"/>
      <c r="CJ92" s="40"/>
      <c r="CK92" s="40"/>
      <c r="CL92" s="40"/>
      <c r="CM92" s="40"/>
      <c r="CN92" s="40"/>
      <c r="CO92" s="40"/>
      <c r="CP92" s="40"/>
      <c r="CQ92" s="40"/>
      <c r="CR92" s="40"/>
      <c r="CS92" s="40"/>
      <c r="CT92" s="40"/>
      <c r="CU92" s="40"/>
      <c r="CV92" s="40"/>
      <c r="CW92" s="40"/>
    </row>
    <row r="93" spans="1:101" s="20" customFormat="1">
      <c r="B93" s="20" t="s">
        <v>63</v>
      </c>
      <c r="C93" s="40">
        <v>10012.721185133008</v>
      </c>
      <c r="D93" s="40">
        <v>8305.1430773010143</v>
      </c>
      <c r="E93" s="40">
        <v>1661.0286154602029</v>
      </c>
      <c r="F93" s="40">
        <v>9966.1716927612179</v>
      </c>
      <c r="G93" s="40">
        <v>11256.800867895547</v>
      </c>
      <c r="H93" s="40">
        <v>6250.7288429013406</v>
      </c>
      <c r="I93" s="40">
        <v>8719.2744524053705</v>
      </c>
      <c r="J93" s="40">
        <v>44.206182297744881</v>
      </c>
      <c r="K93" s="40">
        <v>74.428158099493601</v>
      </c>
      <c r="L93" s="130">
        <v>0.55528466002525201</v>
      </c>
      <c r="M93" s="40">
        <v>95.121945392267364</v>
      </c>
      <c r="N93" s="44">
        <v>509.70045717653659</v>
      </c>
      <c r="O93" s="44">
        <v>473.68372105119647</v>
      </c>
      <c r="P93" s="44">
        <v>559.48304900560618</v>
      </c>
      <c r="Q93" s="44">
        <v>526.77281593619045</v>
      </c>
      <c r="R93" s="44">
        <v>568.73417510988702</v>
      </c>
      <c r="S93" s="44">
        <v>590.70026992719477</v>
      </c>
      <c r="T93" s="44">
        <v>583.14860076950163</v>
      </c>
      <c r="U93" s="44">
        <v>632.89218488660003</v>
      </c>
      <c r="V93" s="44">
        <v>549.88288612491658</v>
      </c>
      <c r="W93" s="44">
        <v>588.64464397061795</v>
      </c>
      <c r="X93" s="44">
        <v>495.2326019479512</v>
      </c>
      <c r="Y93" s="44">
        <v>501.60455762107364</v>
      </c>
      <c r="Z93" s="44"/>
      <c r="AA93" s="44">
        <v>280.83068126627848</v>
      </c>
      <c r="AB93" s="44">
        <v>247.33807930193211</v>
      </c>
      <c r="AC93" s="44">
        <v>247.12782824047986</v>
      </c>
      <c r="AD93" s="44">
        <v>266.74208786428471</v>
      </c>
      <c r="AE93" s="44">
        <v>289.19373212544497</v>
      </c>
      <c r="AF93" s="44">
        <v>280.24345640570465</v>
      </c>
      <c r="AG93" s="44">
        <v>345.1982303475657</v>
      </c>
      <c r="AH93" s="44">
        <v>307.12178604696544</v>
      </c>
      <c r="AI93" s="44">
        <v>334.14546624262044</v>
      </c>
      <c r="AJ93" s="44">
        <v>274.2541291315386</v>
      </c>
      <c r="AK93" s="44">
        <v>283.86340160711057</v>
      </c>
      <c r="AL93" s="44">
        <v>276.18234302580998</v>
      </c>
      <c r="AM93" s="40"/>
      <c r="AN93" s="40"/>
      <c r="AO93" s="40"/>
      <c r="AP93" s="40"/>
      <c r="AQ93" s="40"/>
      <c r="AR93" s="40"/>
      <c r="AS93" s="40"/>
      <c r="AT93" s="40"/>
      <c r="AU93" s="40"/>
      <c r="AV93" s="40"/>
      <c r="AW93" s="40"/>
      <c r="AX93" s="40"/>
      <c r="AY93" s="40"/>
      <c r="AZ93" s="40"/>
      <c r="BA93" s="40"/>
      <c r="BB93" s="40"/>
      <c r="BC93" s="40"/>
      <c r="BD93" s="40"/>
      <c r="BE93" s="40"/>
      <c r="BF93" s="40"/>
      <c r="BG93" s="40"/>
      <c r="BH93" s="40"/>
      <c r="BI93" s="40"/>
      <c r="BJ93" s="40"/>
      <c r="BK93" s="40"/>
      <c r="BL93" s="40"/>
      <c r="BM93" s="40"/>
      <c r="BN93" s="40"/>
      <c r="BO93" s="40"/>
      <c r="BP93" s="40"/>
      <c r="BQ93" s="40"/>
      <c r="BR93" s="40"/>
      <c r="BS93" s="40"/>
      <c r="BT93" s="40"/>
      <c r="BU93" s="40"/>
      <c r="BV93" s="40"/>
      <c r="BW93" s="40"/>
      <c r="BX93" s="40"/>
      <c r="BY93" s="40"/>
      <c r="BZ93" s="40"/>
      <c r="CA93" s="40"/>
      <c r="CB93" s="40"/>
      <c r="CC93" s="40"/>
      <c r="CD93" s="40"/>
      <c r="CE93" s="40"/>
      <c r="CF93" s="40"/>
      <c r="CG93" s="40"/>
      <c r="CH93" s="40"/>
      <c r="CI93" s="40"/>
      <c r="CJ93" s="40"/>
      <c r="CK93" s="40"/>
      <c r="CL93" s="40"/>
      <c r="CM93" s="40"/>
      <c r="CN93" s="40"/>
      <c r="CO93" s="40"/>
      <c r="CP93" s="40"/>
      <c r="CQ93" s="40"/>
      <c r="CR93" s="40"/>
      <c r="CS93" s="40"/>
      <c r="CT93" s="40"/>
      <c r="CU93" s="40"/>
      <c r="CV93" s="40"/>
      <c r="CW93" s="40"/>
    </row>
    <row r="94" spans="1:101" s="20" customFormat="1">
      <c r="B94" s="20" t="s">
        <v>64</v>
      </c>
      <c r="C94" s="139">
        <v>0</v>
      </c>
      <c r="D94" s="139">
        <v>0</v>
      </c>
      <c r="E94" s="139">
        <v>0</v>
      </c>
      <c r="F94" s="139">
        <v>0</v>
      </c>
      <c r="G94" s="139">
        <v>0</v>
      </c>
      <c r="H94" s="139">
        <v>0</v>
      </c>
      <c r="I94" s="139">
        <v>0</v>
      </c>
      <c r="J94" s="139">
        <v>0</v>
      </c>
      <c r="K94" s="139">
        <v>0</v>
      </c>
      <c r="L94" s="140">
        <v>0</v>
      </c>
      <c r="M94" s="139">
        <v>0</v>
      </c>
      <c r="N94" s="139">
        <v>0</v>
      </c>
      <c r="O94" s="139">
        <v>0</v>
      </c>
      <c r="P94" s="139">
        <v>0</v>
      </c>
      <c r="Q94" s="139">
        <v>0</v>
      </c>
      <c r="R94" s="139">
        <v>0</v>
      </c>
      <c r="S94" s="139">
        <v>0</v>
      </c>
      <c r="T94" s="139">
        <v>0</v>
      </c>
      <c r="U94" s="139">
        <v>0</v>
      </c>
      <c r="V94" s="139">
        <v>0</v>
      </c>
      <c r="W94" s="139">
        <v>0</v>
      </c>
      <c r="X94" s="139">
        <v>0</v>
      </c>
      <c r="Y94" s="139">
        <v>0</v>
      </c>
      <c r="Z94" s="139"/>
      <c r="AA94" s="139">
        <v>0</v>
      </c>
      <c r="AB94" s="139">
        <v>0</v>
      </c>
      <c r="AC94" s="139">
        <v>0</v>
      </c>
      <c r="AD94" s="139">
        <v>0</v>
      </c>
      <c r="AE94" s="139">
        <v>0</v>
      </c>
      <c r="AF94" s="139">
        <v>0</v>
      </c>
      <c r="AG94" s="139">
        <v>0</v>
      </c>
      <c r="AH94" s="139">
        <v>0</v>
      </c>
      <c r="AI94" s="139">
        <v>0</v>
      </c>
      <c r="AJ94" s="139">
        <v>0</v>
      </c>
      <c r="AK94" s="139">
        <v>0</v>
      </c>
      <c r="AL94" s="139">
        <v>0</v>
      </c>
      <c r="AM94" s="40"/>
      <c r="AN94" s="40"/>
      <c r="AO94" s="40"/>
      <c r="AP94" s="40"/>
      <c r="AQ94" s="40"/>
      <c r="AR94" s="40"/>
      <c r="AS94" s="40"/>
      <c r="AT94" s="40"/>
      <c r="AU94" s="40"/>
      <c r="AV94" s="40"/>
      <c r="AW94" s="40"/>
      <c r="AX94" s="40"/>
      <c r="AY94" s="40"/>
      <c r="AZ94" s="40"/>
      <c r="BA94" s="40"/>
      <c r="BB94" s="40"/>
      <c r="BC94" s="40"/>
      <c r="BD94" s="40"/>
      <c r="BE94" s="40"/>
      <c r="BF94" s="40"/>
      <c r="BG94" s="40"/>
      <c r="BH94" s="40"/>
      <c r="BI94" s="40"/>
      <c r="BJ94" s="40"/>
      <c r="BK94" s="40"/>
      <c r="BL94" s="40"/>
      <c r="BM94" s="40"/>
      <c r="BN94" s="40"/>
      <c r="BO94" s="40"/>
      <c r="BP94" s="40"/>
      <c r="BQ94" s="40"/>
      <c r="BR94" s="40"/>
      <c r="BS94" s="40"/>
      <c r="BT94" s="40"/>
      <c r="BU94" s="40"/>
      <c r="BV94" s="40"/>
      <c r="BW94" s="40"/>
      <c r="BX94" s="40"/>
      <c r="BY94" s="40"/>
      <c r="BZ94" s="40"/>
      <c r="CA94" s="40"/>
      <c r="CB94" s="40"/>
      <c r="CC94" s="40"/>
      <c r="CD94" s="40"/>
      <c r="CE94" s="40"/>
      <c r="CF94" s="40"/>
      <c r="CG94" s="40"/>
      <c r="CH94" s="40"/>
      <c r="CI94" s="40"/>
      <c r="CJ94" s="40"/>
      <c r="CK94" s="40"/>
      <c r="CL94" s="40"/>
      <c r="CM94" s="40"/>
      <c r="CN94" s="40"/>
      <c r="CO94" s="40"/>
      <c r="CP94" s="40"/>
      <c r="CQ94" s="40"/>
      <c r="CR94" s="40"/>
      <c r="CS94" s="40"/>
      <c r="CT94" s="40"/>
      <c r="CU94" s="40"/>
      <c r="CV94" s="40"/>
      <c r="CW94" s="40"/>
    </row>
    <row r="95" spans="1:101" s="20" customFormat="1">
      <c r="B95" s="20" t="s">
        <v>65</v>
      </c>
      <c r="C95" s="139">
        <v>0</v>
      </c>
      <c r="D95" s="139">
        <v>0</v>
      </c>
      <c r="E95" s="139">
        <v>0</v>
      </c>
      <c r="F95" s="139">
        <v>0</v>
      </c>
      <c r="G95" s="139">
        <v>0</v>
      </c>
      <c r="H95" s="139">
        <v>0</v>
      </c>
      <c r="I95" s="139">
        <v>0</v>
      </c>
      <c r="J95" s="139">
        <v>0</v>
      </c>
      <c r="K95" s="139">
        <v>0</v>
      </c>
      <c r="L95" s="140">
        <v>0</v>
      </c>
      <c r="M95" s="139">
        <v>0</v>
      </c>
      <c r="N95" s="139">
        <v>0</v>
      </c>
      <c r="O95" s="139">
        <v>0</v>
      </c>
      <c r="P95" s="139">
        <v>0</v>
      </c>
      <c r="Q95" s="139">
        <v>0</v>
      </c>
      <c r="R95" s="139">
        <v>0</v>
      </c>
      <c r="S95" s="139">
        <v>0</v>
      </c>
      <c r="T95" s="139">
        <v>0</v>
      </c>
      <c r="U95" s="139">
        <v>0</v>
      </c>
      <c r="V95" s="139">
        <v>0</v>
      </c>
      <c r="W95" s="139">
        <v>0</v>
      </c>
      <c r="X95" s="139">
        <v>0</v>
      </c>
      <c r="Y95" s="139">
        <v>0</v>
      </c>
      <c r="Z95" s="139"/>
      <c r="AA95" s="139">
        <v>0</v>
      </c>
      <c r="AB95" s="139">
        <v>0</v>
      </c>
      <c r="AC95" s="139">
        <v>0</v>
      </c>
      <c r="AD95" s="139">
        <v>0</v>
      </c>
      <c r="AE95" s="139">
        <v>0</v>
      </c>
      <c r="AF95" s="139">
        <v>0</v>
      </c>
      <c r="AG95" s="139">
        <v>0</v>
      </c>
      <c r="AH95" s="139">
        <v>0</v>
      </c>
      <c r="AI95" s="139">
        <v>0</v>
      </c>
      <c r="AJ95" s="139">
        <v>0</v>
      </c>
      <c r="AK95" s="139">
        <v>0</v>
      </c>
      <c r="AL95" s="139">
        <v>0</v>
      </c>
      <c r="AM95" s="40"/>
      <c r="AN95" s="40"/>
      <c r="AO95" s="40"/>
      <c r="AP95" s="40"/>
      <c r="AQ95" s="40"/>
      <c r="AR95" s="40"/>
      <c r="AS95" s="40"/>
      <c r="AT95" s="40"/>
      <c r="AU95" s="40"/>
      <c r="AV95" s="40"/>
      <c r="AW95" s="40"/>
      <c r="AX95" s="40"/>
      <c r="AY95" s="40"/>
      <c r="AZ95" s="40"/>
      <c r="BA95" s="40"/>
      <c r="BB95" s="40"/>
      <c r="BC95" s="40"/>
      <c r="BD95" s="40"/>
      <c r="BE95" s="40"/>
      <c r="BF95" s="40"/>
      <c r="BG95" s="40"/>
      <c r="BH95" s="40"/>
      <c r="BI95" s="40"/>
      <c r="BJ95" s="40"/>
      <c r="BK95" s="40"/>
      <c r="BL95" s="40"/>
      <c r="BM95" s="40"/>
      <c r="BN95" s="40"/>
      <c r="BO95" s="40"/>
      <c r="BP95" s="40"/>
      <c r="BQ95" s="40"/>
      <c r="BR95" s="40"/>
      <c r="BS95" s="40"/>
      <c r="BT95" s="40"/>
      <c r="BU95" s="40"/>
      <c r="BV95" s="40"/>
      <c r="BW95" s="40"/>
      <c r="BX95" s="40"/>
      <c r="BY95" s="40"/>
      <c r="BZ95" s="40"/>
      <c r="CA95" s="40"/>
      <c r="CB95" s="40"/>
      <c r="CC95" s="40"/>
      <c r="CD95" s="40"/>
      <c r="CE95" s="40"/>
      <c r="CF95" s="40"/>
      <c r="CG95" s="40"/>
      <c r="CH95" s="40"/>
      <c r="CI95" s="40"/>
      <c r="CJ95" s="40"/>
      <c r="CK95" s="40"/>
      <c r="CL95" s="40"/>
      <c r="CM95" s="40"/>
      <c r="CN95" s="40"/>
      <c r="CO95" s="40"/>
      <c r="CP95" s="40"/>
      <c r="CQ95" s="40"/>
      <c r="CR95" s="40"/>
      <c r="CS95" s="40"/>
      <c r="CT95" s="40"/>
      <c r="CU95" s="40"/>
      <c r="CV95" s="40"/>
      <c r="CW95" s="40"/>
    </row>
    <row r="96" spans="1:101" s="20" customFormat="1">
      <c r="B96" s="20" t="s">
        <v>66</v>
      </c>
      <c r="C96" s="40">
        <v>7209.1592532957657</v>
      </c>
      <c r="D96" s="40">
        <v>8305.1430773010143</v>
      </c>
      <c r="E96" s="40">
        <v>1661.0286154602029</v>
      </c>
      <c r="F96" s="40">
        <v>9966.1716927612179</v>
      </c>
      <c r="G96" s="40">
        <v>11256.800867895547</v>
      </c>
      <c r="H96" s="40">
        <v>4500.5247668889651</v>
      </c>
      <c r="I96" s="40">
        <v>12110.103406118571</v>
      </c>
      <c r="J96" s="40">
        <v>64.623743491025849</v>
      </c>
      <c r="K96" s="40">
        <v>106.59870988234354</v>
      </c>
      <c r="L96" s="130">
        <v>0.39980495521818143</v>
      </c>
      <c r="M96" s="40">
        <v>68.487800682432578</v>
      </c>
      <c r="N96" s="44">
        <v>366.98432916710635</v>
      </c>
      <c r="O96" s="44">
        <v>341.05227915686146</v>
      </c>
      <c r="P96" s="44">
        <v>402.82779528403648</v>
      </c>
      <c r="Q96" s="44">
        <v>379.27642747405713</v>
      </c>
      <c r="R96" s="44">
        <v>409.48860607911865</v>
      </c>
      <c r="S96" s="44">
        <v>425.30419434758022</v>
      </c>
      <c r="T96" s="44">
        <v>419.86699255404119</v>
      </c>
      <c r="U96" s="44">
        <v>455.68237311835202</v>
      </c>
      <c r="V96" s="44">
        <v>395.91567800994</v>
      </c>
      <c r="W96" s="44">
        <v>423.82414365884495</v>
      </c>
      <c r="X96" s="44">
        <v>356.56747340252485</v>
      </c>
      <c r="Y96" s="44">
        <v>361.155281487173</v>
      </c>
      <c r="Z96" s="44"/>
      <c r="AA96" s="44">
        <v>202.19809051172049</v>
      </c>
      <c r="AB96" s="44">
        <v>178.08341709739113</v>
      </c>
      <c r="AC96" s="44">
        <v>177.9320363331455</v>
      </c>
      <c r="AD96" s="44">
        <v>192.05430326228498</v>
      </c>
      <c r="AE96" s="44">
        <v>208.21948713032037</v>
      </c>
      <c r="AF96" s="44">
        <v>201.77528861210735</v>
      </c>
      <c r="AG96" s="44">
        <v>248.54272585024728</v>
      </c>
      <c r="AH96" s="44">
        <v>221.1276859538151</v>
      </c>
      <c r="AI96" s="44">
        <v>240.58473569468671</v>
      </c>
      <c r="AJ96" s="44">
        <v>197.46297297470778</v>
      </c>
      <c r="AK96" s="44">
        <v>204.38164915711963</v>
      </c>
      <c r="AL96" s="44">
        <v>198.85128697858318</v>
      </c>
      <c r="AM96" s="40"/>
      <c r="AN96" s="40"/>
      <c r="AO96" s="40"/>
      <c r="AP96" s="40"/>
      <c r="AQ96" s="40"/>
      <c r="AR96" s="40"/>
      <c r="AS96" s="40"/>
      <c r="AT96" s="40"/>
      <c r="AU96" s="40"/>
      <c r="AV96" s="40"/>
      <c r="AW96" s="40"/>
      <c r="AX96" s="40"/>
      <c r="AY96" s="40"/>
      <c r="AZ96" s="40"/>
      <c r="BA96" s="40"/>
      <c r="BB96" s="40"/>
      <c r="BC96" s="40"/>
      <c r="BD96" s="40"/>
      <c r="BE96" s="40"/>
      <c r="BF96" s="40"/>
      <c r="BG96" s="40"/>
      <c r="BH96" s="40"/>
      <c r="BI96" s="40"/>
      <c r="BJ96" s="40"/>
      <c r="BK96" s="40"/>
      <c r="BL96" s="40"/>
      <c r="BM96" s="40"/>
      <c r="BN96" s="40"/>
      <c r="BO96" s="40"/>
      <c r="BP96" s="40"/>
      <c r="BQ96" s="40"/>
      <c r="BR96" s="40"/>
      <c r="BS96" s="40"/>
      <c r="BT96" s="40"/>
      <c r="BU96" s="40"/>
      <c r="BV96" s="40"/>
      <c r="BW96" s="40"/>
      <c r="BX96" s="40"/>
      <c r="BY96" s="40"/>
      <c r="BZ96" s="40"/>
      <c r="CA96" s="40"/>
      <c r="CB96" s="40"/>
      <c r="CC96" s="40"/>
      <c r="CD96" s="40"/>
      <c r="CE96" s="40"/>
      <c r="CF96" s="40"/>
      <c r="CG96" s="40"/>
      <c r="CH96" s="40"/>
      <c r="CI96" s="40"/>
      <c r="CJ96" s="40"/>
      <c r="CK96" s="40"/>
      <c r="CL96" s="40"/>
      <c r="CM96" s="40"/>
      <c r="CN96" s="40"/>
      <c r="CO96" s="40"/>
      <c r="CP96" s="40"/>
      <c r="CQ96" s="40"/>
      <c r="CR96" s="40"/>
      <c r="CS96" s="40"/>
      <c r="CT96" s="40"/>
      <c r="CU96" s="40"/>
      <c r="CV96" s="40"/>
      <c r="CW96" s="40"/>
    </row>
    <row r="97" spans="1:101" s="20" customFormat="1">
      <c r="B97" s="20" t="s">
        <v>67</v>
      </c>
      <c r="C97" s="139">
        <v>0</v>
      </c>
      <c r="D97" s="139">
        <v>0</v>
      </c>
      <c r="E97" s="139">
        <v>0</v>
      </c>
      <c r="F97" s="139">
        <v>0</v>
      </c>
      <c r="G97" s="139">
        <v>0</v>
      </c>
      <c r="H97" s="139">
        <v>0</v>
      </c>
      <c r="I97" s="139">
        <v>0</v>
      </c>
      <c r="J97" s="139">
        <v>0</v>
      </c>
      <c r="K97" s="139">
        <v>0</v>
      </c>
      <c r="L97" s="140">
        <v>0</v>
      </c>
      <c r="M97" s="139">
        <v>0</v>
      </c>
      <c r="N97" s="139">
        <v>0</v>
      </c>
      <c r="O97" s="139">
        <v>0</v>
      </c>
      <c r="P97" s="139">
        <v>0</v>
      </c>
      <c r="Q97" s="139">
        <v>0</v>
      </c>
      <c r="R97" s="139">
        <v>0</v>
      </c>
      <c r="S97" s="139">
        <v>0</v>
      </c>
      <c r="T97" s="139">
        <v>0</v>
      </c>
      <c r="U97" s="139">
        <v>0</v>
      </c>
      <c r="V97" s="139">
        <v>0</v>
      </c>
      <c r="W97" s="139">
        <v>0</v>
      </c>
      <c r="X97" s="139">
        <v>0</v>
      </c>
      <c r="Y97" s="139">
        <v>0</v>
      </c>
      <c r="Z97" s="139"/>
      <c r="AA97" s="139">
        <v>0</v>
      </c>
      <c r="AB97" s="139">
        <v>0</v>
      </c>
      <c r="AC97" s="139">
        <v>0</v>
      </c>
      <c r="AD97" s="139">
        <v>0</v>
      </c>
      <c r="AE97" s="139">
        <v>0</v>
      </c>
      <c r="AF97" s="139">
        <v>0</v>
      </c>
      <c r="AG97" s="139">
        <v>0</v>
      </c>
      <c r="AH97" s="139">
        <v>0</v>
      </c>
      <c r="AI97" s="139">
        <v>0</v>
      </c>
      <c r="AJ97" s="139">
        <v>0</v>
      </c>
      <c r="AK97" s="139">
        <v>0</v>
      </c>
      <c r="AL97" s="139">
        <v>0</v>
      </c>
      <c r="AM97" s="40"/>
      <c r="AN97" s="40"/>
      <c r="AO97" s="40"/>
      <c r="AP97" s="40"/>
      <c r="AQ97" s="40"/>
      <c r="AR97" s="40"/>
      <c r="AS97" s="40"/>
      <c r="AT97" s="40"/>
      <c r="AU97" s="40"/>
      <c r="AV97" s="40"/>
      <c r="AW97" s="40"/>
      <c r="AX97" s="40"/>
      <c r="AY97" s="40"/>
      <c r="AZ97" s="40"/>
      <c r="BA97" s="40"/>
      <c r="BB97" s="40"/>
      <c r="BC97" s="40"/>
      <c r="BD97" s="40"/>
      <c r="BE97" s="40"/>
      <c r="BF97" s="40"/>
      <c r="BG97" s="40"/>
      <c r="BH97" s="40"/>
      <c r="BI97" s="40"/>
      <c r="BJ97" s="40"/>
      <c r="BK97" s="40"/>
      <c r="BL97" s="40"/>
      <c r="BM97" s="40"/>
      <c r="BN97" s="40"/>
      <c r="BO97" s="40"/>
      <c r="BP97" s="40"/>
      <c r="BQ97" s="40"/>
      <c r="BR97" s="40"/>
      <c r="BS97" s="40"/>
      <c r="BT97" s="40"/>
      <c r="BU97" s="40"/>
      <c r="BV97" s="40"/>
      <c r="BW97" s="40"/>
      <c r="BX97" s="40"/>
      <c r="BY97" s="40"/>
      <c r="BZ97" s="40"/>
      <c r="CA97" s="40"/>
      <c r="CB97" s="40"/>
      <c r="CC97" s="40"/>
      <c r="CD97" s="40"/>
      <c r="CE97" s="40"/>
      <c r="CF97" s="40"/>
      <c r="CG97" s="40"/>
      <c r="CH97" s="40"/>
      <c r="CI97" s="40"/>
      <c r="CJ97" s="40"/>
      <c r="CK97" s="40"/>
      <c r="CL97" s="40"/>
      <c r="CM97" s="40"/>
      <c r="CN97" s="40"/>
      <c r="CO97" s="40"/>
      <c r="CP97" s="40"/>
      <c r="CQ97" s="40"/>
      <c r="CR97" s="40"/>
      <c r="CS97" s="40"/>
      <c r="CT97" s="40"/>
      <c r="CU97" s="40"/>
      <c r="CV97" s="40"/>
      <c r="CW97" s="40"/>
    </row>
    <row r="98" spans="1:101" s="20" customFormat="1">
      <c r="B98" s="20" t="s">
        <v>68</v>
      </c>
      <c r="C98" s="139">
        <v>0</v>
      </c>
      <c r="D98" s="139">
        <v>0</v>
      </c>
      <c r="E98" s="139">
        <v>0</v>
      </c>
      <c r="F98" s="139">
        <v>0</v>
      </c>
      <c r="G98" s="139">
        <v>0</v>
      </c>
      <c r="H98" s="139">
        <v>0</v>
      </c>
      <c r="I98" s="139">
        <v>0</v>
      </c>
      <c r="J98" s="139">
        <v>0</v>
      </c>
      <c r="K98" s="139">
        <v>0</v>
      </c>
      <c r="L98" s="140">
        <v>0</v>
      </c>
      <c r="M98" s="139">
        <v>0</v>
      </c>
      <c r="N98" s="139">
        <v>0</v>
      </c>
      <c r="O98" s="139">
        <v>0</v>
      </c>
      <c r="P98" s="139">
        <v>0</v>
      </c>
      <c r="Q98" s="139">
        <v>0</v>
      </c>
      <c r="R98" s="139">
        <v>0</v>
      </c>
      <c r="S98" s="139">
        <v>0</v>
      </c>
      <c r="T98" s="139">
        <v>0</v>
      </c>
      <c r="U98" s="139">
        <v>0</v>
      </c>
      <c r="V98" s="139">
        <v>0</v>
      </c>
      <c r="W98" s="139">
        <v>0</v>
      </c>
      <c r="X98" s="139">
        <v>0</v>
      </c>
      <c r="Y98" s="139">
        <v>0</v>
      </c>
      <c r="Z98" s="139"/>
      <c r="AA98" s="139">
        <v>0</v>
      </c>
      <c r="AB98" s="139">
        <v>0</v>
      </c>
      <c r="AC98" s="139">
        <v>0</v>
      </c>
      <c r="AD98" s="139">
        <v>0</v>
      </c>
      <c r="AE98" s="139">
        <v>0</v>
      </c>
      <c r="AF98" s="139">
        <v>0</v>
      </c>
      <c r="AG98" s="139">
        <v>0</v>
      </c>
      <c r="AH98" s="139">
        <v>0</v>
      </c>
      <c r="AI98" s="139">
        <v>0</v>
      </c>
      <c r="AJ98" s="139">
        <v>0</v>
      </c>
      <c r="AK98" s="139">
        <v>0</v>
      </c>
      <c r="AL98" s="139">
        <v>0</v>
      </c>
      <c r="AM98" s="40"/>
      <c r="AN98" s="40"/>
      <c r="AO98" s="40"/>
      <c r="AP98" s="40"/>
      <c r="AQ98" s="40"/>
      <c r="AR98" s="40"/>
      <c r="AS98" s="40"/>
      <c r="AT98" s="40"/>
      <c r="AU98" s="40"/>
      <c r="AV98" s="40"/>
      <c r="AW98" s="40"/>
      <c r="AX98" s="40"/>
      <c r="AY98" s="40"/>
      <c r="AZ98" s="40"/>
      <c r="BA98" s="40"/>
      <c r="BB98" s="40"/>
      <c r="BC98" s="40"/>
      <c r="BD98" s="40"/>
      <c r="BE98" s="40"/>
      <c r="BF98" s="40"/>
      <c r="BG98" s="40"/>
      <c r="BH98" s="40"/>
      <c r="BI98" s="40"/>
      <c r="BJ98" s="40"/>
      <c r="BK98" s="40"/>
      <c r="BL98" s="40"/>
      <c r="BM98" s="40"/>
      <c r="BN98" s="40"/>
      <c r="BO98" s="40"/>
      <c r="BP98" s="40"/>
      <c r="BQ98" s="40"/>
      <c r="BR98" s="40"/>
      <c r="BS98" s="40"/>
      <c r="BT98" s="40"/>
      <c r="BU98" s="40"/>
      <c r="BV98" s="40"/>
      <c r="BW98" s="40"/>
      <c r="BX98" s="40"/>
      <c r="BY98" s="40"/>
      <c r="BZ98" s="40"/>
      <c r="CA98" s="40"/>
      <c r="CB98" s="40"/>
      <c r="CC98" s="40"/>
      <c r="CD98" s="40"/>
      <c r="CE98" s="40"/>
      <c r="CF98" s="40"/>
      <c r="CG98" s="40"/>
      <c r="CH98" s="40"/>
      <c r="CI98" s="40"/>
      <c r="CJ98" s="40"/>
      <c r="CK98" s="40"/>
      <c r="CL98" s="40"/>
      <c r="CM98" s="40"/>
      <c r="CN98" s="40"/>
      <c r="CO98" s="40"/>
      <c r="CP98" s="40"/>
      <c r="CQ98" s="40"/>
      <c r="CR98" s="40"/>
      <c r="CS98" s="40"/>
      <c r="CT98" s="40"/>
      <c r="CU98" s="40"/>
      <c r="CV98" s="40"/>
      <c r="CW98" s="40"/>
    </row>
    <row r="99" spans="1:101" s="20" customFormat="1">
      <c r="B99" s="20" t="s">
        <v>69</v>
      </c>
      <c r="C99" s="139">
        <v>0</v>
      </c>
      <c r="D99" s="139">
        <v>0</v>
      </c>
      <c r="E99" s="139">
        <v>0</v>
      </c>
      <c r="F99" s="139">
        <v>0</v>
      </c>
      <c r="G99" s="139">
        <v>0</v>
      </c>
      <c r="H99" s="139">
        <v>0</v>
      </c>
      <c r="I99" s="139">
        <v>0</v>
      </c>
      <c r="J99" s="139">
        <v>0</v>
      </c>
      <c r="K99" s="139">
        <v>0</v>
      </c>
      <c r="L99" s="140">
        <v>0</v>
      </c>
      <c r="M99" s="139">
        <v>0</v>
      </c>
      <c r="N99" s="139">
        <v>0</v>
      </c>
      <c r="O99" s="139">
        <v>0</v>
      </c>
      <c r="P99" s="139">
        <v>0</v>
      </c>
      <c r="Q99" s="139">
        <v>0</v>
      </c>
      <c r="R99" s="139">
        <v>0</v>
      </c>
      <c r="S99" s="139">
        <v>0</v>
      </c>
      <c r="T99" s="139">
        <v>0</v>
      </c>
      <c r="U99" s="139">
        <v>0</v>
      </c>
      <c r="V99" s="139">
        <v>0</v>
      </c>
      <c r="W99" s="139">
        <v>0</v>
      </c>
      <c r="X99" s="139">
        <v>0</v>
      </c>
      <c r="Y99" s="139">
        <v>0</v>
      </c>
      <c r="Z99" s="139"/>
      <c r="AA99" s="139">
        <v>0</v>
      </c>
      <c r="AB99" s="139">
        <v>0</v>
      </c>
      <c r="AC99" s="139">
        <v>0</v>
      </c>
      <c r="AD99" s="139">
        <v>0</v>
      </c>
      <c r="AE99" s="139">
        <v>0</v>
      </c>
      <c r="AF99" s="139">
        <v>0</v>
      </c>
      <c r="AG99" s="139">
        <v>0</v>
      </c>
      <c r="AH99" s="139">
        <v>0</v>
      </c>
      <c r="AI99" s="139">
        <v>0</v>
      </c>
      <c r="AJ99" s="139">
        <v>0</v>
      </c>
      <c r="AK99" s="139">
        <v>0</v>
      </c>
      <c r="AL99" s="139">
        <v>0</v>
      </c>
      <c r="AM99" s="40"/>
      <c r="AN99" s="40"/>
      <c r="AO99" s="40"/>
      <c r="AP99" s="40"/>
      <c r="AQ99" s="40"/>
      <c r="AR99" s="40"/>
      <c r="AS99" s="40"/>
      <c r="AT99" s="40"/>
      <c r="AU99" s="40"/>
      <c r="AV99" s="40"/>
      <c r="AW99" s="40"/>
      <c r="AX99" s="40"/>
      <c r="AY99" s="40"/>
      <c r="AZ99" s="40"/>
      <c r="BA99" s="40"/>
      <c r="BB99" s="40"/>
      <c r="BC99" s="40"/>
      <c r="BD99" s="40"/>
      <c r="BE99" s="40"/>
      <c r="BF99" s="40"/>
      <c r="BG99" s="40"/>
      <c r="BH99" s="40"/>
      <c r="BI99" s="40"/>
      <c r="BJ99" s="40"/>
      <c r="BK99" s="40"/>
      <c r="BL99" s="40"/>
      <c r="BM99" s="40"/>
      <c r="BN99" s="40"/>
      <c r="BO99" s="40"/>
      <c r="BP99" s="40"/>
      <c r="BQ99" s="40"/>
      <c r="BR99" s="40"/>
      <c r="BS99" s="40"/>
      <c r="BT99" s="40"/>
      <c r="BU99" s="40"/>
      <c r="BV99" s="40"/>
      <c r="BW99" s="40"/>
      <c r="BX99" s="40"/>
      <c r="BY99" s="40"/>
      <c r="BZ99" s="40"/>
      <c r="CA99" s="40"/>
      <c r="CB99" s="40"/>
      <c r="CC99" s="40"/>
      <c r="CD99" s="40"/>
      <c r="CE99" s="40"/>
      <c r="CF99" s="40"/>
      <c r="CG99" s="40"/>
      <c r="CH99" s="40"/>
      <c r="CI99" s="40"/>
      <c r="CJ99" s="40"/>
      <c r="CK99" s="40"/>
      <c r="CL99" s="40"/>
      <c r="CM99" s="40"/>
      <c r="CN99" s="40"/>
      <c r="CO99" s="40"/>
      <c r="CP99" s="40"/>
      <c r="CQ99" s="40"/>
      <c r="CR99" s="40"/>
      <c r="CS99" s="40"/>
      <c r="CT99" s="40"/>
      <c r="CU99" s="40"/>
      <c r="CV99" s="40"/>
      <c r="CW99" s="40"/>
    </row>
    <row r="100" spans="1:101" s="20" customFormat="1">
      <c r="B100" s="20" t="s">
        <v>70</v>
      </c>
      <c r="C100" s="40">
        <v>5406.8694399718242</v>
      </c>
      <c r="D100" s="40">
        <v>8305.1430773010143</v>
      </c>
      <c r="E100" s="40">
        <v>1661.0286154602029</v>
      </c>
      <c r="F100" s="40">
        <v>9966.1716927612179</v>
      </c>
      <c r="G100" s="40">
        <v>11256.800867895547</v>
      </c>
      <c r="H100" s="40">
        <v>3375.3935751667259</v>
      </c>
      <c r="I100" s="40">
        <v>16146.804541491429</v>
      </c>
      <c r="J100" s="40">
        <v>88.930363959217516</v>
      </c>
      <c r="K100" s="40">
        <v>144.89698581430775</v>
      </c>
      <c r="L100" s="130">
        <v>0.29985371641363628</v>
      </c>
      <c r="M100" s="40">
        <v>51.365850511824398</v>
      </c>
      <c r="N100" s="44">
        <v>275.23824687532976</v>
      </c>
      <c r="O100" s="44">
        <v>255.78920936764609</v>
      </c>
      <c r="P100" s="44">
        <v>302.12084646302736</v>
      </c>
      <c r="Q100" s="44">
        <v>284.45732060554286</v>
      </c>
      <c r="R100" s="44">
        <v>307.11645455933899</v>
      </c>
      <c r="S100" s="44">
        <v>318.97814576068521</v>
      </c>
      <c r="T100" s="44">
        <v>314.90024441553089</v>
      </c>
      <c r="U100" s="44">
        <v>341.76177983876403</v>
      </c>
      <c r="V100" s="44">
        <v>296.93675850745495</v>
      </c>
      <c r="W100" s="44">
        <v>317.86810774413368</v>
      </c>
      <c r="X100" s="44">
        <v>267.42560505189363</v>
      </c>
      <c r="Y100" s="44">
        <v>270.86646111537976</v>
      </c>
      <c r="Z100" s="44"/>
      <c r="AA100" s="44">
        <v>151.64856788379038</v>
      </c>
      <c r="AB100" s="44">
        <v>133.56256282304335</v>
      </c>
      <c r="AC100" s="44">
        <v>133.44902724985911</v>
      </c>
      <c r="AD100" s="44">
        <v>144.04072744671373</v>
      </c>
      <c r="AE100" s="44">
        <v>156.16461534774029</v>
      </c>
      <c r="AF100" s="44">
        <v>151.3314664590805</v>
      </c>
      <c r="AG100" s="44">
        <v>186.40704438768546</v>
      </c>
      <c r="AH100" s="44">
        <v>165.84576446536133</v>
      </c>
      <c r="AI100" s="44">
        <v>180.43855177101503</v>
      </c>
      <c r="AJ100" s="44">
        <v>148.09722973103084</v>
      </c>
      <c r="AK100" s="44">
        <v>153.2862368678397</v>
      </c>
      <c r="AL100" s="44">
        <v>149.13846523393738</v>
      </c>
      <c r="AM100" s="40"/>
      <c r="AN100" s="40"/>
      <c r="AO100" s="40"/>
      <c r="AP100" s="40"/>
      <c r="AQ100" s="40"/>
      <c r="AR100" s="40"/>
      <c r="AS100" s="40"/>
      <c r="AT100" s="40"/>
      <c r="AU100" s="40"/>
      <c r="AV100" s="40"/>
      <c r="AW100" s="40"/>
      <c r="AX100" s="40"/>
      <c r="AY100" s="40"/>
      <c r="AZ100" s="40"/>
      <c r="BA100" s="40"/>
      <c r="BB100" s="40"/>
      <c r="BC100" s="40"/>
      <c r="BD100" s="40"/>
      <c r="BE100" s="40"/>
      <c r="BF100" s="40"/>
      <c r="BG100" s="40"/>
      <c r="BH100" s="40"/>
      <c r="BI100" s="40"/>
      <c r="BJ100" s="40"/>
      <c r="BK100" s="40"/>
      <c r="BL100" s="40"/>
      <c r="BM100" s="40"/>
      <c r="BN100" s="40"/>
      <c r="BO100" s="40"/>
      <c r="BP100" s="40"/>
      <c r="BQ100" s="40"/>
      <c r="BR100" s="40"/>
      <c r="BS100" s="40"/>
      <c r="BT100" s="40"/>
      <c r="BU100" s="40"/>
      <c r="BV100" s="40"/>
      <c r="BW100" s="40"/>
      <c r="BX100" s="40"/>
      <c r="BY100" s="40"/>
      <c r="BZ100" s="40"/>
      <c r="CA100" s="40"/>
      <c r="CB100" s="40"/>
      <c r="CC100" s="40"/>
      <c r="CD100" s="40"/>
      <c r="CE100" s="40"/>
      <c r="CF100" s="40"/>
      <c r="CG100" s="40"/>
      <c r="CH100" s="40"/>
      <c r="CI100" s="40"/>
      <c r="CJ100" s="40"/>
      <c r="CK100" s="40"/>
      <c r="CL100" s="40"/>
      <c r="CM100" s="40"/>
      <c r="CN100" s="40"/>
      <c r="CO100" s="40"/>
      <c r="CP100" s="40"/>
      <c r="CQ100" s="40"/>
      <c r="CR100" s="40"/>
      <c r="CS100" s="40"/>
      <c r="CT100" s="40"/>
      <c r="CU100" s="40"/>
      <c r="CV100" s="40"/>
      <c r="CW100" s="40"/>
    </row>
    <row r="101" spans="1:101" s="20" customFormat="1">
      <c r="B101" s="20" t="s">
        <v>71</v>
      </c>
      <c r="C101" s="139">
        <v>0</v>
      </c>
      <c r="D101" s="139">
        <v>0</v>
      </c>
      <c r="E101" s="139">
        <v>0</v>
      </c>
      <c r="F101" s="139">
        <v>0</v>
      </c>
      <c r="G101" s="139">
        <v>0</v>
      </c>
      <c r="H101" s="139">
        <v>0</v>
      </c>
      <c r="I101" s="139">
        <v>0</v>
      </c>
      <c r="J101" s="139">
        <v>0</v>
      </c>
      <c r="K101" s="139">
        <v>0</v>
      </c>
      <c r="L101" s="140">
        <v>0</v>
      </c>
      <c r="M101" s="139">
        <v>0</v>
      </c>
      <c r="N101" s="139">
        <v>0</v>
      </c>
      <c r="O101" s="139">
        <v>0</v>
      </c>
      <c r="P101" s="139">
        <v>0</v>
      </c>
      <c r="Q101" s="139">
        <v>0</v>
      </c>
      <c r="R101" s="139">
        <v>0</v>
      </c>
      <c r="S101" s="139">
        <v>0</v>
      </c>
      <c r="T101" s="139">
        <v>0</v>
      </c>
      <c r="U101" s="139">
        <v>0</v>
      </c>
      <c r="V101" s="139">
        <v>0</v>
      </c>
      <c r="W101" s="139">
        <v>0</v>
      </c>
      <c r="X101" s="139">
        <v>0</v>
      </c>
      <c r="Y101" s="139">
        <v>0</v>
      </c>
      <c r="Z101" s="139"/>
      <c r="AA101" s="139">
        <v>0</v>
      </c>
      <c r="AB101" s="139">
        <v>0</v>
      </c>
      <c r="AC101" s="139">
        <v>0</v>
      </c>
      <c r="AD101" s="139">
        <v>0</v>
      </c>
      <c r="AE101" s="139">
        <v>0</v>
      </c>
      <c r="AF101" s="139">
        <v>0</v>
      </c>
      <c r="AG101" s="139">
        <v>0</v>
      </c>
      <c r="AH101" s="139">
        <v>0</v>
      </c>
      <c r="AI101" s="139">
        <v>0</v>
      </c>
      <c r="AJ101" s="139">
        <v>0</v>
      </c>
      <c r="AK101" s="139">
        <v>0</v>
      </c>
      <c r="AL101" s="139">
        <v>0</v>
      </c>
      <c r="AM101" s="40"/>
      <c r="AN101" s="40"/>
      <c r="AO101" s="40"/>
      <c r="AP101" s="40"/>
      <c r="AQ101" s="40"/>
      <c r="AR101" s="40"/>
      <c r="AS101" s="40"/>
      <c r="AT101" s="40"/>
      <c r="AU101" s="40"/>
      <c r="AV101" s="40"/>
      <c r="AW101" s="40"/>
      <c r="AX101" s="40"/>
      <c r="AY101" s="40"/>
      <c r="AZ101" s="40"/>
      <c r="BA101" s="40"/>
      <c r="BB101" s="40"/>
      <c r="BC101" s="40"/>
      <c r="BD101" s="40"/>
      <c r="BE101" s="40"/>
      <c r="BF101" s="40"/>
      <c r="BG101" s="40"/>
      <c r="BH101" s="40"/>
      <c r="BI101" s="40"/>
      <c r="BJ101" s="40"/>
      <c r="BK101" s="40"/>
      <c r="BL101" s="40"/>
      <c r="BM101" s="40"/>
      <c r="BN101" s="40"/>
      <c r="BO101" s="40"/>
      <c r="BP101" s="40"/>
      <c r="BQ101" s="40"/>
      <c r="BR101" s="40"/>
      <c r="BS101" s="40"/>
      <c r="BT101" s="40"/>
      <c r="BU101" s="40"/>
      <c r="BV101" s="40"/>
      <c r="BW101" s="40"/>
      <c r="BX101" s="40"/>
      <c r="BY101" s="40"/>
      <c r="BZ101" s="40"/>
      <c r="CA101" s="40"/>
      <c r="CB101" s="40"/>
      <c r="CC101" s="40"/>
      <c r="CD101" s="40"/>
      <c r="CE101" s="40"/>
      <c r="CF101" s="40"/>
      <c r="CG101" s="40"/>
      <c r="CH101" s="40"/>
      <c r="CI101" s="40"/>
      <c r="CJ101" s="40"/>
      <c r="CK101" s="40"/>
      <c r="CL101" s="40"/>
      <c r="CM101" s="40"/>
      <c r="CN101" s="40"/>
      <c r="CO101" s="40"/>
      <c r="CP101" s="40"/>
      <c r="CQ101" s="40"/>
      <c r="CR101" s="40"/>
      <c r="CS101" s="40"/>
      <c r="CT101" s="40"/>
      <c r="CU101" s="40"/>
      <c r="CV101" s="40"/>
      <c r="CW101" s="40"/>
    </row>
    <row r="102" spans="1:101" s="20" customFormat="1">
      <c r="B102" s="20" t="s">
        <v>72</v>
      </c>
      <c r="C102" s="139">
        <v>0</v>
      </c>
      <c r="D102" s="139">
        <v>0</v>
      </c>
      <c r="E102" s="139">
        <v>0</v>
      </c>
      <c r="F102" s="139">
        <v>0</v>
      </c>
      <c r="G102" s="139">
        <v>0</v>
      </c>
      <c r="H102" s="139">
        <v>0</v>
      </c>
      <c r="I102" s="139">
        <v>0</v>
      </c>
      <c r="J102" s="139">
        <v>0</v>
      </c>
      <c r="K102" s="139">
        <v>0</v>
      </c>
      <c r="L102" s="140">
        <v>0</v>
      </c>
      <c r="M102" s="139">
        <v>0</v>
      </c>
      <c r="N102" s="139">
        <v>0</v>
      </c>
      <c r="O102" s="139">
        <v>0</v>
      </c>
      <c r="P102" s="139">
        <v>0</v>
      </c>
      <c r="Q102" s="139">
        <v>0</v>
      </c>
      <c r="R102" s="139">
        <v>0</v>
      </c>
      <c r="S102" s="139">
        <v>0</v>
      </c>
      <c r="T102" s="139">
        <v>0</v>
      </c>
      <c r="U102" s="139">
        <v>0</v>
      </c>
      <c r="V102" s="139">
        <v>0</v>
      </c>
      <c r="W102" s="139">
        <v>0</v>
      </c>
      <c r="X102" s="139">
        <v>0</v>
      </c>
      <c r="Y102" s="139">
        <v>0</v>
      </c>
      <c r="Z102" s="139"/>
      <c r="AA102" s="139">
        <v>0</v>
      </c>
      <c r="AB102" s="139">
        <v>0</v>
      </c>
      <c r="AC102" s="139">
        <v>0</v>
      </c>
      <c r="AD102" s="139">
        <v>0</v>
      </c>
      <c r="AE102" s="139">
        <v>0</v>
      </c>
      <c r="AF102" s="139">
        <v>0</v>
      </c>
      <c r="AG102" s="139">
        <v>0</v>
      </c>
      <c r="AH102" s="139">
        <v>0</v>
      </c>
      <c r="AI102" s="139">
        <v>0</v>
      </c>
      <c r="AJ102" s="139">
        <v>0</v>
      </c>
      <c r="AK102" s="139">
        <v>0</v>
      </c>
      <c r="AL102" s="139">
        <v>0</v>
      </c>
      <c r="AM102" s="40"/>
      <c r="AN102" s="40"/>
      <c r="AO102" s="40"/>
      <c r="AP102" s="40"/>
      <c r="AQ102" s="40"/>
      <c r="AR102" s="40"/>
      <c r="AS102" s="40"/>
      <c r="AT102" s="40"/>
      <c r="AU102" s="40"/>
      <c r="AV102" s="40"/>
      <c r="AW102" s="40"/>
      <c r="AX102" s="40"/>
      <c r="AY102" s="40"/>
      <c r="AZ102" s="40"/>
      <c r="BA102" s="40"/>
      <c r="BB102" s="40"/>
      <c r="BC102" s="40"/>
      <c r="BD102" s="40"/>
      <c r="BE102" s="40"/>
      <c r="BF102" s="40"/>
      <c r="BG102" s="40"/>
      <c r="BH102" s="40"/>
      <c r="BI102" s="40"/>
      <c r="BJ102" s="40"/>
      <c r="BK102" s="40"/>
      <c r="BL102" s="40"/>
      <c r="BM102" s="40"/>
      <c r="BN102" s="40"/>
      <c r="BO102" s="40"/>
      <c r="BP102" s="40"/>
      <c r="BQ102" s="40"/>
      <c r="BR102" s="40"/>
      <c r="BS102" s="40"/>
      <c r="BT102" s="40"/>
      <c r="BU102" s="40"/>
      <c r="BV102" s="40"/>
      <c r="BW102" s="40"/>
      <c r="BX102" s="40"/>
      <c r="BY102" s="40"/>
      <c r="BZ102" s="40"/>
      <c r="CA102" s="40"/>
      <c r="CB102" s="40"/>
      <c r="CC102" s="40"/>
      <c r="CD102" s="40"/>
      <c r="CE102" s="40"/>
      <c r="CF102" s="40"/>
      <c r="CG102" s="40"/>
      <c r="CH102" s="40"/>
      <c r="CI102" s="40"/>
      <c r="CJ102" s="40"/>
      <c r="CK102" s="40"/>
      <c r="CL102" s="40"/>
      <c r="CM102" s="40"/>
      <c r="CN102" s="40"/>
      <c r="CO102" s="40"/>
      <c r="CP102" s="40"/>
      <c r="CQ102" s="40"/>
      <c r="CR102" s="40"/>
      <c r="CS102" s="40"/>
      <c r="CT102" s="40"/>
      <c r="CU102" s="40"/>
      <c r="CV102" s="40"/>
      <c r="CW102" s="40"/>
    </row>
    <row r="103" spans="1:101" s="20" customFormat="1">
      <c r="B103" s="20" t="s">
        <v>73</v>
      </c>
      <c r="C103" s="139">
        <v>0</v>
      </c>
      <c r="D103" s="139">
        <v>0</v>
      </c>
      <c r="E103" s="139">
        <v>0</v>
      </c>
      <c r="F103" s="139">
        <v>0</v>
      </c>
      <c r="G103" s="139">
        <v>0</v>
      </c>
      <c r="H103" s="139">
        <v>0</v>
      </c>
      <c r="I103" s="139">
        <v>0</v>
      </c>
      <c r="J103" s="139">
        <v>0</v>
      </c>
      <c r="K103" s="139">
        <v>0</v>
      </c>
      <c r="L103" s="140">
        <v>0</v>
      </c>
      <c r="M103" s="139">
        <v>0</v>
      </c>
      <c r="N103" s="139">
        <v>0</v>
      </c>
      <c r="O103" s="139">
        <v>0</v>
      </c>
      <c r="P103" s="139">
        <v>0</v>
      </c>
      <c r="Q103" s="139">
        <v>0</v>
      </c>
      <c r="R103" s="139">
        <v>0</v>
      </c>
      <c r="S103" s="139">
        <v>0</v>
      </c>
      <c r="T103" s="139">
        <v>0</v>
      </c>
      <c r="U103" s="139">
        <v>0</v>
      </c>
      <c r="V103" s="139">
        <v>0</v>
      </c>
      <c r="W103" s="139">
        <v>0</v>
      </c>
      <c r="X103" s="139">
        <v>0</v>
      </c>
      <c r="Y103" s="139">
        <v>0</v>
      </c>
      <c r="Z103" s="139"/>
      <c r="AA103" s="139">
        <v>0</v>
      </c>
      <c r="AB103" s="139">
        <v>0</v>
      </c>
      <c r="AC103" s="139">
        <v>0</v>
      </c>
      <c r="AD103" s="139">
        <v>0</v>
      </c>
      <c r="AE103" s="139">
        <v>0</v>
      </c>
      <c r="AF103" s="139">
        <v>0</v>
      </c>
      <c r="AG103" s="139">
        <v>0</v>
      </c>
      <c r="AH103" s="139">
        <v>0</v>
      </c>
      <c r="AI103" s="139">
        <v>0</v>
      </c>
      <c r="AJ103" s="139">
        <v>0</v>
      </c>
      <c r="AK103" s="139">
        <v>0</v>
      </c>
      <c r="AL103" s="139">
        <v>0</v>
      </c>
      <c r="AM103" s="40"/>
      <c r="AN103" s="40"/>
      <c r="AO103" s="40"/>
      <c r="AP103" s="40"/>
      <c r="AQ103" s="40"/>
      <c r="AR103" s="40"/>
      <c r="AS103" s="40"/>
      <c r="AT103" s="40"/>
      <c r="AU103" s="40"/>
      <c r="AV103" s="40"/>
      <c r="AW103" s="40"/>
      <c r="AX103" s="40"/>
      <c r="AY103" s="40"/>
      <c r="AZ103" s="40"/>
      <c r="BA103" s="40"/>
      <c r="BB103" s="40"/>
      <c r="BC103" s="40"/>
      <c r="BD103" s="40"/>
      <c r="BE103" s="40"/>
      <c r="BF103" s="40"/>
      <c r="BG103" s="40"/>
      <c r="BH103" s="40"/>
      <c r="BI103" s="40"/>
      <c r="BJ103" s="40"/>
      <c r="BK103" s="40"/>
      <c r="BL103" s="40"/>
      <c r="BM103" s="40"/>
      <c r="BN103" s="40"/>
      <c r="BO103" s="40"/>
      <c r="BP103" s="40"/>
      <c r="BQ103" s="40"/>
      <c r="BR103" s="40"/>
      <c r="BS103" s="40"/>
      <c r="BT103" s="40"/>
      <c r="BU103" s="40"/>
      <c r="BV103" s="40"/>
      <c r="BW103" s="40"/>
      <c r="BX103" s="40"/>
      <c r="BY103" s="40"/>
      <c r="BZ103" s="40"/>
      <c r="CA103" s="40"/>
      <c r="CB103" s="40"/>
      <c r="CC103" s="40"/>
      <c r="CD103" s="40"/>
      <c r="CE103" s="40"/>
      <c r="CF103" s="40"/>
      <c r="CG103" s="40"/>
      <c r="CH103" s="40"/>
      <c r="CI103" s="40"/>
      <c r="CJ103" s="40"/>
      <c r="CK103" s="40"/>
      <c r="CL103" s="40"/>
      <c r="CM103" s="40"/>
      <c r="CN103" s="40"/>
      <c r="CO103" s="40"/>
      <c r="CP103" s="40"/>
      <c r="CQ103" s="40"/>
      <c r="CR103" s="40"/>
      <c r="CS103" s="40"/>
      <c r="CT103" s="40"/>
      <c r="CU103" s="40"/>
      <c r="CV103" s="40"/>
      <c r="CW103" s="40"/>
    </row>
    <row r="104" spans="1:101" s="20" customFormat="1">
      <c r="B104" s="20" t="s">
        <v>74</v>
      </c>
      <c r="C104" s="139">
        <v>0</v>
      </c>
      <c r="D104" s="139">
        <v>0</v>
      </c>
      <c r="E104" s="139">
        <v>0</v>
      </c>
      <c r="F104" s="139">
        <v>0</v>
      </c>
      <c r="G104" s="139">
        <v>0</v>
      </c>
      <c r="H104" s="139">
        <v>0</v>
      </c>
      <c r="I104" s="139">
        <v>0</v>
      </c>
      <c r="J104" s="139">
        <v>0</v>
      </c>
      <c r="K104" s="139">
        <v>0</v>
      </c>
      <c r="L104" s="140">
        <v>0</v>
      </c>
      <c r="M104" s="139">
        <v>0</v>
      </c>
      <c r="N104" s="139">
        <v>0</v>
      </c>
      <c r="O104" s="139">
        <v>0</v>
      </c>
      <c r="P104" s="139">
        <v>0</v>
      </c>
      <c r="Q104" s="139">
        <v>0</v>
      </c>
      <c r="R104" s="139">
        <v>0</v>
      </c>
      <c r="S104" s="139">
        <v>0</v>
      </c>
      <c r="T104" s="139">
        <v>0</v>
      </c>
      <c r="U104" s="139">
        <v>0</v>
      </c>
      <c r="V104" s="139">
        <v>0</v>
      </c>
      <c r="W104" s="139">
        <v>0</v>
      </c>
      <c r="X104" s="139">
        <v>0</v>
      </c>
      <c r="Y104" s="139">
        <v>0</v>
      </c>
      <c r="Z104" s="139"/>
      <c r="AA104" s="139">
        <v>0</v>
      </c>
      <c r="AB104" s="139">
        <v>0</v>
      </c>
      <c r="AC104" s="139">
        <v>0</v>
      </c>
      <c r="AD104" s="139">
        <v>0</v>
      </c>
      <c r="AE104" s="139">
        <v>0</v>
      </c>
      <c r="AF104" s="139">
        <v>0</v>
      </c>
      <c r="AG104" s="139">
        <v>0</v>
      </c>
      <c r="AH104" s="139">
        <v>0</v>
      </c>
      <c r="AI104" s="139">
        <v>0</v>
      </c>
      <c r="AJ104" s="139">
        <v>0</v>
      </c>
      <c r="AK104" s="139">
        <v>0</v>
      </c>
      <c r="AL104" s="139">
        <v>0</v>
      </c>
      <c r="AM104" s="40"/>
      <c r="AN104" s="40"/>
      <c r="AO104" s="40"/>
      <c r="AP104" s="40"/>
      <c r="AQ104" s="40"/>
      <c r="AR104" s="40"/>
      <c r="AS104" s="40"/>
      <c r="AT104" s="40"/>
      <c r="AU104" s="40"/>
      <c r="AV104" s="40"/>
      <c r="AW104" s="40"/>
      <c r="AX104" s="40"/>
      <c r="AY104" s="40"/>
      <c r="AZ104" s="40"/>
      <c r="BA104" s="40"/>
      <c r="BB104" s="40"/>
      <c r="BC104" s="40"/>
      <c r="BD104" s="40"/>
      <c r="BE104" s="40"/>
      <c r="BF104" s="40"/>
      <c r="BG104" s="40"/>
      <c r="BH104" s="40"/>
      <c r="BI104" s="40"/>
      <c r="BJ104" s="40"/>
      <c r="BK104" s="40"/>
      <c r="BL104" s="40"/>
      <c r="BM104" s="40"/>
      <c r="BN104" s="40"/>
      <c r="BO104" s="40"/>
      <c r="BP104" s="40"/>
      <c r="BQ104" s="40"/>
      <c r="BR104" s="40"/>
      <c r="BS104" s="40"/>
      <c r="BT104" s="40"/>
      <c r="BU104" s="40"/>
      <c r="BV104" s="40"/>
      <c r="BW104" s="40"/>
      <c r="BX104" s="40"/>
      <c r="BY104" s="40"/>
      <c r="BZ104" s="40"/>
      <c r="CA104" s="40"/>
      <c r="CB104" s="40"/>
      <c r="CC104" s="40"/>
      <c r="CD104" s="40"/>
      <c r="CE104" s="40"/>
      <c r="CF104" s="40"/>
      <c r="CG104" s="40"/>
      <c r="CH104" s="40"/>
      <c r="CI104" s="40"/>
      <c r="CJ104" s="40"/>
      <c r="CK104" s="40"/>
      <c r="CL104" s="40"/>
      <c r="CM104" s="40"/>
      <c r="CN104" s="40"/>
      <c r="CO104" s="40"/>
      <c r="CP104" s="40"/>
      <c r="CQ104" s="40"/>
      <c r="CR104" s="40"/>
      <c r="CS104" s="40"/>
      <c r="CT104" s="40"/>
      <c r="CU104" s="40"/>
      <c r="CV104" s="40"/>
      <c r="CW104" s="40"/>
    </row>
    <row r="105" spans="1:101" s="20" customFormat="1">
      <c r="B105" s="20" t="s">
        <v>75</v>
      </c>
      <c r="C105" s="40">
        <v>4005.0884740532033</v>
      </c>
      <c r="D105" s="40">
        <v>8305.1430773010143</v>
      </c>
      <c r="E105" s="40">
        <v>1661.0286154602029</v>
      </c>
      <c r="F105" s="40">
        <v>9966.1716927612179</v>
      </c>
      <c r="G105" s="40">
        <v>11256.800867895547</v>
      </c>
      <c r="H105" s="40">
        <v>2500.2915371605377</v>
      </c>
      <c r="I105" s="40">
        <v>21798.186131013426</v>
      </c>
      <c r="J105" s="40">
        <v>122.9596326146858</v>
      </c>
      <c r="K105" s="40">
        <v>198.51457211905759</v>
      </c>
      <c r="L105" s="130">
        <v>0.22211386401010094</v>
      </c>
      <c r="M105" s="40">
        <v>38.048778156906941</v>
      </c>
      <c r="N105" s="44">
        <v>203.88018287061462</v>
      </c>
      <c r="O105" s="44">
        <v>189.47348842047859</v>
      </c>
      <c r="P105" s="44">
        <v>223.79321960224249</v>
      </c>
      <c r="Q105" s="44">
        <v>210.7091263744762</v>
      </c>
      <c r="R105" s="44">
        <v>227.49367004395481</v>
      </c>
      <c r="S105" s="44">
        <v>236.28010797087791</v>
      </c>
      <c r="T105" s="44">
        <v>233.25944030780065</v>
      </c>
      <c r="U105" s="44">
        <v>253.15687395463999</v>
      </c>
      <c r="V105" s="44">
        <v>219.95315444996666</v>
      </c>
      <c r="W105" s="44">
        <v>235.45785758824718</v>
      </c>
      <c r="X105" s="44">
        <v>198.09304077918048</v>
      </c>
      <c r="Y105" s="44">
        <v>200.64182304842944</v>
      </c>
      <c r="Z105" s="44"/>
      <c r="AA105" s="44">
        <v>112.33227250651139</v>
      </c>
      <c r="AB105" s="44">
        <v>98.935231720772848</v>
      </c>
      <c r="AC105" s="44">
        <v>98.851131296191937</v>
      </c>
      <c r="AD105" s="44">
        <v>106.69683514571388</v>
      </c>
      <c r="AE105" s="44">
        <v>115.67749285017798</v>
      </c>
      <c r="AF105" s="44">
        <v>112.09738256228185</v>
      </c>
      <c r="AG105" s="44">
        <v>138.07929213902628</v>
      </c>
      <c r="AH105" s="44">
        <v>122.84871441878617</v>
      </c>
      <c r="AI105" s="44">
        <v>133.65818649704818</v>
      </c>
      <c r="AJ105" s="44">
        <v>109.70165165261544</v>
      </c>
      <c r="AK105" s="44">
        <v>113.54536064284423</v>
      </c>
      <c r="AL105" s="44">
        <v>110.47293721032399</v>
      </c>
      <c r="AM105" s="40"/>
      <c r="AN105" s="40"/>
      <c r="AO105" s="40"/>
      <c r="AP105" s="40"/>
      <c r="AQ105" s="40"/>
      <c r="AR105" s="40"/>
      <c r="AS105" s="40"/>
      <c r="AT105" s="40"/>
      <c r="AU105" s="40"/>
      <c r="AV105" s="40"/>
      <c r="AW105" s="40"/>
      <c r="AX105" s="40"/>
      <c r="AY105" s="40"/>
      <c r="AZ105" s="40"/>
      <c r="BA105" s="40"/>
      <c r="BB105" s="40"/>
      <c r="BC105" s="40"/>
      <c r="BD105" s="40"/>
      <c r="BE105" s="40"/>
      <c r="BF105" s="40"/>
      <c r="BG105" s="40"/>
      <c r="BH105" s="40"/>
      <c r="BI105" s="40"/>
      <c r="BJ105" s="40"/>
      <c r="BK105" s="40"/>
      <c r="BL105" s="40"/>
      <c r="BM105" s="40"/>
      <c r="BN105" s="40"/>
      <c r="BO105" s="40"/>
      <c r="BP105" s="40"/>
      <c r="BQ105" s="40"/>
      <c r="BR105" s="40"/>
      <c r="BS105" s="40"/>
      <c r="BT105" s="40"/>
      <c r="BU105" s="40"/>
      <c r="BV105" s="40"/>
      <c r="BW105" s="40"/>
      <c r="BX105" s="40"/>
      <c r="BY105" s="40"/>
      <c r="BZ105" s="40"/>
      <c r="CA105" s="40"/>
      <c r="CB105" s="40"/>
      <c r="CC105" s="40"/>
      <c r="CD105" s="40"/>
      <c r="CE105" s="40"/>
      <c r="CF105" s="40"/>
      <c r="CG105" s="40"/>
      <c r="CH105" s="40"/>
      <c r="CI105" s="40"/>
      <c r="CJ105" s="40"/>
      <c r="CK105" s="40"/>
      <c r="CL105" s="40"/>
      <c r="CM105" s="40"/>
      <c r="CN105" s="40"/>
      <c r="CO105" s="40"/>
      <c r="CP105" s="40"/>
      <c r="CQ105" s="40"/>
      <c r="CR105" s="40"/>
      <c r="CS105" s="40"/>
      <c r="CT105" s="40"/>
      <c r="CU105" s="40"/>
      <c r="CV105" s="40"/>
      <c r="CW105" s="40"/>
    </row>
    <row r="106" spans="1:101" s="20" customFormat="1">
      <c r="B106" s="20" t="s">
        <v>382</v>
      </c>
      <c r="C106" s="40">
        <v>15619.845048807492</v>
      </c>
      <c r="D106" s="40">
        <v>58136.0015411071</v>
      </c>
      <c r="E106" s="40">
        <v>11627.200308221421</v>
      </c>
      <c r="F106" s="40">
        <v>69763.201849328529</v>
      </c>
      <c r="G106" s="40">
        <v>78797.606075268835</v>
      </c>
      <c r="H106" s="40">
        <v>9751.1369949260952</v>
      </c>
      <c r="I106" s="40">
        <v>39124.949465921542</v>
      </c>
      <c r="J106" s="40">
        <v>227.29112662430836</v>
      </c>
      <c r="K106" s="40">
        <v>362.90255650395011</v>
      </c>
      <c r="L106" s="130">
        <v>0.14145520762438155</v>
      </c>
      <c r="M106" s="40">
        <v>148.39023481193723</v>
      </c>
      <c r="N106" s="44">
        <v>795.13271319539717</v>
      </c>
      <c r="O106" s="44">
        <v>738.9466048398665</v>
      </c>
      <c r="P106" s="44">
        <v>872.79355644874568</v>
      </c>
      <c r="Q106" s="44">
        <v>821.7655928604571</v>
      </c>
      <c r="R106" s="44">
        <v>887.22531317142375</v>
      </c>
      <c r="S106" s="44">
        <v>921.49242108642386</v>
      </c>
      <c r="T106" s="44">
        <v>909.7118172004225</v>
      </c>
      <c r="U106" s="44">
        <v>987.31180842309607</v>
      </c>
      <c r="V106" s="44">
        <v>857.81730235486998</v>
      </c>
      <c r="W106" s="44">
        <v>918.28564459416407</v>
      </c>
      <c r="X106" s="44">
        <v>772.56285903880382</v>
      </c>
      <c r="Y106" s="44">
        <v>782.50310988887486</v>
      </c>
      <c r="Z106" s="44"/>
      <c r="AA106" s="44">
        <v>438.09586277539444</v>
      </c>
      <c r="AB106" s="44">
        <v>385.84740371101412</v>
      </c>
      <c r="AC106" s="44">
        <v>385.51941205514856</v>
      </c>
      <c r="AD106" s="44">
        <v>416.11765706828413</v>
      </c>
      <c r="AE106" s="44">
        <v>451.14222211569415</v>
      </c>
      <c r="AF106" s="44">
        <v>437.17979199289925</v>
      </c>
      <c r="AG106" s="44">
        <v>538.50923934220236</v>
      </c>
      <c r="AH106" s="44">
        <v>479.10998623326606</v>
      </c>
      <c r="AI106" s="44">
        <v>521.26692733848779</v>
      </c>
      <c r="AJ106" s="44">
        <v>427.83644144520019</v>
      </c>
      <c r="AK106" s="44">
        <v>442.82690650709253</v>
      </c>
      <c r="AL106" s="44">
        <v>430.84445512026355</v>
      </c>
      <c r="AM106" s="40"/>
      <c r="AN106" s="40"/>
      <c r="AO106" s="40"/>
      <c r="AP106" s="40"/>
      <c r="AQ106" s="40"/>
      <c r="AR106" s="40"/>
      <c r="AS106" s="40"/>
      <c r="AT106" s="40"/>
      <c r="AU106" s="40"/>
      <c r="AV106" s="40"/>
      <c r="AW106" s="40"/>
      <c r="AX106" s="40"/>
      <c r="AY106" s="40"/>
      <c r="AZ106" s="40"/>
      <c r="BA106" s="40"/>
      <c r="BB106" s="40"/>
      <c r="BC106" s="40"/>
      <c r="BD106" s="40"/>
      <c r="BE106" s="40"/>
      <c r="BF106" s="40"/>
      <c r="BG106" s="40"/>
      <c r="BH106" s="40"/>
      <c r="BI106" s="40"/>
      <c r="BJ106" s="40"/>
      <c r="BK106" s="40"/>
      <c r="BL106" s="40"/>
      <c r="BM106" s="40"/>
      <c r="BN106" s="40"/>
      <c r="BO106" s="40"/>
      <c r="BP106" s="40"/>
      <c r="BQ106" s="40"/>
      <c r="BR106" s="40"/>
      <c r="BS106" s="40"/>
      <c r="BT106" s="40"/>
      <c r="BU106" s="40"/>
      <c r="BV106" s="40"/>
      <c r="BW106" s="40"/>
      <c r="BX106" s="40"/>
      <c r="BY106" s="40"/>
      <c r="BZ106" s="40"/>
      <c r="CA106" s="40"/>
      <c r="CB106" s="40"/>
      <c r="CC106" s="40"/>
      <c r="CD106" s="40"/>
      <c r="CE106" s="40"/>
      <c r="CF106" s="40"/>
      <c r="CG106" s="40"/>
      <c r="CH106" s="40"/>
      <c r="CI106" s="40"/>
      <c r="CJ106" s="40"/>
      <c r="CK106" s="40"/>
      <c r="CL106" s="40"/>
      <c r="CM106" s="40"/>
      <c r="CN106" s="40"/>
      <c r="CO106" s="40"/>
      <c r="CP106" s="40"/>
      <c r="CQ106" s="40"/>
      <c r="CR106" s="40"/>
      <c r="CS106" s="40"/>
      <c r="CT106" s="40"/>
      <c r="CU106" s="40"/>
      <c r="CV106" s="40"/>
      <c r="CW106" s="40"/>
    </row>
    <row r="107" spans="1:101" s="20" customFormat="1">
      <c r="C107" s="40"/>
      <c r="D107" s="40"/>
      <c r="E107" s="40"/>
      <c r="F107" s="40"/>
      <c r="G107" s="40"/>
      <c r="H107" s="40"/>
      <c r="I107" s="40"/>
      <c r="J107" s="40"/>
      <c r="K107" s="40"/>
      <c r="L107" s="40"/>
      <c r="M107" s="40"/>
      <c r="N107" s="40"/>
      <c r="O107" s="40"/>
      <c r="P107" s="40"/>
      <c r="Q107" s="40"/>
      <c r="R107" s="40"/>
      <c r="S107" s="40"/>
      <c r="T107" s="40"/>
      <c r="U107" s="40"/>
      <c r="V107" s="40"/>
      <c r="W107" s="40"/>
      <c r="X107" s="40"/>
      <c r="Y107" s="40"/>
      <c r="Z107" s="40"/>
      <c r="AA107" s="40"/>
      <c r="AB107" s="40"/>
      <c r="AC107" s="40"/>
      <c r="AD107" s="40"/>
      <c r="AE107" s="40"/>
      <c r="AF107" s="40"/>
      <c r="AG107" s="40"/>
      <c r="AH107" s="40"/>
      <c r="AI107" s="40"/>
      <c r="AJ107" s="40"/>
      <c r="AK107" s="40"/>
      <c r="AL107" s="40"/>
      <c r="AM107" s="40"/>
      <c r="AN107" s="40"/>
      <c r="AO107" s="40"/>
      <c r="AP107" s="40"/>
      <c r="AQ107" s="40"/>
      <c r="AR107" s="40"/>
      <c r="AS107" s="40"/>
      <c r="AT107" s="40"/>
      <c r="AU107" s="40"/>
      <c r="AV107" s="40"/>
      <c r="AW107" s="40"/>
      <c r="AX107" s="40"/>
      <c r="AY107" s="40"/>
      <c r="AZ107" s="40"/>
      <c r="BA107" s="40"/>
      <c r="BB107" s="40"/>
      <c r="BC107" s="40"/>
      <c r="BD107" s="40"/>
      <c r="BE107" s="40"/>
      <c r="BF107" s="40"/>
      <c r="BG107" s="40"/>
      <c r="BH107" s="40"/>
      <c r="BI107" s="40"/>
      <c r="BJ107" s="40"/>
      <c r="BK107" s="40"/>
      <c r="BL107" s="40"/>
      <c r="BM107" s="40"/>
      <c r="BN107" s="40"/>
      <c r="BO107" s="40"/>
      <c r="BP107" s="40"/>
      <c r="BQ107" s="40"/>
      <c r="BR107" s="40"/>
      <c r="BS107" s="40"/>
      <c r="BT107" s="40"/>
      <c r="BU107" s="40"/>
      <c r="BV107" s="40"/>
      <c r="BW107" s="40"/>
      <c r="BX107" s="40"/>
      <c r="BY107" s="40"/>
      <c r="BZ107" s="40"/>
      <c r="CA107" s="40"/>
      <c r="CB107" s="40"/>
      <c r="CC107" s="40"/>
      <c r="CD107" s="40"/>
      <c r="CE107" s="40"/>
      <c r="CF107" s="40"/>
      <c r="CG107" s="40"/>
      <c r="CH107" s="40"/>
      <c r="CI107" s="40"/>
      <c r="CJ107" s="40"/>
      <c r="CK107" s="40"/>
      <c r="CL107" s="40"/>
      <c r="CM107" s="40"/>
      <c r="CN107" s="40"/>
      <c r="CO107" s="40"/>
      <c r="CP107" s="40"/>
      <c r="CQ107" s="40"/>
      <c r="CR107" s="40"/>
      <c r="CS107" s="40"/>
      <c r="CT107" s="40"/>
      <c r="CU107" s="40"/>
      <c r="CV107" s="40"/>
      <c r="CW107" s="40"/>
    </row>
    <row r="108" spans="1:101" s="20" customFormat="1">
      <c r="C108" s="40"/>
      <c r="D108" s="40"/>
      <c r="E108" s="40"/>
      <c r="F108" s="40"/>
      <c r="G108" s="40"/>
      <c r="H108" s="40"/>
      <c r="I108" s="40"/>
      <c r="J108" s="40"/>
      <c r="K108" s="40"/>
      <c r="L108" s="40"/>
      <c r="M108" s="40"/>
      <c r="N108" s="40"/>
      <c r="O108" s="40"/>
      <c r="P108" s="40"/>
      <c r="Q108" s="40"/>
      <c r="R108" s="40"/>
      <c r="S108" s="40"/>
      <c r="T108" s="40"/>
      <c r="U108" s="40"/>
      <c r="V108" s="40"/>
      <c r="W108" s="40"/>
      <c r="X108" s="40"/>
      <c r="Y108" s="40"/>
      <c r="Z108" s="40"/>
      <c r="AA108" s="40"/>
      <c r="AB108" s="40"/>
      <c r="AC108" s="40"/>
      <c r="AD108" s="40"/>
      <c r="AE108" s="40"/>
      <c r="AF108" s="40"/>
      <c r="AG108" s="40"/>
      <c r="AH108" s="40"/>
      <c r="AI108" s="40"/>
      <c r="AJ108" s="40"/>
      <c r="AK108" s="40"/>
      <c r="AL108" s="40"/>
      <c r="AM108" s="40"/>
      <c r="AN108" s="40"/>
      <c r="AO108" s="40"/>
      <c r="AP108" s="40"/>
      <c r="AQ108" s="40"/>
      <c r="AR108" s="40"/>
      <c r="AS108" s="40"/>
      <c r="AT108" s="40"/>
      <c r="AU108" s="40"/>
      <c r="AV108" s="40"/>
      <c r="AW108" s="40"/>
      <c r="AX108" s="40"/>
      <c r="AY108" s="40"/>
      <c r="AZ108" s="40"/>
      <c r="BA108" s="40"/>
      <c r="BB108" s="40"/>
      <c r="BC108" s="40"/>
      <c r="BD108" s="40"/>
      <c r="BE108" s="40"/>
      <c r="BF108" s="40"/>
      <c r="BG108" s="40"/>
      <c r="BH108" s="40"/>
      <c r="BI108" s="40"/>
      <c r="BJ108" s="40"/>
      <c r="BK108" s="40"/>
      <c r="BL108" s="40"/>
      <c r="BM108" s="40"/>
      <c r="BN108" s="40"/>
      <c r="BO108" s="40"/>
      <c r="BP108" s="40"/>
      <c r="BQ108" s="40"/>
      <c r="BR108" s="40"/>
      <c r="BS108" s="40"/>
      <c r="BT108" s="40"/>
      <c r="BU108" s="40"/>
      <c r="BV108" s="40"/>
      <c r="BW108" s="40"/>
      <c r="BX108" s="40"/>
      <c r="BY108" s="40"/>
      <c r="BZ108" s="40"/>
      <c r="CA108" s="40"/>
      <c r="CB108" s="40"/>
      <c r="CC108" s="40"/>
      <c r="CD108" s="40"/>
      <c r="CE108" s="40"/>
      <c r="CF108" s="40"/>
      <c r="CG108" s="40"/>
      <c r="CH108" s="40"/>
      <c r="CI108" s="40"/>
      <c r="CJ108" s="40"/>
      <c r="CK108" s="40"/>
      <c r="CL108" s="40"/>
      <c r="CM108" s="40"/>
      <c r="CN108" s="40"/>
      <c r="CO108" s="40"/>
      <c r="CP108" s="40"/>
      <c r="CQ108" s="40"/>
      <c r="CR108" s="40"/>
      <c r="CS108" s="40"/>
      <c r="CT108" s="40"/>
      <c r="CU108" s="40"/>
      <c r="CV108" s="40"/>
      <c r="CW108" s="40"/>
    </row>
    <row r="109" spans="1:101" s="20" customFormat="1" ht="13.5" thickBot="1">
      <c r="A109" s="99" t="s">
        <v>176</v>
      </c>
      <c r="B109" s="100"/>
      <c r="C109" s="40"/>
      <c r="D109" s="40"/>
      <c r="E109" s="40"/>
      <c r="F109" s="40"/>
      <c r="G109" s="40"/>
      <c r="H109" s="40"/>
      <c r="I109" s="40"/>
      <c r="J109" s="40"/>
      <c r="K109" s="40"/>
      <c r="L109" s="40"/>
      <c r="M109" s="40"/>
      <c r="N109" s="40"/>
      <c r="O109" s="40"/>
      <c r="P109" s="40"/>
      <c r="Q109" s="40"/>
      <c r="R109" s="40"/>
      <c r="S109" s="40"/>
      <c r="T109" s="40"/>
      <c r="U109" s="40"/>
      <c r="V109" s="40"/>
      <c r="W109" s="40"/>
      <c r="X109" s="40"/>
      <c r="Y109" s="40"/>
      <c r="Z109" s="40"/>
      <c r="AA109" s="40"/>
      <c r="AB109" s="40"/>
      <c r="AC109" s="40"/>
      <c r="AD109" s="40"/>
      <c r="AE109" s="40"/>
      <c r="AF109" s="40"/>
      <c r="AG109" s="40"/>
      <c r="AH109" s="40"/>
      <c r="AI109" s="40"/>
      <c r="AJ109" s="40"/>
      <c r="AK109" s="40"/>
      <c r="AL109" s="40"/>
      <c r="AM109" s="40"/>
      <c r="AN109" s="40"/>
      <c r="AO109" s="40"/>
      <c r="AP109" s="40"/>
      <c r="AQ109" s="40"/>
      <c r="AR109" s="40"/>
      <c r="AS109" s="40"/>
      <c r="AT109" s="40"/>
      <c r="AU109" s="40"/>
      <c r="AV109" s="40"/>
      <c r="AW109" s="40"/>
      <c r="AX109" s="40"/>
      <c r="AY109" s="40"/>
      <c r="AZ109" s="40"/>
      <c r="BA109" s="40"/>
      <c r="BB109" s="40"/>
      <c r="BC109" s="40"/>
      <c r="BD109" s="40"/>
      <c r="BE109" s="40"/>
      <c r="BF109" s="40"/>
      <c r="BG109" s="40"/>
      <c r="BH109" s="40"/>
      <c r="BI109" s="40"/>
      <c r="BJ109" s="40"/>
      <c r="BK109" s="40"/>
      <c r="BL109" s="40"/>
      <c r="BM109" s="40"/>
      <c r="BN109" s="40"/>
      <c r="BO109" s="40"/>
      <c r="BP109" s="40"/>
      <c r="BQ109" s="40"/>
      <c r="BR109" s="40"/>
      <c r="BS109" s="40"/>
      <c r="BT109" s="40"/>
      <c r="BU109" s="40"/>
      <c r="BV109" s="40"/>
      <c r="BW109" s="40"/>
      <c r="BX109" s="40"/>
      <c r="BY109" s="40"/>
      <c r="BZ109" s="40"/>
      <c r="CA109" s="40"/>
      <c r="CB109" s="40"/>
      <c r="CC109" s="40"/>
      <c r="CD109" s="40"/>
      <c r="CE109" s="40"/>
      <c r="CF109" s="40"/>
      <c r="CG109" s="40"/>
      <c r="CH109" s="40"/>
      <c r="CI109" s="40"/>
      <c r="CJ109" s="40"/>
      <c r="CK109" s="40"/>
      <c r="CL109" s="40"/>
      <c r="CM109" s="40"/>
      <c r="CN109" s="40"/>
      <c r="CO109" s="40"/>
      <c r="CP109" s="40"/>
      <c r="CQ109" s="40"/>
      <c r="CR109" s="40"/>
      <c r="CS109" s="40"/>
      <c r="CT109" s="40"/>
      <c r="CU109" s="40"/>
      <c r="CV109" s="40"/>
      <c r="CW109" s="40"/>
    </row>
    <row r="110" spans="1:101" s="20" customFormat="1" ht="13.5" thickBot="1">
      <c r="A110" s="101"/>
      <c r="B110" s="102"/>
      <c r="C110" s="103"/>
      <c r="D110" s="103"/>
      <c r="E110" s="103"/>
      <c r="F110" s="103"/>
      <c r="G110" s="103"/>
      <c r="H110" s="103"/>
      <c r="I110" s="103"/>
      <c r="J110" s="103"/>
      <c r="K110" s="103"/>
      <c r="L110" s="103"/>
      <c r="M110" s="103"/>
      <c r="N110" s="103"/>
      <c r="O110" s="104" t="s">
        <v>177</v>
      </c>
      <c r="P110" s="105"/>
      <c r="Q110" s="105"/>
      <c r="R110" s="105"/>
      <c r="S110" s="105"/>
      <c r="T110" s="105"/>
      <c r="U110" s="105"/>
      <c r="V110" s="105"/>
      <c r="W110" s="105"/>
      <c r="X110" s="105"/>
      <c r="Y110" s="105"/>
      <c r="Z110" s="106"/>
      <c r="AA110" s="103"/>
      <c r="AB110" s="104" t="s">
        <v>178</v>
      </c>
      <c r="AC110" s="105"/>
      <c r="AD110" s="105"/>
      <c r="AE110" s="105"/>
      <c r="AF110" s="105"/>
      <c r="AG110" s="105"/>
      <c r="AH110" s="105"/>
      <c r="AI110" s="105"/>
      <c r="AJ110" s="105"/>
      <c r="AK110" s="105"/>
      <c r="AL110" s="105"/>
      <c r="AM110" s="106"/>
      <c r="AN110" s="40"/>
      <c r="AO110" s="40"/>
      <c r="AP110" s="40"/>
      <c r="AQ110" s="40"/>
      <c r="AR110" s="40"/>
      <c r="AS110" s="40"/>
      <c r="AT110" s="40"/>
      <c r="AU110" s="40"/>
      <c r="AV110" s="40"/>
      <c r="AW110" s="40"/>
      <c r="AX110" s="40"/>
      <c r="AY110" s="40"/>
      <c r="AZ110" s="40"/>
      <c r="BA110" s="40"/>
      <c r="BB110" s="40"/>
      <c r="BC110" s="40"/>
      <c r="BD110" s="40"/>
      <c r="BE110" s="40"/>
      <c r="BF110" s="40"/>
      <c r="BG110" s="40"/>
      <c r="BH110" s="40"/>
      <c r="BI110" s="40"/>
      <c r="BJ110" s="40"/>
      <c r="BK110" s="40"/>
      <c r="BL110" s="40"/>
      <c r="BM110" s="40"/>
      <c r="BN110" s="40"/>
      <c r="BO110" s="40"/>
      <c r="BP110" s="40"/>
      <c r="BQ110" s="40"/>
      <c r="BR110" s="40"/>
      <c r="BS110" s="40"/>
      <c r="BT110" s="40"/>
      <c r="BU110" s="40"/>
      <c r="BV110" s="40"/>
      <c r="BW110" s="40"/>
      <c r="BX110" s="40"/>
      <c r="BY110" s="40"/>
      <c r="BZ110" s="40"/>
      <c r="CA110" s="40"/>
      <c r="CB110" s="40"/>
      <c r="CC110" s="40"/>
      <c r="CD110" s="40"/>
      <c r="CE110" s="40"/>
      <c r="CF110" s="40"/>
      <c r="CG110" s="40"/>
      <c r="CH110" s="40"/>
      <c r="CI110" s="40"/>
      <c r="CJ110" s="40"/>
      <c r="CK110" s="40"/>
      <c r="CL110" s="40"/>
      <c r="CM110" s="40"/>
      <c r="CN110" s="40"/>
      <c r="CO110" s="40"/>
      <c r="CP110" s="40"/>
      <c r="CQ110" s="40"/>
      <c r="CR110" s="40"/>
      <c r="CS110" s="40"/>
      <c r="CT110" s="40"/>
      <c r="CU110" s="40"/>
      <c r="CV110" s="40"/>
      <c r="CW110" s="40"/>
    </row>
    <row r="111" spans="1:101" s="20" customFormat="1" ht="102">
      <c r="A111" s="107" t="s">
        <v>179</v>
      </c>
      <c r="B111" s="108" t="s">
        <v>180</v>
      </c>
      <c r="C111" s="109" t="s">
        <v>181</v>
      </c>
      <c r="D111" s="109" t="s">
        <v>182</v>
      </c>
      <c r="E111" s="109" t="s">
        <v>183</v>
      </c>
      <c r="F111" s="109" t="s">
        <v>184</v>
      </c>
      <c r="G111" s="109" t="s">
        <v>185</v>
      </c>
      <c r="H111" s="109" t="s">
        <v>186</v>
      </c>
      <c r="I111" s="109" t="s">
        <v>187</v>
      </c>
      <c r="J111" s="109" t="s">
        <v>188</v>
      </c>
      <c r="K111" s="109" t="s">
        <v>189</v>
      </c>
      <c r="L111" s="109" t="s">
        <v>190</v>
      </c>
      <c r="M111" s="109" t="s">
        <v>191</v>
      </c>
      <c r="N111" s="109" t="s">
        <v>192</v>
      </c>
      <c r="O111" s="109" t="s">
        <v>193</v>
      </c>
      <c r="P111" s="109" t="s">
        <v>194</v>
      </c>
      <c r="Q111" s="109" t="s">
        <v>195</v>
      </c>
      <c r="R111" s="109" t="s">
        <v>196</v>
      </c>
      <c r="S111" s="109" t="s">
        <v>197</v>
      </c>
      <c r="T111" s="109" t="s">
        <v>198</v>
      </c>
      <c r="U111" s="109" t="s">
        <v>199</v>
      </c>
      <c r="V111" s="109" t="s">
        <v>200</v>
      </c>
      <c r="W111" s="109" t="s">
        <v>201</v>
      </c>
      <c r="X111" s="109" t="s">
        <v>202</v>
      </c>
      <c r="Y111" s="109" t="s">
        <v>203</v>
      </c>
      <c r="Z111" s="109" t="s">
        <v>204</v>
      </c>
      <c r="AA111" s="109"/>
      <c r="AB111" s="109" t="s">
        <v>193</v>
      </c>
      <c r="AC111" s="109" t="s">
        <v>194</v>
      </c>
      <c r="AD111" s="109" t="s">
        <v>195</v>
      </c>
      <c r="AE111" s="109" t="s">
        <v>196</v>
      </c>
      <c r="AF111" s="109" t="s">
        <v>197</v>
      </c>
      <c r="AG111" s="109" t="s">
        <v>198</v>
      </c>
      <c r="AH111" s="109" t="s">
        <v>199</v>
      </c>
      <c r="AI111" s="109" t="s">
        <v>200</v>
      </c>
      <c r="AJ111" s="109" t="s">
        <v>201</v>
      </c>
      <c r="AK111" s="109" t="s">
        <v>202</v>
      </c>
      <c r="AL111" s="109" t="s">
        <v>203</v>
      </c>
      <c r="AM111" s="109" t="s">
        <v>204</v>
      </c>
      <c r="AN111" s="40"/>
      <c r="AO111" s="40"/>
      <c r="AP111" s="40"/>
      <c r="AQ111" s="40"/>
      <c r="AR111" s="40"/>
      <c r="AS111" s="40"/>
      <c r="AT111" s="40"/>
      <c r="AU111" s="40"/>
      <c r="AV111" s="40"/>
      <c r="AW111" s="40"/>
      <c r="AX111" s="40"/>
      <c r="AY111" s="40"/>
      <c r="AZ111" s="40"/>
      <c r="BA111" s="40"/>
      <c r="BB111" s="40"/>
      <c r="BC111" s="40"/>
      <c r="BD111" s="40"/>
      <c r="BE111" s="40"/>
      <c r="BF111" s="40"/>
      <c r="BG111" s="40"/>
      <c r="BH111" s="40"/>
      <c r="BI111" s="40"/>
      <c r="BJ111" s="40"/>
      <c r="BK111" s="40"/>
      <c r="BL111" s="40"/>
      <c r="BM111" s="40"/>
      <c r="BN111" s="40"/>
      <c r="BO111" s="40"/>
      <c r="BP111" s="40"/>
      <c r="BQ111" s="40"/>
      <c r="BR111" s="40"/>
      <c r="BS111" s="40"/>
      <c r="BT111" s="40"/>
      <c r="BU111" s="40"/>
      <c r="BV111" s="40"/>
      <c r="BW111" s="40"/>
      <c r="BX111" s="40"/>
      <c r="BY111" s="40"/>
      <c r="BZ111" s="40"/>
      <c r="CA111" s="40"/>
      <c r="CB111" s="40"/>
      <c r="CC111" s="40"/>
      <c r="CD111" s="40"/>
      <c r="CE111" s="40"/>
      <c r="CF111" s="40"/>
      <c r="CG111" s="40"/>
      <c r="CH111" s="40"/>
      <c r="CI111" s="40"/>
      <c r="CJ111" s="40"/>
      <c r="CK111" s="40"/>
      <c r="CL111" s="40"/>
      <c r="CM111" s="40"/>
      <c r="CN111" s="40"/>
      <c r="CO111" s="40"/>
      <c r="CP111" s="40"/>
      <c r="CQ111" s="40"/>
      <c r="CR111" s="40"/>
      <c r="CS111" s="40"/>
      <c r="CT111" s="40"/>
      <c r="CU111" s="40"/>
      <c r="CV111" s="40"/>
      <c r="CW111" s="40"/>
    </row>
    <row r="112" spans="1:101" s="20" customFormat="1">
      <c r="A112" s="20" t="s">
        <v>411</v>
      </c>
      <c r="C112" s="44">
        <v>18022.898133239414</v>
      </c>
      <c r="D112" s="44">
        <v>8305.1430773010143</v>
      </c>
      <c r="E112" s="44">
        <v>1661.0286154602029</v>
      </c>
      <c r="F112" s="44">
        <v>9966.1716927612179</v>
      </c>
      <c r="G112" s="44">
        <v>11256.800867895547</v>
      </c>
      <c r="H112" s="44">
        <v>11251.311917222423</v>
      </c>
      <c r="I112" s="44">
        <v>4844.0413624474286</v>
      </c>
      <c r="J112" s="44">
        <v>20.871826648280923</v>
      </c>
      <c r="K112" s="44">
        <v>37.661813204807991</v>
      </c>
      <c r="L112" s="130">
        <v>0.99951238804545461</v>
      </c>
      <c r="M112" s="44">
        <v>171.21950170608147</v>
      </c>
      <c r="N112" s="44">
        <v>2.6334967969000269</v>
      </c>
      <c r="O112" s="44">
        <v>917.46082291776588</v>
      </c>
      <c r="P112" s="44">
        <v>852.63069789215365</v>
      </c>
      <c r="Q112" s="44">
        <v>1007.0694882100912</v>
      </c>
      <c r="R112" s="44">
        <v>948.19106868514291</v>
      </c>
      <c r="S112" s="44">
        <v>1023.7215151977965</v>
      </c>
      <c r="T112" s="44">
        <v>1063.2604858689506</v>
      </c>
      <c r="U112" s="44">
        <v>1049.667481385103</v>
      </c>
      <c r="V112" s="44">
        <v>1139.20593279588</v>
      </c>
      <c r="W112" s="44">
        <v>989.78919502484996</v>
      </c>
      <c r="X112" s="44">
        <v>1059.5603591471122</v>
      </c>
      <c r="Y112" s="44">
        <v>891.41868350631216</v>
      </c>
      <c r="Z112" s="44">
        <v>902.88820371793258</v>
      </c>
      <c r="AA112" s="44"/>
      <c r="AB112" s="44">
        <v>505.49522627930122</v>
      </c>
      <c r="AC112" s="44">
        <v>445.20854274347784</v>
      </c>
      <c r="AD112" s="44">
        <v>444.83009083286373</v>
      </c>
      <c r="AE112" s="44">
        <v>480.13575815571244</v>
      </c>
      <c r="AF112" s="44">
        <v>520.54871782580096</v>
      </c>
      <c r="AG112" s="44">
        <v>504.43822153026832</v>
      </c>
      <c r="AH112" s="44">
        <v>621.3568146256182</v>
      </c>
      <c r="AI112" s="44">
        <v>552.81921488453781</v>
      </c>
      <c r="AJ112" s="44">
        <v>601.46183923671674</v>
      </c>
      <c r="AK112" s="44">
        <v>493.65743243676945</v>
      </c>
      <c r="AL112" s="44">
        <v>510.95412289279903</v>
      </c>
      <c r="AM112" s="40">
        <v>497.12821744645794</v>
      </c>
      <c r="AN112" s="40"/>
      <c r="AO112" s="40"/>
      <c r="AP112" s="40"/>
      <c r="AQ112" s="40"/>
      <c r="AR112" s="40"/>
      <c r="AS112" s="40"/>
      <c r="AT112" s="40"/>
      <c r="AU112" s="40"/>
      <c r="AV112" s="40"/>
      <c r="AW112" s="40"/>
      <c r="AX112" s="40"/>
      <c r="AY112" s="40"/>
      <c r="AZ112" s="40"/>
      <c r="BA112" s="40"/>
      <c r="BB112" s="40"/>
      <c r="BC112" s="40"/>
      <c r="BD112" s="40"/>
      <c r="BE112" s="40"/>
      <c r="BF112" s="40"/>
      <c r="BG112" s="40"/>
      <c r="BH112" s="40"/>
      <c r="BI112" s="40"/>
      <c r="BJ112" s="40"/>
      <c r="BK112" s="40"/>
      <c r="BL112" s="40"/>
      <c r="BM112" s="40"/>
      <c r="BN112" s="40"/>
      <c r="BO112" s="40"/>
      <c r="BP112" s="40"/>
      <c r="BQ112" s="40"/>
      <c r="BR112" s="40"/>
      <c r="BS112" s="40"/>
      <c r="BT112" s="40"/>
      <c r="BU112" s="40"/>
      <c r="BV112" s="40"/>
      <c r="BW112" s="40"/>
      <c r="BX112" s="40"/>
      <c r="BY112" s="40"/>
      <c r="BZ112" s="40"/>
      <c r="CA112" s="40"/>
      <c r="CB112" s="40"/>
      <c r="CC112" s="40"/>
      <c r="CD112" s="40"/>
      <c r="CE112" s="40"/>
      <c r="CF112" s="40"/>
      <c r="CG112" s="40"/>
      <c r="CH112" s="40"/>
      <c r="CI112" s="40"/>
      <c r="CJ112" s="40"/>
      <c r="CK112" s="40"/>
      <c r="CL112" s="40"/>
      <c r="CM112" s="40"/>
      <c r="CN112" s="40"/>
      <c r="CO112" s="40"/>
      <c r="CP112" s="40"/>
      <c r="CQ112" s="40"/>
      <c r="CR112" s="40"/>
      <c r="CS112" s="40"/>
      <c r="CT112" s="40"/>
      <c r="CU112" s="40"/>
      <c r="CV112" s="40"/>
      <c r="CW112" s="40"/>
    </row>
    <row r="113" spans="1:131" s="20" customFormat="1">
      <c r="A113" s="20" t="s">
        <v>405</v>
      </c>
      <c r="C113" s="44">
        <v>10012.721185133008</v>
      </c>
      <c r="D113" s="44">
        <v>8305.1430773010143</v>
      </c>
      <c r="E113" s="44">
        <v>1661.0286154602029</v>
      </c>
      <c r="F113" s="44">
        <v>9966.1716927612179</v>
      </c>
      <c r="G113" s="44">
        <v>11256.800867895547</v>
      </c>
      <c r="H113" s="44">
        <v>6250.7288429013406</v>
      </c>
      <c r="I113" s="44">
        <v>8719.2744524053705</v>
      </c>
      <c r="J113" s="44">
        <v>44.206182297744881</v>
      </c>
      <c r="K113" s="44">
        <v>74.428158099493601</v>
      </c>
      <c r="L113" s="130">
        <v>0.55528466002525201</v>
      </c>
      <c r="M113" s="44">
        <v>95.121945392267364</v>
      </c>
      <c r="N113" s="44">
        <v>1.4630537760555706</v>
      </c>
      <c r="O113" s="44">
        <v>509.70045717653659</v>
      </c>
      <c r="P113" s="44">
        <v>473.68372105119647</v>
      </c>
      <c r="Q113" s="44">
        <v>559.48304900560618</v>
      </c>
      <c r="R113" s="44">
        <v>526.77281593619045</v>
      </c>
      <c r="S113" s="44">
        <v>568.73417510988702</v>
      </c>
      <c r="T113" s="44">
        <v>590.70026992719477</v>
      </c>
      <c r="U113" s="44">
        <v>583.14860076950163</v>
      </c>
      <c r="V113" s="44">
        <v>632.89218488660003</v>
      </c>
      <c r="W113" s="44">
        <v>549.88288612491658</v>
      </c>
      <c r="X113" s="44">
        <v>588.64464397061795</v>
      </c>
      <c r="Y113" s="44">
        <v>495.2326019479512</v>
      </c>
      <c r="Z113" s="44">
        <v>501.60455762107364</v>
      </c>
      <c r="AA113" s="44"/>
      <c r="AB113" s="44">
        <v>280.83068126627848</v>
      </c>
      <c r="AC113" s="44">
        <v>247.33807930193211</v>
      </c>
      <c r="AD113" s="44">
        <v>247.12782824047986</v>
      </c>
      <c r="AE113" s="44">
        <v>266.74208786428471</v>
      </c>
      <c r="AF113" s="44">
        <v>289.19373212544497</v>
      </c>
      <c r="AG113" s="44">
        <v>280.24345640570465</v>
      </c>
      <c r="AH113" s="44">
        <v>345.1982303475657</v>
      </c>
      <c r="AI113" s="44">
        <v>307.12178604696544</v>
      </c>
      <c r="AJ113" s="44">
        <v>334.14546624262044</v>
      </c>
      <c r="AK113" s="44">
        <v>274.2541291315386</v>
      </c>
      <c r="AL113" s="44">
        <v>283.86340160711057</v>
      </c>
      <c r="AM113" s="40">
        <v>276.18234302580998</v>
      </c>
      <c r="AN113" s="40"/>
      <c r="AO113" s="40"/>
      <c r="AP113" s="40"/>
      <c r="AQ113" s="40"/>
      <c r="AR113" s="40"/>
      <c r="AS113" s="40"/>
      <c r="AT113" s="40"/>
      <c r="AU113" s="40"/>
      <c r="AV113" s="40"/>
      <c r="AW113" s="40"/>
      <c r="AX113" s="40"/>
      <c r="AY113" s="40"/>
      <c r="AZ113" s="40"/>
      <c r="BA113" s="40"/>
      <c r="BB113" s="40"/>
      <c r="BC113" s="40"/>
      <c r="BD113" s="40"/>
      <c r="BE113" s="40"/>
      <c r="BF113" s="40"/>
      <c r="BG113" s="40"/>
      <c r="BH113" s="40"/>
      <c r="BI113" s="40"/>
      <c r="BJ113" s="40"/>
      <c r="BK113" s="40"/>
      <c r="BL113" s="40"/>
      <c r="BM113" s="40"/>
      <c r="BN113" s="40"/>
      <c r="BO113" s="40"/>
      <c r="BP113" s="40"/>
      <c r="BQ113" s="40"/>
      <c r="BR113" s="40"/>
      <c r="BS113" s="40"/>
      <c r="BT113" s="40"/>
      <c r="BU113" s="40"/>
      <c r="BV113" s="40"/>
      <c r="BW113" s="40"/>
      <c r="BX113" s="40"/>
      <c r="BY113" s="40"/>
      <c r="BZ113" s="40"/>
      <c r="CA113" s="40"/>
      <c r="CB113" s="40"/>
      <c r="CC113" s="40"/>
      <c r="CD113" s="40"/>
      <c r="CE113" s="40"/>
      <c r="CF113" s="40"/>
      <c r="CG113" s="40"/>
      <c r="CH113" s="40"/>
      <c r="CI113" s="40"/>
      <c r="CJ113" s="40"/>
      <c r="CK113" s="40"/>
      <c r="CL113" s="40"/>
      <c r="CM113" s="40"/>
      <c r="CN113" s="40"/>
      <c r="CO113" s="40"/>
      <c r="CP113" s="40"/>
      <c r="CQ113" s="40"/>
      <c r="CR113" s="40"/>
      <c r="CS113" s="40"/>
      <c r="CT113" s="40"/>
      <c r="CU113" s="40"/>
      <c r="CV113" s="40"/>
      <c r="CW113" s="40"/>
    </row>
    <row r="114" spans="1:131" s="20" customFormat="1">
      <c r="A114" s="20" t="s">
        <v>410</v>
      </c>
      <c r="C114" s="44">
        <v>7209.1592532957657</v>
      </c>
      <c r="D114" s="44">
        <v>8305.1430773010143</v>
      </c>
      <c r="E114" s="44">
        <v>1661.0286154602029</v>
      </c>
      <c r="F114" s="44">
        <v>9966.1716927612179</v>
      </c>
      <c r="G114" s="44">
        <v>11256.800867895547</v>
      </c>
      <c r="H114" s="44">
        <v>4500.5247668889651</v>
      </c>
      <c r="I114" s="44">
        <v>12110.103406118571</v>
      </c>
      <c r="J114" s="44">
        <v>64.623743491025849</v>
      </c>
      <c r="K114" s="44">
        <v>106.59870988234354</v>
      </c>
      <c r="L114" s="130">
        <v>0.39980495521818143</v>
      </c>
      <c r="M114" s="44">
        <v>68.487800682432578</v>
      </c>
      <c r="N114" s="44">
        <v>1.0533987187600109</v>
      </c>
      <c r="O114" s="44">
        <v>366.98432916710635</v>
      </c>
      <c r="P114" s="44">
        <v>341.05227915686146</v>
      </c>
      <c r="Q114" s="44">
        <v>402.82779528403648</v>
      </c>
      <c r="R114" s="44">
        <v>379.27642747405713</v>
      </c>
      <c r="S114" s="44">
        <v>409.48860607911865</v>
      </c>
      <c r="T114" s="44">
        <v>425.30419434758022</v>
      </c>
      <c r="U114" s="44">
        <v>419.86699255404119</v>
      </c>
      <c r="V114" s="44">
        <v>455.68237311835202</v>
      </c>
      <c r="W114" s="44">
        <v>395.91567800994</v>
      </c>
      <c r="X114" s="44">
        <v>423.82414365884495</v>
      </c>
      <c r="Y114" s="44">
        <v>356.56747340252485</v>
      </c>
      <c r="Z114" s="44">
        <v>361.155281487173</v>
      </c>
      <c r="AA114" s="44"/>
      <c r="AB114" s="44">
        <v>202.19809051172049</v>
      </c>
      <c r="AC114" s="44">
        <v>178.08341709739113</v>
      </c>
      <c r="AD114" s="44">
        <v>177.9320363331455</v>
      </c>
      <c r="AE114" s="44">
        <v>192.05430326228498</v>
      </c>
      <c r="AF114" s="44">
        <v>208.21948713032037</v>
      </c>
      <c r="AG114" s="44">
        <v>201.77528861210735</v>
      </c>
      <c r="AH114" s="44">
        <v>248.54272585024728</v>
      </c>
      <c r="AI114" s="44">
        <v>221.1276859538151</v>
      </c>
      <c r="AJ114" s="44">
        <v>240.58473569468671</v>
      </c>
      <c r="AK114" s="44">
        <v>197.46297297470778</v>
      </c>
      <c r="AL114" s="44">
        <v>204.38164915711963</v>
      </c>
      <c r="AM114" s="40">
        <v>198.85128697858318</v>
      </c>
      <c r="AN114" s="40"/>
      <c r="AO114" s="40"/>
      <c r="AP114" s="40"/>
      <c r="AQ114" s="40"/>
      <c r="AR114" s="40"/>
      <c r="AS114" s="40"/>
      <c r="AT114" s="40"/>
      <c r="AU114" s="40"/>
      <c r="AV114" s="40"/>
      <c r="AW114" s="40"/>
      <c r="AX114" s="40"/>
      <c r="AY114" s="40"/>
      <c r="AZ114" s="40"/>
      <c r="BA114" s="40"/>
      <c r="BB114" s="40"/>
      <c r="BC114" s="40"/>
      <c r="BD114" s="40"/>
      <c r="BE114" s="40"/>
      <c r="BF114" s="40"/>
      <c r="BG114" s="40"/>
      <c r="BH114" s="40"/>
      <c r="BI114" s="40"/>
      <c r="BJ114" s="40"/>
      <c r="BK114" s="40"/>
      <c r="BL114" s="40"/>
      <c r="BM114" s="40"/>
      <c r="BN114" s="40"/>
      <c r="BO114" s="40"/>
      <c r="BP114" s="40"/>
      <c r="BQ114" s="40"/>
      <c r="BR114" s="40"/>
      <c r="BS114" s="40"/>
      <c r="BT114" s="40"/>
      <c r="BU114" s="40"/>
      <c r="BV114" s="40"/>
      <c r="BW114" s="40"/>
      <c r="BX114" s="40"/>
      <c r="BY114" s="40"/>
      <c r="BZ114" s="40"/>
      <c r="CA114" s="40"/>
      <c r="CB114" s="40"/>
      <c r="CC114" s="40"/>
      <c r="CD114" s="40"/>
      <c r="CE114" s="40"/>
      <c r="CF114" s="40"/>
      <c r="CG114" s="40"/>
      <c r="CH114" s="40"/>
      <c r="CI114" s="40"/>
      <c r="CJ114" s="40"/>
      <c r="CK114" s="40"/>
      <c r="CL114" s="40"/>
      <c r="CM114" s="40"/>
      <c r="CN114" s="40"/>
      <c r="CO114" s="40"/>
      <c r="CP114" s="40"/>
      <c r="CQ114" s="40"/>
      <c r="CR114" s="40"/>
      <c r="CS114" s="40"/>
      <c r="CT114" s="40"/>
      <c r="CU114" s="40"/>
      <c r="CV114" s="40"/>
      <c r="CW114" s="40"/>
    </row>
    <row r="115" spans="1:131" s="20" customFormat="1">
      <c r="A115" s="20" t="s">
        <v>409</v>
      </c>
      <c r="C115" s="44">
        <v>5406.8694399718242</v>
      </c>
      <c r="D115" s="44">
        <v>8305.1430773010143</v>
      </c>
      <c r="E115" s="44">
        <v>1661.0286154602029</v>
      </c>
      <c r="F115" s="44">
        <v>9966.1716927612179</v>
      </c>
      <c r="G115" s="44">
        <v>11256.800867895547</v>
      </c>
      <c r="H115" s="44">
        <v>3375.3935751667259</v>
      </c>
      <c r="I115" s="44">
        <v>16146.804541491427</v>
      </c>
      <c r="J115" s="44">
        <v>88.930363959217516</v>
      </c>
      <c r="K115" s="44">
        <v>144.89698581430775</v>
      </c>
      <c r="L115" s="130">
        <v>0.29985371641363628</v>
      </c>
      <c r="M115" s="44">
        <v>51.365850511824398</v>
      </c>
      <c r="N115" s="44">
        <v>0.79004903907000812</v>
      </c>
      <c r="O115" s="44">
        <v>275.23824687532976</v>
      </c>
      <c r="P115" s="44">
        <v>255.78920936764609</v>
      </c>
      <c r="Q115" s="44">
        <v>302.12084646302736</v>
      </c>
      <c r="R115" s="44">
        <v>284.45732060554286</v>
      </c>
      <c r="S115" s="44">
        <v>307.11645455933899</v>
      </c>
      <c r="T115" s="44">
        <v>318.97814576068521</v>
      </c>
      <c r="U115" s="44">
        <v>314.90024441553089</v>
      </c>
      <c r="V115" s="44">
        <v>341.76177983876403</v>
      </c>
      <c r="W115" s="44">
        <v>296.93675850745495</v>
      </c>
      <c r="X115" s="44">
        <v>317.86810774413368</v>
      </c>
      <c r="Y115" s="44">
        <v>267.42560505189363</v>
      </c>
      <c r="Z115" s="44">
        <v>270.86646111537976</v>
      </c>
      <c r="AA115" s="44"/>
      <c r="AB115" s="44">
        <v>151.64856788379038</v>
      </c>
      <c r="AC115" s="44">
        <v>133.56256282304335</v>
      </c>
      <c r="AD115" s="44">
        <v>133.44902724985911</v>
      </c>
      <c r="AE115" s="44">
        <v>144.04072744671373</v>
      </c>
      <c r="AF115" s="44">
        <v>156.16461534774029</v>
      </c>
      <c r="AG115" s="44">
        <v>151.3314664590805</v>
      </c>
      <c r="AH115" s="44">
        <v>186.40704438768546</v>
      </c>
      <c r="AI115" s="44">
        <v>165.84576446536133</v>
      </c>
      <c r="AJ115" s="44">
        <v>180.43855177101503</v>
      </c>
      <c r="AK115" s="44">
        <v>148.09722973103084</v>
      </c>
      <c r="AL115" s="44">
        <v>153.2862368678397</v>
      </c>
      <c r="AM115" s="40">
        <v>149.13846523393738</v>
      </c>
      <c r="AN115" s="40"/>
      <c r="AO115" s="40"/>
      <c r="AP115" s="40"/>
      <c r="AQ115" s="40"/>
      <c r="AR115" s="40"/>
      <c r="AS115" s="40"/>
      <c r="AT115" s="40"/>
      <c r="AU115" s="40"/>
      <c r="AV115" s="40"/>
      <c r="AW115" s="40"/>
      <c r="AX115" s="40"/>
      <c r="AY115" s="40"/>
      <c r="AZ115" s="40"/>
      <c r="BA115" s="40"/>
      <c r="BB115" s="40"/>
      <c r="BC115" s="40"/>
      <c r="BD115" s="40"/>
      <c r="BE115" s="40"/>
      <c r="BF115" s="40"/>
      <c r="BG115" s="40"/>
      <c r="BH115" s="40"/>
      <c r="BI115" s="40"/>
      <c r="BJ115" s="40"/>
      <c r="BK115" s="40"/>
      <c r="BL115" s="40"/>
      <c r="BM115" s="40"/>
      <c r="BN115" s="40"/>
      <c r="BO115" s="40"/>
      <c r="BP115" s="40"/>
      <c r="BQ115" s="40"/>
      <c r="BR115" s="40"/>
      <c r="BS115" s="40"/>
      <c r="BT115" s="40"/>
      <c r="BU115" s="40"/>
      <c r="BV115" s="40"/>
      <c r="BW115" s="40"/>
      <c r="BX115" s="40"/>
      <c r="BY115" s="40"/>
      <c r="BZ115" s="40"/>
      <c r="CA115" s="40"/>
      <c r="CB115" s="40"/>
      <c r="CC115" s="40"/>
      <c r="CD115" s="40"/>
      <c r="CE115" s="40"/>
      <c r="CF115" s="40"/>
      <c r="CG115" s="40"/>
      <c r="CH115" s="40"/>
      <c r="CI115" s="40"/>
      <c r="CJ115" s="40"/>
      <c r="CK115" s="40"/>
      <c r="CL115" s="40"/>
      <c r="CM115" s="40"/>
      <c r="CN115" s="40"/>
      <c r="CO115" s="40"/>
      <c r="CP115" s="40"/>
      <c r="CQ115" s="40"/>
      <c r="CR115" s="40"/>
      <c r="CS115" s="40"/>
      <c r="CT115" s="40"/>
      <c r="CU115" s="40"/>
      <c r="CV115" s="40"/>
      <c r="CW115" s="40"/>
    </row>
    <row r="116" spans="1:131" s="20" customFormat="1">
      <c r="A116" s="20" t="s">
        <v>404</v>
      </c>
      <c r="C116" s="44">
        <v>4005.0884740532033</v>
      </c>
      <c r="D116" s="44">
        <v>8305.1430773010143</v>
      </c>
      <c r="E116" s="44">
        <v>1661.0286154602029</v>
      </c>
      <c r="F116" s="44">
        <v>9966.1716927612179</v>
      </c>
      <c r="G116" s="44">
        <v>11256.800867895547</v>
      </c>
      <c r="H116" s="44">
        <v>2500.2915371605377</v>
      </c>
      <c r="I116" s="44">
        <v>21798.186131013426</v>
      </c>
      <c r="J116" s="44">
        <v>122.9596326146858</v>
      </c>
      <c r="K116" s="44">
        <v>198.51457211905759</v>
      </c>
      <c r="L116" s="130">
        <v>0.22211386401010094</v>
      </c>
      <c r="M116" s="44">
        <v>38.048778156906941</v>
      </c>
      <c r="N116" s="44">
        <v>0.58522151042222825</v>
      </c>
      <c r="O116" s="44">
        <v>203.88018287061462</v>
      </c>
      <c r="P116" s="44">
        <v>189.47348842047859</v>
      </c>
      <c r="Q116" s="44">
        <v>223.79321960224249</v>
      </c>
      <c r="R116" s="44">
        <v>210.7091263744762</v>
      </c>
      <c r="S116" s="44">
        <v>227.49367004395481</v>
      </c>
      <c r="T116" s="44">
        <v>236.28010797087791</v>
      </c>
      <c r="U116" s="44">
        <v>233.25944030780065</v>
      </c>
      <c r="V116" s="44">
        <v>253.15687395463999</v>
      </c>
      <c r="W116" s="44">
        <v>219.95315444996666</v>
      </c>
      <c r="X116" s="44">
        <v>235.45785758824718</v>
      </c>
      <c r="Y116" s="44">
        <v>198.09304077918048</v>
      </c>
      <c r="Z116" s="44">
        <v>200.64182304842944</v>
      </c>
      <c r="AA116" s="44"/>
      <c r="AB116" s="44">
        <v>112.33227250651139</v>
      </c>
      <c r="AC116" s="44">
        <v>98.935231720772848</v>
      </c>
      <c r="AD116" s="44">
        <v>98.851131296191937</v>
      </c>
      <c r="AE116" s="44">
        <v>106.69683514571388</v>
      </c>
      <c r="AF116" s="44">
        <v>115.67749285017798</v>
      </c>
      <c r="AG116" s="44">
        <v>112.09738256228185</v>
      </c>
      <c r="AH116" s="44">
        <v>138.07929213902628</v>
      </c>
      <c r="AI116" s="44">
        <v>122.84871441878617</v>
      </c>
      <c r="AJ116" s="44">
        <v>133.65818649704818</v>
      </c>
      <c r="AK116" s="44">
        <v>109.70165165261544</v>
      </c>
      <c r="AL116" s="44">
        <v>113.54536064284423</v>
      </c>
      <c r="AM116" s="40">
        <v>110.47293721032399</v>
      </c>
      <c r="AN116" s="40"/>
      <c r="AO116" s="40"/>
      <c r="AP116" s="40"/>
      <c r="AQ116" s="40"/>
      <c r="AR116" s="40"/>
      <c r="AS116" s="40"/>
      <c r="AT116" s="40"/>
      <c r="AU116" s="40"/>
      <c r="AV116" s="40"/>
      <c r="AW116" s="40"/>
      <c r="AX116" s="40"/>
      <c r="AY116" s="40"/>
      <c r="AZ116" s="40"/>
      <c r="BA116" s="40"/>
      <c r="BB116" s="40"/>
      <c r="BC116" s="40"/>
      <c r="BD116" s="40"/>
      <c r="BE116" s="40"/>
      <c r="BF116" s="40"/>
      <c r="BG116" s="40"/>
      <c r="BH116" s="40"/>
      <c r="BI116" s="40"/>
      <c r="BJ116" s="40"/>
      <c r="BK116" s="40"/>
      <c r="BL116" s="40"/>
      <c r="BM116" s="40"/>
      <c r="BN116" s="40"/>
      <c r="BO116" s="40"/>
      <c r="BP116" s="40"/>
      <c r="BQ116" s="40"/>
      <c r="BR116" s="40"/>
      <c r="BS116" s="40"/>
      <c r="BT116" s="40"/>
      <c r="BU116" s="40"/>
      <c r="BV116" s="40"/>
      <c r="BW116" s="40"/>
      <c r="BX116" s="40"/>
      <c r="BY116" s="40"/>
      <c r="BZ116" s="40"/>
      <c r="CA116" s="40"/>
      <c r="CB116" s="40"/>
      <c r="CC116" s="40"/>
      <c r="CD116" s="40"/>
      <c r="CE116" s="40"/>
      <c r="CF116" s="40"/>
      <c r="CG116" s="40"/>
      <c r="CH116" s="40"/>
      <c r="CI116" s="40"/>
      <c r="CJ116" s="40"/>
      <c r="CK116" s="40"/>
      <c r="CL116" s="40"/>
      <c r="CM116" s="40"/>
      <c r="CN116" s="40"/>
      <c r="CO116" s="40"/>
      <c r="CP116" s="40"/>
      <c r="CQ116" s="40"/>
      <c r="CR116" s="40"/>
      <c r="CS116" s="40"/>
      <c r="CT116" s="40"/>
      <c r="CU116" s="40"/>
      <c r="CV116" s="40"/>
      <c r="CW116" s="40"/>
    </row>
    <row r="117" spans="1:131" s="20" customFormat="1">
      <c r="A117" s="20" t="s">
        <v>408</v>
      </c>
      <c r="C117" s="44">
        <v>3604.5796266478828</v>
      </c>
      <c r="D117" s="44">
        <v>8305.1430773010143</v>
      </c>
      <c r="E117" s="44">
        <v>1661.0286154602029</v>
      </c>
      <c r="F117" s="44">
        <v>9966.1716927612179</v>
      </c>
      <c r="G117" s="44">
        <v>11256.800867895547</v>
      </c>
      <c r="H117" s="44">
        <v>2250.2623834444826</v>
      </c>
      <c r="I117" s="44">
        <v>24220.206812237142</v>
      </c>
      <c r="J117" s="44">
        <v>137.54360489560077</v>
      </c>
      <c r="K117" s="44">
        <v>221.49353767823612</v>
      </c>
      <c r="L117" s="130">
        <v>0.19990247760909072</v>
      </c>
      <c r="M117" s="44">
        <v>34.243900341216289</v>
      </c>
      <c r="N117" s="44">
        <v>0.52669935938000545</v>
      </c>
      <c r="O117" s="44">
        <v>183.49216458355318</v>
      </c>
      <c r="P117" s="44">
        <v>170.52613957843073</v>
      </c>
      <c r="Q117" s="44">
        <v>201.41389764201824</v>
      </c>
      <c r="R117" s="44">
        <v>189.63821373702856</v>
      </c>
      <c r="S117" s="44">
        <v>204.74430303955933</v>
      </c>
      <c r="T117" s="44">
        <v>212.65209717379011</v>
      </c>
      <c r="U117" s="44">
        <v>209.93349627702059</v>
      </c>
      <c r="V117" s="44">
        <v>227.84118655917601</v>
      </c>
      <c r="W117" s="44">
        <v>197.95783900497</v>
      </c>
      <c r="X117" s="44">
        <v>211.91207182942247</v>
      </c>
      <c r="Y117" s="44">
        <v>178.28373670126243</v>
      </c>
      <c r="Z117" s="44">
        <v>180.5776407435865</v>
      </c>
      <c r="AA117" s="44"/>
      <c r="AB117" s="44">
        <v>101.09904525586025</v>
      </c>
      <c r="AC117" s="44">
        <v>89.041708548695567</v>
      </c>
      <c r="AD117" s="44">
        <v>88.966018166572752</v>
      </c>
      <c r="AE117" s="44">
        <v>96.027151631142488</v>
      </c>
      <c r="AF117" s="44">
        <v>104.10974356516019</v>
      </c>
      <c r="AG117" s="44">
        <v>100.88764430605367</v>
      </c>
      <c r="AH117" s="44">
        <v>124.27136292512364</v>
      </c>
      <c r="AI117" s="44">
        <v>110.56384297690755</v>
      </c>
      <c r="AJ117" s="44">
        <v>120.29236784734336</v>
      </c>
      <c r="AK117" s="44">
        <v>98.731486487353891</v>
      </c>
      <c r="AL117" s="44">
        <v>102.19082457855981</v>
      </c>
      <c r="AM117" s="40">
        <v>99.425643489291588</v>
      </c>
      <c r="AN117" s="40"/>
      <c r="AO117" s="40"/>
      <c r="AP117" s="40"/>
      <c r="AQ117" s="40"/>
      <c r="AR117" s="40"/>
      <c r="AS117" s="40"/>
      <c r="AT117" s="40"/>
      <c r="AU117" s="40"/>
      <c r="AV117" s="40"/>
      <c r="AW117" s="40"/>
      <c r="AX117" s="40"/>
      <c r="AY117" s="40"/>
      <c r="AZ117" s="40"/>
      <c r="BA117" s="40"/>
      <c r="BB117" s="40"/>
      <c r="BC117" s="40"/>
      <c r="BD117" s="40"/>
      <c r="BE117" s="40"/>
      <c r="BF117" s="40"/>
      <c r="BG117" s="40"/>
      <c r="BH117" s="40"/>
      <c r="BI117" s="40"/>
      <c r="BJ117" s="40"/>
      <c r="BK117" s="40"/>
      <c r="BL117" s="40"/>
      <c r="BM117" s="40"/>
      <c r="BN117" s="40"/>
      <c r="BO117" s="40"/>
      <c r="BP117" s="40"/>
      <c r="BQ117" s="40"/>
      <c r="BR117" s="40"/>
      <c r="BS117" s="40"/>
      <c r="BT117" s="40"/>
      <c r="BU117" s="40"/>
      <c r="BV117" s="40"/>
      <c r="BW117" s="40"/>
      <c r="BX117" s="40"/>
      <c r="BY117" s="40"/>
      <c r="BZ117" s="40"/>
      <c r="CA117" s="40"/>
      <c r="CB117" s="40"/>
      <c r="CC117" s="40"/>
      <c r="CD117" s="40"/>
      <c r="CE117" s="40"/>
      <c r="CF117" s="40"/>
      <c r="CG117" s="40"/>
      <c r="CH117" s="40"/>
      <c r="CI117" s="40"/>
      <c r="CJ117" s="40"/>
      <c r="CK117" s="40"/>
      <c r="CL117" s="40"/>
      <c r="CM117" s="40"/>
      <c r="CN117" s="40"/>
      <c r="CO117" s="40"/>
      <c r="CP117" s="40"/>
      <c r="CQ117" s="40"/>
      <c r="CR117" s="40"/>
      <c r="CS117" s="40"/>
      <c r="CT117" s="40"/>
      <c r="CU117" s="40"/>
      <c r="CV117" s="40"/>
      <c r="CW117" s="40"/>
    </row>
    <row r="118" spans="1:131" s="20" customFormat="1">
      <c r="A118" s="20" t="s">
        <v>403</v>
      </c>
      <c r="C118" s="44">
        <v>3003.8163555399024</v>
      </c>
      <c r="D118" s="44">
        <v>8305.1430773010143</v>
      </c>
      <c r="E118" s="44">
        <v>1661.0286154602029</v>
      </c>
      <c r="F118" s="44">
        <v>9966.1716927612179</v>
      </c>
      <c r="G118" s="44">
        <v>11256.800867895547</v>
      </c>
      <c r="H118" s="44">
        <v>1875.2186528704033</v>
      </c>
      <c r="I118" s="44">
        <v>29064.24817468457</v>
      </c>
      <c r="J118" s="44">
        <v>166.71154945743075</v>
      </c>
      <c r="K118" s="44">
        <v>267.45146879659325</v>
      </c>
      <c r="L118" s="130">
        <v>0.16658539800757571</v>
      </c>
      <c r="M118" s="44">
        <v>28.536583617680268</v>
      </c>
      <c r="N118" s="44">
        <v>0.43891613281667119</v>
      </c>
      <c r="O118" s="44">
        <v>152.91013715296097</v>
      </c>
      <c r="P118" s="44">
        <v>142.10511631535894</v>
      </c>
      <c r="Q118" s="44">
        <v>167.84491470168186</v>
      </c>
      <c r="R118" s="44">
        <v>158.03184478085714</v>
      </c>
      <c r="S118" s="44">
        <v>170.62025253296611</v>
      </c>
      <c r="T118" s="44">
        <v>177.21008097815843</v>
      </c>
      <c r="U118" s="44">
        <v>174.94458023085048</v>
      </c>
      <c r="V118" s="44">
        <v>189.86765546597999</v>
      </c>
      <c r="W118" s="44">
        <v>164.964865837475</v>
      </c>
      <c r="X118" s="44">
        <v>176.59339319118538</v>
      </c>
      <c r="Y118" s="44">
        <v>148.56978058438537</v>
      </c>
      <c r="Z118" s="44">
        <v>150.4813672863221</v>
      </c>
      <c r="AA118" s="44"/>
      <c r="AB118" s="44">
        <v>84.249204379883537</v>
      </c>
      <c r="AC118" s="44">
        <v>74.201423790579639</v>
      </c>
      <c r="AD118" s="44">
        <v>74.13834847214396</v>
      </c>
      <c r="AE118" s="44">
        <v>80.022626359285411</v>
      </c>
      <c r="AF118" s="44">
        <v>86.758119637633484</v>
      </c>
      <c r="AG118" s="44">
        <v>84.073036921711392</v>
      </c>
      <c r="AH118" s="44">
        <v>103.5594691042697</v>
      </c>
      <c r="AI118" s="44">
        <v>92.136535814089626</v>
      </c>
      <c r="AJ118" s="44">
        <v>100.24363987278613</v>
      </c>
      <c r="AK118" s="44">
        <v>82.276238739461576</v>
      </c>
      <c r="AL118" s="44">
        <v>85.159020482133172</v>
      </c>
      <c r="AM118" s="40">
        <v>82.85470290774299</v>
      </c>
      <c r="AN118" s="40"/>
      <c r="AO118" s="40"/>
      <c r="AP118" s="40"/>
      <c r="AQ118" s="40"/>
      <c r="AR118" s="40"/>
      <c r="AS118" s="40"/>
      <c r="AT118" s="40"/>
      <c r="AU118" s="40"/>
      <c r="AV118" s="40"/>
      <c r="AW118" s="40"/>
      <c r="AX118" s="40"/>
      <c r="AY118" s="40"/>
      <c r="AZ118" s="40"/>
      <c r="BA118" s="40"/>
      <c r="BB118" s="40"/>
      <c r="BC118" s="40"/>
      <c r="BD118" s="40"/>
      <c r="BE118" s="40"/>
      <c r="BF118" s="40"/>
      <c r="BG118" s="40"/>
      <c r="BH118" s="40"/>
      <c r="BI118" s="40"/>
      <c r="BJ118" s="40"/>
      <c r="BK118" s="40"/>
      <c r="BL118" s="40"/>
      <c r="BM118" s="40"/>
      <c r="BN118" s="40"/>
      <c r="BO118" s="40"/>
      <c r="BP118" s="40"/>
      <c r="BQ118" s="40"/>
      <c r="BR118" s="40"/>
      <c r="BS118" s="40"/>
      <c r="BT118" s="40"/>
      <c r="BU118" s="40"/>
      <c r="BV118" s="40"/>
      <c r="BW118" s="40"/>
      <c r="BX118" s="40"/>
      <c r="BY118" s="40"/>
      <c r="BZ118" s="40"/>
      <c r="CA118" s="40"/>
      <c r="CB118" s="40"/>
      <c r="CC118" s="40"/>
      <c r="CD118" s="40"/>
      <c r="CE118" s="40"/>
      <c r="CF118" s="40"/>
      <c r="CG118" s="40"/>
      <c r="CH118" s="40"/>
      <c r="CI118" s="40"/>
      <c r="CJ118" s="40"/>
      <c r="CK118" s="40"/>
      <c r="CL118" s="40"/>
      <c r="CM118" s="40"/>
      <c r="CN118" s="40"/>
      <c r="CO118" s="40"/>
      <c r="CP118" s="40"/>
      <c r="CQ118" s="40"/>
      <c r="CR118" s="40"/>
      <c r="CS118" s="40"/>
      <c r="CT118" s="40"/>
      <c r="CU118" s="40"/>
      <c r="CV118" s="40"/>
      <c r="CW118" s="40"/>
    </row>
    <row r="119" spans="1:131" s="20" customFormat="1">
      <c r="A119" s="20" t="s">
        <v>407</v>
      </c>
      <c r="C119" s="44">
        <v>2703.4347199859121</v>
      </c>
      <c r="D119" s="44">
        <v>8305.1430773010143</v>
      </c>
      <c r="E119" s="44">
        <v>1661.0286154602029</v>
      </c>
      <c r="F119" s="44">
        <v>9966.1716927612179</v>
      </c>
      <c r="G119" s="44">
        <v>11256.800867895547</v>
      </c>
      <c r="H119" s="44">
        <v>1687.6967875833629</v>
      </c>
      <c r="I119" s="44">
        <v>32293.609082982854</v>
      </c>
      <c r="J119" s="44">
        <v>186.15684583198407</v>
      </c>
      <c r="K119" s="44">
        <v>298.09008954216455</v>
      </c>
      <c r="L119" s="130">
        <v>0.14992685820681814</v>
      </c>
      <c r="M119" s="44">
        <v>25.682925255912199</v>
      </c>
      <c r="N119" s="44">
        <v>0.39502451953500406</v>
      </c>
      <c r="O119" s="44">
        <v>137.61912343766488</v>
      </c>
      <c r="P119" s="44">
        <v>127.89460468382305</v>
      </c>
      <c r="Q119" s="44">
        <v>151.06042323151368</v>
      </c>
      <c r="R119" s="44">
        <v>142.22866030277143</v>
      </c>
      <c r="S119" s="44">
        <v>153.5582272796695</v>
      </c>
      <c r="T119" s="44">
        <v>159.4890728803426</v>
      </c>
      <c r="U119" s="44">
        <v>157.45012220776545</v>
      </c>
      <c r="V119" s="44">
        <v>170.88088991938201</v>
      </c>
      <c r="W119" s="44">
        <v>148.46837925372748</v>
      </c>
      <c r="X119" s="44">
        <v>158.93405387206684</v>
      </c>
      <c r="Y119" s="44">
        <v>133.71280252594681</v>
      </c>
      <c r="Z119" s="44">
        <v>135.43323055768988</v>
      </c>
      <c r="AA119" s="44"/>
      <c r="AB119" s="44">
        <v>75.824283941895189</v>
      </c>
      <c r="AC119" s="44">
        <v>66.781281411521675</v>
      </c>
      <c r="AD119" s="44">
        <v>66.724513624929557</v>
      </c>
      <c r="AE119" s="44">
        <v>72.020363723356866</v>
      </c>
      <c r="AF119" s="44">
        <v>78.082307673870147</v>
      </c>
      <c r="AG119" s="44">
        <v>75.665733229540251</v>
      </c>
      <c r="AH119" s="44">
        <v>93.20352219384273</v>
      </c>
      <c r="AI119" s="44">
        <v>82.922882232680664</v>
      </c>
      <c r="AJ119" s="44">
        <v>90.219275885507514</v>
      </c>
      <c r="AK119" s="44">
        <v>74.048614865515418</v>
      </c>
      <c r="AL119" s="44">
        <v>76.643118433919852</v>
      </c>
      <c r="AM119" s="40">
        <v>74.569232616968691</v>
      </c>
      <c r="AN119" s="40"/>
      <c r="AO119" s="40"/>
      <c r="AP119" s="40"/>
      <c r="AQ119" s="40"/>
      <c r="AR119" s="40"/>
      <c r="AS119" s="40"/>
      <c r="AT119" s="40"/>
      <c r="AU119" s="40"/>
      <c r="AV119" s="40"/>
      <c r="AW119" s="40"/>
      <c r="AX119" s="40"/>
      <c r="AY119" s="40"/>
      <c r="AZ119" s="40"/>
      <c r="BA119" s="40"/>
      <c r="BB119" s="40"/>
      <c r="BC119" s="40"/>
      <c r="BD119" s="40"/>
      <c r="BE119" s="40"/>
      <c r="BF119" s="40"/>
      <c r="BG119" s="40"/>
      <c r="BH119" s="40"/>
      <c r="BI119" s="40"/>
      <c r="BJ119" s="40"/>
      <c r="BK119" s="40"/>
      <c r="BL119" s="40"/>
      <c r="BM119" s="40"/>
      <c r="BN119" s="40"/>
      <c r="BO119" s="40"/>
      <c r="BP119" s="40"/>
      <c r="BQ119" s="40"/>
      <c r="BR119" s="40"/>
      <c r="BS119" s="40"/>
      <c r="BT119" s="40"/>
      <c r="BU119" s="40"/>
      <c r="BV119" s="40"/>
      <c r="BW119" s="40"/>
      <c r="BX119" s="40"/>
      <c r="BY119" s="40"/>
      <c r="BZ119" s="40"/>
      <c r="CA119" s="40"/>
      <c r="CB119" s="40"/>
      <c r="CC119" s="40"/>
      <c r="CD119" s="40"/>
      <c r="CE119" s="40"/>
      <c r="CF119" s="40"/>
      <c r="CG119" s="40"/>
      <c r="CH119" s="40"/>
      <c r="CI119" s="40"/>
      <c r="CJ119" s="40"/>
      <c r="CK119" s="40"/>
      <c r="CL119" s="40"/>
      <c r="CM119" s="40"/>
      <c r="CN119" s="40"/>
      <c r="CO119" s="40"/>
      <c r="CP119" s="40"/>
      <c r="CQ119" s="40"/>
      <c r="CR119" s="40"/>
      <c r="CS119" s="40"/>
      <c r="CT119" s="40"/>
      <c r="CU119" s="40"/>
      <c r="CV119" s="40"/>
      <c r="CW119" s="40"/>
    </row>
    <row r="120" spans="1:131" s="20" customFormat="1">
      <c r="A120" s="20" t="s">
        <v>402</v>
      </c>
      <c r="C120" s="44">
        <v>2002.5442370266016</v>
      </c>
      <c r="D120" s="44">
        <v>8305.1430773010143</v>
      </c>
      <c r="E120" s="44">
        <v>1661.0286154602029</v>
      </c>
      <c r="F120" s="44">
        <v>9966.1716927612179</v>
      </c>
      <c r="G120" s="44">
        <v>11256.800867895547</v>
      </c>
      <c r="H120" s="44">
        <v>1250.1457685802689</v>
      </c>
      <c r="I120" s="44">
        <v>43596.372262026853</v>
      </c>
      <c r="J120" s="44">
        <v>254.21538314292062</v>
      </c>
      <c r="K120" s="44">
        <v>405.32526215166428</v>
      </c>
      <c r="L120" s="130">
        <v>0.11105693200505047</v>
      </c>
      <c r="M120" s="44">
        <v>19.024389078453471</v>
      </c>
      <c r="N120" s="44">
        <v>0.29261075521111413</v>
      </c>
      <c r="O120" s="44">
        <v>101.94009143530731</v>
      </c>
      <c r="P120" s="44">
        <v>94.736744210239294</v>
      </c>
      <c r="Q120" s="44">
        <v>111.89660980112124</v>
      </c>
      <c r="R120" s="44">
        <v>105.3545631872381</v>
      </c>
      <c r="S120" s="44">
        <v>113.7468350219774</v>
      </c>
      <c r="T120" s="44">
        <v>118.14005398543895</v>
      </c>
      <c r="U120" s="44">
        <v>116.62972015390032</v>
      </c>
      <c r="V120" s="44">
        <v>126.57843697732</v>
      </c>
      <c r="W120" s="44">
        <v>109.97657722498333</v>
      </c>
      <c r="X120" s="44">
        <v>117.72892879412359</v>
      </c>
      <c r="Y120" s="44">
        <v>99.046520389590242</v>
      </c>
      <c r="Z120" s="44">
        <v>100.32091152421472</v>
      </c>
      <c r="AA120" s="44"/>
      <c r="AB120" s="44">
        <v>56.166136253255694</v>
      </c>
      <c r="AC120" s="44">
        <v>49.467615860386424</v>
      </c>
      <c r="AD120" s="44">
        <v>49.425565648095969</v>
      </c>
      <c r="AE120" s="44">
        <v>53.348417572856938</v>
      </c>
      <c r="AF120" s="44">
        <v>57.838746425088992</v>
      </c>
      <c r="AG120" s="44">
        <v>56.048691281140925</v>
      </c>
      <c r="AH120" s="44">
        <v>69.03964606951314</v>
      </c>
      <c r="AI120" s="44">
        <v>61.424357209393087</v>
      </c>
      <c r="AJ120" s="44">
        <v>66.829093248524089</v>
      </c>
      <c r="AK120" s="44">
        <v>54.85082582630772</v>
      </c>
      <c r="AL120" s="44">
        <v>56.772680321422115</v>
      </c>
      <c r="AM120" s="40">
        <v>55.236468605161996</v>
      </c>
      <c r="AN120" s="40"/>
      <c r="AO120" s="40"/>
      <c r="AP120" s="40"/>
      <c r="AQ120" s="40"/>
      <c r="AR120" s="40"/>
      <c r="AS120" s="40"/>
      <c r="AT120" s="40"/>
      <c r="AU120" s="40"/>
      <c r="AV120" s="40"/>
      <c r="AW120" s="40"/>
      <c r="AX120" s="40"/>
      <c r="AY120" s="40"/>
      <c r="AZ120" s="40"/>
      <c r="BA120" s="40"/>
      <c r="BB120" s="40"/>
      <c r="BC120" s="40"/>
      <c r="BD120" s="40"/>
      <c r="BE120" s="40"/>
      <c r="BF120" s="40"/>
      <c r="BG120" s="40"/>
      <c r="BH120" s="40"/>
      <c r="BI120" s="40"/>
      <c r="BJ120" s="40"/>
      <c r="BK120" s="40"/>
      <c r="BL120" s="40"/>
      <c r="BM120" s="40"/>
      <c r="BN120" s="40"/>
      <c r="BO120" s="40"/>
      <c r="BP120" s="40"/>
      <c r="BQ120" s="40"/>
      <c r="BR120" s="40"/>
      <c r="BS120" s="40"/>
      <c r="BT120" s="40"/>
      <c r="BU120" s="40"/>
      <c r="BV120" s="40"/>
      <c r="BW120" s="40"/>
      <c r="BX120" s="40"/>
      <c r="BY120" s="40"/>
      <c r="BZ120" s="40"/>
      <c r="CA120" s="40"/>
      <c r="CB120" s="40"/>
      <c r="CC120" s="40"/>
      <c r="CD120" s="40"/>
      <c r="CE120" s="40"/>
      <c r="CF120" s="40"/>
      <c r="CG120" s="40"/>
      <c r="CH120" s="40"/>
      <c r="CI120" s="40"/>
      <c r="CJ120" s="40"/>
      <c r="CK120" s="40"/>
      <c r="CL120" s="40"/>
      <c r="CM120" s="40"/>
      <c r="CN120" s="40"/>
      <c r="CO120" s="40"/>
      <c r="CP120" s="40"/>
      <c r="CQ120" s="40"/>
      <c r="CR120" s="40"/>
      <c r="CS120" s="40"/>
      <c r="CT120" s="40"/>
      <c r="CU120" s="40"/>
      <c r="CV120" s="40"/>
      <c r="CW120" s="40"/>
    </row>
    <row r="121" spans="1:131" s="20" customFormat="1">
      <c r="A121" s="20" t="s">
        <v>406</v>
      </c>
      <c r="C121" s="44">
        <v>1802.2898133239414</v>
      </c>
      <c r="D121" s="44">
        <v>8305.1430773010143</v>
      </c>
      <c r="E121" s="44">
        <v>1661.0286154602029</v>
      </c>
      <c r="F121" s="44">
        <v>9966.1716927612179</v>
      </c>
      <c r="G121" s="44">
        <v>11256.800867895547</v>
      </c>
      <c r="H121" s="44">
        <v>1125.1311917222413</v>
      </c>
      <c r="I121" s="44">
        <v>48440.413624474284</v>
      </c>
      <c r="J121" s="44">
        <v>283.38332770475057</v>
      </c>
      <c r="K121" s="44">
        <v>451.28319327002129</v>
      </c>
      <c r="L121" s="130">
        <v>9.9951238804545359E-2</v>
      </c>
      <c r="M121" s="44">
        <v>17.121950170608145</v>
      </c>
      <c r="N121" s="44">
        <v>0.26334967969000272</v>
      </c>
      <c r="O121" s="44">
        <v>91.746082291776588</v>
      </c>
      <c r="P121" s="44">
        <v>85.263069789215365</v>
      </c>
      <c r="Q121" s="44">
        <v>100.70694882100912</v>
      </c>
      <c r="R121" s="44">
        <v>94.819106868514282</v>
      </c>
      <c r="S121" s="44">
        <v>102.37215151977966</v>
      </c>
      <c r="T121" s="44">
        <v>106.32604858689506</v>
      </c>
      <c r="U121" s="44">
        <v>104.9667481385103</v>
      </c>
      <c r="V121" s="44">
        <v>113.920593279588</v>
      </c>
      <c r="W121" s="44">
        <v>98.978919502484999</v>
      </c>
      <c r="X121" s="44">
        <v>105.95603591471124</v>
      </c>
      <c r="Y121" s="44">
        <v>89.141868350631214</v>
      </c>
      <c r="Z121" s="44">
        <v>90.28882037179325</v>
      </c>
      <c r="AA121" s="44"/>
      <c r="AB121" s="44">
        <v>50.549522627930124</v>
      </c>
      <c r="AC121" s="44">
        <v>44.520854274347784</v>
      </c>
      <c r="AD121" s="44">
        <v>44.483009083286376</v>
      </c>
      <c r="AE121" s="44">
        <v>48.013575815571244</v>
      </c>
      <c r="AF121" s="44">
        <v>52.054871782580094</v>
      </c>
      <c r="AG121" s="44">
        <v>50.443822153026836</v>
      </c>
      <c r="AH121" s="44">
        <v>62.13568146256182</v>
      </c>
      <c r="AI121" s="44">
        <v>55.281921488453776</v>
      </c>
      <c r="AJ121" s="44">
        <v>60.146183923671678</v>
      </c>
      <c r="AK121" s="44">
        <v>49.365743243676945</v>
      </c>
      <c r="AL121" s="44">
        <v>51.095412289279906</v>
      </c>
      <c r="AM121" s="40">
        <v>49.712821744645794</v>
      </c>
      <c r="AN121" s="40"/>
      <c r="AO121" s="40"/>
      <c r="AP121" s="40"/>
      <c r="AQ121" s="40"/>
      <c r="AR121" s="40"/>
      <c r="AS121" s="40"/>
      <c r="AT121" s="40"/>
      <c r="AU121" s="40"/>
      <c r="AV121" s="40"/>
      <c r="AW121" s="40"/>
      <c r="AX121" s="40"/>
      <c r="AY121" s="40"/>
      <c r="AZ121" s="40"/>
      <c r="BA121" s="40"/>
      <c r="BB121" s="40"/>
      <c r="BC121" s="40"/>
      <c r="BD121" s="40"/>
      <c r="BE121" s="40"/>
      <c r="BF121" s="40"/>
      <c r="BG121" s="40"/>
      <c r="BH121" s="40"/>
      <c r="BI121" s="40"/>
      <c r="BJ121" s="40"/>
      <c r="BK121" s="40"/>
      <c r="BL121" s="40"/>
      <c r="BM121" s="40"/>
      <c r="BN121" s="40"/>
      <c r="BO121" s="40"/>
      <c r="BP121" s="40"/>
      <c r="BQ121" s="40"/>
      <c r="BR121" s="40"/>
      <c r="BS121" s="40"/>
      <c r="BT121" s="40"/>
      <c r="BU121" s="40"/>
      <c r="BV121" s="40"/>
      <c r="BW121" s="40"/>
      <c r="BX121" s="40"/>
      <c r="BY121" s="40"/>
      <c r="BZ121" s="40"/>
      <c r="CA121" s="40"/>
      <c r="CB121" s="40"/>
      <c r="CC121" s="40"/>
      <c r="CD121" s="40"/>
      <c r="CE121" s="40"/>
      <c r="CF121" s="40"/>
      <c r="CG121" s="40"/>
      <c r="CH121" s="40"/>
      <c r="CI121" s="40"/>
      <c r="CJ121" s="40"/>
      <c r="CK121" s="40"/>
      <c r="CL121" s="40"/>
      <c r="CM121" s="40"/>
      <c r="CN121" s="40"/>
      <c r="CO121" s="40"/>
      <c r="CP121" s="40"/>
      <c r="CQ121" s="40"/>
      <c r="CR121" s="40"/>
      <c r="CS121" s="40"/>
      <c r="CT121" s="40"/>
      <c r="CU121" s="40"/>
      <c r="CV121" s="40"/>
      <c r="CW121" s="40"/>
    </row>
    <row r="122" spans="1:131" s="20" customFormat="1">
      <c r="A122" s="20" t="s">
        <v>401</v>
      </c>
      <c r="C122" s="44">
        <v>1501.9081777699512</v>
      </c>
      <c r="D122" s="44">
        <v>8305.1430773010143</v>
      </c>
      <c r="E122" s="44">
        <v>1661.0286154602029</v>
      </c>
      <c r="F122" s="44">
        <v>9966.1716927612179</v>
      </c>
      <c r="G122" s="44">
        <v>11256.800867895547</v>
      </c>
      <c r="H122" s="44">
        <v>937.60932643520164</v>
      </c>
      <c r="I122" s="44">
        <v>58128.496349369139</v>
      </c>
      <c r="J122" s="44">
        <v>341.71921682841059</v>
      </c>
      <c r="K122" s="44">
        <v>543.19905550673536</v>
      </c>
      <c r="L122" s="130">
        <v>8.3292699003787857E-2</v>
      </c>
      <c r="M122" s="44">
        <v>14.268291808840134</v>
      </c>
      <c r="N122" s="44">
        <v>0.21945806640833559</v>
      </c>
      <c r="O122" s="44">
        <v>76.455068576480485</v>
      </c>
      <c r="P122" s="44">
        <v>71.052558157679471</v>
      </c>
      <c r="Q122" s="44">
        <v>83.922457350840929</v>
      </c>
      <c r="R122" s="44">
        <v>79.015922390428571</v>
      </c>
      <c r="S122" s="44">
        <v>85.310126266483053</v>
      </c>
      <c r="T122" s="44">
        <v>88.605040489079215</v>
      </c>
      <c r="U122" s="44">
        <v>87.472290115425238</v>
      </c>
      <c r="V122" s="44">
        <v>94.933827732989997</v>
      </c>
      <c r="W122" s="44">
        <v>82.482432918737501</v>
      </c>
      <c r="X122" s="44">
        <v>88.296696595592692</v>
      </c>
      <c r="Y122" s="44">
        <v>74.284890292192685</v>
      </c>
      <c r="Z122" s="44">
        <v>75.240683643161049</v>
      </c>
      <c r="AA122" s="44"/>
      <c r="AB122" s="44">
        <v>42.124602189941768</v>
      </c>
      <c r="AC122" s="44">
        <v>37.10071189528982</v>
      </c>
      <c r="AD122" s="44">
        <v>37.06917423607198</v>
      </c>
      <c r="AE122" s="44">
        <v>40.011313179642706</v>
      </c>
      <c r="AF122" s="44">
        <v>43.379059818816742</v>
      </c>
      <c r="AG122" s="44">
        <v>42.036518460855696</v>
      </c>
      <c r="AH122" s="44">
        <v>51.779734552134848</v>
      </c>
      <c r="AI122" s="44">
        <v>46.068267907044813</v>
      </c>
      <c r="AJ122" s="44">
        <v>50.121819936393067</v>
      </c>
      <c r="AK122" s="44">
        <v>41.138119369730788</v>
      </c>
      <c r="AL122" s="44">
        <v>42.579510241066586</v>
      </c>
      <c r="AM122" s="40">
        <v>41.427351453871495</v>
      </c>
      <c r="AN122" s="40"/>
      <c r="AO122" s="40"/>
      <c r="AP122" s="40"/>
      <c r="AQ122" s="40"/>
      <c r="AR122" s="40"/>
      <c r="AS122" s="40"/>
      <c r="AT122" s="40"/>
      <c r="AU122" s="40"/>
      <c r="AV122" s="40"/>
      <c r="AW122" s="40"/>
      <c r="AX122" s="40"/>
      <c r="AY122" s="40"/>
      <c r="AZ122" s="40"/>
      <c r="BA122" s="40"/>
      <c r="BB122" s="40"/>
      <c r="BC122" s="40"/>
      <c r="BD122" s="40"/>
      <c r="BE122" s="40"/>
      <c r="BF122" s="40"/>
      <c r="BG122" s="40"/>
      <c r="BH122" s="40"/>
      <c r="BI122" s="40"/>
      <c r="BJ122" s="40"/>
      <c r="BK122" s="40"/>
      <c r="BL122" s="40"/>
      <c r="BM122" s="40"/>
      <c r="BN122" s="40"/>
      <c r="BO122" s="40"/>
      <c r="BP122" s="40"/>
      <c r="BQ122" s="40"/>
      <c r="BR122" s="40"/>
      <c r="BS122" s="40"/>
      <c r="BT122" s="40"/>
      <c r="BU122" s="40"/>
      <c r="BV122" s="40"/>
      <c r="BW122" s="40"/>
      <c r="BX122" s="40"/>
      <c r="BY122" s="40"/>
      <c r="BZ122" s="40"/>
      <c r="CA122" s="40"/>
      <c r="CB122" s="40"/>
      <c r="CC122" s="40"/>
      <c r="CD122" s="40"/>
      <c r="CE122" s="40"/>
      <c r="CF122" s="40"/>
      <c r="CG122" s="40"/>
      <c r="CH122" s="40"/>
      <c r="CI122" s="40"/>
      <c r="CJ122" s="40"/>
      <c r="CK122" s="40"/>
      <c r="CL122" s="40"/>
      <c r="CM122" s="40"/>
      <c r="CN122" s="40"/>
      <c r="CO122" s="40"/>
      <c r="CP122" s="40"/>
      <c r="CQ122" s="40"/>
      <c r="CR122" s="40"/>
      <c r="CS122" s="40"/>
      <c r="CT122" s="40"/>
      <c r="CU122" s="40"/>
      <c r="CV122" s="40"/>
      <c r="CW122" s="40"/>
    </row>
    <row r="123" spans="1:131" s="20" customFormat="1">
      <c r="A123" s="20" t="s">
        <v>399</v>
      </c>
      <c r="C123" s="44">
        <v>1001.2721185133008</v>
      </c>
      <c r="D123" s="44">
        <v>8305.1430773010143</v>
      </c>
      <c r="E123" s="44">
        <v>1661.0286154602029</v>
      </c>
      <c r="F123" s="44">
        <v>9966.1716927612179</v>
      </c>
      <c r="G123" s="44">
        <v>11256.800867895547</v>
      </c>
      <c r="H123" s="44">
        <v>625.07288429013443</v>
      </c>
      <c r="I123" s="44">
        <v>87192.744524053705</v>
      </c>
      <c r="J123" s="44">
        <v>516.72688419939027</v>
      </c>
      <c r="K123" s="44">
        <v>818.94664221687754</v>
      </c>
      <c r="L123" s="130">
        <v>5.5528466002525236E-2</v>
      </c>
      <c r="M123" s="44">
        <v>9.5121945392267353</v>
      </c>
      <c r="N123" s="44">
        <v>0.14630537760555706</v>
      </c>
      <c r="O123" s="44">
        <v>50.970045717653655</v>
      </c>
      <c r="P123" s="44">
        <v>47.368372105119647</v>
      </c>
      <c r="Q123" s="44">
        <v>55.948304900560622</v>
      </c>
      <c r="R123" s="44">
        <v>52.67728159361905</v>
      </c>
      <c r="S123" s="44">
        <v>56.873417510988702</v>
      </c>
      <c r="T123" s="44">
        <v>59.070026992719477</v>
      </c>
      <c r="U123" s="44">
        <v>58.314860076950161</v>
      </c>
      <c r="V123" s="44">
        <v>63.289218488659998</v>
      </c>
      <c r="W123" s="44">
        <v>54.988288612491665</v>
      </c>
      <c r="X123" s="44">
        <v>58.864464397061795</v>
      </c>
      <c r="Y123" s="44">
        <v>49.523260194795121</v>
      </c>
      <c r="Z123" s="44">
        <v>50.160455762107361</v>
      </c>
      <c r="AA123" s="44"/>
      <c r="AB123" s="44">
        <v>28.083068126627847</v>
      </c>
      <c r="AC123" s="44">
        <v>24.733807930193212</v>
      </c>
      <c r="AD123" s="44">
        <v>24.712782824047984</v>
      </c>
      <c r="AE123" s="44">
        <v>26.674208786428469</v>
      </c>
      <c r="AF123" s="44">
        <v>28.919373212544496</v>
      </c>
      <c r="AG123" s="44">
        <v>28.024345640570463</v>
      </c>
      <c r="AH123" s="44">
        <v>34.51982303475657</v>
      </c>
      <c r="AI123" s="44">
        <v>30.712178604696543</v>
      </c>
      <c r="AJ123" s="44">
        <v>33.414546624262044</v>
      </c>
      <c r="AK123" s="44">
        <v>27.42541291315386</v>
      </c>
      <c r="AL123" s="44">
        <v>28.386340160711057</v>
      </c>
      <c r="AM123" s="40">
        <v>27.618234302580998</v>
      </c>
      <c r="AN123" s="40"/>
      <c r="AO123" s="40"/>
      <c r="AP123" s="40"/>
      <c r="AQ123" s="40"/>
      <c r="AR123" s="40"/>
      <c r="AS123" s="40"/>
      <c r="AT123" s="40"/>
      <c r="AU123" s="40"/>
      <c r="AV123" s="40"/>
      <c r="AW123" s="40"/>
      <c r="AX123" s="40"/>
      <c r="AY123" s="40"/>
      <c r="AZ123" s="40"/>
      <c r="BA123" s="40"/>
      <c r="BB123" s="40"/>
      <c r="BC123" s="40"/>
      <c r="BD123" s="40"/>
      <c r="BE123" s="40"/>
      <c r="BF123" s="40"/>
      <c r="BG123" s="40"/>
      <c r="BH123" s="40"/>
      <c r="BI123" s="40"/>
      <c r="BJ123" s="40"/>
      <c r="BK123" s="40"/>
      <c r="BL123" s="40"/>
      <c r="BM123" s="40"/>
      <c r="BN123" s="40"/>
      <c r="BO123" s="40"/>
      <c r="BP123" s="40"/>
      <c r="BQ123" s="40"/>
      <c r="BR123" s="40"/>
      <c r="BS123" s="40"/>
      <c r="BT123" s="40"/>
      <c r="BU123" s="40"/>
      <c r="BV123" s="40"/>
      <c r="BW123" s="40"/>
      <c r="BX123" s="40"/>
      <c r="BY123" s="40"/>
      <c r="BZ123" s="40"/>
      <c r="CA123" s="40"/>
      <c r="CB123" s="40"/>
      <c r="CC123" s="40"/>
      <c r="CD123" s="40"/>
      <c r="CE123" s="40"/>
      <c r="CF123" s="40"/>
      <c r="CG123" s="40"/>
      <c r="CH123" s="40"/>
      <c r="CI123" s="40"/>
      <c r="CJ123" s="40"/>
      <c r="CK123" s="40"/>
      <c r="CL123" s="40"/>
      <c r="CM123" s="40"/>
      <c r="CN123" s="40"/>
      <c r="CO123" s="40"/>
      <c r="CP123" s="40"/>
      <c r="CQ123" s="40"/>
      <c r="CR123" s="40"/>
      <c r="CS123" s="40"/>
      <c r="CT123" s="40"/>
      <c r="CU123" s="40"/>
      <c r="CV123" s="40"/>
      <c r="CW123" s="40"/>
    </row>
    <row r="124" spans="1:131" s="20" customFormat="1">
      <c r="C124" s="40"/>
      <c r="D124" s="40"/>
      <c r="E124" s="40"/>
      <c r="F124" s="40"/>
      <c r="G124" s="40"/>
      <c r="H124" s="40"/>
      <c r="I124" s="40"/>
      <c r="J124" s="40"/>
      <c r="K124" s="40"/>
      <c r="L124" s="40"/>
      <c r="M124" s="40"/>
      <c r="N124" s="40"/>
      <c r="O124" s="40"/>
      <c r="P124" s="40"/>
      <c r="Q124" s="40"/>
      <c r="R124" s="40"/>
      <c r="S124" s="40"/>
      <c r="T124" s="40"/>
      <c r="U124" s="40"/>
      <c r="V124" s="40"/>
      <c r="W124" s="40"/>
      <c r="X124" s="40"/>
      <c r="Y124" s="40"/>
      <c r="Z124" s="40"/>
      <c r="AA124" s="40"/>
      <c r="AB124" s="40"/>
      <c r="AC124" s="40"/>
      <c r="AD124" s="40"/>
      <c r="AE124" s="40"/>
      <c r="AF124" s="40"/>
      <c r="AG124" s="40"/>
      <c r="AH124" s="40"/>
      <c r="AI124" s="40"/>
      <c r="AJ124" s="40"/>
      <c r="AK124" s="40"/>
      <c r="AL124" s="40"/>
      <c r="AM124" s="40"/>
      <c r="AN124" s="40"/>
      <c r="AO124" s="40"/>
      <c r="AP124" s="40"/>
      <c r="AQ124" s="40"/>
      <c r="AR124" s="40"/>
      <c r="AS124" s="40"/>
      <c r="AT124" s="40"/>
      <c r="AU124" s="40"/>
      <c r="AV124" s="40"/>
      <c r="AW124" s="40"/>
      <c r="AX124" s="40"/>
      <c r="AY124" s="40"/>
      <c r="AZ124" s="40"/>
      <c r="BA124" s="40"/>
      <c r="BB124" s="40"/>
      <c r="BC124" s="40"/>
      <c r="BD124" s="40"/>
      <c r="BE124" s="40"/>
      <c r="BF124" s="40"/>
      <c r="BG124" s="40"/>
      <c r="BH124" s="40"/>
      <c r="BI124" s="40"/>
      <c r="BJ124" s="40"/>
      <c r="BK124" s="40"/>
      <c r="BL124" s="40"/>
      <c r="BM124" s="40"/>
      <c r="BN124" s="40"/>
      <c r="BO124" s="40"/>
      <c r="BP124" s="40"/>
      <c r="BQ124" s="40"/>
      <c r="BR124" s="40"/>
      <c r="BS124" s="40"/>
      <c r="BT124" s="40"/>
      <c r="BU124" s="40"/>
      <c r="BV124" s="40"/>
      <c r="BW124" s="40"/>
      <c r="BX124" s="40"/>
      <c r="BY124" s="40"/>
      <c r="BZ124" s="40"/>
      <c r="CA124" s="40"/>
      <c r="CB124" s="40"/>
      <c r="CC124" s="40"/>
      <c r="CD124" s="40"/>
      <c r="CE124" s="40"/>
      <c r="CF124" s="40"/>
      <c r="CG124" s="40"/>
      <c r="CH124" s="40"/>
      <c r="CI124" s="40"/>
      <c r="CJ124" s="40"/>
      <c r="CK124" s="40"/>
      <c r="CL124" s="40"/>
      <c r="CM124" s="40"/>
      <c r="CN124" s="40"/>
      <c r="CO124" s="40"/>
      <c r="CP124" s="40"/>
      <c r="CQ124" s="40"/>
      <c r="CR124" s="40"/>
      <c r="CS124" s="40"/>
      <c r="CT124" s="40"/>
      <c r="CU124" s="40"/>
      <c r="CV124" s="40"/>
      <c r="CW124" s="40"/>
    </row>
    <row r="125" spans="1:131" s="20" customFormat="1">
      <c r="A125"/>
      <c r="B125"/>
      <c r="C125"/>
      <c r="D125"/>
      <c r="E125"/>
      <c r="F125"/>
      <c r="G125"/>
      <c r="H125"/>
      <c r="I125"/>
      <c r="J125"/>
      <c r="K125"/>
      <c r="L125"/>
      <c r="M125"/>
      <c r="N125"/>
      <c r="O125"/>
      <c r="P125"/>
      <c r="Q125"/>
      <c r="R125"/>
      <c r="S125"/>
      <c r="T125"/>
      <c r="U125"/>
      <c r="V125"/>
      <c r="W125"/>
      <c r="X125"/>
      <c r="Y125"/>
      <c r="Z125"/>
      <c r="AA125"/>
      <c r="AB125"/>
      <c r="AC125"/>
      <c r="AD125"/>
      <c r="AE125"/>
      <c r="AF125"/>
      <c r="AG125"/>
      <c r="AH125"/>
      <c r="AI125"/>
      <c r="AJ125"/>
      <c r="AK125"/>
      <c r="AL125"/>
      <c r="AM125"/>
      <c r="AN125"/>
      <c r="AO125"/>
      <c r="AP125"/>
      <c r="AQ125"/>
      <c r="AR125"/>
      <c r="AS125"/>
      <c r="AT125"/>
      <c r="AU125"/>
      <c r="AV125"/>
      <c r="AW125"/>
      <c r="AX125"/>
      <c r="AY125"/>
      <c r="AZ125"/>
      <c r="BA125"/>
      <c r="BB125"/>
      <c r="BC125"/>
      <c r="BD125"/>
      <c r="BE125"/>
      <c r="BF125"/>
      <c r="BG125"/>
      <c r="BH125"/>
      <c r="BI125"/>
      <c r="BJ125"/>
      <c r="BK125"/>
      <c r="BL125"/>
      <c r="BM125"/>
      <c r="BN125"/>
      <c r="BO125"/>
      <c r="BP125"/>
      <c r="BQ125"/>
      <c r="BR125"/>
      <c r="BS125"/>
      <c r="BT125"/>
      <c r="BU125"/>
      <c r="BV125"/>
      <c r="BW125"/>
      <c r="BX125"/>
      <c r="BY125"/>
      <c r="BZ125"/>
      <c r="CA125"/>
      <c r="CB125"/>
      <c r="CC125"/>
      <c r="CD125"/>
      <c r="CE125"/>
      <c r="CF125"/>
      <c r="CG125"/>
      <c r="CH125"/>
      <c r="CI125"/>
      <c r="CJ125"/>
      <c r="CK125"/>
      <c r="CL125"/>
      <c r="CM125"/>
      <c r="CN125"/>
      <c r="CO125"/>
      <c r="CP125"/>
      <c r="CQ125"/>
      <c r="CR125"/>
      <c r="CS125"/>
      <c r="CT125"/>
      <c r="CU125"/>
      <c r="CV125"/>
      <c r="CW125"/>
      <c r="CX125"/>
      <c r="CY125"/>
      <c r="CZ125"/>
      <c r="DA125"/>
      <c r="DB125"/>
      <c r="DC125"/>
      <c r="DD125"/>
      <c r="DE125"/>
      <c r="DF125"/>
      <c r="DG125"/>
      <c r="DH125"/>
      <c r="DI125"/>
      <c r="DJ125"/>
      <c r="DK125"/>
      <c r="DL125"/>
      <c r="DM125"/>
      <c r="DN125"/>
      <c r="DO125"/>
      <c r="DP125"/>
      <c r="DQ125"/>
      <c r="DR125"/>
      <c r="DS125"/>
      <c r="DT125"/>
      <c r="DU125"/>
      <c r="DV125"/>
      <c r="DW125"/>
      <c r="DX125"/>
      <c r="DY125"/>
      <c r="DZ125"/>
      <c r="EA125"/>
    </row>
    <row r="126" spans="1:131" s="20" customFormat="1">
      <c r="A126"/>
      <c r="B126"/>
      <c r="C126"/>
      <c r="D126"/>
      <c r="E126"/>
      <c r="F126"/>
      <c r="G126"/>
      <c r="H126"/>
      <c r="I126"/>
      <c r="J126"/>
      <c r="K126"/>
      <c r="L126"/>
      <c r="M126"/>
      <c r="N126"/>
      <c r="O126"/>
      <c r="P126"/>
      <c r="Q126"/>
      <c r="R126"/>
      <c r="S126"/>
      <c r="T126"/>
      <c r="U126"/>
      <c r="V126"/>
      <c r="W126"/>
      <c r="X126"/>
      <c r="Y126"/>
      <c r="Z126"/>
      <c r="AA126"/>
      <c r="AB126"/>
      <c r="AC126"/>
      <c r="AD126"/>
      <c r="AE126"/>
      <c r="AF126"/>
      <c r="AG126"/>
      <c r="AH126"/>
      <c r="AI126"/>
      <c r="AJ126"/>
      <c r="AK126"/>
      <c r="AL126"/>
      <c r="AM126"/>
      <c r="AN126"/>
      <c r="AO126"/>
      <c r="AP126"/>
      <c r="AQ126"/>
      <c r="AR126"/>
      <c r="AS126"/>
      <c r="AT126"/>
      <c r="AU126"/>
      <c r="AV126"/>
      <c r="AW126"/>
      <c r="AX126"/>
      <c r="AY126"/>
      <c r="AZ126"/>
      <c r="BA126"/>
      <c r="BB126"/>
      <c r="BC126"/>
      <c r="BD126"/>
      <c r="BE126"/>
      <c r="BF126"/>
      <c r="BG126"/>
      <c r="BH126"/>
      <c r="BI126"/>
      <c r="BJ126"/>
      <c r="BK126"/>
      <c r="BL126"/>
      <c r="BM126"/>
      <c r="BN126"/>
      <c r="BO126"/>
      <c r="BP126"/>
      <c r="BQ126"/>
      <c r="BR126"/>
      <c r="BS126"/>
      <c r="BT126"/>
      <c r="BU126"/>
      <c r="BV126"/>
      <c r="BW126"/>
      <c r="BX126"/>
      <c r="BY126"/>
      <c r="BZ126"/>
      <c r="CA126"/>
      <c r="CB126"/>
      <c r="CC126"/>
      <c r="CD126"/>
      <c r="CE126"/>
      <c r="CF126"/>
      <c r="CG126"/>
      <c r="CH126"/>
      <c r="CI126"/>
      <c r="CJ126"/>
      <c r="CK126"/>
      <c r="CL126"/>
      <c r="CM126"/>
      <c r="CN126"/>
      <c r="CO126"/>
      <c r="CP126"/>
      <c r="CQ126"/>
      <c r="CR126"/>
      <c r="CS126"/>
      <c r="CT126"/>
      <c r="CU126"/>
      <c r="CV126"/>
      <c r="CW126"/>
      <c r="CX126"/>
      <c r="CY126"/>
      <c r="CZ126"/>
      <c r="DA126"/>
      <c r="DB126"/>
      <c r="DC126"/>
      <c r="DD126"/>
      <c r="DE126"/>
      <c r="DF126"/>
      <c r="DG126"/>
      <c r="DH126"/>
      <c r="DI126"/>
      <c r="DJ126"/>
      <c r="DK126"/>
      <c r="DL126"/>
      <c r="DM126"/>
      <c r="DN126"/>
      <c r="DO126"/>
      <c r="DP126"/>
      <c r="DQ126"/>
      <c r="DR126"/>
      <c r="DS126"/>
      <c r="DT126"/>
      <c r="DU126"/>
      <c r="DV126"/>
      <c r="DW126"/>
      <c r="DX126"/>
      <c r="DY126"/>
      <c r="DZ126"/>
      <c r="EA126"/>
    </row>
    <row r="127" spans="1:131" s="20" customFormat="1">
      <c r="A127"/>
      <c r="B127"/>
      <c r="C127"/>
      <c r="D127"/>
      <c r="E127"/>
      <c r="F127"/>
      <c r="G127"/>
      <c r="H127"/>
      <c r="I127"/>
      <c r="J127"/>
      <c r="K127"/>
      <c r="L127"/>
      <c r="M127"/>
      <c r="N127"/>
      <c r="O127"/>
      <c r="P127"/>
      <c r="Q127"/>
      <c r="R127"/>
      <c r="S127"/>
      <c r="T127"/>
      <c r="U127"/>
      <c r="V127"/>
      <c r="W127"/>
      <c r="X127"/>
      <c r="Y127"/>
      <c r="Z127"/>
      <c r="AA127"/>
      <c r="AB127"/>
      <c r="AC127"/>
      <c r="AD127"/>
      <c r="AE127"/>
      <c r="AF127"/>
      <c r="AG127"/>
      <c r="AH127"/>
      <c r="AI127"/>
      <c r="AJ127"/>
      <c r="AK127"/>
      <c r="AL127"/>
      <c r="AM127"/>
      <c r="AN127"/>
      <c r="AO127"/>
      <c r="AP127"/>
      <c r="AQ127"/>
      <c r="AR127"/>
      <c r="AS127"/>
      <c r="AT127"/>
      <c r="AU127"/>
      <c r="AV127"/>
      <c r="AW127"/>
      <c r="AX127"/>
      <c r="AY127"/>
      <c r="AZ127"/>
      <c r="BA127"/>
      <c r="BB127"/>
      <c r="BC127"/>
      <c r="BD127"/>
      <c r="BE127"/>
      <c r="BF127"/>
      <c r="BG127"/>
      <c r="BH127"/>
      <c r="BI127"/>
      <c r="BJ127"/>
      <c r="BK127"/>
      <c r="BL127"/>
      <c r="BM127"/>
      <c r="BN127"/>
      <c r="BO127"/>
      <c r="BP127"/>
      <c r="BQ127"/>
      <c r="BR127"/>
      <c r="BS127"/>
      <c r="BT127"/>
      <c r="BU127"/>
      <c r="BV127"/>
      <c r="BW127"/>
      <c r="BX127"/>
      <c r="BY127"/>
      <c r="BZ127"/>
      <c r="CA127"/>
      <c r="CB127"/>
      <c r="CC127"/>
      <c r="CD127"/>
      <c r="CE127"/>
      <c r="CF127"/>
      <c r="CG127"/>
      <c r="CH127"/>
      <c r="CI127"/>
      <c r="CJ127"/>
      <c r="CK127"/>
      <c r="CL127"/>
      <c r="CM127"/>
      <c r="CN127"/>
      <c r="CO127"/>
      <c r="CP127"/>
      <c r="CQ127"/>
      <c r="CR127"/>
      <c r="CS127"/>
      <c r="CT127"/>
      <c r="CU127"/>
      <c r="CV127"/>
      <c r="CW127"/>
      <c r="CX127"/>
      <c r="CY127"/>
      <c r="CZ127"/>
      <c r="DA127"/>
      <c r="DB127"/>
      <c r="DC127"/>
      <c r="DD127"/>
      <c r="DE127"/>
      <c r="DF127"/>
      <c r="DG127"/>
      <c r="DH127"/>
      <c r="DI127"/>
      <c r="DJ127"/>
      <c r="DK127"/>
      <c r="DL127"/>
      <c r="DM127"/>
      <c r="DN127"/>
      <c r="DO127"/>
      <c r="DP127"/>
      <c r="DQ127"/>
      <c r="DR127"/>
      <c r="DS127"/>
      <c r="DT127"/>
      <c r="DU127"/>
      <c r="DV127"/>
      <c r="DW127"/>
      <c r="DX127"/>
      <c r="DY127"/>
      <c r="DZ127"/>
      <c r="EA127"/>
    </row>
    <row r="128" spans="1:131" s="20" customFormat="1">
      <c r="A128"/>
      <c r="B128"/>
      <c r="C128"/>
      <c r="D128"/>
      <c r="E128"/>
      <c r="F128"/>
      <c r="G128"/>
      <c r="H128"/>
      <c r="I128"/>
      <c r="J128"/>
      <c r="K128"/>
      <c r="L128"/>
      <c r="M128"/>
      <c r="N128"/>
      <c r="O128"/>
      <c r="P128"/>
      <c r="Q128"/>
      <c r="R128"/>
      <c r="S128"/>
      <c r="T128"/>
      <c r="U128"/>
      <c r="V128"/>
      <c r="W128"/>
      <c r="X128"/>
      <c r="Y128"/>
      <c r="Z128"/>
      <c r="AA128"/>
      <c r="AB128"/>
      <c r="AC128"/>
      <c r="AD128"/>
      <c r="AE128"/>
      <c r="AF128"/>
      <c r="AG128"/>
      <c r="AH128"/>
      <c r="AI128"/>
      <c r="AJ128"/>
      <c r="AK128"/>
      <c r="AL128"/>
      <c r="AM128"/>
      <c r="AN128"/>
      <c r="AO128"/>
      <c r="AP128"/>
      <c r="AQ128"/>
      <c r="AR128"/>
      <c r="AS128"/>
      <c r="AT128"/>
      <c r="AU128"/>
      <c r="AV128"/>
      <c r="AW128"/>
      <c r="AX128"/>
      <c r="AY128"/>
      <c r="AZ128"/>
      <c r="BA128"/>
      <c r="BB128"/>
      <c r="BC128"/>
      <c r="BD128"/>
      <c r="BE128"/>
      <c r="BF128"/>
      <c r="BG128"/>
      <c r="BH128"/>
      <c r="BI128"/>
      <c r="BJ128"/>
      <c r="BK128"/>
      <c r="BL128"/>
      <c r="BM128"/>
      <c r="BN128"/>
      <c r="BO128"/>
      <c r="BP128"/>
      <c r="BQ128"/>
      <c r="BR128"/>
      <c r="BS128"/>
      <c r="BT128"/>
      <c r="BU128"/>
      <c r="BV128"/>
      <c r="BW128"/>
      <c r="BX128"/>
      <c r="BY128"/>
      <c r="BZ128"/>
      <c r="CA128"/>
      <c r="CB128"/>
      <c r="CC128"/>
      <c r="CD128"/>
      <c r="CE128"/>
      <c r="CF128"/>
      <c r="CG128"/>
      <c r="CH128"/>
      <c r="CI128"/>
      <c r="CJ128"/>
      <c r="CK128"/>
      <c r="CL128"/>
      <c r="CM128"/>
      <c r="CN128"/>
      <c r="CO128"/>
      <c r="CP128"/>
      <c r="CQ128"/>
      <c r="CR128"/>
      <c r="CS128"/>
      <c r="CT128"/>
      <c r="CU128"/>
      <c r="CV128"/>
      <c r="CW128"/>
      <c r="CX128"/>
      <c r="CY128"/>
      <c r="CZ128"/>
      <c r="DA128"/>
      <c r="DB128"/>
      <c r="DC128"/>
      <c r="DD128"/>
      <c r="DE128"/>
      <c r="DF128"/>
      <c r="DG128"/>
      <c r="DH128"/>
      <c r="DI128"/>
      <c r="DJ128"/>
      <c r="DK128"/>
      <c r="DL128"/>
      <c r="DM128"/>
      <c r="DN128"/>
      <c r="DO128"/>
      <c r="DP128"/>
      <c r="DQ128"/>
      <c r="DR128"/>
      <c r="DS128"/>
      <c r="DT128"/>
      <c r="DU128"/>
      <c r="DV128"/>
      <c r="DW128"/>
      <c r="DX128"/>
      <c r="DY128"/>
      <c r="DZ128"/>
      <c r="EA128"/>
    </row>
    <row r="129" spans="1:131" s="20" customFormat="1">
      <c r="A129"/>
      <c r="B129"/>
      <c r="C129"/>
      <c r="D129"/>
      <c r="E129"/>
      <c r="F129"/>
      <c r="G129"/>
      <c r="H129"/>
      <c r="I129"/>
      <c r="J129"/>
      <c r="K129"/>
      <c r="L129"/>
      <c r="M129"/>
      <c r="N129"/>
      <c r="O129"/>
      <c r="P129"/>
      <c r="Q129"/>
      <c r="R129"/>
      <c r="S129"/>
      <c r="T129"/>
      <c r="U129"/>
      <c r="V129"/>
      <c r="W129"/>
      <c r="X129"/>
      <c r="Y129"/>
      <c r="Z129"/>
      <c r="AA129"/>
      <c r="AB129"/>
      <c r="AC129"/>
      <c r="AD129"/>
      <c r="AE129"/>
      <c r="AF129"/>
      <c r="AG129"/>
      <c r="AH129"/>
      <c r="AI129"/>
      <c r="AJ129"/>
      <c r="AK129"/>
      <c r="AL129"/>
      <c r="AM129"/>
      <c r="AN129"/>
      <c r="AO129"/>
      <c r="AP129"/>
      <c r="AQ129"/>
      <c r="AR129"/>
      <c r="AS129"/>
      <c r="AT129"/>
      <c r="AU129"/>
      <c r="AV129"/>
      <c r="AW129"/>
      <c r="AX129"/>
      <c r="AY129"/>
      <c r="AZ129"/>
      <c r="BA129"/>
      <c r="BB129"/>
      <c r="BC129"/>
      <c r="BD129"/>
      <c r="BE129"/>
      <c r="BF129"/>
      <c r="BG129"/>
      <c r="BH129"/>
      <c r="BI129"/>
      <c r="BJ129"/>
      <c r="BK129"/>
      <c r="BL129"/>
      <c r="BM129"/>
      <c r="BN129"/>
      <c r="BO129"/>
      <c r="BP129"/>
      <c r="BQ129"/>
      <c r="BR129"/>
      <c r="BS129"/>
      <c r="BT129"/>
      <c r="BU129"/>
      <c r="BV129"/>
      <c r="BW129"/>
      <c r="BX129"/>
      <c r="BY129"/>
      <c r="BZ129"/>
      <c r="CA129"/>
      <c r="CB129"/>
      <c r="CC129"/>
      <c r="CD129"/>
      <c r="CE129"/>
      <c r="CF129"/>
      <c r="CG129"/>
      <c r="CH129"/>
      <c r="CI129"/>
      <c r="CJ129"/>
      <c r="CK129"/>
      <c r="CL129"/>
      <c r="CM129"/>
      <c r="CN129"/>
      <c r="CO129"/>
      <c r="CP129"/>
      <c r="CQ129"/>
      <c r="CR129"/>
      <c r="CS129"/>
      <c r="CT129"/>
      <c r="CU129"/>
      <c r="CV129"/>
      <c r="CW129"/>
      <c r="CX129"/>
      <c r="CY129"/>
      <c r="CZ129"/>
      <c r="DA129"/>
      <c r="DB129"/>
      <c r="DC129"/>
      <c r="DD129"/>
      <c r="DE129"/>
      <c r="DF129"/>
      <c r="DG129"/>
      <c r="DH129"/>
      <c r="DI129"/>
      <c r="DJ129"/>
      <c r="DK129"/>
      <c r="DL129"/>
      <c r="DM129"/>
      <c r="DN129"/>
      <c r="DO129"/>
      <c r="DP129"/>
      <c r="DQ129"/>
      <c r="DR129"/>
      <c r="DS129"/>
      <c r="DT129"/>
      <c r="DU129"/>
      <c r="DV129"/>
      <c r="DW129"/>
      <c r="DX129"/>
      <c r="DY129"/>
      <c r="DZ129"/>
      <c r="EA129"/>
    </row>
    <row r="130" spans="1:131" s="20" customFormat="1">
      <c r="A130"/>
      <c r="B130"/>
      <c r="C130"/>
      <c r="D130"/>
      <c r="E130"/>
      <c r="F130"/>
      <c r="G130"/>
      <c r="H130"/>
      <c r="I130"/>
      <c r="J130"/>
      <c r="K130"/>
      <c r="L130"/>
      <c r="M130"/>
      <c r="N130"/>
      <c r="O130"/>
      <c r="P130"/>
      <c r="Q130"/>
      <c r="R130"/>
      <c r="S130"/>
      <c r="T130"/>
      <c r="U130"/>
      <c r="V130"/>
      <c r="W130"/>
      <c r="X130"/>
      <c r="Y130"/>
      <c r="Z130"/>
      <c r="AA130"/>
      <c r="AB130"/>
      <c r="AC130"/>
      <c r="AD130"/>
      <c r="AE130"/>
      <c r="AF130"/>
      <c r="AG130"/>
      <c r="AH130"/>
      <c r="AI130"/>
      <c r="AJ130"/>
      <c r="AK130"/>
      <c r="AL130"/>
      <c r="AM130"/>
      <c r="AN130"/>
      <c r="AO130"/>
      <c r="AP130"/>
      <c r="AQ130"/>
      <c r="AR130"/>
      <c r="AS130"/>
      <c r="AT130"/>
      <c r="AU130"/>
      <c r="AV130"/>
      <c r="AW130"/>
      <c r="AX130"/>
      <c r="AY130"/>
      <c r="AZ130"/>
      <c r="BA130"/>
      <c r="BB130"/>
      <c r="BC130"/>
      <c r="BD130"/>
      <c r="BE130"/>
      <c r="BF130"/>
      <c r="BG130"/>
      <c r="BH130"/>
      <c r="BI130"/>
      <c r="BJ130"/>
      <c r="BK130"/>
      <c r="BL130"/>
      <c r="BM130"/>
      <c r="BN130"/>
      <c r="BO130"/>
      <c r="BP130"/>
      <c r="BQ130"/>
      <c r="BR130"/>
      <c r="BS130"/>
      <c r="BT130"/>
      <c r="BU130"/>
      <c r="BV130"/>
      <c r="BW130"/>
      <c r="BX130"/>
      <c r="BY130"/>
      <c r="BZ130"/>
      <c r="CA130"/>
      <c r="CB130"/>
      <c r="CC130"/>
      <c r="CD130"/>
      <c r="CE130"/>
      <c r="CF130"/>
      <c r="CG130"/>
      <c r="CH130"/>
      <c r="CI130"/>
      <c r="CJ130"/>
      <c r="CK130"/>
      <c r="CL130"/>
      <c r="CM130"/>
      <c r="CN130"/>
      <c r="CO130"/>
      <c r="CP130"/>
      <c r="CQ130"/>
      <c r="CR130"/>
      <c r="CS130"/>
      <c r="CT130"/>
      <c r="CU130"/>
      <c r="CV130"/>
      <c r="CW130"/>
      <c r="CX130"/>
      <c r="CY130"/>
      <c r="CZ130"/>
      <c r="DA130"/>
      <c r="DB130"/>
      <c r="DC130"/>
      <c r="DD130"/>
      <c r="DE130"/>
      <c r="DF130"/>
      <c r="DG130"/>
      <c r="DH130"/>
      <c r="DI130"/>
      <c r="DJ130"/>
      <c r="DK130"/>
      <c r="DL130"/>
      <c r="DM130"/>
      <c r="DN130"/>
      <c r="DO130"/>
      <c r="DP130"/>
      <c r="DQ130"/>
      <c r="DR130"/>
      <c r="DS130"/>
      <c r="DT130"/>
      <c r="DU130"/>
      <c r="DV130"/>
      <c r="DW130"/>
      <c r="DX130"/>
      <c r="DY130"/>
      <c r="DZ130"/>
      <c r="EA130"/>
    </row>
    <row r="131" spans="1:131" s="20" customFormat="1">
      <c r="A131"/>
      <c r="B131"/>
      <c r="C131"/>
      <c r="D131"/>
      <c r="E131"/>
      <c r="F131"/>
      <c r="G131"/>
      <c r="H131"/>
      <c r="I131"/>
      <c r="J131"/>
      <c r="K131"/>
      <c r="L131"/>
      <c r="M131"/>
      <c r="N131"/>
      <c r="O131"/>
      <c r="P131"/>
      <c r="Q131"/>
      <c r="R131"/>
      <c r="S131"/>
      <c r="T131"/>
      <c r="U131"/>
      <c r="V131"/>
      <c r="W131"/>
      <c r="X131"/>
      <c r="Y131"/>
      <c r="Z131"/>
      <c r="AA131"/>
      <c r="AB131"/>
      <c r="AC131"/>
      <c r="AD131"/>
      <c r="AE131"/>
      <c r="AF131"/>
      <c r="AG131"/>
      <c r="AH131"/>
      <c r="AI131"/>
      <c r="AJ131"/>
      <c r="AK131"/>
      <c r="AL131"/>
      <c r="AM131"/>
      <c r="AN131"/>
      <c r="AO131"/>
      <c r="AP131"/>
      <c r="AQ131"/>
      <c r="AR131"/>
      <c r="AS131"/>
      <c r="AT131"/>
      <c r="AU131"/>
      <c r="AV131"/>
      <c r="AW131"/>
      <c r="AX131"/>
      <c r="AY131"/>
      <c r="AZ131"/>
      <c r="BA131"/>
      <c r="BB131"/>
      <c r="BC131"/>
      <c r="BD131"/>
      <c r="BE131"/>
      <c r="BF131"/>
      <c r="BG131"/>
      <c r="BH131"/>
      <c r="BI131"/>
      <c r="BJ131"/>
      <c r="BK131"/>
      <c r="BL131"/>
      <c r="BM131"/>
      <c r="BN131"/>
      <c r="BO131"/>
      <c r="BP131"/>
      <c r="BQ131"/>
      <c r="BR131"/>
      <c r="BS131"/>
      <c r="BT131"/>
      <c r="BU131"/>
      <c r="BV131"/>
      <c r="BW131"/>
      <c r="BX131"/>
      <c r="BY131"/>
      <c r="BZ131"/>
      <c r="CA131"/>
      <c r="CB131"/>
      <c r="CC131"/>
      <c r="CD131"/>
      <c r="CE131"/>
      <c r="CF131"/>
      <c r="CG131"/>
      <c r="CH131"/>
      <c r="CI131"/>
      <c r="CJ131"/>
      <c r="CK131"/>
      <c r="CL131"/>
      <c r="CM131"/>
      <c r="CN131"/>
      <c r="CO131"/>
      <c r="CP131"/>
      <c r="CQ131"/>
      <c r="CR131"/>
      <c r="CS131"/>
      <c r="CT131"/>
      <c r="CU131"/>
      <c r="CV131"/>
      <c r="CW131"/>
      <c r="CX131"/>
      <c r="CY131"/>
      <c r="CZ131"/>
      <c r="DA131"/>
      <c r="DB131"/>
      <c r="DC131"/>
      <c r="DD131"/>
      <c r="DE131"/>
      <c r="DF131"/>
      <c r="DG131"/>
      <c r="DH131"/>
      <c r="DI131"/>
      <c r="DJ131"/>
      <c r="DK131"/>
      <c r="DL131"/>
      <c r="DM131"/>
      <c r="DN131"/>
      <c r="DO131"/>
      <c r="DP131"/>
      <c r="DQ131"/>
      <c r="DR131"/>
      <c r="DS131"/>
      <c r="DT131"/>
      <c r="DU131"/>
      <c r="DV131"/>
      <c r="DW131"/>
      <c r="DX131"/>
      <c r="DY131"/>
      <c r="DZ131"/>
      <c r="EA131"/>
    </row>
    <row r="132" spans="1:131" s="20" customFormat="1">
      <c r="A132"/>
      <c r="B132"/>
      <c r="C132"/>
      <c r="D132"/>
      <c r="E132"/>
      <c r="F132"/>
      <c r="G132"/>
      <c r="H132"/>
      <c r="I132"/>
      <c r="J132"/>
      <c r="K132"/>
      <c r="L132"/>
      <c r="M132"/>
      <c r="N132"/>
      <c r="O132"/>
      <c r="P132"/>
      <c r="Q132"/>
      <c r="R132"/>
      <c r="S132"/>
      <c r="T132"/>
      <c r="U132"/>
      <c r="V132"/>
      <c r="W132"/>
      <c r="X132"/>
      <c r="Y132"/>
      <c r="Z132"/>
      <c r="AA132"/>
      <c r="AB132"/>
      <c r="AC132"/>
      <c r="AD132"/>
      <c r="AE132"/>
      <c r="AF132"/>
      <c r="AG132"/>
      <c r="AH132"/>
      <c r="AI132"/>
      <c r="AJ132"/>
      <c r="AK132"/>
      <c r="AL132"/>
      <c r="AM132"/>
      <c r="AN132"/>
      <c r="AO132"/>
      <c r="AP132"/>
      <c r="AQ132"/>
      <c r="AR132"/>
      <c r="AS132"/>
      <c r="AT132"/>
      <c r="AU132"/>
      <c r="AV132"/>
      <c r="AW132"/>
      <c r="AX132"/>
      <c r="AY132"/>
      <c r="AZ132"/>
      <c r="BA132"/>
      <c r="BB132"/>
      <c r="BC132"/>
      <c r="BD132"/>
      <c r="BE132"/>
      <c r="BF132"/>
      <c r="BG132"/>
      <c r="BH132"/>
      <c r="BI132"/>
      <c r="BJ132"/>
      <c r="BK132"/>
      <c r="BL132"/>
      <c r="BM132"/>
      <c r="BN132"/>
      <c r="BO132"/>
      <c r="BP132"/>
      <c r="BQ132"/>
      <c r="BR132"/>
      <c r="BS132"/>
      <c r="BT132"/>
      <c r="BU132"/>
      <c r="BV132"/>
      <c r="BW132"/>
      <c r="BX132"/>
      <c r="BY132"/>
      <c r="BZ132"/>
      <c r="CA132"/>
      <c r="CB132"/>
      <c r="CC132"/>
      <c r="CD132"/>
      <c r="CE132"/>
      <c r="CF132"/>
      <c r="CG132"/>
      <c r="CH132"/>
      <c r="CI132"/>
      <c r="CJ132"/>
      <c r="CK132"/>
      <c r="CL132"/>
      <c r="CM132"/>
      <c r="CN132"/>
      <c r="CO132"/>
      <c r="CP132"/>
      <c r="CQ132"/>
      <c r="CR132"/>
      <c r="CS132"/>
      <c r="CT132"/>
      <c r="CU132"/>
      <c r="CV132"/>
      <c r="CW132"/>
      <c r="CX132"/>
      <c r="CY132"/>
      <c r="CZ132"/>
      <c r="DA132"/>
      <c r="DB132"/>
      <c r="DC132"/>
      <c r="DD132"/>
      <c r="DE132"/>
      <c r="DF132"/>
      <c r="DG132"/>
      <c r="DH132"/>
      <c r="DI132"/>
      <c r="DJ132"/>
      <c r="DK132"/>
      <c r="DL132"/>
      <c r="DM132"/>
      <c r="DN132"/>
      <c r="DO132"/>
      <c r="DP132"/>
      <c r="DQ132"/>
      <c r="DR132"/>
      <c r="DS132"/>
      <c r="DT132"/>
      <c r="DU132"/>
      <c r="DV132"/>
      <c r="DW132"/>
      <c r="DX132"/>
      <c r="DY132"/>
      <c r="DZ132"/>
      <c r="EA132"/>
    </row>
    <row r="133" spans="1:131" s="20" customFormat="1">
      <c r="A133"/>
      <c r="B133"/>
      <c r="C133"/>
      <c r="D133"/>
      <c r="E133"/>
      <c r="F133"/>
      <c r="G133"/>
      <c r="H133"/>
      <c r="I133"/>
      <c r="J133"/>
      <c r="K133"/>
      <c r="L133"/>
      <c r="M133"/>
      <c r="N133"/>
      <c r="O133"/>
      <c r="P133"/>
      <c r="Q133"/>
      <c r="R133"/>
      <c r="S133"/>
      <c r="T133"/>
      <c r="U133"/>
      <c r="V133"/>
      <c r="W133"/>
      <c r="X133"/>
      <c r="Y133"/>
      <c r="Z133"/>
      <c r="AA133"/>
      <c r="AB133"/>
      <c r="AC133"/>
      <c r="AD133"/>
      <c r="AE133"/>
      <c r="AF133"/>
      <c r="AG133"/>
      <c r="AH133"/>
      <c r="AI133"/>
      <c r="AJ133"/>
      <c r="AK133"/>
      <c r="AL133"/>
      <c r="AM133"/>
      <c r="AN133"/>
      <c r="AO133"/>
      <c r="AP133"/>
      <c r="AQ133"/>
      <c r="AR133"/>
      <c r="AS133"/>
      <c r="AT133"/>
      <c r="AU133"/>
      <c r="AV133"/>
      <c r="AW133"/>
      <c r="AX133"/>
      <c r="AY133"/>
      <c r="AZ133"/>
      <c r="BA133"/>
      <c r="BB133"/>
      <c r="BC133"/>
      <c r="BD133"/>
      <c r="BE133"/>
      <c r="BF133"/>
      <c r="BG133"/>
      <c r="BH133"/>
      <c r="BI133"/>
      <c r="BJ133"/>
      <c r="BK133"/>
      <c r="BL133"/>
      <c r="BM133"/>
      <c r="BN133"/>
      <c r="BO133"/>
      <c r="BP133"/>
      <c r="BQ133"/>
      <c r="BR133"/>
      <c r="BS133"/>
      <c r="BT133"/>
      <c r="BU133"/>
      <c r="BV133"/>
      <c r="BW133"/>
      <c r="BX133"/>
      <c r="BY133"/>
      <c r="BZ133"/>
      <c r="CA133"/>
      <c r="CB133"/>
      <c r="CC133"/>
      <c r="CD133"/>
      <c r="CE133"/>
      <c r="CF133"/>
      <c r="CG133"/>
      <c r="CH133"/>
      <c r="CI133"/>
      <c r="CJ133"/>
      <c r="CK133"/>
      <c r="CL133"/>
      <c r="CM133"/>
      <c r="CN133"/>
      <c r="CO133"/>
      <c r="CP133"/>
      <c r="CQ133"/>
      <c r="CR133"/>
      <c r="CS133"/>
      <c r="CT133"/>
      <c r="CU133"/>
      <c r="CV133"/>
      <c r="CW133"/>
      <c r="CX133"/>
      <c r="CY133"/>
      <c r="CZ133"/>
      <c r="DA133"/>
      <c r="DB133"/>
      <c r="DC133"/>
      <c r="DD133"/>
      <c r="DE133"/>
      <c r="DF133"/>
      <c r="DG133"/>
      <c r="DH133"/>
      <c r="DI133"/>
      <c r="DJ133"/>
      <c r="DK133"/>
      <c r="DL133"/>
      <c r="DM133"/>
      <c r="DN133"/>
      <c r="DO133"/>
      <c r="DP133"/>
      <c r="DQ133"/>
      <c r="DR133"/>
      <c r="DS133"/>
      <c r="DT133"/>
      <c r="DU133"/>
      <c r="DV133"/>
      <c r="DW133"/>
      <c r="DX133"/>
      <c r="DY133"/>
      <c r="DZ133"/>
      <c r="EA133"/>
    </row>
    <row r="134" spans="1:131" s="20" customFormat="1">
      <c r="A134"/>
      <c r="B134"/>
      <c r="C134"/>
      <c r="D134"/>
      <c r="E134"/>
      <c r="F134"/>
      <c r="G134"/>
      <c r="H134"/>
      <c r="I134"/>
      <c r="J134"/>
      <c r="K134"/>
      <c r="L134"/>
      <c r="M134"/>
      <c r="N134"/>
      <c r="O134"/>
      <c r="P134"/>
      <c r="Q134"/>
      <c r="R134"/>
      <c r="S134"/>
      <c r="T134"/>
      <c r="U134"/>
      <c r="V134"/>
      <c r="W134"/>
      <c r="X134"/>
      <c r="Y134"/>
      <c r="Z134"/>
      <c r="AA134"/>
      <c r="AB134"/>
      <c r="AC134"/>
      <c r="AD134"/>
      <c r="AE134"/>
      <c r="AF134"/>
      <c r="AG134"/>
      <c r="AH134"/>
      <c r="AI134"/>
      <c r="AJ134"/>
      <c r="AK134"/>
      <c r="AL134"/>
      <c r="AM134"/>
      <c r="AN134"/>
      <c r="AO134"/>
      <c r="AP134"/>
      <c r="AQ134"/>
      <c r="AR134"/>
      <c r="AS134"/>
      <c r="AT134"/>
      <c r="AU134"/>
      <c r="AV134"/>
      <c r="AW134"/>
      <c r="AX134"/>
      <c r="AY134"/>
      <c r="AZ134"/>
      <c r="BA134"/>
      <c r="BB134"/>
      <c r="BC134"/>
      <c r="BD134"/>
      <c r="BE134"/>
      <c r="BF134"/>
      <c r="BG134"/>
      <c r="BH134"/>
      <c r="BI134"/>
      <c r="BJ134"/>
      <c r="BK134"/>
      <c r="BL134"/>
      <c r="BM134"/>
      <c r="BN134"/>
      <c r="BO134"/>
      <c r="BP134"/>
      <c r="BQ134"/>
      <c r="BR134"/>
      <c r="BS134"/>
      <c r="BT134"/>
      <c r="BU134"/>
      <c r="BV134"/>
      <c r="BW134"/>
      <c r="BX134"/>
      <c r="BY134"/>
      <c r="BZ134"/>
      <c r="CA134"/>
      <c r="CB134"/>
      <c r="CC134"/>
      <c r="CD134"/>
      <c r="CE134"/>
      <c r="CF134"/>
      <c r="CG134"/>
      <c r="CH134"/>
      <c r="CI134"/>
      <c r="CJ134"/>
      <c r="CK134"/>
      <c r="CL134"/>
      <c r="CM134"/>
      <c r="CN134"/>
      <c r="CO134"/>
      <c r="CP134"/>
      <c r="CQ134"/>
      <c r="CR134"/>
      <c r="CS134"/>
      <c r="CT134"/>
      <c r="CU134"/>
      <c r="CV134"/>
      <c r="CW134"/>
      <c r="CX134"/>
      <c r="CY134"/>
      <c r="CZ134"/>
      <c r="DA134"/>
      <c r="DB134"/>
      <c r="DC134"/>
      <c r="DD134"/>
      <c r="DE134"/>
      <c r="DF134"/>
      <c r="DG134"/>
      <c r="DH134"/>
      <c r="DI134"/>
      <c r="DJ134"/>
      <c r="DK134"/>
      <c r="DL134"/>
      <c r="DM134"/>
      <c r="DN134"/>
      <c r="DO134"/>
      <c r="DP134"/>
      <c r="DQ134"/>
      <c r="DR134"/>
      <c r="DS134"/>
      <c r="DT134"/>
      <c r="DU134"/>
      <c r="DV134"/>
      <c r="DW134"/>
      <c r="DX134"/>
      <c r="DY134"/>
      <c r="DZ134"/>
      <c r="EA134"/>
    </row>
    <row r="135" spans="1:131" s="20" customFormat="1">
      <c r="A135"/>
      <c r="B135"/>
      <c r="C135"/>
      <c r="D135"/>
      <c r="E135"/>
      <c r="F135"/>
      <c r="G135"/>
      <c r="H135"/>
      <c r="I135"/>
      <c r="J135"/>
      <c r="K135"/>
      <c r="L135"/>
      <c r="M135"/>
      <c r="N135"/>
      <c r="O135"/>
      <c r="P135"/>
      <c r="Q135"/>
      <c r="R135"/>
      <c r="S135"/>
      <c r="T135"/>
      <c r="U135"/>
      <c r="V135"/>
      <c r="W135"/>
      <c r="X135"/>
      <c r="Y135"/>
      <c r="Z135"/>
      <c r="AA135"/>
      <c r="AB135"/>
      <c r="AC135"/>
      <c r="AD135"/>
      <c r="AE135"/>
      <c r="AF135"/>
      <c r="AG135"/>
      <c r="AH135"/>
      <c r="AI135"/>
      <c r="AJ135"/>
      <c r="AK135"/>
      <c r="AL135"/>
      <c r="AM135"/>
      <c r="AN135"/>
      <c r="AO135"/>
      <c r="AP135"/>
      <c r="AQ135"/>
      <c r="AR135"/>
      <c r="AS135"/>
      <c r="AT135"/>
      <c r="AU135"/>
      <c r="AV135"/>
      <c r="AW135"/>
      <c r="AX135"/>
      <c r="AY135"/>
      <c r="AZ135"/>
      <c r="BA135"/>
      <c r="BB135"/>
      <c r="BC135"/>
      <c r="BD135"/>
      <c r="BE135"/>
      <c r="BF135"/>
      <c r="BG135"/>
      <c r="BH135"/>
      <c r="BI135"/>
      <c r="BJ135"/>
      <c r="BK135"/>
      <c r="BL135"/>
      <c r="BM135"/>
      <c r="BN135"/>
      <c r="BO135"/>
      <c r="BP135"/>
      <c r="BQ135"/>
      <c r="BR135"/>
      <c r="BS135"/>
      <c r="BT135"/>
      <c r="BU135"/>
      <c r="BV135"/>
      <c r="BW135"/>
      <c r="BX135"/>
      <c r="BY135"/>
      <c r="BZ135"/>
      <c r="CA135"/>
      <c r="CB135"/>
      <c r="CC135"/>
      <c r="CD135"/>
      <c r="CE135"/>
      <c r="CF135"/>
      <c r="CG135"/>
      <c r="CH135"/>
      <c r="CI135"/>
      <c r="CJ135"/>
      <c r="CK135"/>
      <c r="CL135"/>
      <c r="CM135"/>
      <c r="CN135"/>
      <c r="CO135"/>
      <c r="CP135"/>
      <c r="CQ135"/>
      <c r="CR135"/>
      <c r="CS135"/>
      <c r="CT135"/>
      <c r="CU135"/>
      <c r="CV135"/>
      <c r="CW135"/>
      <c r="CX135"/>
      <c r="CY135"/>
      <c r="CZ135"/>
      <c r="DA135"/>
      <c r="DB135"/>
      <c r="DC135"/>
      <c r="DD135"/>
      <c r="DE135"/>
      <c r="DF135"/>
      <c r="DG135"/>
      <c r="DH135"/>
      <c r="DI135"/>
      <c r="DJ135"/>
      <c r="DK135"/>
      <c r="DL135"/>
      <c r="DM135"/>
      <c r="DN135"/>
      <c r="DO135"/>
      <c r="DP135"/>
      <c r="DQ135"/>
      <c r="DR135"/>
      <c r="DS135"/>
      <c r="DT135"/>
      <c r="DU135"/>
      <c r="DV135"/>
      <c r="DW135"/>
      <c r="DX135"/>
      <c r="DY135"/>
      <c r="DZ135"/>
      <c r="EA135"/>
    </row>
    <row r="136" spans="1:131" s="20" customFormat="1">
      <c r="A136"/>
      <c r="B136"/>
      <c r="C136"/>
      <c r="D136"/>
      <c r="E136"/>
      <c r="F136"/>
      <c r="G136"/>
      <c r="H136"/>
      <c r="I136"/>
      <c r="J136"/>
      <c r="K136"/>
      <c r="L136"/>
      <c r="M136"/>
      <c r="N136"/>
      <c r="O136"/>
      <c r="P136"/>
      <c r="Q136"/>
      <c r="R136"/>
      <c r="S136"/>
      <c r="T136"/>
      <c r="U136"/>
      <c r="V136"/>
      <c r="W136"/>
      <c r="X136"/>
      <c r="Y136"/>
      <c r="Z136"/>
      <c r="AA136"/>
      <c r="AB136"/>
      <c r="AC136"/>
      <c r="AD136"/>
      <c r="AE136"/>
      <c r="AF136"/>
      <c r="AG136"/>
      <c r="AH136"/>
      <c r="AI136"/>
      <c r="AJ136"/>
      <c r="AK136"/>
      <c r="AL136"/>
      <c r="AM136"/>
      <c r="AN136"/>
      <c r="AO136"/>
      <c r="AP136"/>
      <c r="AQ136"/>
      <c r="AR136"/>
      <c r="AS136"/>
      <c r="AT136"/>
      <c r="AU136"/>
      <c r="AV136"/>
      <c r="AW136"/>
      <c r="AX136"/>
      <c r="AY136"/>
      <c r="AZ136"/>
      <c r="BA136"/>
      <c r="BB136"/>
      <c r="BC136"/>
      <c r="BD136"/>
      <c r="BE136"/>
      <c r="BF136"/>
      <c r="BG136"/>
      <c r="BH136"/>
      <c r="BI136"/>
      <c r="BJ136"/>
      <c r="BK136"/>
      <c r="BL136"/>
      <c r="BM136"/>
      <c r="BN136"/>
      <c r="BO136"/>
      <c r="BP136"/>
      <c r="BQ136"/>
      <c r="BR136"/>
      <c r="BS136"/>
      <c r="BT136"/>
      <c r="BU136"/>
      <c r="BV136"/>
      <c r="BW136"/>
      <c r="BX136"/>
      <c r="BY136"/>
      <c r="BZ136"/>
      <c r="CA136"/>
      <c r="CB136"/>
      <c r="CC136"/>
      <c r="CD136"/>
      <c r="CE136"/>
      <c r="CF136"/>
      <c r="CG136"/>
      <c r="CH136"/>
      <c r="CI136"/>
      <c r="CJ136"/>
      <c r="CK136"/>
      <c r="CL136"/>
      <c r="CM136"/>
      <c r="CN136"/>
      <c r="CO136"/>
      <c r="CP136"/>
      <c r="CQ136"/>
      <c r="CR136"/>
      <c r="CS136"/>
      <c r="CT136"/>
      <c r="CU136"/>
      <c r="CV136"/>
      <c r="CW136"/>
      <c r="CX136"/>
      <c r="CY136"/>
      <c r="CZ136"/>
      <c r="DA136"/>
      <c r="DB136"/>
      <c r="DC136"/>
      <c r="DD136"/>
      <c r="DE136"/>
      <c r="DF136"/>
      <c r="DG136"/>
      <c r="DH136"/>
      <c r="DI136"/>
      <c r="DJ136"/>
      <c r="DK136"/>
      <c r="DL136"/>
      <c r="DM136"/>
      <c r="DN136"/>
      <c r="DO136"/>
      <c r="DP136"/>
      <c r="DQ136"/>
      <c r="DR136"/>
      <c r="DS136"/>
      <c r="DT136"/>
      <c r="DU136"/>
      <c r="DV136"/>
      <c r="DW136"/>
      <c r="DX136"/>
      <c r="DY136"/>
      <c r="DZ136"/>
      <c r="EA136"/>
    </row>
    <row r="137" spans="1:131" s="20" customFormat="1">
      <c r="A137"/>
      <c r="B137"/>
      <c r="C137"/>
      <c r="D137"/>
      <c r="E137"/>
      <c r="F137"/>
      <c r="G137"/>
      <c r="H137"/>
      <c r="I137"/>
      <c r="J137"/>
      <c r="K137"/>
      <c r="L137"/>
      <c r="M137"/>
      <c r="N137"/>
      <c r="O137"/>
      <c r="P137"/>
      <c r="Q137"/>
      <c r="R137"/>
      <c r="S137"/>
      <c r="T137"/>
      <c r="U137"/>
      <c r="V137"/>
      <c r="W137"/>
      <c r="X137"/>
      <c r="Y137"/>
      <c r="Z137"/>
      <c r="AA137"/>
      <c r="AB137"/>
      <c r="AC137"/>
      <c r="AD137"/>
      <c r="AE137"/>
      <c r="AF137"/>
      <c r="AG137"/>
      <c r="AH137"/>
      <c r="AI137"/>
      <c r="AJ137"/>
      <c r="AK137"/>
      <c r="AL137"/>
      <c r="AM137"/>
      <c r="AN137"/>
      <c r="AO137"/>
      <c r="AP137"/>
      <c r="AQ137"/>
      <c r="AR137"/>
      <c r="AS137"/>
      <c r="AT137"/>
      <c r="AU137"/>
      <c r="AV137"/>
      <c r="AW137"/>
      <c r="AX137"/>
      <c r="AY137"/>
      <c r="AZ137"/>
      <c r="BA137"/>
      <c r="BB137"/>
      <c r="BC137"/>
      <c r="BD137"/>
      <c r="BE137"/>
      <c r="BF137"/>
      <c r="BG137"/>
      <c r="BH137"/>
      <c r="BI137"/>
      <c r="BJ137"/>
      <c r="BK137"/>
      <c r="BL137"/>
      <c r="BM137"/>
      <c r="BN137"/>
      <c r="BO137"/>
      <c r="BP137"/>
      <c r="BQ137"/>
      <c r="BR137"/>
      <c r="BS137"/>
      <c r="BT137"/>
      <c r="BU137"/>
      <c r="BV137"/>
      <c r="BW137"/>
      <c r="BX137"/>
      <c r="BY137"/>
      <c r="BZ137"/>
      <c r="CA137"/>
      <c r="CB137"/>
      <c r="CC137"/>
      <c r="CD137"/>
      <c r="CE137"/>
      <c r="CF137"/>
      <c r="CG137"/>
      <c r="CH137"/>
      <c r="CI137"/>
      <c r="CJ137"/>
      <c r="CK137"/>
      <c r="CL137"/>
      <c r="CM137"/>
      <c r="CN137"/>
      <c r="CO137"/>
      <c r="CP137"/>
      <c r="CQ137"/>
      <c r="CR137"/>
      <c r="CS137"/>
      <c r="CT137"/>
      <c r="CU137"/>
      <c r="CV137"/>
      <c r="CW137"/>
      <c r="CX137"/>
      <c r="CY137"/>
      <c r="CZ137"/>
      <c r="DA137"/>
      <c r="DB137"/>
      <c r="DC137"/>
      <c r="DD137"/>
      <c r="DE137"/>
      <c r="DF137"/>
      <c r="DG137"/>
      <c r="DH137"/>
      <c r="DI137"/>
      <c r="DJ137"/>
      <c r="DK137"/>
      <c r="DL137"/>
      <c r="DM137"/>
      <c r="DN137"/>
      <c r="DO137"/>
      <c r="DP137"/>
      <c r="DQ137"/>
      <c r="DR137"/>
      <c r="DS137"/>
      <c r="DT137"/>
      <c r="DU137"/>
      <c r="DV137"/>
      <c r="DW137"/>
      <c r="DX137"/>
      <c r="DY137"/>
      <c r="DZ137"/>
      <c r="EA137"/>
    </row>
    <row r="138" spans="1:131" s="20" customFormat="1">
      <c r="A138"/>
      <c r="B138"/>
      <c r="C138"/>
      <c r="D138"/>
      <c r="E138"/>
      <c r="F138"/>
      <c r="G138"/>
      <c r="H138"/>
      <c r="I138"/>
      <c r="J138"/>
      <c r="K138"/>
      <c r="L138"/>
      <c r="M138"/>
      <c r="N138"/>
      <c r="O138"/>
      <c r="P138"/>
      <c r="Q138"/>
      <c r="R138"/>
      <c r="S138"/>
      <c r="T138"/>
      <c r="U138"/>
      <c r="V138"/>
      <c r="W138"/>
      <c r="X138"/>
      <c r="Y138"/>
      <c r="Z138"/>
      <c r="AA138"/>
      <c r="AB138"/>
      <c r="AC138"/>
      <c r="AD138"/>
      <c r="AE138"/>
      <c r="AF138"/>
      <c r="AG138"/>
      <c r="AH138"/>
      <c r="AI138"/>
      <c r="AJ138"/>
      <c r="AK138"/>
      <c r="AL138"/>
      <c r="AM138"/>
      <c r="AN138"/>
      <c r="AO138"/>
      <c r="AP138"/>
      <c r="AQ138"/>
      <c r="AR138"/>
      <c r="AS138"/>
      <c r="AT138"/>
      <c r="AU138"/>
      <c r="AV138"/>
      <c r="AW138"/>
      <c r="AX138"/>
      <c r="AY138"/>
      <c r="AZ138"/>
      <c r="BA138"/>
      <c r="BB138"/>
      <c r="BC138"/>
      <c r="BD138"/>
      <c r="BE138"/>
      <c r="BF138"/>
      <c r="BG138"/>
      <c r="BH138"/>
      <c r="BI138"/>
      <c r="BJ138"/>
      <c r="BK138"/>
      <c r="BL138"/>
      <c r="BM138"/>
      <c r="BN138"/>
      <c r="BO138"/>
      <c r="BP138"/>
      <c r="BQ138"/>
      <c r="BR138"/>
      <c r="BS138"/>
      <c r="BT138"/>
      <c r="BU138"/>
      <c r="BV138"/>
      <c r="BW138"/>
      <c r="BX138"/>
      <c r="BY138"/>
      <c r="BZ138"/>
      <c r="CA138"/>
      <c r="CB138"/>
      <c r="CC138"/>
      <c r="CD138"/>
      <c r="CE138"/>
      <c r="CF138"/>
      <c r="CG138"/>
      <c r="CH138"/>
      <c r="CI138"/>
      <c r="CJ138"/>
      <c r="CK138"/>
      <c r="CL138"/>
      <c r="CM138"/>
      <c r="CN138"/>
      <c r="CO138"/>
      <c r="CP138"/>
      <c r="CQ138"/>
      <c r="CR138"/>
      <c r="CS138"/>
      <c r="CT138"/>
      <c r="CU138"/>
      <c r="CV138"/>
      <c r="CW138"/>
      <c r="CX138"/>
      <c r="CY138"/>
      <c r="CZ138"/>
      <c r="DA138"/>
      <c r="DB138"/>
      <c r="DC138"/>
      <c r="DD138"/>
      <c r="DE138"/>
      <c r="DF138"/>
      <c r="DG138"/>
      <c r="DH138"/>
      <c r="DI138"/>
      <c r="DJ138"/>
      <c r="DK138"/>
      <c r="DL138"/>
      <c r="DM138"/>
      <c r="DN138"/>
      <c r="DO138"/>
      <c r="DP138"/>
      <c r="DQ138"/>
      <c r="DR138"/>
      <c r="DS138"/>
      <c r="DT138"/>
      <c r="DU138"/>
      <c r="DV138"/>
      <c r="DW138"/>
      <c r="DX138"/>
      <c r="DY138"/>
      <c r="DZ138"/>
      <c r="EA138"/>
    </row>
  </sheetData>
  <mergeCells count="3">
    <mergeCell ref="I6:N6"/>
    <mergeCell ref="O6:P6"/>
    <mergeCell ref="R6:T6"/>
  </mergeCells>
  <pageMargins left="0.7" right="0.7" top="0.75" bottom="0.75" header="0.3" footer="0.3"/>
  <legacyDrawing r:id="rId1"/>
</worksheet>
</file>

<file path=xl/worksheets/sheet6.xml><?xml version="1.0" encoding="utf-8"?>
<worksheet xmlns="http://schemas.openxmlformats.org/spreadsheetml/2006/main" xmlns:r="http://schemas.openxmlformats.org/officeDocument/2006/relationships">
  <sheetPr codeName="Sheet5"/>
  <dimension ref="A5:P32"/>
  <sheetViews>
    <sheetView workbookViewId="0">
      <selection activeCell="A26" sqref="A26:A28"/>
    </sheetView>
  </sheetViews>
  <sheetFormatPr defaultRowHeight="12.75"/>
  <cols>
    <col min="1" max="1" width="48.5703125" customWidth="1"/>
    <col min="2" max="2" width="43.42578125" customWidth="1"/>
    <col min="3" max="3" width="17.28515625" bestFit="1" customWidth="1"/>
    <col min="4" max="4" width="12" bestFit="1" customWidth="1"/>
    <col min="5" max="5" width="12.5703125" customWidth="1"/>
    <col min="6" max="6" width="13.7109375" customWidth="1"/>
    <col min="7" max="7" width="23.5703125" customWidth="1"/>
    <col min="8" max="8" width="15.5703125" bestFit="1" customWidth="1"/>
    <col min="9" max="9" width="15.28515625" bestFit="1" customWidth="1"/>
    <col min="10" max="10" width="14.28515625" bestFit="1" customWidth="1"/>
    <col min="11" max="11" width="14.28515625" customWidth="1"/>
    <col min="12" max="12" width="12.5703125" customWidth="1"/>
    <col min="13" max="13" width="10.28515625" bestFit="1" customWidth="1"/>
    <col min="14" max="15" width="10.85546875" bestFit="1" customWidth="1"/>
    <col min="16" max="16" width="13.42578125" customWidth="1"/>
  </cols>
  <sheetData>
    <row r="5" spans="1:16">
      <c r="A5" t="s">
        <v>412</v>
      </c>
    </row>
    <row r="6" spans="1:16">
      <c r="A6" s="24" t="s">
        <v>16</v>
      </c>
      <c r="B6" s="25"/>
      <c r="C6" s="25"/>
      <c r="D6" s="25"/>
      <c r="E6" s="25"/>
      <c r="F6" s="25"/>
      <c r="G6" s="26"/>
      <c r="H6" s="27"/>
      <c r="I6" s="206" t="s">
        <v>17</v>
      </c>
      <c r="J6" s="207"/>
      <c r="K6" s="207"/>
      <c r="L6" s="207"/>
      <c r="M6" s="207"/>
      <c r="N6" s="208"/>
      <c r="O6" s="209" t="s">
        <v>18</v>
      </c>
      <c r="P6" s="210"/>
    </row>
    <row r="7" spans="1:16" ht="25.5">
      <c r="A7" s="33" t="s">
        <v>21</v>
      </c>
      <c r="B7" s="33" t="s">
        <v>22</v>
      </c>
      <c r="C7" s="33" t="s">
        <v>23</v>
      </c>
      <c r="D7" s="33" t="s">
        <v>24</v>
      </c>
      <c r="E7" s="33" t="s">
        <v>25</v>
      </c>
      <c r="F7" s="34" t="s">
        <v>26</v>
      </c>
      <c r="G7" s="33" t="s">
        <v>27</v>
      </c>
      <c r="H7" s="33" t="s">
        <v>28</v>
      </c>
      <c r="I7" s="33" t="s">
        <v>29</v>
      </c>
      <c r="J7" s="33" t="s">
        <v>30</v>
      </c>
      <c r="K7" s="33" t="s">
        <v>31</v>
      </c>
      <c r="L7" s="33" t="s">
        <v>32</v>
      </c>
      <c r="M7" s="33" t="s">
        <v>33</v>
      </c>
      <c r="N7" s="33" t="s">
        <v>34</v>
      </c>
      <c r="O7" s="177" t="s">
        <v>35</v>
      </c>
      <c r="P7" s="33" t="s">
        <v>27</v>
      </c>
    </row>
    <row r="8" spans="1:16" s="20" customFormat="1">
      <c r="A8" s="166" t="s">
        <v>399</v>
      </c>
      <c r="B8" s="167" t="s">
        <v>399</v>
      </c>
      <c r="C8" s="166">
        <v>932.5</v>
      </c>
      <c r="D8" s="167">
        <v>18</v>
      </c>
      <c r="E8" s="168">
        <v>7500</v>
      </c>
      <c r="F8" s="167"/>
      <c r="G8" s="167" t="s">
        <v>400</v>
      </c>
      <c r="H8" s="175"/>
      <c r="I8" s="39"/>
      <c r="J8" s="39"/>
      <c r="K8" s="39"/>
      <c r="L8" s="39"/>
      <c r="M8" s="39"/>
      <c r="N8" s="39"/>
      <c r="O8" s="176"/>
      <c r="P8" s="39"/>
    </row>
    <row r="9" spans="1:16" s="20" customFormat="1">
      <c r="A9" s="166" t="s">
        <v>401</v>
      </c>
      <c r="B9" s="167" t="s">
        <v>401</v>
      </c>
      <c r="C9" s="166">
        <v>1398.75</v>
      </c>
      <c r="D9" s="167">
        <v>18</v>
      </c>
      <c r="E9" s="168">
        <v>7500</v>
      </c>
      <c r="F9" s="167"/>
      <c r="G9" s="167" t="s">
        <v>400</v>
      </c>
      <c r="H9" s="175"/>
      <c r="I9" s="39"/>
      <c r="J9" s="39"/>
      <c r="K9" s="39"/>
      <c r="L9" s="39"/>
      <c r="M9" s="39"/>
      <c r="N9" s="39"/>
      <c r="O9" s="176"/>
      <c r="P9" s="39"/>
    </row>
    <row r="10" spans="1:16" s="20" customFormat="1">
      <c r="A10" s="166" t="s">
        <v>402</v>
      </c>
      <c r="B10" s="167" t="s">
        <v>402</v>
      </c>
      <c r="C10" s="166">
        <v>1865</v>
      </c>
      <c r="D10" s="167">
        <v>18</v>
      </c>
      <c r="E10" s="168">
        <v>7500</v>
      </c>
      <c r="F10" s="167"/>
      <c r="G10" s="167" t="s">
        <v>400</v>
      </c>
      <c r="H10" s="175"/>
      <c r="I10" s="39"/>
      <c r="J10" s="39"/>
      <c r="K10" s="39"/>
      <c r="L10" s="39"/>
      <c r="M10" s="39"/>
      <c r="N10" s="39"/>
      <c r="O10" s="176"/>
      <c r="P10" s="39"/>
    </row>
    <row r="11" spans="1:16" s="20" customFormat="1">
      <c r="A11" s="166" t="s">
        <v>403</v>
      </c>
      <c r="B11" s="167" t="s">
        <v>403</v>
      </c>
      <c r="C11" s="166">
        <v>2797.5</v>
      </c>
      <c r="D11" s="167">
        <v>18</v>
      </c>
      <c r="E11" s="168">
        <v>7500</v>
      </c>
      <c r="F11" s="167"/>
      <c r="G11" s="167" t="s">
        <v>400</v>
      </c>
      <c r="H11" s="175"/>
      <c r="I11" s="39"/>
      <c r="J11" s="39"/>
      <c r="K11" s="39"/>
      <c r="L11" s="39"/>
      <c r="M11" s="39"/>
      <c r="N11" s="39"/>
      <c r="O11" s="176"/>
      <c r="P11" s="39"/>
    </row>
    <row r="12" spans="1:16" s="20" customFormat="1">
      <c r="A12" s="166" t="s">
        <v>404</v>
      </c>
      <c r="B12" s="167" t="s">
        <v>404</v>
      </c>
      <c r="C12" s="166">
        <v>3730</v>
      </c>
      <c r="D12" s="167">
        <v>18</v>
      </c>
      <c r="E12" s="168">
        <v>7500</v>
      </c>
      <c r="F12" s="167"/>
      <c r="G12" s="167" t="s">
        <v>400</v>
      </c>
      <c r="H12" s="175"/>
      <c r="I12" s="39"/>
      <c r="J12" s="39"/>
      <c r="K12" s="39"/>
      <c r="L12" s="39"/>
      <c r="M12" s="39"/>
      <c r="N12" s="39"/>
      <c r="O12" s="176"/>
      <c r="P12" s="39"/>
    </row>
    <row r="13" spans="1:16" s="20" customFormat="1">
      <c r="A13" s="166" t="s">
        <v>405</v>
      </c>
      <c r="B13" s="167" t="s">
        <v>405</v>
      </c>
      <c r="C13" s="166">
        <v>9325</v>
      </c>
      <c r="D13" s="167">
        <v>18</v>
      </c>
      <c r="E13" s="168">
        <v>7500</v>
      </c>
      <c r="F13" s="167"/>
      <c r="G13" s="167" t="s">
        <v>400</v>
      </c>
      <c r="H13" s="175"/>
      <c r="I13" s="39"/>
      <c r="J13" s="39"/>
      <c r="K13" s="39"/>
      <c r="L13" s="39"/>
      <c r="M13" s="39"/>
      <c r="N13" s="39"/>
      <c r="O13" s="176"/>
      <c r="P13" s="39"/>
    </row>
    <row r="14" spans="1:16" s="20" customFormat="1">
      <c r="A14" s="166" t="s">
        <v>406</v>
      </c>
      <c r="B14" s="167" t="s">
        <v>406</v>
      </c>
      <c r="C14" s="166">
        <v>1678.5</v>
      </c>
      <c r="D14" s="167">
        <v>18</v>
      </c>
      <c r="E14" s="168">
        <v>7500</v>
      </c>
      <c r="F14" s="167"/>
      <c r="G14" s="167" t="s">
        <v>400</v>
      </c>
      <c r="H14" s="175"/>
      <c r="I14" s="39"/>
      <c r="J14" s="39"/>
      <c r="K14" s="39"/>
      <c r="L14" s="39"/>
      <c r="M14" s="39"/>
      <c r="N14" s="39"/>
      <c r="O14" s="176"/>
      <c r="P14" s="39"/>
    </row>
    <row r="15" spans="1:16" s="20" customFormat="1">
      <c r="A15" s="166" t="s">
        <v>407</v>
      </c>
      <c r="B15" s="167" t="s">
        <v>407</v>
      </c>
      <c r="C15" s="166">
        <v>2517.75</v>
      </c>
      <c r="D15" s="167">
        <v>18</v>
      </c>
      <c r="E15" s="168">
        <v>7500</v>
      </c>
      <c r="F15" s="167"/>
      <c r="G15" s="167" t="s">
        <v>400</v>
      </c>
      <c r="H15" s="175"/>
      <c r="I15" s="39"/>
      <c r="J15" s="39"/>
      <c r="K15" s="39"/>
      <c r="L15" s="39"/>
      <c r="M15" s="39"/>
      <c r="N15" s="39"/>
      <c r="O15" s="176"/>
      <c r="P15" s="39"/>
    </row>
    <row r="16" spans="1:16">
      <c r="A16" s="169" t="s">
        <v>408</v>
      </c>
      <c r="B16" s="169" t="s">
        <v>408</v>
      </c>
      <c r="C16" s="169">
        <v>3357</v>
      </c>
      <c r="D16" s="167">
        <v>18</v>
      </c>
      <c r="E16" s="168">
        <v>7500</v>
      </c>
      <c r="F16" s="169"/>
      <c r="G16" s="169" t="s">
        <v>400</v>
      </c>
      <c r="H16" s="52"/>
      <c r="I16" s="52"/>
      <c r="J16" s="52"/>
      <c r="K16" s="52"/>
      <c r="L16" s="52"/>
      <c r="M16" s="52"/>
      <c r="N16" s="52"/>
      <c r="O16" s="52"/>
      <c r="P16" s="52"/>
    </row>
    <row r="17" spans="1:16">
      <c r="A17" s="169" t="s">
        <v>409</v>
      </c>
      <c r="B17" s="169" t="s">
        <v>409</v>
      </c>
      <c r="C17" s="169">
        <v>5035.5</v>
      </c>
      <c r="D17" s="167">
        <v>18</v>
      </c>
      <c r="E17" s="168">
        <v>7500</v>
      </c>
      <c r="F17" s="169"/>
      <c r="G17" s="169" t="s">
        <v>400</v>
      </c>
      <c r="H17" s="52"/>
      <c r="I17" s="52"/>
      <c r="J17" s="52"/>
      <c r="K17" s="52"/>
      <c r="L17" s="52"/>
      <c r="M17" s="52"/>
      <c r="N17" s="52"/>
      <c r="O17" s="52"/>
      <c r="P17" s="52"/>
    </row>
    <row r="18" spans="1:16">
      <c r="A18" s="169" t="s">
        <v>410</v>
      </c>
      <c r="B18" s="169" t="s">
        <v>410</v>
      </c>
      <c r="C18" s="169">
        <v>6714</v>
      </c>
      <c r="D18" s="167">
        <v>18</v>
      </c>
      <c r="E18" s="168">
        <v>7500</v>
      </c>
      <c r="F18" s="170"/>
      <c r="G18" s="171" t="s">
        <v>400</v>
      </c>
      <c r="H18" s="52"/>
      <c r="I18" s="52"/>
      <c r="J18" s="52"/>
      <c r="K18" s="52"/>
      <c r="L18" s="52"/>
      <c r="M18" s="52"/>
      <c r="N18" s="52"/>
      <c r="O18" s="52"/>
      <c r="P18" s="52"/>
    </row>
    <row r="19" spans="1:16" ht="15">
      <c r="A19" s="169" t="s">
        <v>411</v>
      </c>
      <c r="B19" s="169" t="s">
        <v>411</v>
      </c>
      <c r="C19" s="169">
        <v>16785</v>
      </c>
      <c r="D19" s="167">
        <v>18</v>
      </c>
      <c r="E19" s="168">
        <v>7500</v>
      </c>
      <c r="F19" s="170"/>
      <c r="G19" s="172" t="s">
        <v>400</v>
      </c>
      <c r="H19" s="52"/>
      <c r="I19" s="52"/>
      <c r="J19" s="52"/>
      <c r="K19" s="52"/>
      <c r="L19" s="52"/>
      <c r="M19" s="52"/>
      <c r="N19" s="52"/>
      <c r="O19" s="52"/>
      <c r="P19" s="52"/>
    </row>
    <row r="20" spans="1:16">
      <c r="A20" s="52"/>
      <c r="B20" s="52"/>
      <c r="C20" s="52"/>
      <c r="D20" s="52"/>
      <c r="E20" s="163"/>
      <c r="F20" s="163"/>
      <c r="G20" s="164"/>
      <c r="H20" s="52"/>
      <c r="I20" s="52"/>
      <c r="J20" s="52"/>
      <c r="K20" s="52"/>
      <c r="L20" s="52"/>
      <c r="M20" s="52"/>
      <c r="N20" s="52"/>
      <c r="O20" s="52"/>
      <c r="P20" s="52"/>
    </row>
    <row r="21" spans="1:16" ht="15">
      <c r="E21" s="164"/>
      <c r="F21" s="164"/>
      <c r="G21" s="165"/>
    </row>
    <row r="22" spans="1:16">
      <c r="A22" s="173"/>
      <c r="B22" s="173"/>
      <c r="C22" s="52"/>
      <c r="D22" s="52"/>
      <c r="E22" s="52"/>
      <c r="F22" s="52"/>
      <c r="G22" s="52"/>
      <c r="H22" s="52"/>
      <c r="I22" s="52"/>
      <c r="J22" s="52"/>
      <c r="K22" s="52"/>
      <c r="L22" s="52"/>
      <c r="M22" s="52"/>
      <c r="N22" s="52"/>
      <c r="O22" s="52"/>
      <c r="P22" s="52"/>
    </row>
    <row r="23" spans="1:16">
      <c r="A23" s="174"/>
      <c r="B23" s="173"/>
      <c r="C23" s="52"/>
      <c r="D23" s="52"/>
      <c r="E23" s="52"/>
      <c r="F23" s="52"/>
      <c r="G23" s="52"/>
      <c r="H23" s="52"/>
      <c r="I23" s="52"/>
      <c r="J23" s="52"/>
      <c r="K23" s="52"/>
      <c r="L23" s="52"/>
      <c r="M23" s="52"/>
      <c r="N23" s="52"/>
      <c r="O23" s="52"/>
      <c r="P23" s="52"/>
    </row>
    <row r="24" spans="1:16">
      <c r="A24" s="54"/>
      <c r="B24" s="52"/>
      <c r="C24" s="52"/>
      <c r="D24" s="52"/>
      <c r="E24" s="52"/>
      <c r="F24" s="52"/>
      <c r="G24" s="52"/>
      <c r="H24" s="52"/>
      <c r="I24" s="52"/>
      <c r="J24" s="52"/>
      <c r="K24" s="52"/>
      <c r="L24" s="52"/>
      <c r="M24" s="52"/>
      <c r="N24" s="52"/>
      <c r="O24" s="52"/>
      <c r="P24" s="52"/>
    </row>
    <row r="25" spans="1:16">
      <c r="A25" s="54"/>
      <c r="B25" s="52"/>
      <c r="C25" s="52"/>
      <c r="D25" s="52"/>
      <c r="E25" s="52"/>
      <c r="F25" s="52"/>
      <c r="G25" s="52"/>
      <c r="H25" s="52"/>
      <c r="I25" s="52"/>
      <c r="J25" s="52"/>
      <c r="K25" s="52"/>
      <c r="L25" s="52"/>
      <c r="M25" s="52"/>
      <c r="N25" s="52"/>
      <c r="O25" s="52"/>
      <c r="P25" s="52"/>
    </row>
    <row r="26" spans="1:16">
      <c r="B26" s="52"/>
      <c r="C26" s="52"/>
      <c r="D26" s="52"/>
      <c r="E26" s="52"/>
      <c r="F26" s="52"/>
      <c r="G26" s="52"/>
      <c r="H26" s="52"/>
      <c r="I26" s="52"/>
      <c r="J26" s="52"/>
      <c r="K26" s="52"/>
      <c r="L26" s="52"/>
      <c r="M26" s="52"/>
      <c r="N26" s="52"/>
      <c r="O26" s="52"/>
      <c r="P26" s="52"/>
    </row>
    <row r="27" spans="1:16">
      <c r="B27" s="52"/>
      <c r="C27" s="52"/>
      <c r="D27" s="52"/>
      <c r="E27" s="52"/>
      <c r="F27" s="52"/>
      <c r="G27" s="52"/>
      <c r="H27" s="52"/>
      <c r="I27" s="52"/>
      <c r="J27" s="52"/>
      <c r="K27" s="52"/>
      <c r="L27" s="52"/>
      <c r="M27" s="52"/>
      <c r="N27" s="52"/>
      <c r="O27" s="52"/>
      <c r="P27" s="52"/>
    </row>
    <row r="28" spans="1:16">
      <c r="B28" s="52"/>
      <c r="C28" s="52"/>
      <c r="D28" s="52"/>
      <c r="E28" s="52"/>
      <c r="F28" s="52"/>
      <c r="G28" s="52"/>
      <c r="H28" s="52"/>
      <c r="I28" s="52"/>
      <c r="J28" s="52"/>
      <c r="K28" s="52"/>
      <c r="L28" s="52"/>
      <c r="M28" s="52"/>
      <c r="N28" s="52"/>
      <c r="O28" s="52"/>
      <c r="P28" s="52"/>
    </row>
    <row r="29" spans="1:16">
      <c r="A29" s="52"/>
      <c r="B29" s="52"/>
      <c r="C29" s="52"/>
      <c r="D29" s="52"/>
      <c r="E29" s="52"/>
      <c r="F29" s="52"/>
      <c r="G29" s="52"/>
      <c r="H29" s="52"/>
      <c r="I29" s="52"/>
      <c r="J29" s="52"/>
      <c r="K29" s="52"/>
      <c r="L29" s="52"/>
      <c r="M29" s="52"/>
      <c r="N29" s="52"/>
      <c r="O29" s="52"/>
      <c r="P29" s="52"/>
    </row>
    <row r="30" spans="1:16">
      <c r="A30" s="52"/>
      <c r="B30" s="52"/>
      <c r="C30" s="52"/>
      <c r="D30" s="52"/>
      <c r="E30" s="52"/>
      <c r="F30" s="52"/>
      <c r="G30" s="52"/>
      <c r="H30" s="52"/>
      <c r="I30" s="52"/>
      <c r="J30" s="52"/>
      <c r="K30" s="52"/>
      <c r="L30" s="52"/>
      <c r="M30" s="52"/>
      <c r="N30" s="52"/>
      <c r="O30" s="52"/>
      <c r="P30" s="52"/>
    </row>
    <row r="31" spans="1:16">
      <c r="A31" s="52"/>
      <c r="B31" s="52"/>
      <c r="C31" s="52"/>
      <c r="D31" s="52"/>
      <c r="E31" s="52"/>
      <c r="F31" s="52"/>
      <c r="G31" s="52"/>
      <c r="H31" s="52"/>
      <c r="I31" s="52"/>
      <c r="J31" s="52"/>
      <c r="K31" s="52"/>
      <c r="L31" s="52"/>
      <c r="M31" s="52"/>
      <c r="N31" s="52"/>
      <c r="O31" s="52"/>
      <c r="P31" s="52"/>
    </row>
    <row r="32" spans="1:16">
      <c r="A32" s="52"/>
      <c r="B32" s="52"/>
      <c r="C32" s="52"/>
      <c r="D32" s="52"/>
      <c r="E32" s="52"/>
      <c r="F32" s="52"/>
      <c r="G32" s="52"/>
      <c r="H32" s="52"/>
      <c r="I32" s="52"/>
      <c r="J32" s="52"/>
      <c r="K32" s="52"/>
      <c r="L32" s="52"/>
      <c r="M32" s="52"/>
      <c r="N32" s="52"/>
      <c r="O32" s="52"/>
      <c r="P32" s="52"/>
    </row>
  </sheetData>
  <mergeCells count="2">
    <mergeCell ref="I6:N6"/>
    <mergeCell ref="O6:P6"/>
  </mergeCells>
  <pageMargins left="0.7" right="0.7" top="0.75" bottom="0.75" header="0.3" footer="0.3"/>
  <legacyDrawing r:id="rId1"/>
</worksheet>
</file>

<file path=xl/worksheets/sheet7.xml><?xml version="1.0" encoding="utf-8"?>
<worksheet xmlns="http://schemas.openxmlformats.org/spreadsheetml/2006/main" xmlns:r="http://schemas.openxmlformats.org/officeDocument/2006/relationships">
  <dimension ref="B3:K48"/>
  <sheetViews>
    <sheetView workbookViewId="0">
      <selection activeCell="J5" sqref="J5"/>
    </sheetView>
  </sheetViews>
  <sheetFormatPr defaultRowHeight="12.75"/>
  <cols>
    <col min="2" max="2" width="30.42578125" customWidth="1"/>
    <col min="3" max="5" width="20.140625" customWidth="1"/>
    <col min="6" max="6" width="28.7109375" customWidth="1"/>
    <col min="10" max="10" width="69.85546875" customWidth="1"/>
  </cols>
  <sheetData>
    <row r="3" spans="2:11">
      <c r="B3" t="s">
        <v>135</v>
      </c>
      <c r="C3" t="s">
        <v>414</v>
      </c>
      <c r="J3" s="190" t="s">
        <v>490</v>
      </c>
    </row>
    <row r="4" spans="2:11">
      <c r="B4" t="s">
        <v>415</v>
      </c>
      <c r="C4" t="s">
        <v>414</v>
      </c>
      <c r="J4" s="54" t="s">
        <v>491</v>
      </c>
      <c r="K4" s="191">
        <v>0.12</v>
      </c>
    </row>
    <row r="5" spans="2:11" ht="25.5">
      <c r="B5" t="s">
        <v>416</v>
      </c>
      <c r="C5" t="s">
        <v>417</v>
      </c>
      <c r="F5" t="s">
        <v>438</v>
      </c>
      <c r="J5" s="197" t="s">
        <v>495</v>
      </c>
      <c r="K5" s="191">
        <v>0.67</v>
      </c>
    </row>
    <row r="6" spans="2:11">
      <c r="J6" t="s">
        <v>492</v>
      </c>
      <c r="K6" s="191">
        <f>AVERAGE(K4:K5)</f>
        <v>0.39500000000000002</v>
      </c>
    </row>
    <row r="7" spans="2:11">
      <c r="C7" t="s">
        <v>418</v>
      </c>
    </row>
    <row r="8" spans="2:11">
      <c r="B8" t="s">
        <v>419</v>
      </c>
      <c r="C8" t="s">
        <v>420</v>
      </c>
      <c r="D8" t="s">
        <v>421</v>
      </c>
      <c r="E8" t="s">
        <v>422</v>
      </c>
      <c r="F8" t="s">
        <v>423</v>
      </c>
    </row>
    <row r="9" spans="2:11">
      <c r="B9" s="178" t="s">
        <v>424</v>
      </c>
      <c r="C9" s="84">
        <v>64606245.154790059</v>
      </c>
      <c r="D9" s="84">
        <v>77853359.989934728</v>
      </c>
      <c r="E9" s="84">
        <v>81776645.417856619</v>
      </c>
      <c r="F9" s="84">
        <v>2662.6318415160131</v>
      </c>
    </row>
    <row r="10" spans="2:11">
      <c r="B10" s="179" t="s">
        <v>425</v>
      </c>
      <c r="C10" s="84">
        <v>1332301.35384456</v>
      </c>
      <c r="D10" s="84">
        <v>2976733.2402268001</v>
      </c>
      <c r="E10" s="84">
        <v>2976733.2402268001</v>
      </c>
      <c r="F10" s="84">
        <v>722.75741109136402</v>
      </c>
    </row>
    <row r="11" spans="2:11">
      <c r="B11" s="179" t="s">
        <v>426</v>
      </c>
      <c r="C11" s="84">
        <v>10446105.25094239</v>
      </c>
      <c r="D11" s="84">
        <v>15148895.292934079</v>
      </c>
      <c r="E11" s="84">
        <v>15148895.292934079</v>
      </c>
      <c r="F11" s="84">
        <v>958.77002547134589</v>
      </c>
    </row>
    <row r="12" spans="2:11">
      <c r="B12" s="179" t="s">
        <v>427</v>
      </c>
      <c r="C12" s="84">
        <v>17073158.27026546</v>
      </c>
      <c r="D12" s="84">
        <v>20785190.698568687</v>
      </c>
      <c r="E12" s="84">
        <v>20785190.698568687</v>
      </c>
      <c r="F12" s="84">
        <v>682.77106774246795</v>
      </c>
    </row>
    <row r="13" spans="2:11">
      <c r="B13" s="179" t="s">
        <v>428</v>
      </c>
      <c r="C13" s="84">
        <v>0</v>
      </c>
      <c r="D13" s="84">
        <v>3187860.4784675101</v>
      </c>
      <c r="E13" s="84">
        <v>3187860.4784675101</v>
      </c>
      <c r="F13" s="84">
        <v>50.114924753069602</v>
      </c>
    </row>
    <row r="14" spans="2:11">
      <c r="B14" s="179" t="s">
        <v>429</v>
      </c>
      <c r="C14" s="84">
        <v>35754680.279737651</v>
      </c>
      <c r="D14" s="84">
        <v>35754680.279737651</v>
      </c>
      <c r="E14" s="84">
        <v>39677965.707659543</v>
      </c>
      <c r="F14" s="84">
        <v>248.21841245776545</v>
      </c>
    </row>
    <row r="15" spans="2:11">
      <c r="B15" s="178" t="s">
        <v>430</v>
      </c>
      <c r="C15" s="84">
        <v>38850830.964938521</v>
      </c>
      <c r="D15" s="84">
        <v>39635294.218596891</v>
      </c>
      <c r="E15" s="84">
        <v>40158913.991547748</v>
      </c>
      <c r="F15" s="84">
        <v>984.3264580543912</v>
      </c>
    </row>
    <row r="16" spans="2:11">
      <c r="B16" s="179" t="s">
        <v>426</v>
      </c>
      <c r="C16" s="84">
        <v>1820012.0285701971</v>
      </c>
      <c r="D16" s="84">
        <v>1820012.0285701971</v>
      </c>
      <c r="E16" s="84">
        <v>2343631.8015210498</v>
      </c>
      <c r="F16" s="84">
        <v>195.628697956682</v>
      </c>
    </row>
    <row r="17" spans="2:6">
      <c r="B17" s="179" t="s">
        <v>427</v>
      </c>
      <c r="C17" s="84">
        <v>21516612.686647639</v>
      </c>
      <c r="D17" s="84">
        <v>22301075.940306008</v>
      </c>
      <c r="E17" s="84">
        <v>22301075.940306008</v>
      </c>
      <c r="F17" s="84">
        <v>538.49050281635436</v>
      </c>
    </row>
    <row r="18" spans="2:6">
      <c r="B18" s="179" t="s">
        <v>428</v>
      </c>
      <c r="C18" s="84">
        <v>15514206.249720689</v>
      </c>
      <c r="D18" s="84">
        <v>15514206.249720689</v>
      </c>
      <c r="E18" s="84">
        <v>15514206.249720689</v>
      </c>
      <c r="F18" s="84">
        <v>250.2072572813548</v>
      </c>
    </row>
    <row r="19" spans="2:6">
      <c r="B19" s="178" t="s">
        <v>431</v>
      </c>
      <c r="C19" s="84">
        <v>59588128.280928105</v>
      </c>
      <c r="D19" s="84">
        <v>61709062.548335865</v>
      </c>
      <c r="E19" s="84">
        <v>65901183.748353444</v>
      </c>
      <c r="F19" s="84">
        <v>680.48150924691333</v>
      </c>
    </row>
    <row r="20" spans="2:6">
      <c r="B20" s="179" t="s">
        <v>426</v>
      </c>
      <c r="C20" s="84">
        <v>0</v>
      </c>
      <c r="D20" s="84">
        <v>1253662.8466936001</v>
      </c>
      <c r="E20" s="84">
        <v>1253662.8466936001</v>
      </c>
      <c r="F20" s="84">
        <v>62.6831423346798</v>
      </c>
    </row>
    <row r="21" spans="2:6">
      <c r="B21" s="179" t="s">
        <v>427</v>
      </c>
      <c r="C21" s="84">
        <v>1415021.79169153</v>
      </c>
      <c r="D21" s="84">
        <v>2282293.21240569</v>
      </c>
      <c r="E21" s="84">
        <v>2282293.21240569</v>
      </c>
      <c r="F21" s="84">
        <v>62.6831423346798</v>
      </c>
    </row>
    <row r="22" spans="2:6">
      <c r="B22" s="179" t="s">
        <v>428</v>
      </c>
      <c r="C22" s="84">
        <v>31170138.562093459</v>
      </c>
      <c r="D22" s="84">
        <v>31170138.562093459</v>
      </c>
      <c r="E22" s="84">
        <v>31259319.069051687</v>
      </c>
      <c r="F22" s="84">
        <v>427.51900539802114</v>
      </c>
    </row>
    <row r="23" spans="2:6">
      <c r="B23" s="179" t="s">
        <v>429</v>
      </c>
      <c r="C23" s="84">
        <v>27002967.927143119</v>
      </c>
      <c r="D23" s="84">
        <v>27002967.927143119</v>
      </c>
      <c r="E23" s="84">
        <v>31105908.620202467</v>
      </c>
      <c r="F23" s="84">
        <v>127.59621917953257</v>
      </c>
    </row>
    <row r="24" spans="2:6">
      <c r="B24" s="178" t="s">
        <v>432</v>
      </c>
      <c r="C24" s="84">
        <v>7418465.1526383907</v>
      </c>
      <c r="D24" s="84">
        <v>7418465.1526383907</v>
      </c>
      <c r="E24" s="84">
        <v>11427127.651915161</v>
      </c>
      <c r="F24" s="84">
        <v>189.62739163454589</v>
      </c>
    </row>
    <row r="25" spans="2:6">
      <c r="B25" s="179" t="s">
        <v>427</v>
      </c>
      <c r="C25" s="84">
        <v>3541213.1558658802</v>
      </c>
      <c r="D25" s="84">
        <v>3541213.1558658802</v>
      </c>
      <c r="E25" s="84">
        <v>3541213.1558658802</v>
      </c>
      <c r="F25" s="84">
        <v>158.30188448215799</v>
      </c>
    </row>
    <row r="26" spans="2:6">
      <c r="B26" s="179" t="s">
        <v>429</v>
      </c>
      <c r="C26" s="84">
        <v>3877251.99677251</v>
      </c>
      <c r="D26" s="84">
        <v>3877251.99677251</v>
      </c>
      <c r="E26" s="84">
        <v>7885914.4960492803</v>
      </c>
      <c r="F26" s="84">
        <v>31.3255071523879</v>
      </c>
    </row>
    <row r="27" spans="2:6">
      <c r="B27" s="178" t="s">
        <v>134</v>
      </c>
      <c r="C27" s="84">
        <v>39033587.494318031</v>
      </c>
      <c r="D27" s="84">
        <v>39632798.598580353</v>
      </c>
      <c r="E27" s="84">
        <v>39632798.598580353</v>
      </c>
      <c r="F27" s="84">
        <v>1096.6001386594805</v>
      </c>
    </row>
    <row r="28" spans="2:6">
      <c r="B28" s="179" t="s">
        <v>426</v>
      </c>
      <c r="C28" s="84">
        <v>4667917.6187743004</v>
      </c>
      <c r="D28" s="84">
        <v>4667917.6187743004</v>
      </c>
      <c r="E28" s="84">
        <v>4667917.6187743004</v>
      </c>
      <c r="F28" s="84">
        <v>641.81460453379702</v>
      </c>
    </row>
    <row r="29" spans="2:6">
      <c r="B29" s="179" t="s">
        <v>427</v>
      </c>
      <c r="C29" s="84">
        <v>9391483.0580188073</v>
      </c>
      <c r="D29" s="84">
        <v>9990694.1622811295</v>
      </c>
      <c r="E29" s="84">
        <v>9990694.1622811295</v>
      </c>
      <c r="F29" s="84">
        <v>313.45383402250911</v>
      </c>
    </row>
    <row r="30" spans="2:6">
      <c r="B30" s="179" t="s">
        <v>428</v>
      </c>
      <c r="C30" s="84">
        <v>4696922.7772930302</v>
      </c>
      <c r="D30" s="84">
        <v>4696922.7772930302</v>
      </c>
      <c r="E30" s="84">
        <v>4696922.7772930302</v>
      </c>
      <c r="F30" s="84">
        <v>55.639536791085099</v>
      </c>
    </row>
    <row r="31" spans="2:6">
      <c r="B31" s="179" t="s">
        <v>429</v>
      </c>
      <c r="C31" s="84">
        <v>20277264.040231891</v>
      </c>
      <c r="D31" s="84">
        <v>20277264.040231891</v>
      </c>
      <c r="E31" s="84">
        <v>20277264.040231891</v>
      </c>
      <c r="F31" s="84">
        <v>85.692163312089292</v>
      </c>
    </row>
    <row r="32" spans="2:6">
      <c r="B32" s="178" t="s">
        <v>433</v>
      </c>
      <c r="C32" s="84">
        <v>52128513.71158275</v>
      </c>
      <c r="D32" s="84">
        <v>63387621.801625676</v>
      </c>
      <c r="E32" s="84">
        <v>67170137.224229261</v>
      </c>
      <c r="F32" s="84">
        <v>1586.3158254518162</v>
      </c>
    </row>
    <row r="33" spans="2:6">
      <c r="B33" s="179" t="s">
        <v>426</v>
      </c>
      <c r="C33" s="84">
        <v>9002239.0591790639</v>
      </c>
      <c r="D33" s="84">
        <v>9566775.0247457437</v>
      </c>
      <c r="E33" s="84">
        <v>10009386.504638452</v>
      </c>
      <c r="F33" s="84">
        <v>570.31605809569521</v>
      </c>
    </row>
    <row r="34" spans="2:6">
      <c r="B34" s="179" t="s">
        <v>427</v>
      </c>
      <c r="C34" s="84">
        <v>20379023.534642622</v>
      </c>
      <c r="D34" s="84">
        <v>22386508.575127099</v>
      </c>
      <c r="E34" s="84">
        <v>22386508.575127099</v>
      </c>
      <c r="F34" s="84">
        <v>652.74869935403956</v>
      </c>
    </row>
    <row r="35" spans="2:6">
      <c r="B35" s="179" t="s">
        <v>428</v>
      </c>
      <c r="C35" s="84">
        <v>10976383.21544791</v>
      </c>
      <c r="D35" s="84">
        <v>13481373.82835133</v>
      </c>
      <c r="E35" s="84">
        <v>15062139.98307097</v>
      </c>
      <c r="F35" s="84">
        <v>206.83736431876872</v>
      </c>
    </row>
    <row r="36" spans="2:6">
      <c r="B36" s="179" t="s">
        <v>429</v>
      </c>
      <c r="C36" s="84">
        <v>11770867.902313162</v>
      </c>
      <c r="D36" s="84">
        <v>17952964.3734015</v>
      </c>
      <c r="E36" s="84">
        <v>19712102.161392737</v>
      </c>
      <c r="F36" s="84">
        <v>156.41370368331272</v>
      </c>
    </row>
    <row r="37" spans="2:6">
      <c r="B37" s="178" t="s">
        <v>434</v>
      </c>
      <c r="C37" s="84">
        <v>29855382.824996635</v>
      </c>
      <c r="D37" s="84">
        <v>29517735.438199174</v>
      </c>
      <c r="E37" s="84">
        <v>30947500.103678394</v>
      </c>
      <c r="F37" s="84">
        <v>6799.3782981698951</v>
      </c>
    </row>
    <row r="38" spans="2:6">
      <c r="B38" s="179" t="s">
        <v>425</v>
      </c>
      <c r="C38" s="84">
        <v>13130250.091719434</v>
      </c>
      <c r="D38" s="84">
        <v>12792602.704921974</v>
      </c>
      <c r="E38" s="84">
        <v>14222367.370401194</v>
      </c>
      <c r="F38" s="84">
        <v>4435.6892437964389</v>
      </c>
    </row>
    <row r="39" spans="2:6">
      <c r="B39" s="179" t="s">
        <v>426</v>
      </c>
      <c r="C39" s="84">
        <v>16725132.7332772</v>
      </c>
      <c r="D39" s="84">
        <v>16725132.7332772</v>
      </c>
      <c r="E39" s="84">
        <v>16725132.7332772</v>
      </c>
      <c r="F39" s="84">
        <v>2363.6890543734567</v>
      </c>
    </row>
    <row r="40" spans="2:6">
      <c r="B40" s="178" t="s">
        <v>435</v>
      </c>
      <c r="C40" s="84">
        <v>27227945.550405879</v>
      </c>
      <c r="D40" s="84">
        <v>27309801.87500928</v>
      </c>
      <c r="E40" s="84">
        <v>27309801.87500928</v>
      </c>
      <c r="F40" s="84">
        <v>307.66131069219841</v>
      </c>
    </row>
    <row r="41" spans="2:6">
      <c r="B41" s="179" t="s">
        <v>427</v>
      </c>
      <c r="C41" s="84">
        <v>4519993.7947312295</v>
      </c>
      <c r="D41" s="84">
        <v>4519993.7947312295</v>
      </c>
      <c r="E41" s="84">
        <v>4519993.7947312295</v>
      </c>
      <c r="F41" s="84">
        <v>173.84591518197001</v>
      </c>
    </row>
    <row r="42" spans="2:6">
      <c r="B42" s="179" t="s">
        <v>429</v>
      </c>
      <c r="C42" s="84">
        <v>22707951.755674649</v>
      </c>
      <c r="D42" s="84">
        <v>22789808.08027805</v>
      </c>
      <c r="E42" s="84">
        <v>22789808.08027805</v>
      </c>
      <c r="F42" s="84">
        <v>133.8153955102284</v>
      </c>
    </row>
    <row r="43" spans="2:6">
      <c r="B43" s="178" t="s">
        <v>436</v>
      </c>
      <c r="C43" s="84">
        <v>51937384.048022352</v>
      </c>
      <c r="D43" s="84">
        <v>57602646.51795502</v>
      </c>
      <c r="E43" s="84">
        <v>57602646.51795502</v>
      </c>
      <c r="F43" s="84">
        <v>729.1412587313921</v>
      </c>
    </row>
    <row r="44" spans="2:6">
      <c r="B44" s="179" t="s">
        <v>426</v>
      </c>
      <c r="C44" s="84">
        <v>636877.92427149403</v>
      </c>
      <c r="D44" s="84">
        <v>636877.92427149403</v>
      </c>
      <c r="E44" s="84">
        <v>636877.92427149403</v>
      </c>
      <c r="F44" s="84">
        <v>87.243551270067698</v>
      </c>
    </row>
    <row r="45" spans="2:6">
      <c r="B45" s="179" t="s">
        <v>427</v>
      </c>
      <c r="C45" s="84">
        <v>11997140.905192651</v>
      </c>
      <c r="D45" s="84">
        <v>11997140.905192651</v>
      </c>
      <c r="E45" s="84">
        <v>11997140.905192651</v>
      </c>
      <c r="F45" s="84">
        <v>287.06788153695999</v>
      </c>
    </row>
    <row r="46" spans="2:6">
      <c r="B46" s="179" t="s">
        <v>428</v>
      </c>
      <c r="C46" s="84">
        <v>11664611.976957506</v>
      </c>
      <c r="D46" s="84">
        <v>13462604.507504577</v>
      </c>
      <c r="E46" s="84">
        <v>13462604.507504577</v>
      </c>
      <c r="F46" s="84">
        <v>187.748325587728</v>
      </c>
    </row>
    <row r="47" spans="2:6">
      <c r="B47" s="179" t="s">
        <v>429</v>
      </c>
      <c r="C47" s="84">
        <v>27638753.2416007</v>
      </c>
      <c r="D47" s="84">
        <v>31506023.1809863</v>
      </c>
      <c r="E47" s="84">
        <v>31506023.1809863</v>
      </c>
      <c r="F47" s="84">
        <v>167.0815003366364</v>
      </c>
    </row>
    <row r="48" spans="2:6">
      <c r="B48" s="178" t="s">
        <v>437</v>
      </c>
      <c r="C48" s="84">
        <v>370646483.18262076</v>
      </c>
      <c r="D48" s="84">
        <v>404066786.14087528</v>
      </c>
      <c r="E48" s="84">
        <v>421926755.1291253</v>
      </c>
      <c r="F48" s="84">
        <v>15036.164032156648</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1:AE44"/>
  <sheetViews>
    <sheetView workbookViewId="0">
      <selection activeCell="L27" sqref="L27"/>
    </sheetView>
  </sheetViews>
  <sheetFormatPr defaultRowHeight="12.75"/>
  <cols>
    <col min="15" max="15" width="12.42578125" customWidth="1"/>
  </cols>
  <sheetData>
    <row r="1" spans="1:31">
      <c r="A1" s="180"/>
      <c r="B1" s="180"/>
      <c r="C1" s="180"/>
      <c r="D1" s="180"/>
      <c r="E1" s="180"/>
      <c r="F1" s="180"/>
      <c r="G1" s="180"/>
      <c r="H1" s="180"/>
      <c r="I1" s="180"/>
      <c r="J1" s="180"/>
      <c r="K1" s="180"/>
      <c r="L1" s="180"/>
      <c r="M1" s="180"/>
      <c r="N1" s="180"/>
      <c r="O1" s="180"/>
      <c r="P1" s="180"/>
      <c r="Q1" s="180"/>
      <c r="R1" s="180"/>
    </row>
    <row r="2" spans="1:31">
      <c r="A2" s="180"/>
      <c r="B2" s="180"/>
      <c r="C2" s="180"/>
      <c r="D2" s="180"/>
      <c r="E2" s="180"/>
      <c r="F2" s="180"/>
      <c r="G2" s="180"/>
      <c r="H2" s="180"/>
      <c r="I2" s="180"/>
      <c r="J2" s="180"/>
      <c r="K2" s="180"/>
      <c r="L2" s="181" t="s">
        <v>440</v>
      </c>
      <c r="M2" s="180"/>
      <c r="N2" s="180"/>
      <c r="O2" s="180"/>
      <c r="P2" s="180"/>
      <c r="Q2" s="180"/>
      <c r="R2" s="180"/>
    </row>
    <row r="3" spans="1:31">
      <c r="A3" s="180"/>
      <c r="B3" s="180" t="s">
        <v>441</v>
      </c>
      <c r="C3" s="180"/>
      <c r="D3" s="180"/>
      <c r="E3" s="180"/>
      <c r="F3" s="180"/>
      <c r="G3" s="180"/>
      <c r="H3" s="180"/>
      <c r="I3" s="180"/>
      <c r="J3" s="180"/>
      <c r="K3" s="180"/>
      <c r="L3" s="180"/>
      <c r="M3" s="180"/>
      <c r="N3" s="180"/>
      <c r="O3" s="180"/>
      <c r="P3" s="180"/>
      <c r="Q3" s="180"/>
      <c r="R3" s="180"/>
    </row>
    <row r="4" spans="1:31" ht="38.25">
      <c r="A4" s="180"/>
      <c r="B4" s="180" t="s">
        <v>442</v>
      </c>
      <c r="C4" s="180" t="s">
        <v>443</v>
      </c>
      <c r="D4" s="180" t="s">
        <v>444</v>
      </c>
      <c r="E4" s="180" t="s">
        <v>445</v>
      </c>
      <c r="F4" s="180" t="s">
        <v>446</v>
      </c>
      <c r="G4" s="180" t="s">
        <v>447</v>
      </c>
      <c r="H4" s="180" t="s">
        <v>448</v>
      </c>
      <c r="I4" s="180" t="s">
        <v>449</v>
      </c>
      <c r="J4" s="181" t="s">
        <v>450</v>
      </c>
      <c r="K4" s="180"/>
      <c r="L4" s="182" t="s">
        <v>451</v>
      </c>
      <c r="M4" s="182" t="s">
        <v>452</v>
      </c>
      <c r="N4" s="182" t="s">
        <v>453</v>
      </c>
      <c r="O4" s="182" t="s">
        <v>454</v>
      </c>
      <c r="P4" s="182" t="s">
        <v>455</v>
      </c>
      <c r="Q4" s="180"/>
      <c r="R4" s="180"/>
      <c r="S4" s="188" t="s">
        <v>469</v>
      </c>
      <c r="T4" s="189"/>
      <c r="U4" s="189"/>
      <c r="V4" s="189"/>
      <c r="W4" s="189"/>
      <c r="X4" s="189"/>
      <c r="Y4" s="189"/>
      <c r="Z4" s="189"/>
      <c r="AA4" s="189"/>
      <c r="AB4" s="189"/>
      <c r="AC4" s="189"/>
      <c r="AD4" s="189"/>
      <c r="AE4" s="180"/>
    </row>
    <row r="5" spans="1:31">
      <c r="A5" s="180" t="str">
        <f t="shared" ref="A5:A10" si="0">CONCATENATE("DCV Hood ",B5," hp")</f>
        <v>DCV Hood 0.5 hp</v>
      </c>
      <c r="B5" s="180">
        <v>0.5</v>
      </c>
      <c r="C5" s="180">
        <f t="shared" ref="C5:C10" si="1">B5*1800</f>
        <v>900</v>
      </c>
      <c r="D5" s="180">
        <v>0.5</v>
      </c>
      <c r="E5" s="180">
        <v>1</v>
      </c>
      <c r="F5" s="180">
        <v>5000</v>
      </c>
      <c r="G5" s="183">
        <f t="shared" ref="G5:G10" si="2">D5*E5*F5*B5*0.746</f>
        <v>932.5</v>
      </c>
      <c r="H5" s="180">
        <f t="shared" ref="H5:H11" si="3">G5*0.8</f>
        <v>746</v>
      </c>
      <c r="I5" s="180">
        <v>63.84</v>
      </c>
      <c r="J5" s="180"/>
      <c r="K5" s="180"/>
      <c r="L5" s="184">
        <v>30000</v>
      </c>
      <c r="M5" s="185">
        <v>0.15</v>
      </c>
      <c r="N5" s="184">
        <v>10000</v>
      </c>
      <c r="O5" s="184">
        <f>L5*M5*N5</f>
        <v>45000000</v>
      </c>
      <c r="P5" s="186">
        <f>O5/8760/1000</f>
        <v>5.1369863013698636</v>
      </c>
      <c r="Q5" s="180"/>
      <c r="R5" s="180"/>
      <c r="S5" s="189" t="s">
        <v>470</v>
      </c>
      <c r="T5" s="189"/>
      <c r="U5" s="189"/>
      <c r="V5" s="189"/>
      <c r="W5" s="189"/>
      <c r="X5" s="189"/>
      <c r="Y5" s="189"/>
      <c r="Z5" s="189"/>
      <c r="AA5" s="189"/>
      <c r="AB5" s="189"/>
      <c r="AC5" s="189"/>
      <c r="AD5" s="189"/>
      <c r="AE5" s="180"/>
    </row>
    <row r="6" spans="1:31">
      <c r="A6" s="180" t="str">
        <f t="shared" si="0"/>
        <v>DCV Hood 0.75 hp</v>
      </c>
      <c r="B6" s="180">
        <v>0.75</v>
      </c>
      <c r="C6" s="180">
        <f t="shared" si="1"/>
        <v>1350</v>
      </c>
      <c r="D6" s="180">
        <v>0.5</v>
      </c>
      <c r="E6" s="180">
        <v>1</v>
      </c>
      <c r="F6" s="180">
        <v>5000</v>
      </c>
      <c r="G6" s="183">
        <f t="shared" si="2"/>
        <v>1398.75</v>
      </c>
      <c r="H6" s="180">
        <f t="shared" si="3"/>
        <v>1119</v>
      </c>
      <c r="I6" s="180">
        <v>13.72</v>
      </c>
      <c r="J6" s="180"/>
      <c r="K6" s="180"/>
      <c r="L6" s="184">
        <v>20000</v>
      </c>
      <c r="M6" s="185">
        <v>0.1</v>
      </c>
      <c r="N6" s="184">
        <v>10000</v>
      </c>
      <c r="O6" s="184">
        <f>L6*M6*N6</f>
        <v>20000000</v>
      </c>
      <c r="P6" s="186">
        <f>O6/8760/1000</f>
        <v>2.2831050228310499</v>
      </c>
      <c r="Q6" s="180"/>
      <c r="R6" s="180"/>
      <c r="S6" s="180"/>
      <c r="T6" s="180"/>
      <c r="U6" s="180"/>
      <c r="V6" s="180"/>
      <c r="W6" s="180"/>
      <c r="X6" s="180"/>
      <c r="Y6" s="180"/>
      <c r="Z6" s="180"/>
      <c r="AA6" s="180"/>
      <c r="AB6" s="180"/>
      <c r="AC6" s="180"/>
      <c r="AD6" s="180"/>
      <c r="AE6" s="180"/>
    </row>
    <row r="7" spans="1:31">
      <c r="A7" s="180" t="str">
        <f t="shared" si="0"/>
        <v>DCV Hood 1 hp</v>
      </c>
      <c r="B7" s="180">
        <v>1</v>
      </c>
      <c r="C7" s="180">
        <f t="shared" si="1"/>
        <v>1800</v>
      </c>
      <c r="D7" s="180">
        <v>0.5</v>
      </c>
      <c r="E7" s="180">
        <v>1</v>
      </c>
      <c r="F7" s="180">
        <v>5000</v>
      </c>
      <c r="G7" s="183">
        <f t="shared" si="2"/>
        <v>1865</v>
      </c>
      <c r="H7" s="180">
        <f t="shared" si="3"/>
        <v>1492</v>
      </c>
      <c r="I7" s="180">
        <v>9.73</v>
      </c>
      <c r="J7" s="180"/>
      <c r="K7" s="180"/>
      <c r="L7" s="180"/>
      <c r="M7" s="180"/>
      <c r="N7" s="180"/>
      <c r="O7" s="180"/>
      <c r="P7" s="180"/>
      <c r="Q7" s="180"/>
      <c r="R7" s="180"/>
      <c r="S7" s="180"/>
      <c r="T7" s="180"/>
      <c r="U7" s="180"/>
      <c r="V7" s="180"/>
      <c r="W7" s="180"/>
      <c r="X7" s="180"/>
      <c r="Y7" s="180"/>
      <c r="Z7" s="180"/>
      <c r="AA7" s="180"/>
      <c r="AB7" s="180"/>
      <c r="AC7" s="180"/>
      <c r="AD7" s="180"/>
      <c r="AE7" s="180"/>
    </row>
    <row r="8" spans="1:31">
      <c r="A8" s="180" t="str">
        <f t="shared" si="0"/>
        <v>DCV Hood 1.5 hp</v>
      </c>
      <c r="B8" s="180">
        <v>1.5</v>
      </c>
      <c r="C8" s="180">
        <f t="shared" si="1"/>
        <v>2700</v>
      </c>
      <c r="D8" s="180">
        <v>0.5</v>
      </c>
      <c r="E8" s="180">
        <v>1</v>
      </c>
      <c r="F8" s="180">
        <v>5000</v>
      </c>
      <c r="G8" s="183">
        <f t="shared" si="2"/>
        <v>2797.5</v>
      </c>
      <c r="H8" s="180">
        <f t="shared" si="3"/>
        <v>2238</v>
      </c>
      <c r="I8" s="180">
        <v>1.81</v>
      </c>
      <c r="J8" s="180"/>
      <c r="K8" s="180"/>
      <c r="L8" s="180"/>
      <c r="M8" s="180"/>
      <c r="N8" s="180"/>
      <c r="O8" s="180"/>
      <c r="P8" s="180"/>
      <c r="Q8" s="180"/>
      <c r="R8" s="180"/>
      <c r="S8" s="180" t="s">
        <v>471</v>
      </c>
      <c r="T8" s="180"/>
      <c r="U8" s="180"/>
      <c r="V8" s="180"/>
      <c r="W8" s="180"/>
      <c r="X8" s="180"/>
      <c r="Y8" s="180"/>
      <c r="Z8" s="180"/>
      <c r="AA8" s="180"/>
      <c r="AB8" s="180"/>
      <c r="AC8" s="180"/>
      <c r="AD8" s="180"/>
      <c r="AE8" s="180"/>
    </row>
    <row r="9" spans="1:31">
      <c r="A9" s="180" t="str">
        <f t="shared" si="0"/>
        <v>DCV Hood 2 hp</v>
      </c>
      <c r="B9" s="180">
        <v>2</v>
      </c>
      <c r="C9" s="180">
        <f t="shared" si="1"/>
        <v>3600</v>
      </c>
      <c r="D9" s="180">
        <v>0.5</v>
      </c>
      <c r="E9" s="180">
        <v>1</v>
      </c>
      <c r="F9" s="180">
        <v>5000</v>
      </c>
      <c r="G9" s="183">
        <f t="shared" si="2"/>
        <v>3730</v>
      </c>
      <c r="H9" s="180">
        <f t="shared" si="3"/>
        <v>2984</v>
      </c>
      <c r="I9" s="180">
        <v>1.81</v>
      </c>
      <c r="J9" s="180"/>
      <c r="K9" s="180"/>
      <c r="L9" s="180"/>
      <c r="M9" s="180"/>
      <c r="N9" s="180"/>
      <c r="O9" s="180"/>
      <c r="P9" s="180"/>
      <c r="Q9" s="180"/>
      <c r="R9" s="180"/>
      <c r="S9" s="180"/>
      <c r="T9" s="180" t="s">
        <v>472</v>
      </c>
      <c r="U9" s="180"/>
      <c r="V9" s="180"/>
      <c r="W9" s="180"/>
      <c r="X9" s="180"/>
      <c r="Y9" s="180"/>
      <c r="Z9" s="180"/>
      <c r="AA9" s="180"/>
      <c r="AB9" s="180"/>
      <c r="AC9" s="180"/>
      <c r="AD9" s="180"/>
      <c r="AE9" s="180"/>
    </row>
    <row r="10" spans="1:31">
      <c r="A10" s="180" t="str">
        <f t="shared" si="0"/>
        <v>DCV Hood 5 hp</v>
      </c>
      <c r="B10" s="180">
        <v>5</v>
      </c>
      <c r="C10" s="180">
        <f t="shared" si="1"/>
        <v>9000</v>
      </c>
      <c r="D10" s="180">
        <v>0.5</v>
      </c>
      <c r="E10" s="180">
        <v>1</v>
      </c>
      <c r="F10" s="180">
        <v>5000</v>
      </c>
      <c r="G10" s="187">
        <f t="shared" si="2"/>
        <v>9325</v>
      </c>
      <c r="H10" s="180">
        <f t="shared" si="3"/>
        <v>7460</v>
      </c>
      <c r="I10" s="180">
        <v>9.09</v>
      </c>
      <c r="J10" s="180"/>
      <c r="K10" s="180"/>
      <c r="L10" s="180"/>
      <c r="M10" s="180"/>
      <c r="N10" s="180"/>
      <c r="O10" s="180"/>
      <c r="P10" s="180"/>
      <c r="Q10" s="180"/>
      <c r="R10" s="180"/>
      <c r="S10" s="180"/>
      <c r="T10" s="180"/>
      <c r="U10" s="180"/>
      <c r="V10" s="180"/>
      <c r="W10" s="180"/>
      <c r="X10" s="180"/>
      <c r="Y10" s="180"/>
      <c r="Z10" s="180"/>
      <c r="AA10" s="180"/>
      <c r="AB10" s="180"/>
      <c r="AC10" s="180"/>
      <c r="AD10" s="180"/>
      <c r="AE10" s="180"/>
    </row>
    <row r="11" spans="1:31">
      <c r="A11" s="180" t="str">
        <f t="shared" ref="A11:A16" si="4">CONCATENATE("DCV Hood w/ MUA ",B11," hp")</f>
        <v>DCV Hood w/ MUA 0.5 hp</v>
      </c>
      <c r="B11" s="180">
        <v>0.5</v>
      </c>
      <c r="C11" s="180"/>
      <c r="D11" s="180"/>
      <c r="E11" s="180"/>
      <c r="F11" s="180"/>
      <c r="G11" s="183">
        <f t="shared" ref="G11:G16" si="5">G5+H5</f>
        <v>1678.5</v>
      </c>
      <c r="H11" s="180">
        <f t="shared" si="3"/>
        <v>1342.8000000000002</v>
      </c>
      <c r="I11" s="180"/>
      <c r="J11" s="180"/>
      <c r="K11" s="180"/>
      <c r="L11" s="180"/>
      <c r="M11" s="180"/>
      <c r="N11" s="180"/>
      <c r="O11" s="180"/>
      <c r="P11" s="180"/>
      <c r="Q11" s="180"/>
      <c r="R11" s="180"/>
      <c r="S11" s="180" t="s">
        <v>473</v>
      </c>
      <c r="T11" s="180"/>
      <c r="U11" s="180"/>
      <c r="V11" s="180"/>
      <c r="W11" s="180"/>
      <c r="X11" s="180"/>
      <c r="Y11" s="180"/>
      <c r="Z11" s="180"/>
      <c r="AA11" s="180"/>
      <c r="AB11" s="180"/>
      <c r="AC11" s="180"/>
      <c r="AD11" s="180"/>
      <c r="AE11" s="180"/>
    </row>
    <row r="12" spans="1:31">
      <c r="A12" s="180" t="str">
        <f t="shared" si="4"/>
        <v>DCV Hood w/ MUA 0.75 hp</v>
      </c>
      <c r="B12" s="180">
        <v>0.75</v>
      </c>
      <c r="C12" s="180"/>
      <c r="D12" s="180"/>
      <c r="E12" s="180"/>
      <c r="F12" s="180"/>
      <c r="G12" s="183">
        <f t="shared" si="5"/>
        <v>2517.75</v>
      </c>
      <c r="H12" s="180"/>
      <c r="I12" s="180">
        <f>SUM(I5:I11)</f>
        <v>100.00000000000001</v>
      </c>
      <c r="J12" s="180"/>
      <c r="K12" s="180"/>
      <c r="L12" s="180"/>
      <c r="M12" s="180"/>
      <c r="N12" s="180"/>
      <c r="O12" s="180"/>
      <c r="P12" s="180"/>
      <c r="Q12" s="180"/>
      <c r="R12" s="180"/>
      <c r="S12" s="180"/>
      <c r="T12" s="180" t="s">
        <v>474</v>
      </c>
      <c r="U12" s="180"/>
      <c r="V12" s="180"/>
      <c r="W12" s="180"/>
      <c r="X12" s="180"/>
      <c r="Y12" s="180"/>
      <c r="Z12" s="180"/>
      <c r="AA12" s="180"/>
      <c r="AB12" s="180"/>
      <c r="AC12" s="180"/>
      <c r="AD12" s="180"/>
      <c r="AE12" s="180"/>
    </row>
    <row r="13" spans="1:31">
      <c r="A13" s="180" t="str">
        <f t="shared" si="4"/>
        <v>DCV Hood w/ MUA 1 hp</v>
      </c>
      <c r="B13" s="180">
        <v>1</v>
      </c>
      <c r="C13" s="180"/>
      <c r="D13" s="180"/>
      <c r="E13" s="180"/>
      <c r="F13" s="180"/>
      <c r="G13" s="183">
        <f t="shared" si="5"/>
        <v>3357</v>
      </c>
      <c r="H13" s="180"/>
      <c r="I13" s="180"/>
      <c r="J13" s="180"/>
      <c r="K13" s="180"/>
      <c r="L13" s="180"/>
      <c r="M13" s="180"/>
      <c r="N13" s="180"/>
      <c r="O13" s="180"/>
      <c r="P13" s="180"/>
      <c r="Q13" s="180"/>
      <c r="R13" s="180"/>
      <c r="S13" s="180"/>
      <c r="T13" s="180"/>
      <c r="U13" s="180"/>
      <c r="V13" s="180"/>
      <c r="W13" s="180"/>
      <c r="X13" s="180"/>
      <c r="Y13" s="180"/>
      <c r="Z13" s="180"/>
      <c r="AA13" s="180"/>
      <c r="AB13" s="180"/>
      <c r="AC13" s="180"/>
      <c r="AD13" s="180"/>
      <c r="AE13" s="180"/>
    </row>
    <row r="14" spans="1:31">
      <c r="A14" s="180" t="str">
        <f t="shared" si="4"/>
        <v>DCV Hood w/ MUA 1.5 hp</v>
      </c>
      <c r="B14" s="180">
        <v>1.5</v>
      </c>
      <c r="C14" s="180"/>
      <c r="D14" s="180"/>
      <c r="E14" s="180"/>
      <c r="F14" s="180"/>
      <c r="G14" s="183">
        <f t="shared" si="5"/>
        <v>5035.5</v>
      </c>
      <c r="H14" s="180"/>
      <c r="I14" s="180"/>
      <c r="J14" s="180"/>
      <c r="K14" s="180"/>
      <c r="L14" s="180"/>
      <c r="M14" s="180"/>
      <c r="N14" s="180"/>
      <c r="O14" s="180"/>
      <c r="P14" s="180"/>
      <c r="Q14" s="180"/>
      <c r="R14" s="180"/>
      <c r="S14" s="180" t="s">
        <v>475</v>
      </c>
      <c r="T14" s="180"/>
      <c r="U14" s="180"/>
      <c r="V14" s="180"/>
      <c r="W14" s="180"/>
      <c r="X14" s="180"/>
      <c r="Y14" s="180"/>
      <c r="Z14" s="180"/>
      <c r="AA14" s="180"/>
      <c r="AB14" s="180"/>
      <c r="AC14" s="180"/>
      <c r="AD14" s="180"/>
      <c r="AE14" s="180"/>
    </row>
    <row r="15" spans="1:31">
      <c r="A15" s="180" t="str">
        <f t="shared" si="4"/>
        <v>DCV Hood w/ MUA 2 hp</v>
      </c>
      <c r="B15" s="180">
        <v>2</v>
      </c>
      <c r="C15" s="180"/>
      <c r="D15" s="180"/>
      <c r="E15" s="180"/>
      <c r="F15" s="180"/>
      <c r="G15" s="183">
        <f t="shared" si="5"/>
        <v>6714</v>
      </c>
      <c r="H15" s="180"/>
      <c r="I15" s="180"/>
      <c r="J15" s="180"/>
      <c r="K15" s="180"/>
      <c r="L15" s="180"/>
      <c r="M15" s="180"/>
      <c r="N15" s="180"/>
      <c r="O15" s="180"/>
      <c r="P15" s="180"/>
      <c r="Q15" s="180"/>
      <c r="R15" s="180"/>
      <c r="S15" s="180"/>
      <c r="T15" s="180" t="s">
        <v>476</v>
      </c>
      <c r="U15" s="180"/>
      <c r="V15" s="180"/>
      <c r="W15" s="180"/>
      <c r="X15" s="180"/>
      <c r="Y15" s="180"/>
      <c r="Z15" s="180"/>
      <c r="AA15" s="180"/>
      <c r="AB15" s="180"/>
      <c r="AC15" s="180"/>
      <c r="AD15" s="180"/>
      <c r="AE15" s="180"/>
    </row>
    <row r="16" spans="1:31">
      <c r="A16" s="180" t="str">
        <f t="shared" si="4"/>
        <v>DCV Hood w/ MUA 5 hp</v>
      </c>
      <c r="B16" s="180">
        <v>5</v>
      </c>
      <c r="C16" s="180"/>
      <c r="D16" s="180"/>
      <c r="E16" s="180"/>
      <c r="F16" s="180"/>
      <c r="G16" s="187">
        <f t="shared" si="5"/>
        <v>16785</v>
      </c>
      <c r="H16" s="180"/>
      <c r="I16" s="180"/>
      <c r="J16" s="180"/>
      <c r="K16" s="180"/>
      <c r="L16" s="180"/>
      <c r="M16" s="180"/>
      <c r="N16" s="180"/>
      <c r="O16" s="180"/>
      <c r="P16" s="180"/>
      <c r="Q16" s="180"/>
      <c r="R16" s="180"/>
      <c r="S16" s="180"/>
      <c r="T16" s="180" t="s">
        <v>477</v>
      </c>
      <c r="U16" s="180"/>
      <c r="V16" s="180"/>
      <c r="W16" s="180"/>
      <c r="X16" s="180"/>
      <c r="Y16" s="180"/>
      <c r="Z16" s="180"/>
      <c r="AA16" s="180"/>
      <c r="AB16" s="180"/>
      <c r="AC16" s="180"/>
      <c r="AD16" s="180"/>
      <c r="AE16" s="180"/>
    </row>
    <row r="17" spans="1:31">
      <c r="A17" s="180"/>
      <c r="B17" s="180"/>
      <c r="C17" s="180"/>
      <c r="D17" s="180"/>
      <c r="E17" s="180"/>
      <c r="F17" s="180"/>
      <c r="G17" s="180"/>
      <c r="H17" s="180"/>
      <c r="I17" s="180"/>
      <c r="J17" s="180"/>
      <c r="K17" s="180"/>
      <c r="L17" s="180"/>
      <c r="M17" s="180"/>
      <c r="N17" s="180"/>
      <c r="O17" s="180"/>
      <c r="P17" s="180"/>
      <c r="Q17" s="180"/>
      <c r="R17" s="180"/>
      <c r="S17" s="180"/>
      <c r="T17" s="180" t="s">
        <v>478</v>
      </c>
      <c r="U17" s="180"/>
      <c r="V17" s="180"/>
      <c r="W17" s="180"/>
      <c r="X17" s="180"/>
      <c r="Y17" s="180"/>
      <c r="Z17" s="180"/>
      <c r="AA17" s="180"/>
      <c r="AB17" s="180"/>
      <c r="AC17" s="180"/>
      <c r="AD17" s="180"/>
      <c r="AE17" s="180"/>
    </row>
    <row r="18" spans="1:31">
      <c r="A18" s="180"/>
      <c r="B18" s="180"/>
      <c r="C18" s="180"/>
      <c r="D18" s="180"/>
      <c r="E18" s="180"/>
      <c r="F18" s="180"/>
      <c r="G18" s="180"/>
      <c r="H18" s="180"/>
      <c r="I18" s="180"/>
      <c r="J18" s="180"/>
      <c r="K18" s="180"/>
      <c r="L18" s="180"/>
      <c r="M18" s="180"/>
      <c r="N18" s="180"/>
      <c r="O18" s="180"/>
      <c r="P18" s="180"/>
      <c r="Q18" s="180"/>
      <c r="R18" s="180"/>
      <c r="S18" s="180"/>
      <c r="T18" s="180" t="s">
        <v>479</v>
      </c>
      <c r="U18" s="180"/>
      <c r="V18" s="180"/>
      <c r="W18" s="180"/>
      <c r="X18" s="180"/>
      <c r="Y18" s="180"/>
      <c r="Z18" s="180"/>
      <c r="AA18" s="180"/>
      <c r="AB18" s="180"/>
      <c r="AC18" s="180"/>
      <c r="AD18" s="180"/>
      <c r="AE18" s="180"/>
    </row>
    <row r="19" spans="1:31">
      <c r="A19" s="180"/>
      <c r="B19" s="180"/>
      <c r="C19" s="180"/>
      <c r="D19" s="180"/>
      <c r="E19" s="180"/>
      <c r="F19" s="180"/>
      <c r="G19" s="180"/>
      <c r="H19" s="180"/>
      <c r="I19" s="180"/>
      <c r="J19" s="180"/>
      <c r="K19" s="180"/>
      <c r="L19" s="180"/>
      <c r="M19" s="180"/>
      <c r="N19" s="180"/>
      <c r="O19" s="180"/>
      <c r="P19" s="180"/>
      <c r="Q19" s="180"/>
      <c r="R19" s="180"/>
      <c r="S19" s="180"/>
      <c r="T19" s="180" t="s">
        <v>480</v>
      </c>
      <c r="U19" s="180"/>
      <c r="V19" s="180"/>
      <c r="W19" s="180"/>
      <c r="X19" s="180"/>
      <c r="Y19" s="180"/>
      <c r="Z19" s="180"/>
      <c r="AA19" s="180"/>
      <c r="AB19" s="180"/>
      <c r="AC19" s="180"/>
      <c r="AD19" s="180"/>
      <c r="AE19" s="180"/>
    </row>
    <row r="20" spans="1:31">
      <c r="A20" s="180"/>
      <c r="B20" s="180"/>
      <c r="C20" s="180"/>
      <c r="D20" s="180"/>
      <c r="E20" s="180"/>
      <c r="F20" s="180"/>
      <c r="G20" s="180"/>
      <c r="H20" s="180"/>
      <c r="I20" s="180"/>
      <c r="J20" s="180"/>
      <c r="K20" s="180"/>
      <c r="L20" s="180"/>
      <c r="M20" s="180"/>
      <c r="N20" s="180"/>
      <c r="O20" s="180"/>
      <c r="P20" s="180"/>
      <c r="Q20" s="180"/>
      <c r="R20" s="180"/>
      <c r="S20" s="180"/>
      <c r="T20" s="180" t="s">
        <v>481</v>
      </c>
      <c r="U20" s="180"/>
      <c r="V20" s="180"/>
      <c r="W20" s="180"/>
      <c r="X20" s="180"/>
      <c r="Y20" s="180"/>
      <c r="Z20" s="180"/>
      <c r="AA20" s="180"/>
      <c r="AB20" s="180"/>
      <c r="AC20" s="180"/>
      <c r="AD20" s="180"/>
      <c r="AE20" s="180"/>
    </row>
    <row r="21" spans="1:31">
      <c r="A21" s="180"/>
      <c r="B21" s="180"/>
      <c r="C21" s="180"/>
      <c r="D21" s="180"/>
      <c r="E21" s="180"/>
      <c r="F21" s="180"/>
      <c r="G21" s="180"/>
      <c r="H21" s="180"/>
      <c r="I21" s="180"/>
      <c r="J21" s="180"/>
      <c r="K21" s="180"/>
      <c r="L21" s="180"/>
      <c r="M21" s="180"/>
      <c r="N21" s="180"/>
      <c r="O21" s="180"/>
      <c r="P21" s="180"/>
      <c r="Q21" s="180"/>
      <c r="R21" s="180"/>
      <c r="S21" s="180"/>
      <c r="T21" s="180"/>
      <c r="U21" s="180"/>
      <c r="V21" s="180"/>
      <c r="W21" s="180"/>
      <c r="X21" s="180"/>
      <c r="Y21" s="180"/>
      <c r="Z21" s="180"/>
      <c r="AA21" s="180"/>
      <c r="AB21" s="180"/>
      <c r="AC21" s="180"/>
      <c r="AD21" s="180"/>
      <c r="AE21" s="180"/>
    </row>
    <row r="22" spans="1:31">
      <c r="A22" s="180"/>
      <c r="B22" s="180"/>
      <c r="C22" s="180"/>
      <c r="D22" s="180"/>
      <c r="E22" s="180"/>
      <c r="F22" s="180"/>
      <c r="G22" s="180"/>
      <c r="H22" s="180"/>
      <c r="I22" s="180"/>
      <c r="J22" s="180"/>
      <c r="K22" s="180"/>
      <c r="L22" s="180"/>
      <c r="M22" s="180"/>
      <c r="N22" s="180"/>
      <c r="O22" s="180"/>
      <c r="P22" s="180"/>
      <c r="Q22" s="180"/>
      <c r="R22" s="180"/>
      <c r="S22" s="180" t="s">
        <v>482</v>
      </c>
      <c r="T22" s="180"/>
      <c r="U22" s="180"/>
      <c r="V22" s="180"/>
      <c r="W22" s="180"/>
      <c r="X22" s="180"/>
      <c r="Y22" s="180"/>
      <c r="Z22" s="180"/>
      <c r="AA22" s="180"/>
      <c r="AB22" s="180"/>
      <c r="AC22" s="180"/>
      <c r="AD22" s="180"/>
      <c r="AE22" s="180"/>
    </row>
    <row r="23" spans="1:31">
      <c r="A23" s="180"/>
      <c r="B23" s="180"/>
      <c r="C23" s="180"/>
      <c r="D23" s="180"/>
      <c r="E23" s="180"/>
      <c r="F23" s="180"/>
      <c r="G23" s="180"/>
      <c r="H23" s="180"/>
      <c r="I23" s="180"/>
      <c r="J23" s="180"/>
      <c r="K23" s="180"/>
      <c r="L23" s="180"/>
      <c r="M23" s="180"/>
      <c r="N23" s="180"/>
      <c r="O23" s="180"/>
      <c r="P23" s="180"/>
      <c r="Q23" s="180"/>
      <c r="R23" s="180"/>
      <c r="S23" s="180"/>
      <c r="T23" s="180" t="s">
        <v>483</v>
      </c>
      <c r="U23" s="180"/>
      <c r="V23" s="180"/>
      <c r="W23" s="180"/>
      <c r="X23" s="180"/>
      <c r="Y23" s="180"/>
      <c r="Z23" s="180"/>
      <c r="AA23" s="180"/>
      <c r="AB23" s="180"/>
      <c r="AC23" s="180"/>
      <c r="AD23" s="180"/>
      <c r="AE23" s="180"/>
    </row>
    <row r="24" spans="1:31">
      <c r="A24" s="180"/>
      <c r="B24" s="180"/>
      <c r="C24" s="180"/>
      <c r="D24" s="180" t="s">
        <v>456</v>
      </c>
      <c r="E24" s="180"/>
      <c r="F24" s="180"/>
      <c r="G24" s="180"/>
      <c r="H24" s="180"/>
      <c r="I24" s="180"/>
      <c r="J24" s="180"/>
      <c r="K24" s="180"/>
      <c r="L24" s="180"/>
      <c r="M24" s="180"/>
      <c r="N24" s="180"/>
      <c r="O24" s="180"/>
      <c r="P24" s="180"/>
      <c r="Q24" s="180"/>
      <c r="R24" s="180"/>
      <c r="S24" s="180"/>
      <c r="T24" s="180"/>
      <c r="U24" s="180"/>
      <c r="V24" s="180"/>
      <c r="W24" s="180"/>
      <c r="X24" s="180"/>
      <c r="Y24" s="180"/>
      <c r="Z24" s="180"/>
      <c r="AA24" s="180"/>
      <c r="AB24" s="180"/>
      <c r="AC24" s="180"/>
      <c r="AD24" s="180"/>
      <c r="AE24" s="180"/>
    </row>
    <row r="25" spans="1:31">
      <c r="A25" s="180"/>
      <c r="B25" s="180"/>
      <c r="C25" s="180"/>
      <c r="D25" s="180"/>
      <c r="E25" s="180"/>
      <c r="F25" s="180"/>
      <c r="G25" s="180"/>
      <c r="H25" s="180"/>
      <c r="I25" s="180"/>
      <c r="J25" s="180"/>
      <c r="K25" s="180"/>
      <c r="L25" s="180"/>
      <c r="M25" s="180"/>
      <c r="N25" s="180"/>
      <c r="O25" s="180"/>
      <c r="P25" s="180"/>
      <c r="Q25" s="180"/>
      <c r="R25" s="180"/>
      <c r="S25" s="180"/>
      <c r="T25" s="180"/>
      <c r="U25" s="180"/>
      <c r="V25" s="180"/>
      <c r="W25" s="180"/>
      <c r="X25" s="180"/>
      <c r="Y25" s="180"/>
      <c r="Z25" s="180"/>
      <c r="AA25" s="180"/>
      <c r="AB25" s="180"/>
      <c r="AC25" s="180"/>
      <c r="AD25" s="180"/>
      <c r="AE25" s="180"/>
    </row>
    <row r="26" spans="1:31">
      <c r="A26" s="180"/>
      <c r="B26" s="180"/>
      <c r="C26" s="180"/>
      <c r="D26" s="180"/>
      <c r="E26" s="180"/>
      <c r="F26" s="180"/>
      <c r="G26" s="180"/>
      <c r="H26" s="180"/>
      <c r="I26" s="180"/>
      <c r="J26" s="180"/>
      <c r="K26" s="180"/>
      <c r="L26" s="180"/>
      <c r="M26" s="180"/>
      <c r="N26" s="180"/>
      <c r="O26" s="180"/>
      <c r="P26" s="180"/>
      <c r="Q26" s="180"/>
      <c r="R26" s="180"/>
      <c r="S26" s="180"/>
      <c r="T26" s="180"/>
      <c r="U26" s="180"/>
      <c r="V26" s="180"/>
      <c r="W26" s="180"/>
      <c r="X26" s="180"/>
      <c r="Y26" s="180"/>
      <c r="Z26" s="180"/>
      <c r="AA26" s="180"/>
      <c r="AB26" s="180"/>
      <c r="AC26" s="180"/>
      <c r="AD26" s="180"/>
      <c r="AE26" s="180"/>
    </row>
    <row r="27" spans="1:31">
      <c r="A27" s="180"/>
      <c r="B27" s="180"/>
      <c r="C27" s="180"/>
      <c r="D27" s="180" t="s">
        <v>457</v>
      </c>
      <c r="E27" s="180" t="s">
        <v>458</v>
      </c>
      <c r="F27" s="180" t="s">
        <v>459</v>
      </c>
      <c r="G27" s="180"/>
      <c r="H27" s="180"/>
      <c r="I27" s="180"/>
      <c r="J27" s="180"/>
      <c r="K27" s="180"/>
      <c r="L27" s="180"/>
      <c r="M27" s="180"/>
      <c r="N27" s="180"/>
      <c r="O27" s="180"/>
      <c r="P27" s="180"/>
      <c r="Q27" s="180"/>
      <c r="R27" s="180"/>
      <c r="S27" s="180"/>
      <c r="T27" s="180"/>
      <c r="U27" s="180"/>
      <c r="V27" s="180"/>
      <c r="W27" s="180"/>
      <c r="X27" s="180"/>
      <c r="Y27" s="180"/>
      <c r="Z27" s="180"/>
      <c r="AA27" s="180"/>
      <c r="AB27" s="180"/>
      <c r="AC27" s="180"/>
      <c r="AD27" s="180"/>
      <c r="AE27" s="180"/>
    </row>
    <row r="28" spans="1:31">
      <c r="A28" s="180"/>
      <c r="B28" s="180"/>
      <c r="C28" s="180"/>
      <c r="D28" s="180" t="s">
        <v>424</v>
      </c>
      <c r="E28" s="180">
        <v>0</v>
      </c>
      <c r="F28" s="180">
        <v>1</v>
      </c>
      <c r="G28" s="180"/>
      <c r="H28" s="180"/>
      <c r="I28" s="180"/>
      <c r="J28" s="180"/>
      <c r="K28" s="180"/>
      <c r="L28" s="180"/>
      <c r="M28" s="180"/>
      <c r="N28" s="180"/>
      <c r="O28" s="180"/>
      <c r="P28" s="180"/>
      <c r="Q28" s="180"/>
      <c r="R28" s="180"/>
      <c r="S28" s="180"/>
      <c r="T28" s="180"/>
      <c r="U28" s="180"/>
      <c r="V28" s="180"/>
      <c r="W28" s="180"/>
      <c r="X28" s="180"/>
      <c r="Y28" s="180"/>
      <c r="Z28" s="180"/>
      <c r="AA28" s="180"/>
      <c r="AB28" s="180"/>
      <c r="AC28" s="180"/>
      <c r="AD28" s="180"/>
      <c r="AE28" s="180"/>
    </row>
    <row r="29" spans="1:31">
      <c r="A29" s="180"/>
      <c r="B29" s="180"/>
      <c r="C29" s="180"/>
      <c r="D29" s="180" t="s">
        <v>460</v>
      </c>
      <c r="E29" s="180">
        <v>1.7</v>
      </c>
      <c r="F29" s="180">
        <v>0</v>
      </c>
      <c r="G29" s="180"/>
      <c r="H29" s="180"/>
      <c r="I29" s="180"/>
      <c r="J29" s="180"/>
      <c r="K29" s="180"/>
      <c r="L29" s="180"/>
      <c r="M29" s="180"/>
      <c r="N29" s="180"/>
      <c r="O29" s="180"/>
      <c r="P29" s="180"/>
      <c r="Q29" s="180"/>
      <c r="R29" s="180"/>
      <c r="S29" s="180"/>
      <c r="T29" s="180"/>
      <c r="U29" s="180"/>
      <c r="V29" s="180"/>
      <c r="W29" s="180"/>
      <c r="X29" s="180"/>
      <c r="Y29" s="180"/>
      <c r="Z29" s="180"/>
      <c r="AA29" s="180"/>
      <c r="AB29" s="180"/>
      <c r="AC29" s="180"/>
      <c r="AD29" s="180"/>
      <c r="AE29" s="180"/>
    </row>
    <row r="30" spans="1:31">
      <c r="A30" s="180"/>
      <c r="B30" s="180"/>
      <c r="C30" s="180"/>
      <c r="D30" s="180" t="s">
        <v>461</v>
      </c>
      <c r="E30" s="180">
        <v>10.9</v>
      </c>
      <c r="F30" s="180">
        <v>0</v>
      </c>
      <c r="G30" s="180"/>
      <c r="H30" s="180"/>
      <c r="I30" s="180"/>
      <c r="J30" s="180"/>
      <c r="K30" s="180"/>
      <c r="L30" s="180"/>
      <c r="M30" s="180"/>
      <c r="N30" s="180"/>
      <c r="O30" s="180"/>
      <c r="P30" s="180"/>
      <c r="Q30" s="180"/>
      <c r="R30" s="180"/>
      <c r="S30" s="180"/>
      <c r="T30" s="180"/>
      <c r="U30" s="180"/>
      <c r="V30" s="180"/>
      <c r="W30" s="180"/>
      <c r="X30" s="180"/>
      <c r="Y30" s="180"/>
      <c r="Z30" s="180"/>
      <c r="AA30" s="180"/>
      <c r="AB30" s="180"/>
      <c r="AC30" s="180"/>
      <c r="AD30" s="180"/>
      <c r="AE30" s="180"/>
    </row>
    <row r="31" spans="1:31">
      <c r="A31" s="180"/>
      <c r="B31" s="180"/>
      <c r="C31" s="180"/>
      <c r="D31" s="180" t="s">
        <v>430</v>
      </c>
      <c r="E31" s="180">
        <v>12</v>
      </c>
      <c r="F31" s="180">
        <v>1</v>
      </c>
      <c r="G31" s="180"/>
      <c r="H31" s="180"/>
      <c r="I31" s="180"/>
      <c r="J31" s="180"/>
      <c r="K31" s="180"/>
      <c r="L31" s="180"/>
      <c r="M31" s="180"/>
      <c r="N31" s="180"/>
      <c r="O31" s="180"/>
      <c r="P31" s="180"/>
      <c r="Q31" s="180"/>
      <c r="R31" s="180"/>
      <c r="S31" s="180"/>
      <c r="T31" s="180"/>
      <c r="U31" s="180"/>
      <c r="V31" s="180"/>
      <c r="W31" s="180"/>
      <c r="X31" s="180"/>
      <c r="Y31" s="180"/>
      <c r="Z31" s="180"/>
      <c r="AA31" s="180"/>
      <c r="AB31" s="180"/>
      <c r="AC31" s="180"/>
      <c r="AD31" s="180"/>
      <c r="AE31" s="180"/>
    </row>
    <row r="32" spans="1:31">
      <c r="A32" s="180"/>
      <c r="B32" s="180"/>
      <c r="C32" s="180"/>
      <c r="D32" s="180" t="s">
        <v>462</v>
      </c>
      <c r="E32" s="180">
        <v>4.5999999999999996</v>
      </c>
      <c r="F32" s="180">
        <v>0</v>
      </c>
      <c r="G32" s="180"/>
      <c r="H32" s="180"/>
      <c r="I32" s="180"/>
      <c r="J32" s="180"/>
      <c r="K32" s="180"/>
      <c r="L32" s="180"/>
      <c r="M32" s="180"/>
      <c r="N32" s="180"/>
      <c r="O32" s="180"/>
      <c r="P32" s="180"/>
      <c r="Q32" s="180"/>
      <c r="R32" s="180"/>
      <c r="S32" s="180"/>
      <c r="T32" s="180"/>
      <c r="U32" s="180"/>
      <c r="V32" s="180"/>
      <c r="W32" s="180"/>
      <c r="X32" s="180"/>
      <c r="Y32" s="180"/>
      <c r="Z32" s="180"/>
      <c r="AA32" s="180"/>
      <c r="AB32" s="180"/>
      <c r="AC32" s="180"/>
      <c r="AD32" s="180"/>
      <c r="AE32" s="180"/>
    </row>
    <row r="33" spans="1:31">
      <c r="A33" s="180"/>
      <c r="B33" s="180"/>
      <c r="C33" s="180"/>
      <c r="D33" s="180" t="s">
        <v>463</v>
      </c>
      <c r="E33" s="180">
        <v>4.9000000000000004</v>
      </c>
      <c r="F33" s="180">
        <v>0</v>
      </c>
      <c r="G33" s="180"/>
      <c r="H33" s="180"/>
      <c r="I33" s="180"/>
      <c r="J33" s="180"/>
      <c r="K33" s="180"/>
      <c r="L33" s="180"/>
      <c r="M33" s="180"/>
      <c r="N33" s="180"/>
      <c r="O33" s="180"/>
      <c r="P33" s="180"/>
      <c r="Q33" s="180"/>
      <c r="R33" s="180"/>
      <c r="S33" s="180"/>
      <c r="T33" s="180"/>
      <c r="U33" s="180"/>
      <c r="V33" s="180"/>
      <c r="W33" s="180"/>
      <c r="X33" s="180"/>
      <c r="Y33" s="180"/>
      <c r="Z33" s="180"/>
      <c r="AA33" s="180"/>
      <c r="AB33" s="180"/>
      <c r="AC33" s="180"/>
      <c r="AD33" s="180"/>
      <c r="AE33" s="180"/>
    </row>
    <row r="34" spans="1:31">
      <c r="A34" s="180"/>
      <c r="B34" s="180"/>
      <c r="C34" s="180"/>
      <c r="D34" s="180" t="s">
        <v>464</v>
      </c>
      <c r="E34" s="180">
        <v>16.2</v>
      </c>
      <c r="F34" s="180">
        <v>1</v>
      </c>
      <c r="G34" s="180"/>
      <c r="H34" s="180"/>
      <c r="I34" s="180"/>
      <c r="J34" s="180"/>
      <c r="K34" s="180"/>
      <c r="L34" s="180"/>
      <c r="M34" s="180"/>
      <c r="N34" s="180"/>
      <c r="O34" s="180"/>
      <c r="P34" s="180"/>
      <c r="Q34" s="180"/>
      <c r="R34" s="180"/>
      <c r="S34" s="180"/>
      <c r="T34" s="180"/>
      <c r="U34" s="180"/>
      <c r="V34" s="180"/>
      <c r="W34" s="180"/>
      <c r="X34" s="180"/>
      <c r="Y34" s="180"/>
      <c r="Z34" s="180"/>
      <c r="AA34" s="180"/>
      <c r="AB34" s="180"/>
      <c r="AC34" s="180"/>
      <c r="AD34" s="180"/>
      <c r="AE34" s="180"/>
    </row>
    <row r="35" spans="1:31">
      <c r="A35" s="180"/>
      <c r="B35" s="180"/>
      <c r="C35" s="180"/>
      <c r="D35" s="180" t="s">
        <v>432</v>
      </c>
      <c r="E35" s="180">
        <v>3.9</v>
      </c>
      <c r="F35" s="180">
        <v>0</v>
      </c>
      <c r="G35" s="180"/>
      <c r="H35" s="180"/>
      <c r="I35" s="180"/>
      <c r="J35" s="180"/>
      <c r="K35" s="180"/>
      <c r="L35" s="180"/>
      <c r="M35" s="180"/>
      <c r="N35" s="180"/>
      <c r="O35" s="180"/>
      <c r="P35" s="180"/>
      <c r="Q35" s="180"/>
      <c r="R35" s="180"/>
      <c r="S35" s="180" t="s">
        <v>484</v>
      </c>
      <c r="T35" s="180"/>
      <c r="U35" s="180"/>
      <c r="V35" s="180"/>
      <c r="W35" s="180"/>
      <c r="X35" s="180"/>
      <c r="Y35" s="180"/>
      <c r="Z35" s="180"/>
      <c r="AA35" s="180"/>
      <c r="AB35" s="180"/>
      <c r="AC35" s="180"/>
      <c r="AD35" s="180"/>
      <c r="AE35" s="180"/>
    </row>
    <row r="36" spans="1:31">
      <c r="A36" s="180"/>
      <c r="B36" s="180"/>
      <c r="C36" s="180"/>
      <c r="D36" s="180" t="s">
        <v>134</v>
      </c>
      <c r="E36" s="180">
        <v>0</v>
      </c>
      <c r="F36" s="180">
        <v>0</v>
      </c>
      <c r="G36" s="180"/>
      <c r="H36" s="180"/>
      <c r="I36" s="180"/>
      <c r="J36" s="180"/>
      <c r="K36" s="180"/>
      <c r="L36" s="180"/>
      <c r="M36" s="180"/>
      <c r="N36" s="180"/>
      <c r="O36" s="180"/>
      <c r="P36" s="180"/>
      <c r="Q36" s="180"/>
      <c r="R36" s="180"/>
      <c r="S36" s="180"/>
      <c r="T36" s="180"/>
      <c r="U36" s="180"/>
      <c r="V36" s="180"/>
      <c r="W36" s="180"/>
      <c r="X36" s="180"/>
      <c r="Y36" s="180"/>
      <c r="Z36" s="180"/>
      <c r="AA36" s="180"/>
      <c r="AB36" s="180"/>
      <c r="AC36" s="180"/>
      <c r="AD36" s="180"/>
      <c r="AE36" s="180"/>
    </row>
    <row r="37" spans="1:31">
      <c r="A37" s="180"/>
      <c r="B37" s="180"/>
      <c r="C37" s="180"/>
      <c r="D37" s="180" t="s">
        <v>465</v>
      </c>
      <c r="E37" s="180">
        <v>19.399999999999999</v>
      </c>
      <c r="F37" s="180">
        <v>1</v>
      </c>
      <c r="G37" s="180"/>
      <c r="H37" s="180"/>
      <c r="I37" s="180"/>
      <c r="J37" s="180"/>
      <c r="K37" s="180"/>
      <c r="L37" s="180"/>
      <c r="M37" s="180"/>
      <c r="N37" s="180"/>
      <c r="O37" s="180"/>
      <c r="P37" s="180"/>
      <c r="Q37" s="180"/>
      <c r="R37" s="180"/>
      <c r="S37" s="180"/>
      <c r="T37" s="180" t="s">
        <v>485</v>
      </c>
      <c r="U37" s="180"/>
      <c r="V37" s="180"/>
      <c r="W37" s="180"/>
      <c r="X37" s="180"/>
      <c r="Y37" s="180"/>
      <c r="Z37" s="180"/>
      <c r="AA37" s="180"/>
      <c r="AB37" s="180"/>
      <c r="AC37" s="180"/>
      <c r="AD37" s="180"/>
      <c r="AE37" s="180"/>
    </row>
    <row r="38" spans="1:31">
      <c r="A38" s="180"/>
      <c r="B38" s="180"/>
      <c r="C38" s="180"/>
      <c r="D38" s="180" t="s">
        <v>466</v>
      </c>
      <c r="E38" s="180">
        <v>1</v>
      </c>
      <c r="F38" s="180">
        <v>1</v>
      </c>
      <c r="G38" s="180"/>
      <c r="H38" s="180"/>
      <c r="I38" s="180"/>
      <c r="J38" s="180"/>
      <c r="K38" s="180"/>
      <c r="L38" s="180"/>
      <c r="M38" s="180"/>
      <c r="N38" s="180"/>
      <c r="O38" s="180"/>
      <c r="P38" s="180"/>
      <c r="Q38" s="180"/>
      <c r="R38" s="180"/>
      <c r="S38" s="180"/>
      <c r="T38" s="180"/>
      <c r="U38" s="180"/>
      <c r="V38" s="180"/>
      <c r="W38" s="180"/>
      <c r="X38" s="180"/>
      <c r="Y38" s="180"/>
      <c r="Z38" s="180"/>
      <c r="AA38" s="180"/>
      <c r="AB38" s="180"/>
      <c r="AC38" s="180"/>
      <c r="AD38" s="180"/>
      <c r="AE38" s="180"/>
    </row>
    <row r="39" spans="1:31">
      <c r="A39" s="180"/>
      <c r="B39" s="180"/>
      <c r="C39" s="180"/>
      <c r="D39" s="180" t="s">
        <v>467</v>
      </c>
      <c r="E39" s="180">
        <v>17.8</v>
      </c>
      <c r="F39" s="180">
        <v>1</v>
      </c>
      <c r="G39" s="180"/>
      <c r="H39" s="180"/>
      <c r="I39" s="180"/>
      <c r="J39" s="180"/>
      <c r="K39" s="180"/>
      <c r="L39" s="180"/>
      <c r="M39" s="180"/>
      <c r="N39" s="180"/>
      <c r="O39" s="180"/>
      <c r="P39" s="180"/>
      <c r="Q39" s="180"/>
      <c r="R39" s="180"/>
      <c r="S39" s="180"/>
      <c r="T39" s="180" t="s">
        <v>486</v>
      </c>
      <c r="U39" s="180"/>
      <c r="V39" s="180"/>
      <c r="W39" s="180"/>
      <c r="X39" s="180"/>
      <c r="Y39" s="180"/>
      <c r="Z39" s="180"/>
      <c r="AA39" s="180"/>
      <c r="AB39" s="180"/>
      <c r="AC39" s="180"/>
      <c r="AD39" s="180"/>
      <c r="AE39" s="180"/>
    </row>
    <row r="40" spans="1:31">
      <c r="A40" s="180"/>
      <c r="B40" s="180"/>
      <c r="C40" s="180"/>
      <c r="D40" s="180" t="s">
        <v>468</v>
      </c>
      <c r="E40" s="180">
        <v>0</v>
      </c>
      <c r="F40" s="180">
        <v>0</v>
      </c>
      <c r="G40" s="180"/>
      <c r="H40" s="180"/>
      <c r="I40" s="180"/>
      <c r="J40" s="180"/>
      <c r="K40" s="180"/>
      <c r="L40" s="180"/>
      <c r="M40" s="180"/>
      <c r="N40" s="180"/>
      <c r="O40" s="180"/>
      <c r="P40" s="180"/>
      <c r="Q40" s="180"/>
      <c r="R40" s="180"/>
      <c r="S40" s="180"/>
      <c r="T40" s="180" t="s">
        <v>487</v>
      </c>
      <c r="U40" s="180"/>
      <c r="V40" s="180"/>
      <c r="W40" s="180"/>
      <c r="X40" s="180"/>
      <c r="Y40" s="180"/>
      <c r="Z40" s="180"/>
      <c r="AA40" s="180"/>
      <c r="AB40" s="180"/>
      <c r="AC40" s="180"/>
      <c r="AD40" s="180"/>
      <c r="AE40" s="180"/>
    </row>
    <row r="41" spans="1:31">
      <c r="A41" s="180"/>
      <c r="B41" s="180"/>
      <c r="C41" s="180"/>
      <c r="D41" s="180" t="s">
        <v>81</v>
      </c>
      <c r="E41" s="180">
        <v>9.1999999999999993</v>
      </c>
      <c r="F41" s="180"/>
      <c r="G41" s="180"/>
      <c r="H41" s="180"/>
      <c r="I41" s="180"/>
      <c r="J41" s="180"/>
      <c r="K41" s="180"/>
      <c r="L41" s="180"/>
      <c r="M41" s="180"/>
      <c r="N41" s="180"/>
      <c r="O41" s="180"/>
      <c r="P41" s="180"/>
      <c r="Q41" s="180"/>
      <c r="R41" s="180"/>
      <c r="S41" s="180"/>
      <c r="T41" s="180" t="s">
        <v>488</v>
      </c>
      <c r="U41" s="180"/>
      <c r="V41" s="180"/>
      <c r="W41" s="180"/>
      <c r="X41" s="180"/>
      <c r="Y41" s="180"/>
      <c r="Z41" s="180"/>
      <c r="AA41" s="180"/>
      <c r="AB41" s="180"/>
      <c r="AC41" s="180"/>
      <c r="AD41" s="180"/>
      <c r="AE41" s="180"/>
    </row>
    <row r="42" spans="1:31">
      <c r="A42" s="180"/>
      <c r="B42" s="180"/>
      <c r="C42" s="180"/>
      <c r="D42" s="180"/>
      <c r="E42" s="180"/>
      <c r="F42" s="180"/>
      <c r="G42" s="180"/>
      <c r="H42" s="180"/>
      <c r="I42" s="180"/>
      <c r="J42" s="180"/>
      <c r="K42" s="180"/>
      <c r="L42" s="180"/>
      <c r="M42" s="180"/>
      <c r="N42" s="180"/>
      <c r="O42" s="180"/>
      <c r="P42" s="180"/>
      <c r="Q42" s="180"/>
      <c r="R42" s="180"/>
      <c r="S42" s="180"/>
      <c r="T42" s="180"/>
      <c r="U42" s="180"/>
      <c r="V42" s="180"/>
      <c r="W42" s="180"/>
      <c r="X42" s="180"/>
      <c r="Y42" s="180"/>
      <c r="Z42" s="180"/>
      <c r="AA42" s="180"/>
      <c r="AB42" s="180"/>
      <c r="AC42" s="180"/>
      <c r="AD42" s="180"/>
      <c r="AE42" s="180"/>
    </row>
    <row r="43" spans="1:31">
      <c r="A43" s="180"/>
      <c r="B43" s="180"/>
      <c r="C43" s="180"/>
      <c r="D43" s="180"/>
      <c r="E43" s="180"/>
      <c r="F43" s="180"/>
      <c r="G43" s="180"/>
      <c r="H43" s="180"/>
      <c r="I43" s="180"/>
      <c r="J43" s="180"/>
      <c r="K43" s="180"/>
      <c r="L43" s="180"/>
      <c r="M43" s="180"/>
      <c r="N43" s="180"/>
      <c r="O43" s="180"/>
      <c r="P43" s="180"/>
      <c r="Q43" s="180"/>
      <c r="R43" s="180"/>
      <c r="S43" s="180"/>
      <c r="T43" s="180" t="s">
        <v>489</v>
      </c>
      <c r="U43" s="180"/>
      <c r="V43" s="180"/>
      <c r="W43" s="180"/>
      <c r="X43" s="180"/>
      <c r="Y43" s="180"/>
      <c r="Z43" s="180"/>
      <c r="AA43" s="180"/>
      <c r="AB43" s="180"/>
      <c r="AC43" s="180"/>
      <c r="AD43" s="180"/>
      <c r="AE43" s="180"/>
    </row>
    <row r="44" spans="1:31">
      <c r="A44" s="180"/>
      <c r="B44" s="180"/>
      <c r="C44" s="180"/>
      <c r="D44" s="180"/>
      <c r="E44" s="180"/>
      <c r="F44" s="180"/>
      <c r="G44" s="180"/>
      <c r="H44" s="180"/>
      <c r="I44" s="180"/>
      <c r="J44" s="180"/>
      <c r="K44" s="180"/>
      <c r="L44" s="180"/>
      <c r="M44" s="180"/>
      <c r="N44" s="180"/>
      <c r="O44" s="180"/>
      <c r="P44" s="180"/>
      <c r="Q44" s="180"/>
      <c r="R44" s="180"/>
    </row>
  </sheetData>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3</vt:i4>
      </vt:variant>
    </vt:vector>
  </HeadingPairs>
  <TitlesOfParts>
    <vt:vector size="11" baseType="lpstr">
      <vt:lpstr>7PSourceSummary</vt:lpstr>
      <vt:lpstr>forRPM</vt:lpstr>
      <vt:lpstr>SC-Retro</vt:lpstr>
      <vt:lpstr>Measure InputOutput_Out</vt:lpstr>
      <vt:lpstr>Measure InputOutput</vt:lpstr>
      <vt:lpstr>Savings and Cost</vt:lpstr>
      <vt:lpstr>Market Data</vt:lpstr>
      <vt:lpstr>6P Data</vt:lpstr>
      <vt:lpstr>MeasureOutput</vt:lpstr>
      <vt:lpstr>MeasureOutputR</vt:lpstr>
      <vt:lpstr>OutSCurve</vt:lpstr>
    </vt:vector>
  </TitlesOfParts>
  <Company>Northwest Power and Conservation Council</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Kevin Smit</dc:creator>
  <cp:lastModifiedBy>Kevin Smit</cp:lastModifiedBy>
  <dcterms:created xsi:type="dcterms:W3CDTF">2014-10-09T18:33:40Z</dcterms:created>
  <dcterms:modified xsi:type="dcterms:W3CDTF">2015-03-25T22:47:32Z</dcterms:modified>
</cp:coreProperties>
</file>