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0" r:id="rId2"/>
    <sheet name="SC-New" sheetId="6" r:id="rId3"/>
    <sheet name="SC-NR" sheetId="15" r:id="rId4"/>
    <sheet name="M_Input_New_Out" sheetId="16" r:id="rId5"/>
    <sheet name="M_Input_New" sheetId="3" r:id="rId6"/>
    <sheet name="M_Input_NR_Out" sheetId="17" r:id="rId7"/>
    <sheet name="M_Input_NR" sheetId="14" r:id="rId8"/>
    <sheet name="M_Input_Raw_Out" sheetId="19" r:id="rId9"/>
    <sheet name="M_Input_Raw" sheetId="18" r:id="rId10"/>
    <sheet name="MMap" sheetId="12" r:id="rId11"/>
    <sheet name="Savings &amp; Cost" sheetId="11" r:id="rId12"/>
    <sheet name="Data" sheetId="8" r:id="rId13"/>
    <sheet name="ToDo7P" sheetId="2" r:id="rId14"/>
  </sheets>
  <externalReferences>
    <externalReference r:id="rId15"/>
    <externalReference r:id="rId16"/>
  </externalReferences>
  <definedNames>
    <definedName name="BLDGTYP" localSheetId="2">[1]APPLIC!$C$11:$U$11</definedName>
    <definedName name="BLDGTYP" localSheetId="3">[1]APPLIC!$C$11:$U$11</definedName>
    <definedName name="MeasureOutputN">M_Input_New_Out!$A$4:$AM$21</definedName>
    <definedName name="MeasureOutputR">M_Input_NR_Out!$A$4:$AM$21</definedName>
    <definedName name="MOutputNew">M_Input_New_Out!$A$4:$Z$21</definedName>
    <definedName name="MOutputNR">M_Input_NR_Out!$A$4:$Z$21</definedName>
    <definedName name="OutSCurve">M_Input_New!$A$81:$AL$108</definedName>
    <definedName name="V_POST2013">[1]CHAR!$B$13:$T$52</definedName>
    <definedName name="V_PRE2013">[1]CHAR!$B$61:$T$100</definedName>
  </definedNames>
  <calcPr calcId="125725"/>
</workbook>
</file>

<file path=xl/calcChain.xml><?xml version="1.0" encoding="utf-8"?>
<calcChain xmlns="http://schemas.openxmlformats.org/spreadsheetml/2006/main">
  <c r="D9" i="6"/>
  <c r="D8"/>
  <c r="D9" i="15"/>
  <c r="D8"/>
  <c r="J22" i="20"/>
  <c r="AW22" s="1"/>
  <c r="J23"/>
  <c r="J24"/>
  <c r="J25"/>
  <c r="BD25"/>
  <c r="J26"/>
  <c r="AQ26" s="1"/>
  <c r="J27"/>
  <c r="BC27"/>
  <c r="J28"/>
  <c r="AR28" s="1"/>
  <c r="J29"/>
  <c r="BC29" s="1"/>
  <c r="J30"/>
  <c r="J31"/>
  <c r="BA31" s="1"/>
  <c r="J32"/>
  <c r="J33"/>
  <c r="AU33" s="1"/>
  <c r="J34"/>
  <c r="AW34"/>
  <c r="J35"/>
  <c r="AW35" s="1"/>
  <c r="J36"/>
  <c r="J37"/>
  <c r="J38"/>
  <c r="AQ38"/>
  <c r="A9" i="6"/>
  <c r="E14" i="20" s="1"/>
  <c r="A9" i="15"/>
  <c r="E25" i="20" s="1"/>
  <c r="B21"/>
  <c r="B22"/>
  <c r="C21"/>
  <c r="A21" s="1"/>
  <c r="C22"/>
  <c r="A22" s="1"/>
  <c r="C23"/>
  <c r="C24"/>
  <c r="C25"/>
  <c r="C26"/>
  <c r="C27"/>
  <c r="C28"/>
  <c r="C29"/>
  <c r="C30"/>
  <c r="C31"/>
  <c r="C32"/>
  <c r="C33"/>
  <c r="C34"/>
  <c r="C35"/>
  <c r="C36"/>
  <c r="C37"/>
  <c r="C38"/>
  <c r="C4"/>
  <c r="C5"/>
  <c r="A5"/>
  <c r="C6"/>
  <c r="C7"/>
  <c r="C8"/>
  <c r="C9"/>
  <c r="A9" s="1"/>
  <c r="C10"/>
  <c r="C11"/>
  <c r="C12"/>
  <c r="A12" s="1"/>
  <c r="C13"/>
  <c r="A13" s="1"/>
  <c r="C14"/>
  <c r="A14"/>
  <c r="C15"/>
  <c r="A15" s="1"/>
  <c r="C16"/>
  <c r="C17"/>
  <c r="A17"/>
  <c r="C18"/>
  <c r="C19"/>
  <c r="C20"/>
  <c r="C3"/>
  <c r="A3" s="1"/>
  <c r="BB38"/>
  <c r="AL38"/>
  <c r="BC37"/>
  <c r="AU36"/>
  <c r="BC35"/>
  <c r="AV35"/>
  <c r="AR35"/>
  <c r="AK35"/>
  <c r="AG35"/>
  <c r="AU34"/>
  <c r="AG34"/>
  <c r="AO33"/>
  <c r="AJ33"/>
  <c r="AU32"/>
  <c r="BD31"/>
  <c r="AZ31"/>
  <c r="AY31"/>
  <c r="AU31"/>
  <c r="AS31"/>
  <c r="AO31"/>
  <c r="AN31"/>
  <c r="AJ31"/>
  <c r="AI31"/>
  <c r="BB31"/>
  <c r="BA29"/>
  <c r="AV29"/>
  <c r="AQ29"/>
  <c r="AK29"/>
  <c r="AF29"/>
  <c r="BA27"/>
  <c r="AZ27"/>
  <c r="AV27"/>
  <c r="AU27"/>
  <c r="AQ27"/>
  <c r="AO27"/>
  <c r="AK27"/>
  <c r="AJ27"/>
  <c r="AF27"/>
  <c r="BB27"/>
  <c r="F27"/>
  <c r="BC25"/>
  <c r="AW25"/>
  <c r="AR25"/>
  <c r="AM25"/>
  <c r="AG25"/>
  <c r="BB24"/>
  <c r="AU24"/>
  <c r="AQ24"/>
  <c r="AK24"/>
  <c r="AG24"/>
  <c r="AZ23"/>
  <c r="AS23"/>
  <c r="AM23"/>
  <c r="BB23"/>
  <c r="BB22"/>
  <c r="A20"/>
  <c r="A19"/>
  <c r="A18"/>
  <c r="A16"/>
  <c r="A11"/>
  <c r="A10"/>
  <c r="A8"/>
  <c r="A7"/>
  <c r="A6"/>
  <c r="A4"/>
  <c r="AD2"/>
  <c r="AC2"/>
  <c r="AB2"/>
  <c r="AA2"/>
  <c r="Z2"/>
  <c r="Y2"/>
  <c r="X2"/>
  <c r="W2"/>
  <c r="V2"/>
  <c r="U2"/>
  <c r="T2"/>
  <c r="S2"/>
  <c r="R2"/>
  <c r="Q2"/>
  <c r="P2"/>
  <c r="O2"/>
  <c r="N2"/>
  <c r="M2"/>
  <c r="L2"/>
  <c r="K2"/>
  <c r="D35" i="15"/>
  <c r="D159" s="1"/>
  <c r="D35" i="6"/>
  <c r="D159" s="1"/>
  <c r="C9" i="15"/>
  <c r="E11" s="1"/>
  <c r="E122" s="1"/>
  <c r="C9" i="6"/>
  <c r="E31" i="20"/>
  <c r="B23"/>
  <c r="AF25"/>
  <c r="AK25"/>
  <c r="AQ25"/>
  <c r="AV25"/>
  <c r="BA25"/>
  <c r="BB29"/>
  <c r="AJ29"/>
  <c r="AO29"/>
  <c r="AU29"/>
  <c r="AZ29"/>
  <c r="AI33"/>
  <c r="AN33"/>
  <c r="BD33"/>
  <c r="BB25"/>
  <c r="AJ25"/>
  <c r="AO25"/>
  <c r="AU25"/>
  <c r="AZ25"/>
  <c r="F29"/>
  <c r="AI29"/>
  <c r="AN29"/>
  <c r="AS29"/>
  <c r="AY29"/>
  <c r="BD29"/>
  <c r="AG33"/>
  <c r="AM33"/>
  <c r="BC33"/>
  <c r="F25"/>
  <c r="AI25"/>
  <c r="AN25"/>
  <c r="AS25"/>
  <c r="AY25"/>
  <c r="AG29"/>
  <c r="AM29"/>
  <c r="AR29"/>
  <c r="AW29"/>
  <c r="AQ33"/>
  <c r="AV33"/>
  <c r="AQ22"/>
  <c r="AI38"/>
  <c r="AY38"/>
  <c r="AG22"/>
  <c r="AF23"/>
  <c r="AK26"/>
  <c r="AW26"/>
  <c r="AI27"/>
  <c r="AN27"/>
  <c r="AS27"/>
  <c r="AY27"/>
  <c r="BD27"/>
  <c r="AG31"/>
  <c r="AM31"/>
  <c r="AR31"/>
  <c r="AW31"/>
  <c r="BC31"/>
  <c r="AL34"/>
  <c r="BB34"/>
  <c r="AO35"/>
  <c r="AU35"/>
  <c r="BC38"/>
  <c r="AT38"/>
  <c r="AL26"/>
  <c r="AQ34"/>
  <c r="AG26"/>
  <c r="AG27"/>
  <c r="AM27"/>
  <c r="AR27"/>
  <c r="AW27"/>
  <c r="F31"/>
  <c r="AF31"/>
  <c r="AK31"/>
  <c r="AQ31"/>
  <c r="AV31"/>
  <c r="AK34"/>
  <c r="AN35"/>
  <c r="AS35"/>
  <c r="BD28"/>
  <c r="AZ28"/>
  <c r="AN28"/>
  <c r="AJ28"/>
  <c r="AT28"/>
  <c r="AO28"/>
  <c r="AX28"/>
  <c r="AS28"/>
  <c r="F28"/>
  <c r="BC30"/>
  <c r="BD24"/>
  <c r="AZ24"/>
  <c r="AV24"/>
  <c r="AR24"/>
  <c r="AN24"/>
  <c r="AJ24"/>
  <c r="AF24"/>
  <c r="AY24"/>
  <c r="AT24"/>
  <c r="AO24"/>
  <c r="AI24"/>
  <c r="BC24"/>
  <c r="AX24"/>
  <c r="AS24"/>
  <c r="AM24"/>
  <c r="AH24"/>
  <c r="F24"/>
  <c r="AZ32"/>
  <c r="AJ32"/>
  <c r="AO32"/>
  <c r="AS32"/>
  <c r="AP28"/>
  <c r="BA28"/>
  <c r="AP36"/>
  <c r="BA36"/>
  <c r="AL22"/>
  <c r="AP24"/>
  <c r="BA24"/>
  <c r="AK28"/>
  <c r="AW30"/>
  <c r="AK36"/>
  <c r="BD36"/>
  <c r="AZ36"/>
  <c r="AV36"/>
  <c r="AR36"/>
  <c r="AN36"/>
  <c r="AJ36"/>
  <c r="AF36"/>
  <c r="AY36"/>
  <c r="AT36"/>
  <c r="AO36"/>
  <c r="AI36"/>
  <c r="BC36"/>
  <c r="AX36"/>
  <c r="AS36"/>
  <c r="AM36"/>
  <c r="AH36"/>
  <c r="F36"/>
  <c r="BD22"/>
  <c r="AZ22"/>
  <c r="AV22"/>
  <c r="AR22"/>
  <c r="AN22"/>
  <c r="AJ22"/>
  <c r="AF22"/>
  <c r="AY22"/>
  <c r="AT22"/>
  <c r="AO22"/>
  <c r="AI22"/>
  <c r="BC22"/>
  <c r="AX22"/>
  <c r="AS22"/>
  <c r="AM22"/>
  <c r="AH22"/>
  <c r="F22"/>
  <c r="AV26"/>
  <c r="AR26"/>
  <c r="AF26"/>
  <c r="AY26"/>
  <c r="AI26"/>
  <c r="BC26"/>
  <c r="AM26"/>
  <c r="AH26"/>
  <c r="BD34"/>
  <c r="AZ34"/>
  <c r="AV34"/>
  <c r="AR34"/>
  <c r="AN34"/>
  <c r="AJ34"/>
  <c r="AF34"/>
  <c r="AY34"/>
  <c r="AT34"/>
  <c r="AO34"/>
  <c r="AI34"/>
  <c r="BC34"/>
  <c r="AX34"/>
  <c r="AS34"/>
  <c r="AM34"/>
  <c r="AH34"/>
  <c r="F34"/>
  <c r="AP22"/>
  <c r="BA22"/>
  <c r="AL36"/>
  <c r="AW36"/>
  <c r="AK22"/>
  <c r="AU22"/>
  <c r="AL24"/>
  <c r="AW24"/>
  <c r="AG28"/>
  <c r="AQ28"/>
  <c r="AP34"/>
  <c r="BA34"/>
  <c r="AG36"/>
  <c r="AQ36"/>
  <c r="BB36"/>
  <c r="F38"/>
  <c r="AM38"/>
  <c r="AU38"/>
  <c r="BA38"/>
  <c r="AW38"/>
  <c r="AS38"/>
  <c r="AO38"/>
  <c r="AK38"/>
  <c r="AG38"/>
  <c r="BD38"/>
  <c r="AZ38"/>
  <c r="AV38"/>
  <c r="AR38"/>
  <c r="AN38"/>
  <c r="AJ38"/>
  <c r="AF38"/>
  <c r="AH38"/>
  <c r="AP38"/>
  <c r="AX38"/>
  <c r="AL23"/>
  <c r="AH25"/>
  <c r="AL25"/>
  <c r="AP25"/>
  <c r="AT25"/>
  <c r="AX25"/>
  <c r="AH27"/>
  <c r="AL27"/>
  <c r="AP27"/>
  <c r="AT27"/>
  <c r="AX27"/>
  <c r="AH29"/>
  <c r="AL29"/>
  <c r="AP29"/>
  <c r="AT29"/>
  <c r="AX29"/>
  <c r="AH31"/>
  <c r="AL31"/>
  <c r="AP31"/>
  <c r="AT31"/>
  <c r="AX31"/>
  <c r="AH33"/>
  <c r="AL33"/>
  <c r="AX33"/>
  <c r="AH35"/>
  <c r="AT35"/>
  <c r="AX35"/>
  <c r="B62" i="15"/>
  <c r="B63"/>
  <c r="H23" i="20" s="1"/>
  <c r="B64" i="15"/>
  <c r="H24" i="20" s="1"/>
  <c r="B65" i="15"/>
  <c r="H25" i="20" s="1"/>
  <c r="B66" i="15"/>
  <c r="H26" i="20" s="1"/>
  <c r="B67" i="15"/>
  <c r="H27" i="20" s="1"/>
  <c r="B68" i="15"/>
  <c r="H28" i="20" s="1"/>
  <c r="B69" i="15"/>
  <c r="H29" i="20" s="1"/>
  <c r="B70" i="15"/>
  <c r="H30" i="20" s="1"/>
  <c r="B71" i="15"/>
  <c r="H31" i="20" s="1"/>
  <c r="B72" i="15"/>
  <c r="H32" i="20" s="1"/>
  <c r="B73" i="15"/>
  <c r="H33" i="20" s="1"/>
  <c r="B74" i="15"/>
  <c r="H34" i="20" s="1"/>
  <c r="B75" i="15"/>
  <c r="H35" i="20" s="1"/>
  <c r="B76" i="15"/>
  <c r="H36" i="20" s="1"/>
  <c r="B77" i="15"/>
  <c r="H37" i="20" s="1"/>
  <c r="B78" i="15"/>
  <c r="H38" i="20" s="1"/>
  <c r="A62" i="15"/>
  <c r="A63"/>
  <c r="A64"/>
  <c r="G24" i="20" s="1"/>
  <c r="A65" i="15"/>
  <c r="A66"/>
  <c r="G26" i="20" s="1"/>
  <c r="A67" i="15"/>
  <c r="A68"/>
  <c r="G28" i="20" s="1"/>
  <c r="A69" i="15"/>
  <c r="A70"/>
  <c r="A71"/>
  <c r="A72"/>
  <c r="G32" i="20" s="1"/>
  <c r="A73" i="15"/>
  <c r="A74"/>
  <c r="G34" i="20" s="1"/>
  <c r="A75" i="15"/>
  <c r="A76"/>
  <c r="G36" i="20" s="1"/>
  <c r="A77" i="15"/>
  <c r="A78"/>
  <c r="A9" i="18"/>
  <c r="B9"/>
  <c r="D9"/>
  <c r="A10"/>
  <c r="B10"/>
  <c r="D10"/>
  <c r="A11"/>
  <c r="B11"/>
  <c r="D11"/>
  <c r="A12"/>
  <c r="B12"/>
  <c r="D12"/>
  <c r="A13"/>
  <c r="B13"/>
  <c r="D13"/>
  <c r="A14"/>
  <c r="B14"/>
  <c r="D14"/>
  <c r="A15"/>
  <c r="B15"/>
  <c r="D15"/>
  <c r="A16"/>
  <c r="B16"/>
  <c r="D16"/>
  <c r="A17"/>
  <c r="B17"/>
  <c r="D17"/>
  <c r="A18"/>
  <c r="B18"/>
  <c r="D18"/>
  <c r="A19"/>
  <c r="B19"/>
  <c r="D19"/>
  <c r="A20"/>
  <c r="B20"/>
  <c r="D20"/>
  <c r="A21"/>
  <c r="B21"/>
  <c r="D21"/>
  <c r="A22"/>
  <c r="B22"/>
  <c r="D22"/>
  <c r="A23"/>
  <c r="B23"/>
  <c r="D23"/>
  <c r="A24"/>
  <c r="B24"/>
  <c r="D24"/>
  <c r="A25"/>
  <c r="B25"/>
  <c r="D25"/>
  <c r="A26"/>
  <c r="B26"/>
  <c r="D26"/>
  <c r="A27"/>
  <c r="B27"/>
  <c r="D27"/>
  <c r="A28"/>
  <c r="B28"/>
  <c r="D28"/>
  <c r="A29"/>
  <c r="B29"/>
  <c r="D29"/>
  <c r="A30"/>
  <c r="B30"/>
  <c r="D30"/>
  <c r="A31"/>
  <c r="B31"/>
  <c r="D31"/>
  <c r="A32"/>
  <c r="B32"/>
  <c r="D32"/>
  <c r="A33"/>
  <c r="B33"/>
  <c r="D33"/>
  <c r="A34"/>
  <c r="B34"/>
  <c r="D34"/>
  <c r="A35"/>
  <c r="B35"/>
  <c r="D35"/>
  <c r="A36"/>
  <c r="B36"/>
  <c r="D36"/>
  <c r="A37"/>
  <c r="B37"/>
  <c r="D37"/>
  <c r="A38"/>
  <c r="B38"/>
  <c r="D38"/>
  <c r="A39"/>
  <c r="B39"/>
  <c r="D39"/>
  <c r="A40"/>
  <c r="B40"/>
  <c r="D40"/>
  <c r="A41"/>
  <c r="B41"/>
  <c r="D41"/>
  <c r="A42"/>
  <c r="B42"/>
  <c r="D42"/>
  <c r="A43"/>
  <c r="B43"/>
  <c r="D43"/>
  <c r="A44"/>
  <c r="B44"/>
  <c r="D44"/>
  <c r="A45"/>
  <c r="B45"/>
  <c r="D45"/>
  <c r="A46"/>
  <c r="B46"/>
  <c r="D46"/>
  <c r="A47"/>
  <c r="B47"/>
  <c r="D47"/>
  <c r="A48"/>
  <c r="B48"/>
  <c r="D48"/>
  <c r="A49"/>
  <c r="B49"/>
  <c r="D49"/>
  <c r="A50"/>
  <c r="B50"/>
  <c r="D50"/>
  <c r="A51"/>
  <c r="B51"/>
  <c r="D51"/>
  <c r="A52"/>
  <c r="B52"/>
  <c r="D52"/>
  <c r="A53"/>
  <c r="B53"/>
  <c r="D53"/>
  <c r="A54"/>
  <c r="B54"/>
  <c r="D54"/>
  <c r="A55"/>
  <c r="B55"/>
  <c r="D55"/>
  <c r="A56"/>
  <c r="B56"/>
  <c r="D56"/>
  <c r="A57"/>
  <c r="B57"/>
  <c r="D57"/>
  <c r="A58"/>
  <c r="B58"/>
  <c r="D58"/>
  <c r="A59"/>
  <c r="B59"/>
  <c r="D59"/>
  <c r="A60"/>
  <c r="B60"/>
  <c r="D60"/>
  <c r="A61"/>
  <c r="B61"/>
  <c r="D61"/>
  <c r="A62"/>
  <c r="B62"/>
  <c r="D62"/>
  <c r="A63"/>
  <c r="B63"/>
  <c r="D63"/>
  <c r="A64"/>
  <c r="B64"/>
  <c r="D64"/>
  <c r="A65"/>
  <c r="B65"/>
  <c r="D65"/>
  <c r="A66"/>
  <c r="B66"/>
  <c r="D66"/>
  <c r="A67"/>
  <c r="B67"/>
  <c r="D67"/>
  <c r="A68"/>
  <c r="B68"/>
  <c r="D68"/>
  <c r="A69"/>
  <c r="B69"/>
  <c r="D69"/>
  <c r="A70"/>
  <c r="B70"/>
  <c r="D70"/>
  <c r="A71"/>
  <c r="B71"/>
  <c r="D71"/>
  <c r="A72"/>
  <c r="B72"/>
  <c r="D72"/>
  <c r="A73"/>
  <c r="B73"/>
  <c r="D73"/>
  <c r="A74"/>
  <c r="B74"/>
  <c r="D74"/>
  <c r="A75"/>
  <c r="B75"/>
  <c r="D75"/>
  <c r="A76"/>
  <c r="B76"/>
  <c r="D76"/>
  <c r="A77"/>
  <c r="B77"/>
  <c r="D77"/>
  <c r="A78"/>
  <c r="B78"/>
  <c r="D78"/>
  <c r="A79"/>
  <c r="B79"/>
  <c r="D79"/>
  <c r="D8"/>
  <c r="B8"/>
  <c r="A8"/>
  <c r="X12" i="12"/>
  <c r="O9" i="18" s="1"/>
  <c r="X13" i="12"/>
  <c r="O10" i="18"/>
  <c r="X14" i="12"/>
  <c r="O11" i="18" s="1"/>
  <c r="X15" i="12"/>
  <c r="O12" i="18" s="1"/>
  <c r="X16" i="12"/>
  <c r="O13" i="18" s="1"/>
  <c r="X17" i="12"/>
  <c r="O14" i="18" s="1"/>
  <c r="X18" i="12"/>
  <c r="O15" i="18" s="1"/>
  <c r="X19" i="12"/>
  <c r="O16" i="18" s="1"/>
  <c r="X20" i="12"/>
  <c r="O17" i="18" s="1"/>
  <c r="X21" i="12"/>
  <c r="O18" i="18" s="1"/>
  <c r="X22" i="12"/>
  <c r="O19" i="18" s="1"/>
  <c r="X23" i="12"/>
  <c r="O20" i="18" s="1"/>
  <c r="X24" i="12"/>
  <c r="O21" i="18" s="1"/>
  <c r="X25" i="12"/>
  <c r="O22" i="18" s="1"/>
  <c r="X26" i="12"/>
  <c r="O23" i="18" s="1"/>
  <c r="X27" i="12"/>
  <c r="O24" i="18" s="1"/>
  <c r="X28" i="12"/>
  <c r="O25" i="18" s="1"/>
  <c r="X47" i="12"/>
  <c r="O44" i="18" s="1"/>
  <c r="X48" i="12"/>
  <c r="O45" i="18" s="1"/>
  <c r="X49" i="12"/>
  <c r="O46" i="18" s="1"/>
  <c r="X50" i="12"/>
  <c r="O47" i="18" s="1"/>
  <c r="X51" i="12"/>
  <c r="O48" i="18" s="1"/>
  <c r="X52" i="12"/>
  <c r="O49" i="18" s="1"/>
  <c r="X53" i="12"/>
  <c r="O50" i="18" s="1"/>
  <c r="X54" i="12"/>
  <c r="O51" i="18" s="1"/>
  <c r="X55" i="12"/>
  <c r="O52" i="18" s="1"/>
  <c r="X56" i="12"/>
  <c r="O53" i="18" s="1"/>
  <c r="X57" i="12"/>
  <c r="O54" i="18" s="1"/>
  <c r="X58" i="12"/>
  <c r="O55" i="18" s="1"/>
  <c r="X59" i="12"/>
  <c r="O56" i="18" s="1"/>
  <c r="X60" i="12"/>
  <c r="O57" i="18" s="1"/>
  <c r="X61" i="12"/>
  <c r="O58" i="18" s="1"/>
  <c r="X62" i="12"/>
  <c r="O59" i="18" s="1"/>
  <c r="X63" i="12"/>
  <c r="O60" i="18" s="1"/>
  <c r="X64" i="12"/>
  <c r="O61" i="18" s="1"/>
  <c r="X11" i="12"/>
  <c r="O8" i="18" s="1"/>
  <c r="B2"/>
  <c r="Y122" i="15"/>
  <c r="Y121"/>
  <c r="D121"/>
  <c r="C78"/>
  <c r="C74"/>
  <c r="C71"/>
  <c r="C70"/>
  <c r="C66"/>
  <c r="C64"/>
  <c r="C63"/>
  <c r="C58"/>
  <c r="D66"/>
  <c r="C53"/>
  <c r="C52"/>
  <c r="C77"/>
  <c r="C51"/>
  <c r="C76"/>
  <c r="C50"/>
  <c r="C75"/>
  <c r="C49"/>
  <c r="C48"/>
  <c r="C73"/>
  <c r="C47"/>
  <c r="C72"/>
  <c r="C46"/>
  <c r="C45"/>
  <c r="C44"/>
  <c r="C69"/>
  <c r="C43"/>
  <c r="C68"/>
  <c r="C42"/>
  <c r="C67"/>
  <c r="C41"/>
  <c r="C40"/>
  <c r="C65"/>
  <c r="C39"/>
  <c r="C38"/>
  <c r="C37"/>
  <c r="C62"/>
  <c r="C36"/>
  <c r="C35"/>
  <c r="N10"/>
  <c r="O10"/>
  <c r="P10"/>
  <c r="Q10"/>
  <c r="R10"/>
  <c r="S10"/>
  <c r="T10"/>
  <c r="U10"/>
  <c r="V10"/>
  <c r="W10"/>
  <c r="X10"/>
  <c r="K10"/>
  <c r="L10"/>
  <c r="M10"/>
  <c r="G10"/>
  <c r="H10"/>
  <c r="I10"/>
  <c r="J10"/>
  <c r="F10"/>
  <c r="A9" i="14"/>
  <c r="B9"/>
  <c r="D9"/>
  <c r="A10"/>
  <c r="B10"/>
  <c r="D10"/>
  <c r="A11"/>
  <c r="B11"/>
  <c r="D11"/>
  <c r="A12"/>
  <c r="B12"/>
  <c r="D12"/>
  <c r="A13"/>
  <c r="B13"/>
  <c r="D13"/>
  <c r="A14"/>
  <c r="B14"/>
  <c r="D14"/>
  <c r="A15"/>
  <c r="B15"/>
  <c r="D15"/>
  <c r="A16"/>
  <c r="B16"/>
  <c r="D16"/>
  <c r="A17"/>
  <c r="B17"/>
  <c r="D17"/>
  <c r="A18"/>
  <c r="B18"/>
  <c r="D18"/>
  <c r="A19"/>
  <c r="B19"/>
  <c r="D19"/>
  <c r="A20"/>
  <c r="B20"/>
  <c r="D20"/>
  <c r="A21"/>
  <c r="B21"/>
  <c r="D21"/>
  <c r="A22"/>
  <c r="B22"/>
  <c r="D22"/>
  <c r="A23"/>
  <c r="B23"/>
  <c r="D23"/>
  <c r="A24"/>
  <c r="B24"/>
  <c r="D24"/>
  <c r="A25"/>
  <c r="B25"/>
  <c r="D25"/>
  <c r="A26"/>
  <c r="B26"/>
  <c r="D26"/>
  <c r="A27"/>
  <c r="B27"/>
  <c r="D27"/>
  <c r="A28"/>
  <c r="B28"/>
  <c r="D28"/>
  <c r="A29"/>
  <c r="B29"/>
  <c r="D29"/>
  <c r="A30"/>
  <c r="B30"/>
  <c r="D30"/>
  <c r="A31"/>
  <c r="B31"/>
  <c r="D31"/>
  <c r="A32"/>
  <c r="B32"/>
  <c r="D32"/>
  <c r="A33"/>
  <c r="B33"/>
  <c r="D33"/>
  <c r="A34"/>
  <c r="B34"/>
  <c r="D34"/>
  <c r="A35"/>
  <c r="B35"/>
  <c r="D35"/>
  <c r="A36"/>
  <c r="B36"/>
  <c r="D36"/>
  <c r="A37"/>
  <c r="B37"/>
  <c r="D37"/>
  <c r="A38"/>
  <c r="B38"/>
  <c r="D38"/>
  <c r="A39"/>
  <c r="B39"/>
  <c r="D39"/>
  <c r="A40"/>
  <c r="B40"/>
  <c r="D40"/>
  <c r="A41"/>
  <c r="B41"/>
  <c r="D41"/>
  <c r="A42"/>
  <c r="B42"/>
  <c r="D42"/>
  <c r="A43"/>
  <c r="B43"/>
  <c r="D43"/>
  <c r="D8"/>
  <c r="B8"/>
  <c r="A8"/>
  <c r="B2"/>
  <c r="D9" i="3"/>
  <c r="D10"/>
  <c r="D11"/>
  <c r="D12"/>
  <c r="D13"/>
  <c r="D14"/>
  <c r="D15"/>
  <c r="D16"/>
  <c r="D17"/>
  <c r="D18"/>
  <c r="D19"/>
  <c r="D20"/>
  <c r="D21"/>
  <c r="D22"/>
  <c r="D23"/>
  <c r="D24"/>
  <c r="D25"/>
  <c r="D26"/>
  <c r="D27"/>
  <c r="D28"/>
  <c r="D29"/>
  <c r="D30"/>
  <c r="D31"/>
  <c r="D32"/>
  <c r="D33"/>
  <c r="D34"/>
  <c r="D35"/>
  <c r="D36"/>
  <c r="D37"/>
  <c r="D38"/>
  <c r="D39"/>
  <c r="D40"/>
  <c r="D41"/>
  <c r="D42"/>
  <c r="D43"/>
  <c r="D8"/>
  <c r="A8" i="11"/>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
  <c r="A42" i="3"/>
  <c r="B42"/>
  <c r="A43"/>
  <c r="B43"/>
  <c r="A19"/>
  <c r="B19"/>
  <c r="A20"/>
  <c r="B20"/>
  <c r="A21"/>
  <c r="B21"/>
  <c r="A22"/>
  <c r="B22"/>
  <c r="A23"/>
  <c r="B23"/>
  <c r="A24"/>
  <c r="B24"/>
  <c r="A25"/>
  <c r="B25"/>
  <c r="A26"/>
  <c r="B26"/>
  <c r="A27"/>
  <c r="B27"/>
  <c r="A28"/>
  <c r="B28"/>
  <c r="A29"/>
  <c r="B29"/>
  <c r="A30"/>
  <c r="B30"/>
  <c r="A31"/>
  <c r="B31"/>
  <c r="A32"/>
  <c r="B32"/>
  <c r="A33"/>
  <c r="B33"/>
  <c r="A34"/>
  <c r="B34"/>
  <c r="A35"/>
  <c r="B35"/>
  <c r="A36"/>
  <c r="B36"/>
  <c r="A37"/>
  <c r="B37"/>
  <c r="A38"/>
  <c r="B38"/>
  <c r="A39"/>
  <c r="B39"/>
  <c r="A40"/>
  <c r="B40"/>
  <c r="A41"/>
  <c r="B41"/>
  <c r="A9"/>
  <c r="B9"/>
  <c r="A10"/>
  <c r="B10"/>
  <c r="A11"/>
  <c r="B11"/>
  <c r="A12"/>
  <c r="B12"/>
  <c r="A13"/>
  <c r="B13"/>
  <c r="A14"/>
  <c r="B14"/>
  <c r="A15"/>
  <c r="B15"/>
  <c r="A16"/>
  <c r="B16"/>
  <c r="A17"/>
  <c r="B17"/>
  <c r="A18"/>
  <c r="B18"/>
  <c r="A8"/>
  <c r="B8"/>
  <c r="D12" i="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11"/>
  <c r="B39" i="15"/>
  <c r="B43"/>
  <c r="B47"/>
  <c r="B37"/>
  <c r="B41"/>
  <c r="B45"/>
  <c r="B49"/>
  <c r="B53"/>
  <c r="B40"/>
  <c r="B44"/>
  <c r="B48"/>
  <c r="B52"/>
  <c r="B38"/>
  <c r="B42"/>
  <c r="B46"/>
  <c r="B50"/>
  <c r="B36"/>
  <c r="B51"/>
  <c r="D70"/>
  <c r="D74"/>
  <c r="D78"/>
  <c r="D76"/>
  <c r="D72"/>
  <c r="D68"/>
  <c r="D65"/>
  <c r="D62"/>
  <c r="D73"/>
  <c r="D69"/>
  <c r="D75"/>
  <c r="D71"/>
  <c r="D67"/>
  <c r="D64"/>
  <c r="D77"/>
  <c r="D63"/>
  <c r="F50" i="8"/>
  <c r="D59"/>
  <c r="F59"/>
  <c r="D53"/>
  <c r="F53"/>
  <c r="D47"/>
  <c r="F47"/>
  <c r="D49"/>
  <c r="F49"/>
  <c r="D50"/>
  <c r="D51"/>
  <c r="F51"/>
  <c r="D54"/>
  <c r="F54"/>
  <c r="D55"/>
  <c r="F55"/>
  <c r="D56"/>
  <c r="F56"/>
  <c r="D57"/>
  <c r="F57"/>
  <c r="D61"/>
  <c r="F61"/>
  <c r="D45"/>
  <c r="F45"/>
  <c r="J76"/>
  <c r="J74"/>
  <c r="D58"/>
  <c r="F58"/>
  <c r="J75"/>
  <c r="D46"/>
  <c r="F46"/>
  <c r="J78"/>
  <c r="D62"/>
  <c r="F62"/>
  <c r="J79"/>
  <c r="D60"/>
  <c r="F60"/>
  <c r="J80"/>
  <c r="D48"/>
  <c r="F48"/>
  <c r="J81"/>
  <c r="D52"/>
  <c r="F52"/>
  <c r="J82"/>
  <c r="J73"/>
  <c r="D63"/>
  <c r="F63"/>
  <c r="A6"/>
  <c r="A7"/>
  <c r="A8"/>
  <c r="A5"/>
  <c r="Y122" i="6"/>
  <c r="Y121"/>
  <c r="C70"/>
  <c r="C53"/>
  <c r="C78"/>
  <c r="C52"/>
  <c r="C77"/>
  <c r="C51"/>
  <c r="C76"/>
  <c r="C50"/>
  <c r="C75"/>
  <c r="C49"/>
  <c r="C74"/>
  <c r="C48"/>
  <c r="C73"/>
  <c r="C47"/>
  <c r="C72"/>
  <c r="C46"/>
  <c r="C71"/>
  <c r="C45"/>
  <c r="C44"/>
  <c r="C69"/>
  <c r="C43"/>
  <c r="C68"/>
  <c r="C42"/>
  <c r="C67"/>
  <c r="C41"/>
  <c r="C66"/>
  <c r="C40"/>
  <c r="C65"/>
  <c r="C39"/>
  <c r="C64"/>
  <c r="C38"/>
  <c r="C63"/>
  <c r="C37"/>
  <c r="C62"/>
  <c r="C36"/>
  <c r="C61" s="1"/>
  <c r="D61" s="1"/>
  <c r="C35"/>
  <c r="M10"/>
  <c r="N10"/>
  <c r="O10"/>
  <c r="P10"/>
  <c r="Q10"/>
  <c r="R10"/>
  <c r="S10"/>
  <c r="T10"/>
  <c r="U10"/>
  <c r="V10"/>
  <c r="W10"/>
  <c r="X10"/>
  <c r="I10"/>
  <c r="J10"/>
  <c r="K10"/>
  <c r="L10"/>
  <c r="H10"/>
  <c r="G10"/>
  <c r="F10"/>
  <c r="E11"/>
  <c r="E35" s="1"/>
  <c r="C58"/>
  <c r="D77"/>
  <c r="J19" i="20"/>
  <c r="AW19" s="1"/>
  <c r="D78" i="6"/>
  <c r="J20" i="20"/>
  <c r="AZ20" s="1"/>
  <c r="D74" i="6"/>
  <c r="J16" i="20"/>
  <c r="AU16" s="1"/>
  <c r="D70" i="6"/>
  <c r="J12" i="20"/>
  <c r="AY12" s="1"/>
  <c r="D66" i="6"/>
  <c r="J8" i="20"/>
  <c r="AN8" s="1"/>
  <c r="D63" i="6"/>
  <c r="J5" i="20"/>
  <c r="AM5" s="1"/>
  <c r="D75" i="6"/>
  <c r="J17" i="20"/>
  <c r="AQ17" s="1"/>
  <c r="D71" i="6"/>
  <c r="J13" i="20"/>
  <c r="BA13" s="1"/>
  <c r="D67" i="6"/>
  <c r="J9" i="20"/>
  <c r="BC9" s="1"/>
  <c r="D64" i="6"/>
  <c r="J6" i="20"/>
  <c r="AV6" s="1"/>
  <c r="D73" i="6"/>
  <c r="J15" i="20"/>
  <c r="BB15" s="1"/>
  <c r="D62" i="6"/>
  <c r="J4" i="20"/>
  <c r="BA4" s="1"/>
  <c r="D72" i="6"/>
  <c r="J14" i="20"/>
  <c r="AH14" s="1"/>
  <c r="D65" i="6"/>
  <c r="J7" i="20"/>
  <c r="AO7" s="1"/>
  <c r="D76" i="6"/>
  <c r="J18" i="20"/>
  <c r="AN18" s="1"/>
  <c r="D68" i="6"/>
  <c r="J10" i="20"/>
  <c r="BA10" s="1"/>
  <c r="D69" i="6"/>
  <c r="J11" i="20"/>
  <c r="AY11" s="1"/>
  <c r="D121" i="6"/>
  <c r="AS11" i="20"/>
  <c r="BD11"/>
  <c r="BA11"/>
  <c r="AV11"/>
  <c r="AN11"/>
  <c r="AI11"/>
  <c r="AM18"/>
  <c r="AT18"/>
  <c r="AG18"/>
  <c r="AO18"/>
  <c r="AH18"/>
  <c r="F18"/>
  <c r="AY15"/>
  <c r="AH15"/>
  <c r="AJ15"/>
  <c r="AV15"/>
  <c r="AM15"/>
  <c r="AZ15"/>
  <c r="AW17"/>
  <c r="BB17"/>
  <c r="AP17"/>
  <c r="AZ17"/>
  <c r="AU17"/>
  <c r="AH17"/>
  <c r="AH16"/>
  <c r="AY16"/>
  <c r="AZ16"/>
  <c r="AI16"/>
  <c r="AQ16"/>
  <c r="BA16"/>
  <c r="BD19"/>
  <c r="AM19"/>
  <c r="AQ19"/>
  <c r="AY19"/>
  <c r="AL19"/>
  <c r="AI19"/>
  <c r="AH10"/>
  <c r="AP10"/>
  <c r="AY10"/>
  <c r="AJ10"/>
  <c r="AV10"/>
  <c r="F10"/>
  <c r="BC10"/>
  <c r="AN10"/>
  <c r="AZ10"/>
  <c r="AG10"/>
  <c r="AU10"/>
  <c r="BB10"/>
  <c r="BD10"/>
  <c r="AM10"/>
  <c r="AK10"/>
  <c r="AX10"/>
  <c r="AL10"/>
  <c r="AF10"/>
  <c r="AT10"/>
  <c r="AQ4"/>
  <c r="AH4"/>
  <c r="AS4"/>
  <c r="AW4"/>
  <c r="AV4"/>
  <c r="AO4"/>
  <c r="AY4"/>
  <c r="AU4"/>
  <c r="AP4"/>
  <c r="AZ4"/>
  <c r="AI4"/>
  <c r="BD4"/>
  <c r="BB4"/>
  <c r="BC4"/>
  <c r="AN4"/>
  <c r="AX4"/>
  <c r="AF4"/>
  <c r="AJ4"/>
  <c r="AG4"/>
  <c r="BC13"/>
  <c r="AJ13"/>
  <c r="AV13"/>
  <c r="F13"/>
  <c r="AK13"/>
  <c r="AY13"/>
  <c r="AU13"/>
  <c r="AZ13"/>
  <c r="AI13"/>
  <c r="AO13"/>
  <c r="AL13"/>
  <c r="AS13"/>
  <c r="BD13"/>
  <c r="AW13"/>
  <c r="AG13"/>
  <c r="BB13"/>
  <c r="AT13"/>
  <c r="AF13"/>
  <c r="AH13"/>
  <c r="AL12"/>
  <c r="BC12"/>
  <c r="AT12"/>
  <c r="AU12"/>
  <c r="AK12"/>
  <c r="BB12"/>
  <c r="BA12"/>
  <c r="AJ12"/>
  <c r="AV12"/>
  <c r="AO12"/>
  <c r="AN12"/>
  <c r="AZ12"/>
  <c r="AG12"/>
  <c r="BD12"/>
  <c r="AX12"/>
  <c r="AS12"/>
  <c r="AM12"/>
  <c r="AW12"/>
  <c r="AY7"/>
  <c r="AN7"/>
  <c r="AQ7"/>
  <c r="AX7"/>
  <c r="AF7"/>
  <c r="BB7"/>
  <c r="AV7"/>
  <c r="F7"/>
  <c r="AJ7"/>
  <c r="AW7"/>
  <c r="AZ7"/>
  <c r="AI7"/>
  <c r="BA7"/>
  <c r="AP7"/>
  <c r="AM7"/>
  <c r="BC7"/>
  <c r="AK7"/>
  <c r="AT7"/>
  <c r="AL7"/>
  <c r="AY6"/>
  <c r="AH6"/>
  <c r="F6"/>
  <c r="AO6"/>
  <c r="AG6"/>
  <c r="AK6"/>
  <c r="AZ6"/>
  <c r="AI6"/>
  <c r="AX6"/>
  <c r="AF6"/>
  <c r="BB6"/>
  <c r="BD6"/>
  <c r="AM6"/>
  <c r="AN6"/>
  <c r="AU6"/>
  <c r="AP6"/>
  <c r="AS6"/>
  <c r="BA6"/>
  <c r="AW6"/>
  <c r="BD5"/>
  <c r="AO5"/>
  <c r="AH5"/>
  <c r="AL5"/>
  <c r="AQ5"/>
  <c r="AY5"/>
  <c r="AG5"/>
  <c r="AK5"/>
  <c r="AV5"/>
  <c r="F5"/>
  <c r="BA5"/>
  <c r="AS5"/>
  <c r="AI5"/>
  <c r="AU5"/>
  <c r="BB5"/>
  <c r="AZ5"/>
  <c r="AW5"/>
  <c r="AX5"/>
  <c r="AF5"/>
  <c r="AI20"/>
  <c r="AN20"/>
  <c r="AS20"/>
  <c r="AU20"/>
  <c r="AP20"/>
  <c r="BD20"/>
  <c r="AT20"/>
  <c r="AX20"/>
  <c r="AJ20"/>
  <c r="AQ20"/>
  <c r="AY20"/>
  <c r="BC20"/>
  <c r="AV20"/>
  <c r="BB20"/>
  <c r="AL20"/>
  <c r="AH20"/>
  <c r="AK20"/>
  <c r="F20"/>
  <c r="AI14"/>
  <c r="AG14"/>
  <c r="BB14"/>
  <c r="AW14"/>
  <c r="F14"/>
  <c r="AT14"/>
  <c r="F9"/>
  <c r="AO9"/>
  <c r="AG9"/>
  <c r="AK9"/>
  <c r="AH9"/>
  <c r="AL9"/>
  <c r="BD8"/>
  <c r="AM8"/>
  <c r="AL8"/>
  <c r="AP8"/>
  <c r="AF8"/>
  <c r="AZ8"/>
  <c r="A68" i="6"/>
  <c r="B68"/>
  <c r="H10" i="20" s="1"/>
  <c r="B62" i="6"/>
  <c r="H4" i="20" s="1"/>
  <c r="A62" i="6"/>
  <c r="G4" i="20" s="1"/>
  <c r="A71" i="6"/>
  <c r="B71"/>
  <c r="H13" i="20" s="1"/>
  <c r="B70" i="6"/>
  <c r="H12" i="20" s="1"/>
  <c r="A70" i="6"/>
  <c r="G12" i="20" s="1"/>
  <c r="A69" i="6"/>
  <c r="G11" i="20" s="1"/>
  <c r="B69" i="6"/>
  <c r="H11" i="20" s="1"/>
  <c r="A76" i="6"/>
  <c r="B76"/>
  <c r="H18" i="20" s="1"/>
  <c r="A73" i="6"/>
  <c r="B73"/>
  <c r="H15" i="20" s="1"/>
  <c r="A75" i="6"/>
  <c r="B75"/>
  <c r="H17" i="20" s="1"/>
  <c r="B74" i="6"/>
  <c r="H16" i="20" s="1"/>
  <c r="A74" i="6"/>
  <c r="A77"/>
  <c r="B77"/>
  <c r="H19" i="20" s="1"/>
  <c r="A72" i="6"/>
  <c r="G14" i="20" s="1"/>
  <c r="B72" i="6"/>
  <c r="H14" i="20" s="1"/>
  <c r="A67" i="6"/>
  <c r="G9" i="20" s="1"/>
  <c r="B67" i="6"/>
  <c r="B66"/>
  <c r="H8" i="20" s="1"/>
  <c r="A66" i="6"/>
  <c r="A65"/>
  <c r="B65"/>
  <c r="H7" i="20" s="1"/>
  <c r="A64" i="6"/>
  <c r="B64"/>
  <c r="H6" i="20" s="1"/>
  <c r="A63" i="6"/>
  <c r="B63"/>
  <c r="H5" i="20" s="1"/>
  <c r="B78" i="6"/>
  <c r="H20" i="20" s="1"/>
  <c r="A78" i="6"/>
  <c r="G20" i="20" s="1"/>
  <c r="G19"/>
  <c r="G17"/>
  <c r="J8" i="11"/>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66"/>
  <c r="J67"/>
  <c r="J68"/>
  <c r="J69"/>
  <c r="J70"/>
  <c r="J71"/>
  <c r="J72"/>
  <c r="J73"/>
  <c r="J74"/>
  <c r="J75"/>
  <c r="J76"/>
  <c r="J77"/>
  <c r="J78"/>
  <c r="J7"/>
  <c r="C4"/>
  <c r="D4"/>
  <c r="E4"/>
  <c r="F4"/>
  <c r="G4"/>
  <c r="H4"/>
  <c r="I4"/>
  <c r="J4"/>
  <c r="K4"/>
  <c r="L4"/>
  <c r="M4"/>
  <c r="N4"/>
  <c r="O4"/>
  <c r="P4"/>
  <c r="Q4"/>
  <c r="R4"/>
  <c r="B4"/>
  <c r="P12" i="12"/>
  <c r="E9" i="18" s="1"/>
  <c r="P13" i="12"/>
  <c r="E10" i="18" s="1"/>
  <c r="P14" i="12"/>
  <c r="E11" i="18" s="1"/>
  <c r="P15" i="12"/>
  <c r="E12" i="18"/>
  <c r="P16" i="12"/>
  <c r="E13" i="18" s="1"/>
  <c r="P17" i="12"/>
  <c r="E14" i="18"/>
  <c r="P18" i="12"/>
  <c r="E15" i="18" s="1"/>
  <c r="P19" i="12"/>
  <c r="E16" i="18"/>
  <c r="P20" i="12"/>
  <c r="E17" i="18" s="1"/>
  <c r="P21" i="12"/>
  <c r="E18" i="18" s="1"/>
  <c r="P11" i="12"/>
  <c r="E8" i="18" s="1"/>
  <c r="C47" i="12"/>
  <c r="C48"/>
  <c r="C49"/>
  <c r="C50"/>
  <c r="A50"/>
  <c r="C51"/>
  <c r="C52"/>
  <c r="A52"/>
  <c r="C53"/>
  <c r="A53"/>
  <c r="C54"/>
  <c r="C55"/>
  <c r="C56"/>
  <c r="A56"/>
  <c r="C57"/>
  <c r="C58"/>
  <c r="A58"/>
  <c r="C59"/>
  <c r="C60"/>
  <c r="C61"/>
  <c r="C62"/>
  <c r="A62"/>
  <c r="C63"/>
  <c r="A63"/>
  <c r="C64"/>
  <c r="A64"/>
  <c r="C65"/>
  <c r="C66"/>
  <c r="A66"/>
  <c r="C67"/>
  <c r="C68"/>
  <c r="A68"/>
  <c r="C69"/>
  <c r="A69"/>
  <c r="C70"/>
  <c r="C71"/>
  <c r="C72"/>
  <c r="C73"/>
  <c r="C74"/>
  <c r="A74"/>
  <c r="C75"/>
  <c r="A75"/>
  <c r="C76"/>
  <c r="C77"/>
  <c r="C78"/>
  <c r="C79"/>
  <c r="C80"/>
  <c r="C81"/>
  <c r="C82"/>
  <c r="A82"/>
  <c r="A47"/>
  <c r="A48"/>
  <c r="A49"/>
  <c r="A57"/>
  <c r="A59"/>
  <c r="A65"/>
  <c r="A72"/>
  <c r="A73"/>
  <c r="A79"/>
  <c r="A80"/>
  <c r="A81"/>
  <c r="A60"/>
  <c r="A55"/>
  <c r="A77"/>
  <c r="A67"/>
  <c r="A61"/>
  <c r="A51"/>
  <c r="A76"/>
  <c r="A71"/>
  <c r="A78"/>
  <c r="A70"/>
  <c r="A54"/>
  <c r="C46"/>
  <c r="C45"/>
  <c r="C44"/>
  <c r="C43"/>
  <c r="C42"/>
  <c r="C41"/>
  <c r="C40"/>
  <c r="C39"/>
  <c r="C38"/>
  <c r="C37"/>
  <c r="C36"/>
  <c r="C35"/>
  <c r="C34"/>
  <c r="A34"/>
  <c r="C33"/>
  <c r="C32"/>
  <c r="C31"/>
  <c r="C30"/>
  <c r="C29"/>
  <c r="C28"/>
  <c r="C27"/>
  <c r="C26"/>
  <c r="C25"/>
  <c r="C24"/>
  <c r="C23"/>
  <c r="C22"/>
  <c r="C21"/>
  <c r="C20"/>
  <c r="C19"/>
  <c r="C18"/>
  <c r="C17"/>
  <c r="C16"/>
  <c r="C15"/>
  <c r="C14"/>
  <c r="C13"/>
  <c r="C12"/>
  <c r="C11"/>
  <c r="R62" i="11"/>
  <c r="X66" i="12" s="1"/>
  <c r="O63" i="18" s="1"/>
  <c r="R66" i="11"/>
  <c r="X70" i="12"/>
  <c r="O67" i="18" s="1"/>
  <c r="R70" i="11"/>
  <c r="X74" i="12"/>
  <c r="O71" i="18" s="1"/>
  <c r="R74" i="11"/>
  <c r="X78" i="12" s="1"/>
  <c r="O75" i="18"/>
  <c r="R78" i="11"/>
  <c r="X82" i="12" s="1"/>
  <c r="O79" i="18" s="1"/>
  <c r="P8" i="11"/>
  <c r="P10"/>
  <c r="P12"/>
  <c r="P14"/>
  <c r="P16"/>
  <c r="P18"/>
  <c r="P20"/>
  <c r="P22"/>
  <c r="P24"/>
  <c r="P26"/>
  <c r="P28"/>
  <c r="P30"/>
  <c r="P32"/>
  <c r="P34"/>
  <c r="P36"/>
  <c r="P38"/>
  <c r="P40"/>
  <c r="P42"/>
  <c r="Q78"/>
  <c r="I78"/>
  <c r="C78"/>
  <c r="Q77"/>
  <c r="I77"/>
  <c r="C77"/>
  <c r="Q76"/>
  <c r="I76"/>
  <c r="C76"/>
  <c r="Q75"/>
  <c r="I75"/>
  <c r="C75"/>
  <c r="Q74"/>
  <c r="I74"/>
  <c r="C74"/>
  <c r="Q73"/>
  <c r="I73"/>
  <c r="C73"/>
  <c r="Q72"/>
  <c r="I72"/>
  <c r="C72"/>
  <c r="Q71"/>
  <c r="I71"/>
  <c r="C71"/>
  <c r="Q70"/>
  <c r="I70"/>
  <c r="C70"/>
  <c r="Q69"/>
  <c r="I69"/>
  <c r="C69"/>
  <c r="Q68"/>
  <c r="I68"/>
  <c r="C68"/>
  <c r="Q67"/>
  <c r="I67"/>
  <c r="C67"/>
  <c r="Q66"/>
  <c r="I66"/>
  <c r="C66"/>
  <c r="Q65"/>
  <c r="I65"/>
  <c r="C65"/>
  <c r="Q64"/>
  <c r="I64"/>
  <c r="C64"/>
  <c r="Q63"/>
  <c r="I63"/>
  <c r="C63"/>
  <c r="Q62"/>
  <c r="I62"/>
  <c r="C62"/>
  <c r="Q61"/>
  <c r="I61"/>
  <c r="C61"/>
  <c r="Q60"/>
  <c r="I60"/>
  <c r="C60"/>
  <c r="Q59"/>
  <c r="I59"/>
  <c r="C59"/>
  <c r="Q58"/>
  <c r="I58"/>
  <c r="C58"/>
  <c r="Q57"/>
  <c r="I57"/>
  <c r="C57"/>
  <c r="Q56"/>
  <c r="I56"/>
  <c r="C56"/>
  <c r="Q55"/>
  <c r="I55"/>
  <c r="C55"/>
  <c r="Q54"/>
  <c r="I54"/>
  <c r="C54"/>
  <c r="Q53"/>
  <c r="I53"/>
  <c r="C53"/>
  <c r="Q52"/>
  <c r="I52"/>
  <c r="C52"/>
  <c r="Q51"/>
  <c r="I51"/>
  <c r="C51"/>
  <c r="Q50"/>
  <c r="I50"/>
  <c r="C50"/>
  <c r="Q49"/>
  <c r="I49"/>
  <c r="C49"/>
  <c r="Q48"/>
  <c r="I48"/>
  <c r="C48"/>
  <c r="Q47"/>
  <c r="I47"/>
  <c r="C47"/>
  <c r="Q46"/>
  <c r="I46"/>
  <c r="C46"/>
  <c r="Q45"/>
  <c r="I45"/>
  <c r="C45"/>
  <c r="Q44"/>
  <c r="I44"/>
  <c r="C44"/>
  <c r="Q43"/>
  <c r="I43"/>
  <c r="C43"/>
  <c r="I42"/>
  <c r="C42"/>
  <c r="I41"/>
  <c r="C41"/>
  <c r="I40"/>
  <c r="C40"/>
  <c r="I39"/>
  <c r="C39"/>
  <c r="I38"/>
  <c r="C38"/>
  <c r="I37"/>
  <c r="C37"/>
  <c r="I36"/>
  <c r="C36"/>
  <c r="I35"/>
  <c r="C35"/>
  <c r="I34"/>
  <c r="C34"/>
  <c r="I33"/>
  <c r="C33"/>
  <c r="I32"/>
  <c r="C32"/>
  <c r="I31"/>
  <c r="C31"/>
  <c r="I30"/>
  <c r="C30"/>
  <c r="I29"/>
  <c r="C29"/>
  <c r="I28"/>
  <c r="C28"/>
  <c r="I27"/>
  <c r="C27"/>
  <c r="I26"/>
  <c r="C26"/>
  <c r="I25"/>
  <c r="C25"/>
  <c r="I24"/>
  <c r="C24"/>
  <c r="I23"/>
  <c r="C23"/>
  <c r="I22"/>
  <c r="C22"/>
  <c r="I21"/>
  <c r="C21"/>
  <c r="I20"/>
  <c r="C20"/>
  <c r="I19"/>
  <c r="C19"/>
  <c r="I18"/>
  <c r="C18"/>
  <c r="I17"/>
  <c r="C17"/>
  <c r="I16"/>
  <c r="C16"/>
  <c r="I15"/>
  <c r="C15"/>
  <c r="I14"/>
  <c r="C14"/>
  <c r="I13"/>
  <c r="C13"/>
  <c r="I12"/>
  <c r="C12"/>
  <c r="I11"/>
  <c r="C11"/>
  <c r="I10"/>
  <c r="C10"/>
  <c r="I9"/>
  <c r="C9"/>
  <c r="I8"/>
  <c r="C8"/>
  <c r="I7"/>
  <c r="C7"/>
  <c r="F39" i="8"/>
  <c r="E39"/>
  <c r="D39"/>
  <c r="F30"/>
  <c r="F33"/>
  <c r="D6"/>
  <c r="F29"/>
  <c r="G29"/>
  <c r="H17"/>
  <c r="F17"/>
  <c r="H15"/>
  <c r="F15"/>
  <c r="H14"/>
  <c r="J35"/>
  <c r="R65" i="11"/>
  <c r="X69" i="12"/>
  <c r="O66" i="18" s="1"/>
  <c r="F14" i="8"/>
  <c r="F23"/>
  <c r="G12"/>
  <c r="M54" i="11"/>
  <c r="O40" i="12" s="1"/>
  <c r="C37" i="18"/>
  <c r="M46" i="11"/>
  <c r="O32" i="12" s="1"/>
  <c r="C29" i="18" s="1"/>
  <c r="M59" i="11"/>
  <c r="O45" i="12" s="1"/>
  <c r="C42" i="18"/>
  <c r="M55" i="11"/>
  <c r="O41" i="12" s="1"/>
  <c r="M51" i="11"/>
  <c r="M47"/>
  <c r="P41"/>
  <c r="P37"/>
  <c r="P33"/>
  <c r="P29"/>
  <c r="P25"/>
  <c r="P21"/>
  <c r="P17"/>
  <c r="P13"/>
  <c r="P9"/>
  <c r="R61"/>
  <c r="X65" i="12" s="1"/>
  <c r="O62" i="18" s="1"/>
  <c r="R75" i="11"/>
  <c r="X79" i="12" s="1"/>
  <c r="O76" i="18" s="1"/>
  <c r="R71" i="11"/>
  <c r="X75" i="12"/>
  <c r="O72" i="18"/>
  <c r="R67" i="11"/>
  <c r="X71" i="12" s="1"/>
  <c r="O68" i="18"/>
  <c r="R63" i="11"/>
  <c r="X67" i="12" s="1"/>
  <c r="O64" i="18" s="1"/>
  <c r="M58" i="11"/>
  <c r="O44" i="12" s="1"/>
  <c r="C41" i="18" s="1"/>
  <c r="M50" i="11"/>
  <c r="O36" i="12" s="1"/>
  <c r="M60" i="11"/>
  <c r="M52"/>
  <c r="M44"/>
  <c r="O30" i="12" s="1"/>
  <c r="C27" i="18" s="1"/>
  <c r="M56" i="11"/>
  <c r="O42" i="12" s="1"/>
  <c r="M48" i="11"/>
  <c r="O34" i="12" s="1"/>
  <c r="C31" i="18"/>
  <c r="R76" i="11"/>
  <c r="X80" i="12" s="1"/>
  <c r="O77" i="18" s="1"/>
  <c r="R72" i="11"/>
  <c r="X76" i="12"/>
  <c r="O73" i="18" s="1"/>
  <c r="R68" i="11"/>
  <c r="X72" i="12"/>
  <c r="O69" i="18" s="1"/>
  <c r="R64" i="11"/>
  <c r="X68" i="12" s="1"/>
  <c r="O65" i="18"/>
  <c r="G30" i="8"/>
  <c r="M43" i="11"/>
  <c r="O29" i="12" s="1"/>
  <c r="C26" i="18"/>
  <c r="M57" i="11"/>
  <c r="M53"/>
  <c r="O39" i="12" s="1"/>
  <c r="C36" i="18" s="1"/>
  <c r="M49" i="11"/>
  <c r="O35" i="12" s="1"/>
  <c r="M45" i="11"/>
  <c r="O31" i="12" s="1"/>
  <c r="C28" i="18"/>
  <c r="P7" i="11"/>
  <c r="P39"/>
  <c r="P35"/>
  <c r="P31"/>
  <c r="P27"/>
  <c r="P23"/>
  <c r="P19"/>
  <c r="P15"/>
  <c r="P11"/>
  <c r="R77"/>
  <c r="X81" i="12" s="1"/>
  <c r="O78" i="18"/>
  <c r="R73" i="11"/>
  <c r="X77" i="12" s="1"/>
  <c r="O74" i="18" s="1"/>
  <c r="R69" i="11"/>
  <c r="X73" i="12"/>
  <c r="O70" i="18" s="1"/>
  <c r="C32"/>
  <c r="O43" i="12"/>
  <c r="C40" i="18" s="1"/>
  <c r="P54" i="12"/>
  <c r="E51" i="18"/>
  <c r="P22" i="12"/>
  <c r="E19" i="18" s="1"/>
  <c r="P55" i="12"/>
  <c r="E52" i="18"/>
  <c r="P23" i="12"/>
  <c r="E20" i="18" s="1"/>
  <c r="P68" i="12"/>
  <c r="E65" i="18"/>
  <c r="P52" i="12"/>
  <c r="E49" i="18" s="1"/>
  <c r="P36" i="12"/>
  <c r="E33" i="18"/>
  <c r="P82" i="12"/>
  <c r="E79" i="18" s="1"/>
  <c r="P50" i="12"/>
  <c r="E47" i="18"/>
  <c r="P75" i="12"/>
  <c r="E72" i="18" s="1"/>
  <c r="P43" i="12"/>
  <c r="E40" i="18"/>
  <c r="P77" i="12"/>
  <c r="E74" i="18" s="1"/>
  <c r="P61" i="12"/>
  <c r="E58" i="18"/>
  <c r="P45" i="12"/>
  <c r="E42" i="18" s="1"/>
  <c r="P29" i="12"/>
  <c r="E26" i="18"/>
  <c r="O38" i="12"/>
  <c r="C35" i="18" s="1"/>
  <c r="C33"/>
  <c r="P39" i="12"/>
  <c r="E36" i="18" s="1"/>
  <c r="P44" i="12"/>
  <c r="E41" i="18"/>
  <c r="P66" i="12"/>
  <c r="E63" i="18" s="1"/>
  <c r="P59" i="12"/>
  <c r="E56" i="18"/>
  <c r="P69" i="12"/>
  <c r="E66" i="18" s="1"/>
  <c r="P37" i="12"/>
  <c r="E34" i="18"/>
  <c r="P46" i="12"/>
  <c r="E43" i="18"/>
  <c r="P47" i="12"/>
  <c r="E44" i="18" s="1"/>
  <c r="P64" i="12"/>
  <c r="E61" i="18"/>
  <c r="P32" i="12"/>
  <c r="E29" i="18" s="1"/>
  <c r="P42" i="12"/>
  <c r="E39" i="18"/>
  <c r="P35" i="12"/>
  <c r="E32" i="18" s="1"/>
  <c r="P57" i="12"/>
  <c r="E54" i="18"/>
  <c r="P25" i="12"/>
  <c r="E22" i="18" s="1"/>
  <c r="P62" i="12"/>
  <c r="E59" i="18"/>
  <c r="P30" i="12"/>
  <c r="E27" i="18" s="1"/>
  <c r="P63" i="12"/>
  <c r="E60" i="18"/>
  <c r="P31" i="12"/>
  <c r="E28" i="18" s="1"/>
  <c r="P72" i="12"/>
  <c r="E69" i="18"/>
  <c r="P56" i="12"/>
  <c r="E53" i="18" s="1"/>
  <c r="P40" i="12"/>
  <c r="E37" i="18"/>
  <c r="P24" i="12"/>
  <c r="E21" i="18" s="1"/>
  <c r="P58" i="12"/>
  <c r="E55" i="18"/>
  <c r="P26" i="12"/>
  <c r="E23" i="18" s="1"/>
  <c r="P51" i="12"/>
  <c r="E48" i="18"/>
  <c r="P81" i="12"/>
  <c r="E78" i="18" s="1"/>
  <c r="P65" i="12"/>
  <c r="E62" i="18"/>
  <c r="P49" i="12"/>
  <c r="E46" i="18" s="1"/>
  <c r="P33" i="12"/>
  <c r="E30" i="18"/>
  <c r="C39"/>
  <c r="O33" i="12"/>
  <c r="C30" i="18"/>
  <c r="P70" i="12"/>
  <c r="E67" i="18" s="1"/>
  <c r="P38" i="12"/>
  <c r="E35" i="18"/>
  <c r="P71" i="12"/>
  <c r="E68" i="18" s="1"/>
  <c r="P76" i="12"/>
  <c r="E73" i="18"/>
  <c r="P60" i="12"/>
  <c r="E57" i="18" s="1"/>
  <c r="P28" i="12"/>
  <c r="E25" i="18"/>
  <c r="P34" i="12"/>
  <c r="E31" i="18" s="1"/>
  <c r="P27" i="12"/>
  <c r="E24" i="18"/>
  <c r="P53" i="12"/>
  <c r="E50" i="18" s="1"/>
  <c r="O46" i="12"/>
  <c r="C43" i="18"/>
  <c r="O37" i="12"/>
  <c r="C34" i="18" s="1"/>
  <c r="P78" i="12"/>
  <c r="E75" i="18"/>
  <c r="P79" i="12"/>
  <c r="E76" i="18" s="1"/>
  <c r="P80" i="12"/>
  <c r="E77" i="18"/>
  <c r="P48" i="12"/>
  <c r="E45" i="18" s="1"/>
  <c r="P74" i="12"/>
  <c r="E71" i="18"/>
  <c r="P67" i="12"/>
  <c r="E64" i="18" s="1"/>
  <c r="P73" i="12"/>
  <c r="E70" i="18"/>
  <c r="P41" i="12"/>
  <c r="E38" i="18" s="1"/>
  <c r="C38"/>
  <c r="A42" i="12"/>
  <c r="A30"/>
  <c r="A14"/>
  <c r="A26"/>
  <c r="A38"/>
  <c r="A46"/>
  <c r="A18"/>
  <c r="A22"/>
  <c r="A13"/>
  <c r="A29"/>
  <c r="A33"/>
  <c r="A37"/>
  <c r="A41"/>
  <c r="A12"/>
  <c r="A16"/>
  <c r="A20"/>
  <c r="A24"/>
  <c r="A28"/>
  <c r="A32"/>
  <c r="A36"/>
  <c r="A40"/>
  <c r="A44"/>
  <c r="A17"/>
  <c r="A21"/>
  <c r="A25"/>
  <c r="A45"/>
  <c r="A11"/>
  <c r="A15"/>
  <c r="A19"/>
  <c r="A23"/>
  <c r="A27"/>
  <c r="A31"/>
  <c r="A35"/>
  <c r="A39"/>
  <c r="A43"/>
  <c r="F35" i="8"/>
  <c r="F32"/>
  <c r="I32"/>
  <c r="I33"/>
  <c r="J33"/>
  <c r="H23"/>
  <c r="F34"/>
  <c r="D5"/>
  <c r="M9" i="11"/>
  <c r="O13" i="12" s="1"/>
  <c r="C10" i="18" s="1"/>
  <c r="M13" i="11"/>
  <c r="O17" i="12"/>
  <c r="C14" i="18"/>
  <c r="M17" i="11"/>
  <c r="O21" i="12"/>
  <c r="C18" i="18"/>
  <c r="M21" i="11"/>
  <c r="O25" i="12" s="1"/>
  <c r="C22" i="18" s="1"/>
  <c r="M7" i="11"/>
  <c r="O11" i="12"/>
  <c r="C8" i="18" s="1"/>
  <c r="M8" i="11"/>
  <c r="O12" i="12"/>
  <c r="C9" i="18" s="1"/>
  <c r="M16" i="11"/>
  <c r="O20" i="12"/>
  <c r="C17" i="18"/>
  <c r="M24" i="11"/>
  <c r="O28" i="12" s="1"/>
  <c r="C25" i="18" s="1"/>
  <c r="M12" i="11"/>
  <c r="O16" i="12"/>
  <c r="C13" i="18" s="1"/>
  <c r="M20" i="11"/>
  <c r="O24" i="12"/>
  <c r="C21" i="18"/>
  <c r="M14" i="11"/>
  <c r="O18" i="12"/>
  <c r="C15" i="18"/>
  <c r="M11" i="11"/>
  <c r="O15" i="12" s="1"/>
  <c r="C12" i="18" s="1"/>
  <c r="M15" i="11"/>
  <c r="O19" i="12"/>
  <c r="C16" i="18" s="1"/>
  <c r="M19" i="11"/>
  <c r="O23" i="12"/>
  <c r="C20" i="18"/>
  <c r="M23" i="11"/>
  <c r="O27" i="12"/>
  <c r="C24" i="18"/>
  <c r="M10" i="11"/>
  <c r="O14" i="12" s="1"/>
  <c r="C11" i="18" s="1"/>
  <c r="M18" i="11"/>
  <c r="O22" i="12" s="1"/>
  <c r="C19" i="18" s="1"/>
  <c r="M22" i="11"/>
  <c r="O26" i="12"/>
  <c r="C23" i="18"/>
  <c r="R45" i="11"/>
  <c r="X31" i="12"/>
  <c r="O28" i="18"/>
  <c r="R49" i="11"/>
  <c r="X35" i="12" s="1"/>
  <c r="O32" i="18" s="1"/>
  <c r="R53" i="11"/>
  <c r="X39" i="12"/>
  <c r="O36" i="18" s="1"/>
  <c r="R57" i="11"/>
  <c r="X43" i="12"/>
  <c r="O40" i="18" s="1"/>
  <c r="R43" i="11"/>
  <c r="X29" i="12"/>
  <c r="O26" i="18"/>
  <c r="R44" i="11"/>
  <c r="X30" i="12" s="1"/>
  <c r="O27" i="18" s="1"/>
  <c r="R48" i="11"/>
  <c r="X34" i="12"/>
  <c r="O31" i="18" s="1"/>
  <c r="R52" i="11"/>
  <c r="X38" i="12"/>
  <c r="O35" i="18"/>
  <c r="R56" i="11"/>
  <c r="X42" i="12"/>
  <c r="O39" i="18"/>
  <c r="R60" i="11"/>
  <c r="X46" i="12" s="1"/>
  <c r="O43" i="18" s="1"/>
  <c r="R47" i="11"/>
  <c r="X33" i="12"/>
  <c r="O30" i="18" s="1"/>
  <c r="R51" i="11"/>
  <c r="X37" i="12"/>
  <c r="O34" i="18"/>
  <c r="R55" i="11"/>
  <c r="X41" i="12"/>
  <c r="O38" i="18"/>
  <c r="R59" i="11"/>
  <c r="X45" i="12" s="1"/>
  <c r="O42" i="18" s="1"/>
  <c r="R46" i="11"/>
  <c r="X32" i="12" s="1"/>
  <c r="O29" i="18" s="1"/>
  <c r="R50" i="11"/>
  <c r="X36" i="12"/>
  <c r="O33" i="18"/>
  <c r="R54" i="11"/>
  <c r="X40" i="12"/>
  <c r="O37" i="18"/>
  <c r="R58" i="11"/>
  <c r="X44" i="12" s="1"/>
  <c r="O41" i="18" s="1"/>
  <c r="D7" i="8"/>
  <c r="M29" i="11"/>
  <c r="O51" i="12" s="1"/>
  <c r="C48" i="18" s="1"/>
  <c r="M33" i="11"/>
  <c r="O55" i="12"/>
  <c r="C52" i="18" s="1"/>
  <c r="M37" i="11"/>
  <c r="O59" i="12"/>
  <c r="C56" i="18"/>
  <c r="M41" i="11"/>
  <c r="O63" i="12"/>
  <c r="C60" i="18"/>
  <c r="M28" i="11"/>
  <c r="O50" i="12" s="1"/>
  <c r="C47" i="18" s="1"/>
  <c r="M36" i="11"/>
  <c r="O58" i="12" s="1"/>
  <c r="C55" i="18" s="1"/>
  <c r="M32" i="11"/>
  <c r="O54" i="12"/>
  <c r="C51" i="18"/>
  <c r="M40" i="11"/>
  <c r="O62" i="12"/>
  <c r="C59" i="18"/>
  <c r="M34" i="11"/>
  <c r="O56" i="12" s="1"/>
  <c r="C53" i="18" s="1"/>
  <c r="M42" i="11"/>
  <c r="O64" i="12"/>
  <c r="C61" i="18" s="1"/>
  <c r="M27" i="11"/>
  <c r="O49" i="12"/>
  <c r="C46" i="18" s="1"/>
  <c r="M31" i="11"/>
  <c r="O53" i="12"/>
  <c r="C50" i="18"/>
  <c r="M35" i="11"/>
  <c r="O57" i="12" s="1"/>
  <c r="C54" i="18" s="1"/>
  <c r="M39" i="11"/>
  <c r="O61" i="12"/>
  <c r="C58" i="18" s="1"/>
  <c r="M25" i="11"/>
  <c r="O47" i="12"/>
  <c r="C44" i="18"/>
  <c r="M26" i="11"/>
  <c r="O48" i="12"/>
  <c r="C45" i="18"/>
  <c r="M30" i="11"/>
  <c r="O52" i="12" s="1"/>
  <c r="C49" i="18" s="1"/>
  <c r="M38" i="11"/>
  <c r="O60" i="12"/>
  <c r="C57" i="18" s="1"/>
  <c r="D8" i="8"/>
  <c r="M65" i="11"/>
  <c r="O69" i="12"/>
  <c r="C66" i="18" s="1"/>
  <c r="M69" i="11"/>
  <c r="O73" i="12"/>
  <c r="C70" i="18"/>
  <c r="M73" i="11"/>
  <c r="O77" i="12"/>
  <c r="C74" i="18"/>
  <c r="M77" i="11"/>
  <c r="O81" i="12" s="1"/>
  <c r="C78" i="18" s="1"/>
  <c r="M64" i="11"/>
  <c r="O68" i="12"/>
  <c r="C65" i="18" s="1"/>
  <c r="M76" i="11"/>
  <c r="O80" i="12"/>
  <c r="C77" i="18"/>
  <c r="M68" i="11"/>
  <c r="O72" i="12"/>
  <c r="C69" i="18"/>
  <c r="M72" i="11"/>
  <c r="O76" i="12" s="1"/>
  <c r="C73" i="18" s="1"/>
  <c r="M66" i="11"/>
  <c r="O70" i="12" s="1"/>
  <c r="C67" i="18" s="1"/>
  <c r="M78" i="11"/>
  <c r="O82" i="12"/>
  <c r="C79" i="18"/>
  <c r="M63" i="11"/>
  <c r="O67" i="12"/>
  <c r="C64" i="18"/>
  <c r="M67" i="11"/>
  <c r="O71" i="12" s="1"/>
  <c r="C68" i="18" s="1"/>
  <c r="M71" i="11"/>
  <c r="O75" i="12"/>
  <c r="C72" i="18" s="1"/>
  <c r="M75" i="11"/>
  <c r="O79" i="12"/>
  <c r="C76" i="18" s="1"/>
  <c r="M61" i="11"/>
  <c r="O65" i="12"/>
  <c r="C62" i="18"/>
  <c r="M62" i="11"/>
  <c r="O66" i="12" s="1"/>
  <c r="C63" i="18" s="1"/>
  <c r="M70" i="11"/>
  <c r="O74" i="12"/>
  <c r="C71" i="18" s="1"/>
  <c r="M74" i="11"/>
  <c r="O78" i="12"/>
  <c r="C75" i="18"/>
  <c r="B4" i="2"/>
  <c r="B5"/>
  <c r="B6"/>
  <c r="B3"/>
  <c r="B2" i="3"/>
  <c r="AA80" i="15"/>
  <c r="E24" i="20" l="1"/>
  <c r="E33"/>
  <c r="E26"/>
  <c r="E23"/>
  <c r="E34"/>
  <c r="E21"/>
  <c r="E32"/>
  <c r="E37"/>
  <c r="E35"/>
  <c r="E30"/>
  <c r="E28"/>
  <c r="E29"/>
  <c r="E27"/>
  <c r="E22"/>
  <c r="E38"/>
  <c r="E36"/>
  <c r="A23"/>
  <c r="B24"/>
  <c r="AG37"/>
  <c r="AS37"/>
  <c r="AR37"/>
  <c r="AQ37"/>
  <c r="BB37"/>
  <c r="AL37"/>
  <c r="AN37"/>
  <c r="AM37"/>
  <c r="AK37"/>
  <c r="AI37"/>
  <c r="AU37"/>
  <c r="AH37"/>
  <c r="AX37"/>
  <c r="AZ37"/>
  <c r="AV37"/>
  <c r="AF37"/>
  <c r="F37"/>
  <c r="BD37"/>
  <c r="AO37"/>
  <c r="AT37"/>
  <c r="AQ30"/>
  <c r="AV30"/>
  <c r="AF30"/>
  <c r="AI30"/>
  <c r="AM30"/>
  <c r="AL30"/>
  <c r="AK30"/>
  <c r="BB30"/>
  <c r="AZ30"/>
  <c r="AJ30"/>
  <c r="AO30"/>
  <c r="AS30"/>
  <c r="AG30"/>
  <c r="BD30"/>
  <c r="AN30"/>
  <c r="AT30"/>
  <c r="AX30"/>
  <c r="F30"/>
  <c r="BA30"/>
  <c r="BA8"/>
  <c r="F8"/>
  <c r="AW8"/>
  <c r="BB9"/>
  <c r="BD9"/>
  <c r="BA9"/>
  <c r="AJ14"/>
  <c r="AX14"/>
  <c r="AS14"/>
  <c r="AY14"/>
  <c r="AS19"/>
  <c r="AK19"/>
  <c r="AO19"/>
  <c r="AX16"/>
  <c r="BD16"/>
  <c r="AP16"/>
  <c r="AF17"/>
  <c r="AI17"/>
  <c r="AX17"/>
  <c r="BC15"/>
  <c r="AN15"/>
  <c r="AQ15"/>
  <c r="AT15"/>
  <c r="AK18"/>
  <c r="BB18"/>
  <c r="AI18"/>
  <c r="BC11"/>
  <c r="AW11"/>
  <c r="AT11"/>
  <c r="AH30"/>
  <c r="AW37"/>
  <c r="AY37"/>
  <c r="BB32"/>
  <c r="AG32"/>
  <c r="BD32"/>
  <c r="AN32"/>
  <c r="AT32"/>
  <c r="AX32"/>
  <c r="F32"/>
  <c r="AK32"/>
  <c r="AR32"/>
  <c r="AY32"/>
  <c r="BC32"/>
  <c r="AH32"/>
  <c r="BA32"/>
  <c r="AW32"/>
  <c r="AQ32"/>
  <c r="AV32"/>
  <c r="AF32"/>
  <c r="AI32"/>
  <c r="AM32"/>
  <c r="AP32"/>
  <c r="AL32"/>
  <c r="BC8"/>
  <c r="AI8"/>
  <c r="AJ9"/>
  <c r="AM9"/>
  <c r="AZ9"/>
  <c r="BA14"/>
  <c r="BD14"/>
  <c r="BA19"/>
  <c r="AV19"/>
  <c r="AJ16"/>
  <c r="AM16"/>
  <c r="AO17"/>
  <c r="AY17"/>
  <c r="F17"/>
  <c r="AI15"/>
  <c r="AX15"/>
  <c r="AF18"/>
  <c r="AQ18"/>
  <c r="AJ11"/>
  <c r="AF11"/>
  <c r="AR30"/>
  <c r="BA37"/>
  <c r="AK11"/>
  <c r="AP11"/>
  <c r="AL11"/>
  <c r="AX11"/>
  <c r="AZ11"/>
  <c r="AU11"/>
  <c r="BB11"/>
  <c r="AH11"/>
  <c r="AM11"/>
  <c r="AQ11"/>
  <c r="AG11"/>
  <c r="F11"/>
  <c r="AO11"/>
  <c r="AZ18"/>
  <c r="BD18"/>
  <c r="BA18"/>
  <c r="BC18"/>
  <c r="AV18"/>
  <c r="AJ18"/>
  <c r="AP18"/>
  <c r="AS18"/>
  <c r="AX18"/>
  <c r="AY18"/>
  <c r="AU18"/>
  <c r="AL18"/>
  <c r="AW18"/>
  <c r="AZ14"/>
  <c r="AP14"/>
  <c r="AL14"/>
  <c r="AQ14"/>
  <c r="BC14"/>
  <c r="AK14"/>
  <c r="AN14"/>
  <c r="AU14"/>
  <c r="AM14"/>
  <c r="AF14"/>
  <c r="AO14"/>
  <c r="AV14"/>
  <c r="AP15"/>
  <c r="AF15"/>
  <c r="BA15"/>
  <c r="AO15"/>
  <c r="AS15"/>
  <c r="AG15"/>
  <c r="AK15"/>
  <c r="AW15"/>
  <c r="AL15"/>
  <c r="F15"/>
  <c r="AU15"/>
  <c r="BD15"/>
  <c r="AV9"/>
  <c r="AY9"/>
  <c r="AF9"/>
  <c r="AU9"/>
  <c r="AW9"/>
  <c r="AX9"/>
  <c r="AS9"/>
  <c r="AT9"/>
  <c r="AI9"/>
  <c r="AP9"/>
  <c r="AN9"/>
  <c r="AQ9"/>
  <c r="AS17"/>
  <c r="AN17"/>
  <c r="AL17"/>
  <c r="BC17"/>
  <c r="BD17"/>
  <c r="AK17"/>
  <c r="AJ17"/>
  <c r="AV17"/>
  <c r="BA17"/>
  <c r="AT17"/>
  <c r="AG17"/>
  <c r="AM17"/>
  <c r="AT8"/>
  <c r="AS8"/>
  <c r="AJ8"/>
  <c r="AV8"/>
  <c r="AX8"/>
  <c r="BB8"/>
  <c r="AY8"/>
  <c r="AO8"/>
  <c r="AQ8"/>
  <c r="AH8"/>
  <c r="AU8"/>
  <c r="AG8"/>
  <c r="AK8"/>
  <c r="AT16"/>
  <c r="BB16"/>
  <c r="AN16"/>
  <c r="AS16"/>
  <c r="AW16"/>
  <c r="AF16"/>
  <c r="BC16"/>
  <c r="AL16"/>
  <c r="AK16"/>
  <c r="AO16"/>
  <c r="AG16"/>
  <c r="AV16"/>
  <c r="F16"/>
  <c r="AU19"/>
  <c r="AX19"/>
  <c r="AJ19"/>
  <c r="AG19"/>
  <c r="AH19"/>
  <c r="BB19"/>
  <c r="AN19"/>
  <c r="AT19"/>
  <c r="AF19"/>
  <c r="BC19"/>
  <c r="F19"/>
  <c r="AZ19"/>
  <c r="AP19"/>
  <c r="BC23"/>
  <c r="AU23"/>
  <c r="AN23"/>
  <c r="AG23"/>
  <c r="F23"/>
  <c r="AV23"/>
  <c r="AH23"/>
  <c r="AX23"/>
  <c r="BD23"/>
  <c r="AW23"/>
  <c r="AO23"/>
  <c r="AI23"/>
  <c r="AQ23"/>
  <c r="AT23"/>
  <c r="BA23"/>
  <c r="AY23"/>
  <c r="AR23"/>
  <c r="AJ23"/>
  <c r="AK23"/>
  <c r="AP23"/>
  <c r="AP37"/>
  <c r="AU30"/>
  <c r="AP30"/>
  <c r="AY30"/>
  <c r="AJ37"/>
  <c r="AL35"/>
  <c r="AP33"/>
  <c r="BB28"/>
  <c r="AP26"/>
  <c r="AL28"/>
  <c r="F26"/>
  <c r="AX26"/>
  <c r="AT26"/>
  <c r="AN26"/>
  <c r="BD26"/>
  <c r="AU28"/>
  <c r="AM28"/>
  <c r="AI28"/>
  <c r="AF28"/>
  <c r="AV28"/>
  <c r="AY35"/>
  <c r="BB26"/>
  <c r="AZ35"/>
  <c r="BB35"/>
  <c r="AF33"/>
  <c r="AR33"/>
  <c r="AS33"/>
  <c r="BB33"/>
  <c r="AZ33"/>
  <c r="AF35"/>
  <c r="AQ35"/>
  <c r="BA35"/>
  <c r="BD35"/>
  <c r="BA33"/>
  <c r="AU26"/>
  <c r="BA20"/>
  <c r="AW20"/>
  <c r="AG20"/>
  <c r="AF20"/>
  <c r="AM20"/>
  <c r="AO20"/>
  <c r="AJ5"/>
  <c r="AN5"/>
  <c r="AT5"/>
  <c r="BC5"/>
  <c r="AP5"/>
  <c r="AL6"/>
  <c r="AQ6"/>
  <c r="AT6"/>
  <c r="AJ6"/>
  <c r="BC6"/>
  <c r="BD7"/>
  <c r="AU7"/>
  <c r="AG7"/>
  <c r="AS7"/>
  <c r="AH7"/>
  <c r="AQ12"/>
  <c r="AF12"/>
  <c r="AI12"/>
  <c r="F12"/>
  <c r="AP12"/>
  <c r="AH12"/>
  <c r="AQ13"/>
  <c r="AM13"/>
  <c r="AP13"/>
  <c r="AN13"/>
  <c r="AX13"/>
  <c r="AM4"/>
  <c r="AK4"/>
  <c r="AT4"/>
  <c r="AL4"/>
  <c r="F4"/>
  <c r="AW10"/>
  <c r="AQ10"/>
  <c r="AS10"/>
  <c r="AI10"/>
  <c r="AO10"/>
  <c r="AP35"/>
  <c r="AT33"/>
  <c r="BA26"/>
  <c r="AW28"/>
  <c r="AS26"/>
  <c r="AO26"/>
  <c r="AJ26"/>
  <c r="AZ26"/>
  <c r="AH28"/>
  <c r="BC28"/>
  <c r="AY28"/>
  <c r="AI35"/>
  <c r="AJ35"/>
  <c r="AK33"/>
  <c r="AW33"/>
  <c r="AY33"/>
  <c r="F33"/>
  <c r="F35"/>
  <c r="AM35"/>
  <c r="E34" i="6"/>
  <c r="E85"/>
  <c r="E12"/>
  <c r="F11"/>
  <c r="F122" s="1"/>
  <c r="E122"/>
  <c r="E159"/>
  <c r="E60"/>
  <c r="E59"/>
  <c r="E84" s="1"/>
  <c r="E121" s="1"/>
  <c r="B61"/>
  <c r="J3" i="20"/>
  <c r="A61" i="6"/>
  <c r="G3" i="20" s="1"/>
  <c r="E15"/>
  <c r="E10"/>
  <c r="E8"/>
  <c r="E17"/>
  <c r="E7"/>
  <c r="E18"/>
  <c r="E12"/>
  <c r="E5"/>
  <c r="E11"/>
  <c r="E20"/>
  <c r="E6"/>
  <c r="E19"/>
  <c r="E13"/>
  <c r="E4"/>
  <c r="E9"/>
  <c r="E3"/>
  <c r="E16"/>
  <c r="F11" i="15"/>
  <c r="E34"/>
  <c r="E59"/>
  <c r="E84" s="1"/>
  <c r="E121" s="1"/>
  <c r="E12"/>
  <c r="E85"/>
  <c r="E35"/>
  <c r="E60"/>
  <c r="C61"/>
  <c r="D61" s="1"/>
  <c r="G15" i="20"/>
  <c r="G18"/>
  <c r="G13"/>
  <c r="G10"/>
  <c r="H9"/>
  <c r="G16"/>
  <c r="G6"/>
  <c r="G8"/>
  <c r="G7"/>
  <c r="G5"/>
  <c r="G38"/>
  <c r="G30"/>
  <c r="G22"/>
  <c r="G23"/>
  <c r="G37"/>
  <c r="G29"/>
  <c r="H22"/>
  <c r="G31"/>
  <c r="G33"/>
  <c r="G25"/>
  <c r="G35"/>
  <c r="G27"/>
  <c r="B25" l="1"/>
  <c r="A24"/>
  <c r="F12" i="6"/>
  <c r="F59"/>
  <c r="F84" s="1"/>
  <c r="F121" s="1"/>
  <c r="F85"/>
  <c r="F60"/>
  <c r="F86" s="1"/>
  <c r="F123" s="1"/>
  <c r="F35"/>
  <c r="G11"/>
  <c r="F34"/>
  <c r="F87"/>
  <c r="E86"/>
  <c r="E123" s="1"/>
  <c r="AI3" i="20"/>
  <c r="BB3"/>
  <c r="AS3"/>
  <c r="AQ3"/>
  <c r="AO3"/>
  <c r="AV3"/>
  <c r="AZ3"/>
  <c r="AF3"/>
  <c r="AM3"/>
  <c r="AH3"/>
  <c r="AK3"/>
  <c r="AL3"/>
  <c r="AJ3"/>
  <c r="AW3"/>
  <c r="F3"/>
  <c r="AT3"/>
  <c r="BD3"/>
  <c r="BC3"/>
  <c r="AP3"/>
  <c r="AX3"/>
  <c r="AY3"/>
  <c r="BA3"/>
  <c r="AU3"/>
  <c r="AG3"/>
  <c r="AN3"/>
  <c r="E159" i="15"/>
  <c r="E87" i="6"/>
  <c r="H3" i="20"/>
  <c r="A61" i="15"/>
  <c r="J21" i="20"/>
  <c r="B61" i="15"/>
  <c r="E87" s="1"/>
  <c r="F60"/>
  <c r="F12"/>
  <c r="F35"/>
  <c r="F34"/>
  <c r="G11"/>
  <c r="F122"/>
  <c r="F59"/>
  <c r="F84" s="1"/>
  <c r="F121" s="1"/>
  <c r="F85"/>
  <c r="E88" i="6"/>
  <c r="E125" l="1"/>
  <c r="F88"/>
  <c r="F125" s="1"/>
  <c r="B26" i="20"/>
  <c r="A25"/>
  <c r="F159" i="6"/>
  <c r="G59"/>
  <c r="G84" s="1"/>
  <c r="G121" s="1"/>
  <c r="G85"/>
  <c r="G60"/>
  <c r="H11"/>
  <c r="G122"/>
  <c r="G35"/>
  <c r="G34"/>
  <c r="G12"/>
  <c r="E124"/>
  <c r="H21" i="20"/>
  <c r="E86" i="15"/>
  <c r="E88"/>
  <c r="E125" s="1"/>
  <c r="F159"/>
  <c r="H11"/>
  <c r="G59"/>
  <c r="G84" s="1"/>
  <c r="G121" s="1"/>
  <c r="G12"/>
  <c r="G34"/>
  <c r="G60"/>
  <c r="G85"/>
  <c r="G35"/>
  <c r="G122"/>
  <c r="F88"/>
  <c r="F87"/>
  <c r="F86"/>
  <c r="F123" s="1"/>
  <c r="BC21" i="20"/>
  <c r="AG21"/>
  <c r="AJ21"/>
  <c r="AQ21"/>
  <c r="AY21"/>
  <c r="F21"/>
  <c r="AT21"/>
  <c r="AM21"/>
  <c r="AO21"/>
  <c r="AV21"/>
  <c r="BD21"/>
  <c r="AI21"/>
  <c r="AX21"/>
  <c r="AW21"/>
  <c r="BB21"/>
  <c r="AS21"/>
  <c r="AP21"/>
  <c r="AU21"/>
  <c r="AF21"/>
  <c r="AH21"/>
  <c r="AK21"/>
  <c r="AZ21"/>
  <c r="AL21"/>
  <c r="BA21"/>
  <c r="AN21"/>
  <c r="AR21"/>
  <c r="G21"/>
  <c r="F124" i="6"/>
  <c r="B27" i="20" l="1"/>
  <c r="A26"/>
  <c r="G159" i="6"/>
  <c r="G86"/>
  <c r="G123" s="1"/>
  <c r="G87"/>
  <c r="G88"/>
  <c r="I11"/>
  <c r="H59"/>
  <c r="H84" s="1"/>
  <c r="H121" s="1"/>
  <c r="H60"/>
  <c r="H85"/>
  <c r="H122"/>
  <c r="H12"/>
  <c r="H34"/>
  <c r="H35"/>
  <c r="F124" i="15"/>
  <c r="E123"/>
  <c r="E124"/>
  <c r="G88"/>
  <c r="G86"/>
  <c r="G123" s="1"/>
  <c r="G87"/>
  <c r="H122"/>
  <c r="H85"/>
  <c r="H12"/>
  <c r="H35"/>
  <c r="H34"/>
  <c r="H60"/>
  <c r="H59"/>
  <c r="H84" s="1"/>
  <c r="H121" s="1"/>
  <c r="I11"/>
  <c r="G159"/>
  <c r="F125"/>
  <c r="G125" i="6" l="1"/>
  <c r="B28" i="20"/>
  <c r="A27"/>
  <c r="I35" i="6"/>
  <c r="I34"/>
  <c r="I85"/>
  <c r="I12"/>
  <c r="J11"/>
  <c r="I60"/>
  <c r="I59"/>
  <c r="I84" s="1"/>
  <c r="I121" s="1"/>
  <c r="I122"/>
  <c r="H159"/>
  <c r="H88"/>
  <c r="H87"/>
  <c r="H86"/>
  <c r="H123" s="1"/>
  <c r="G124"/>
  <c r="G124" i="15"/>
  <c r="H159"/>
  <c r="H88"/>
  <c r="H125" s="1"/>
  <c r="H87"/>
  <c r="H86"/>
  <c r="H123" s="1"/>
  <c r="G125"/>
  <c r="J11"/>
  <c r="I59"/>
  <c r="I84" s="1"/>
  <c r="I121" s="1"/>
  <c r="I85"/>
  <c r="I35"/>
  <c r="I12"/>
  <c r="I34"/>
  <c r="I60"/>
  <c r="I122"/>
  <c r="A28" i="20" l="1"/>
  <c r="B29"/>
  <c r="H124" i="6"/>
  <c r="J85"/>
  <c r="J35"/>
  <c r="J59"/>
  <c r="J84" s="1"/>
  <c r="J121" s="1"/>
  <c r="J122"/>
  <c r="J34"/>
  <c r="K11"/>
  <c r="J60"/>
  <c r="J12"/>
  <c r="H125"/>
  <c r="I159"/>
  <c r="I88"/>
  <c r="I86"/>
  <c r="I123" s="1"/>
  <c r="I87"/>
  <c r="I159" i="15"/>
  <c r="J60"/>
  <c r="J12"/>
  <c r="K11"/>
  <c r="J85"/>
  <c r="J34"/>
  <c r="J35"/>
  <c r="J59"/>
  <c r="J84" s="1"/>
  <c r="J121" s="1"/>
  <c r="J122"/>
  <c r="I86"/>
  <c r="I123" s="1"/>
  <c r="I88"/>
  <c r="I87"/>
  <c r="H124"/>
  <c r="B30" i="20" l="1"/>
  <c r="A29"/>
  <c r="I124" i="6"/>
  <c r="L11"/>
  <c r="K85"/>
  <c r="K59"/>
  <c r="K84" s="1"/>
  <c r="K121" s="1"/>
  <c r="K12"/>
  <c r="K60"/>
  <c r="K35"/>
  <c r="K34"/>
  <c r="K122"/>
  <c r="J159"/>
  <c r="J87"/>
  <c r="J88"/>
  <c r="J86"/>
  <c r="J123" s="1"/>
  <c r="I125"/>
  <c r="I125" i="15"/>
  <c r="J88"/>
  <c r="J86"/>
  <c r="J123" s="1"/>
  <c r="J87"/>
  <c r="J159"/>
  <c r="K12"/>
  <c r="K35"/>
  <c r="K122"/>
  <c r="K60"/>
  <c r="K85"/>
  <c r="K34"/>
  <c r="K59"/>
  <c r="K84" s="1"/>
  <c r="K121" s="1"/>
  <c r="L11"/>
  <c r="I124"/>
  <c r="B31" i="20" l="1"/>
  <c r="A30"/>
  <c r="J125" i="6"/>
  <c r="K87"/>
  <c r="K86"/>
  <c r="K123" s="1"/>
  <c r="K88"/>
  <c r="L60"/>
  <c r="L34"/>
  <c r="L12"/>
  <c r="L122"/>
  <c r="L35"/>
  <c r="L59"/>
  <c r="L84" s="1"/>
  <c r="L121" s="1"/>
  <c r="L85"/>
  <c r="M11"/>
  <c r="K159"/>
  <c r="J124" i="15"/>
  <c r="J124" i="6"/>
  <c r="K159" i="15"/>
  <c r="L85"/>
  <c r="M11"/>
  <c r="L122"/>
  <c r="L35"/>
  <c r="L12"/>
  <c r="L59"/>
  <c r="L84" s="1"/>
  <c r="L121" s="1"/>
  <c r="L34"/>
  <c r="L60"/>
  <c r="K87"/>
  <c r="K88"/>
  <c r="K86"/>
  <c r="K123" s="1"/>
  <c r="J125"/>
  <c r="A31" i="20" l="1"/>
  <c r="B32"/>
  <c r="K125" i="6"/>
  <c r="K124" i="15"/>
  <c r="K124" i="6"/>
  <c r="M34"/>
  <c r="M60"/>
  <c r="M85"/>
  <c r="M12"/>
  <c r="M122"/>
  <c r="M59"/>
  <c r="M84" s="1"/>
  <c r="M121" s="1"/>
  <c r="M35"/>
  <c r="N11"/>
  <c r="L159"/>
  <c r="L88"/>
  <c r="L86"/>
  <c r="L123" s="1"/>
  <c r="L87"/>
  <c r="M85" i="15"/>
  <c r="M12"/>
  <c r="N11"/>
  <c r="M122"/>
  <c r="M60"/>
  <c r="M34"/>
  <c r="M35"/>
  <c r="M59"/>
  <c r="M84" s="1"/>
  <c r="M121" s="1"/>
  <c r="K125"/>
  <c r="L88"/>
  <c r="L87"/>
  <c r="L86"/>
  <c r="L123" s="1"/>
  <c r="L159"/>
  <c r="L124" i="6" l="1"/>
  <c r="A32" i="20"/>
  <c r="B33"/>
  <c r="L125" i="6"/>
  <c r="M86"/>
  <c r="M123" s="1"/>
  <c r="M87"/>
  <c r="M88"/>
  <c r="M159"/>
  <c r="N34"/>
  <c r="N59"/>
  <c r="N84" s="1"/>
  <c r="N121" s="1"/>
  <c r="N85"/>
  <c r="O11"/>
  <c r="N12"/>
  <c r="N122"/>
  <c r="N60"/>
  <c r="N35"/>
  <c r="L125" i="15"/>
  <c r="M88"/>
  <c r="M86"/>
  <c r="M123" s="1"/>
  <c r="M87"/>
  <c r="M159"/>
  <c r="N35"/>
  <c r="N122"/>
  <c r="N12"/>
  <c r="N85"/>
  <c r="N34"/>
  <c r="N60"/>
  <c r="O11"/>
  <c r="N59"/>
  <c r="N84" s="1"/>
  <c r="N121" s="1"/>
  <c r="L124"/>
  <c r="B34" i="20" l="1"/>
  <c r="A33"/>
  <c r="M124" i="6"/>
  <c r="N87"/>
  <c r="N88"/>
  <c r="N86"/>
  <c r="N123" s="1"/>
  <c r="N159"/>
  <c r="O12"/>
  <c r="O85"/>
  <c r="O34"/>
  <c r="O59"/>
  <c r="O84" s="1"/>
  <c r="O121" s="1"/>
  <c r="O35"/>
  <c r="O60"/>
  <c r="O122"/>
  <c r="P11"/>
  <c r="M125"/>
  <c r="N159" i="15"/>
  <c r="N88"/>
  <c r="N87"/>
  <c r="N86"/>
  <c r="N123" s="1"/>
  <c r="M124"/>
  <c r="M125"/>
  <c r="O122"/>
  <c r="O59"/>
  <c r="O84" s="1"/>
  <c r="O121" s="1"/>
  <c r="O34"/>
  <c r="O85"/>
  <c r="O60"/>
  <c r="O35"/>
  <c r="P11"/>
  <c r="O12"/>
  <c r="B35" i="20" l="1"/>
  <c r="A34"/>
  <c r="N124" i="6"/>
  <c r="N125"/>
  <c r="O87"/>
  <c r="O88"/>
  <c r="O86"/>
  <c r="O123" s="1"/>
  <c r="Q11"/>
  <c r="P12"/>
  <c r="P122"/>
  <c r="P85"/>
  <c r="P34"/>
  <c r="P60"/>
  <c r="P35"/>
  <c r="P59"/>
  <c r="P84" s="1"/>
  <c r="P121" s="1"/>
  <c r="O159"/>
  <c r="N124" i="15"/>
  <c r="N125"/>
  <c r="O159"/>
  <c r="O87"/>
  <c r="O88"/>
  <c r="O86"/>
  <c r="O123" s="1"/>
  <c r="P60"/>
  <c r="P85"/>
  <c r="Q11"/>
  <c r="P35"/>
  <c r="P122"/>
  <c r="P12"/>
  <c r="P34"/>
  <c r="P59"/>
  <c r="P84" s="1"/>
  <c r="P121" s="1"/>
  <c r="B36" i="20" l="1"/>
  <c r="A35"/>
  <c r="O125" i="6"/>
  <c r="P88"/>
  <c r="P87"/>
  <c r="P86"/>
  <c r="P123" s="1"/>
  <c r="Q35"/>
  <c r="Q122"/>
  <c r="Q59"/>
  <c r="Q84" s="1"/>
  <c r="Q121" s="1"/>
  <c r="Q34"/>
  <c r="Q12"/>
  <c r="R11"/>
  <c r="Q85"/>
  <c r="Q60"/>
  <c r="P159"/>
  <c r="O124"/>
  <c r="O124" i="15"/>
  <c r="R11"/>
  <c r="Q122"/>
  <c r="Q59"/>
  <c r="Q84" s="1"/>
  <c r="Q121" s="1"/>
  <c r="Q85"/>
  <c r="Q34"/>
  <c r="Q60"/>
  <c r="Q35"/>
  <c r="Q12"/>
  <c r="O125"/>
  <c r="P88"/>
  <c r="P87"/>
  <c r="P86"/>
  <c r="P123" s="1"/>
  <c r="P159"/>
  <c r="P125" i="6" l="1"/>
  <c r="A36" i="20"/>
  <c r="B37"/>
  <c r="P124" i="6"/>
  <c r="Q86"/>
  <c r="Q123" s="1"/>
  <c r="Q88"/>
  <c r="Q87"/>
  <c r="R34"/>
  <c r="R122"/>
  <c r="R12"/>
  <c r="S11"/>
  <c r="R85"/>
  <c r="R35"/>
  <c r="R60"/>
  <c r="R59"/>
  <c r="R84" s="1"/>
  <c r="R121" s="1"/>
  <c r="Q159"/>
  <c r="P124" i="15"/>
  <c r="Q159"/>
  <c r="Q88"/>
  <c r="Q86"/>
  <c r="Q123" s="1"/>
  <c r="Q87"/>
  <c r="R35"/>
  <c r="R60"/>
  <c r="R34"/>
  <c r="R122"/>
  <c r="S11"/>
  <c r="R85"/>
  <c r="R12"/>
  <c r="R59"/>
  <c r="R84" s="1"/>
  <c r="R121" s="1"/>
  <c r="P125"/>
  <c r="B38" i="20" l="1"/>
  <c r="A38" s="1"/>
  <c r="A37"/>
  <c r="R87" i="6"/>
  <c r="R124" s="1"/>
  <c r="R86"/>
  <c r="R123" s="1"/>
  <c r="R88"/>
  <c r="T11"/>
  <c r="S85"/>
  <c r="S59"/>
  <c r="S84" s="1"/>
  <c r="S121" s="1"/>
  <c r="S12"/>
  <c r="S35"/>
  <c r="S34"/>
  <c r="S122"/>
  <c r="S60"/>
  <c r="Q125"/>
  <c r="Q124"/>
  <c r="R159"/>
  <c r="S85" i="15"/>
  <c r="S34"/>
  <c r="S59"/>
  <c r="S84" s="1"/>
  <c r="S121" s="1"/>
  <c r="S12"/>
  <c r="S122"/>
  <c r="T11"/>
  <c r="S60"/>
  <c r="S35"/>
  <c r="Q124"/>
  <c r="R159"/>
  <c r="R86"/>
  <c r="R123" s="1"/>
  <c r="R88"/>
  <c r="R87"/>
  <c r="Q125"/>
  <c r="S87" i="6" l="1"/>
  <c r="S86"/>
  <c r="S123" s="1"/>
  <c r="S88"/>
  <c r="R125"/>
  <c r="S159"/>
  <c r="T85"/>
  <c r="T34"/>
  <c r="T60"/>
  <c r="T59"/>
  <c r="T84" s="1"/>
  <c r="T121" s="1"/>
  <c r="U11"/>
  <c r="T12"/>
  <c r="T122"/>
  <c r="T35"/>
  <c r="R124" i="15"/>
  <c r="R125"/>
  <c r="S159"/>
  <c r="T34"/>
  <c r="T35"/>
  <c r="T60"/>
  <c r="T59"/>
  <c r="T84" s="1"/>
  <c r="T121" s="1"/>
  <c r="T85"/>
  <c r="T12"/>
  <c r="U11"/>
  <c r="T122"/>
  <c r="S86"/>
  <c r="S123" s="1"/>
  <c r="S87"/>
  <c r="S88"/>
  <c r="S124" i="6" l="1"/>
  <c r="U35"/>
  <c r="U122"/>
  <c r="U12"/>
  <c r="U60"/>
  <c r="V11"/>
  <c r="U59"/>
  <c r="U84" s="1"/>
  <c r="U121" s="1"/>
  <c r="U85"/>
  <c r="U34"/>
  <c r="S125"/>
  <c r="T86"/>
  <c r="T123" s="1"/>
  <c r="T88"/>
  <c r="T87"/>
  <c r="T159"/>
  <c r="S124" i="15"/>
  <c r="U60"/>
  <c r="U85"/>
  <c r="U35"/>
  <c r="U34"/>
  <c r="U59"/>
  <c r="U84" s="1"/>
  <c r="U121" s="1"/>
  <c r="V11"/>
  <c r="U12"/>
  <c r="U122"/>
  <c r="T87"/>
  <c r="T86"/>
  <c r="T123" s="1"/>
  <c r="T88"/>
  <c r="S125"/>
  <c r="T159"/>
  <c r="T124" i="6" l="1"/>
  <c r="V34"/>
  <c r="V35"/>
  <c r="V122"/>
  <c r="V85"/>
  <c r="V60"/>
  <c r="W11"/>
  <c r="V59"/>
  <c r="V84" s="1"/>
  <c r="V121" s="1"/>
  <c r="V12"/>
  <c r="U159"/>
  <c r="T125"/>
  <c r="U87"/>
  <c r="U88"/>
  <c r="U86"/>
  <c r="U123" s="1"/>
  <c r="T124" i="15"/>
  <c r="V12"/>
  <c r="V60"/>
  <c r="V35"/>
  <c r="V122"/>
  <c r="V85"/>
  <c r="V59"/>
  <c r="V84" s="1"/>
  <c r="V121" s="1"/>
  <c r="V34"/>
  <c r="W11"/>
  <c r="U159"/>
  <c r="T125"/>
  <c r="U88"/>
  <c r="U87"/>
  <c r="U86"/>
  <c r="U123" s="1"/>
  <c r="U125" i="6" l="1"/>
  <c r="U124"/>
  <c r="V87"/>
  <c r="V88"/>
  <c r="V86"/>
  <c r="V123" s="1"/>
  <c r="X11"/>
  <c r="W122"/>
  <c r="W35"/>
  <c r="W60"/>
  <c r="W85"/>
  <c r="W12"/>
  <c r="W59"/>
  <c r="W84" s="1"/>
  <c r="W121" s="1"/>
  <c r="W34"/>
  <c r="V159"/>
  <c r="U125" i="15"/>
  <c r="V88"/>
  <c r="V87"/>
  <c r="V86"/>
  <c r="V123" s="1"/>
  <c r="V159"/>
  <c r="W122"/>
  <c r="W59"/>
  <c r="W84" s="1"/>
  <c r="W121" s="1"/>
  <c r="W35"/>
  <c r="W85"/>
  <c r="X11"/>
  <c r="W34"/>
  <c r="W60"/>
  <c r="W12"/>
  <c r="U124"/>
  <c r="V125" i="6" l="1"/>
  <c r="X34"/>
  <c r="X12"/>
  <c r="X35"/>
  <c r="X85"/>
  <c r="X122"/>
  <c r="X60"/>
  <c r="X59"/>
  <c r="X84" s="1"/>
  <c r="X121" s="1"/>
  <c r="W159"/>
  <c r="V124"/>
  <c r="W88"/>
  <c r="W87"/>
  <c r="W86"/>
  <c r="W123" s="1"/>
  <c r="V124" i="15"/>
  <c r="X35"/>
  <c r="X60"/>
  <c r="X12"/>
  <c r="X122"/>
  <c r="X34"/>
  <c r="X85"/>
  <c r="X59"/>
  <c r="X84" s="1"/>
  <c r="X121" s="1"/>
  <c r="W86"/>
  <c r="W123" s="1"/>
  <c r="W88"/>
  <c r="W87"/>
  <c r="W159"/>
  <c r="V125"/>
  <c r="W125" i="6" l="1"/>
  <c r="X159"/>
  <c r="W124"/>
  <c r="X88"/>
  <c r="X86"/>
  <c r="X123" s="1"/>
  <c r="X87"/>
  <c r="Y88"/>
  <c r="Y86"/>
  <c r="Y123" s="1"/>
  <c r="Y87"/>
  <c r="X86" i="15"/>
  <c r="X123" s="1"/>
  <c r="X88"/>
  <c r="X87"/>
  <c r="W125"/>
  <c r="W124"/>
  <c r="X159"/>
  <c r="X124" i="6" l="1"/>
  <c r="X125"/>
  <c r="Y124"/>
  <c r="X124" i="15"/>
  <c r="Y86"/>
  <c r="Y123" s="1"/>
  <c r="Y87"/>
  <c r="Y88"/>
  <c r="X125"/>
  <c r="Y125" i="6"/>
  <c r="Y125" i="15" l="1"/>
  <c r="Y124"/>
  <c r="S61" i="12" l="1"/>
  <c r="A51" i="6"/>
  <c r="S38" i="12"/>
  <c r="A50" i="6"/>
  <c r="S12" i="12"/>
  <c r="S14"/>
  <c r="A39" i="6"/>
  <c r="S48" i="12"/>
  <c r="S35"/>
  <c r="S29"/>
  <c r="S32"/>
  <c r="S75"/>
  <c r="A50" i="15"/>
  <c r="S74" i="12"/>
  <c r="S60"/>
  <c r="A44" i="15"/>
  <c r="S39" i="12"/>
  <c r="S72"/>
  <c r="S19"/>
  <c r="S31"/>
  <c r="S71"/>
  <c r="S82"/>
  <c r="A39" i="15"/>
  <c r="A37"/>
  <c r="S80" i="12"/>
  <c r="S34"/>
  <c r="S33"/>
  <c r="A53" i="15"/>
  <c r="A41"/>
  <c r="S46" i="12"/>
  <c r="A46" i="6"/>
  <c r="S21" i="12"/>
  <c r="S23"/>
  <c r="A40" i="15"/>
  <c r="S67" i="12"/>
  <c r="S27"/>
  <c r="A37" i="6"/>
  <c r="A45"/>
  <c r="S65" i="12"/>
  <c r="A53" i="6"/>
  <c r="A49" i="15"/>
  <c r="S62" i="12"/>
  <c r="S15"/>
  <c r="S49"/>
  <c r="S57"/>
  <c r="S78"/>
  <c r="S53"/>
  <c r="S79"/>
  <c r="S58"/>
  <c r="A42" i="6"/>
  <c r="S41" i="12"/>
  <c r="A46" i="15"/>
  <c r="S16" i="12"/>
  <c r="A42" i="15"/>
  <c r="S52" i="12"/>
  <c r="S63"/>
  <c r="S77"/>
  <c r="S55"/>
  <c r="S68"/>
  <c r="S81"/>
  <c r="A41" i="6"/>
  <c r="S18" i="12"/>
  <c r="A43" i="15"/>
  <c r="S51" i="12"/>
  <c r="S56"/>
  <c r="A52" i="15"/>
  <c r="S20" i="12"/>
  <c r="S66"/>
  <c r="S25"/>
  <c r="A49" i="6"/>
  <c r="S76" i="12"/>
  <c r="S69"/>
  <c r="S11"/>
  <c r="A48" i="15"/>
  <c r="A38"/>
  <c r="A44" i="6"/>
  <c r="S40" i="12"/>
  <c r="S24"/>
  <c r="S73"/>
  <c r="S17"/>
  <c r="A40" i="6"/>
  <c r="S30" i="12"/>
  <c r="S59"/>
  <c r="S22"/>
  <c r="S42"/>
  <c r="S26"/>
  <c r="A51" i="15"/>
  <c r="A38" i="6"/>
  <c r="A43"/>
  <c r="A47" i="15"/>
  <c r="S13" i="12"/>
  <c r="S45"/>
  <c r="S64"/>
  <c r="S44"/>
  <c r="A48" i="6"/>
  <c r="S70" i="12"/>
  <c r="A47" i="6"/>
  <c r="S43" i="12"/>
  <c r="S47"/>
  <c r="A45" i="15"/>
  <c r="S36" i="12"/>
  <c r="S50"/>
  <c r="S28"/>
  <c r="A52" i="6"/>
  <c r="S37" i="12"/>
  <c r="S54"/>
  <c r="A36" i="15"/>
  <c r="A36" i="6"/>
  <c r="N37" i="12" l="1"/>
  <c r="L37"/>
  <c r="Q37"/>
  <c r="M37"/>
  <c r="R37"/>
  <c r="W37"/>
  <c r="V37"/>
  <c r="W36"/>
  <c r="R36"/>
  <c r="V36"/>
  <c r="M36"/>
  <c r="L36"/>
  <c r="N36"/>
  <c r="Q36"/>
  <c r="L64"/>
  <c r="Q64"/>
  <c r="R64"/>
  <c r="M64"/>
  <c r="W64"/>
  <c r="N64"/>
  <c r="Y64" s="1"/>
  <c r="O25" i="14" s="1"/>
  <c r="V64" i="12"/>
  <c r="V42"/>
  <c r="W42"/>
  <c r="M42"/>
  <c r="N42"/>
  <c r="R42"/>
  <c r="Q42"/>
  <c r="L42"/>
  <c r="W40"/>
  <c r="M40"/>
  <c r="L40"/>
  <c r="Q40"/>
  <c r="R40"/>
  <c r="N40"/>
  <c r="V40"/>
  <c r="N11"/>
  <c r="Q11"/>
  <c r="L11"/>
  <c r="M11"/>
  <c r="R11"/>
  <c r="V11"/>
  <c r="W11"/>
  <c r="R25"/>
  <c r="W25"/>
  <c r="L25"/>
  <c r="V25"/>
  <c r="M25"/>
  <c r="Q25"/>
  <c r="N25"/>
  <c r="R56"/>
  <c r="M56"/>
  <c r="L56"/>
  <c r="W56"/>
  <c r="N56"/>
  <c r="Q56"/>
  <c r="V56"/>
  <c r="V77"/>
  <c r="Q77"/>
  <c r="M77"/>
  <c r="N77"/>
  <c r="W77"/>
  <c r="L77"/>
  <c r="R77"/>
  <c r="W16"/>
  <c r="V16"/>
  <c r="R16"/>
  <c r="N16"/>
  <c r="M16"/>
  <c r="Q16"/>
  <c r="L16"/>
  <c r="L58"/>
  <c r="M58"/>
  <c r="N58"/>
  <c r="Q58"/>
  <c r="V58"/>
  <c r="W58"/>
  <c r="R58"/>
  <c r="R57"/>
  <c r="N57"/>
  <c r="M57"/>
  <c r="V57"/>
  <c r="L57"/>
  <c r="W57"/>
  <c r="Q57"/>
  <c r="N23"/>
  <c r="W23"/>
  <c r="V23"/>
  <c r="Q23"/>
  <c r="R23"/>
  <c r="L23"/>
  <c r="M23"/>
  <c r="M80"/>
  <c r="W80"/>
  <c r="R80"/>
  <c r="Q80"/>
  <c r="L80"/>
  <c r="N80"/>
  <c r="V80"/>
  <c r="V71"/>
  <c r="M71"/>
  <c r="R71"/>
  <c r="Q71"/>
  <c r="N71"/>
  <c r="W71"/>
  <c r="L71"/>
  <c r="Q39"/>
  <c r="L39"/>
  <c r="R39"/>
  <c r="W39"/>
  <c r="V39"/>
  <c r="M39"/>
  <c r="N39"/>
  <c r="R35"/>
  <c r="L35"/>
  <c r="M35"/>
  <c r="V35"/>
  <c r="N35"/>
  <c r="Q35"/>
  <c r="W35"/>
  <c r="V12"/>
  <c r="N12"/>
  <c r="L12"/>
  <c r="R12"/>
  <c r="Q12"/>
  <c r="M12"/>
  <c r="W12"/>
  <c r="V61"/>
  <c r="N61"/>
  <c r="W61"/>
  <c r="M61"/>
  <c r="R61"/>
  <c r="Q61"/>
  <c r="L61"/>
  <c r="M54"/>
  <c r="V54"/>
  <c r="Q54"/>
  <c r="R54"/>
  <c r="L54"/>
  <c r="N54"/>
  <c r="W54"/>
  <c r="L50"/>
  <c r="R50"/>
  <c r="W50"/>
  <c r="M50"/>
  <c r="Q50"/>
  <c r="V50"/>
  <c r="N50"/>
  <c r="L43"/>
  <c r="V43"/>
  <c r="W43"/>
  <c r="M43"/>
  <c r="Q43"/>
  <c r="R43"/>
  <c r="N43"/>
  <c r="V44"/>
  <c r="M44"/>
  <c r="R44"/>
  <c r="Q44"/>
  <c r="L44"/>
  <c r="N44"/>
  <c r="W44"/>
  <c r="L26"/>
  <c r="Q26"/>
  <c r="N26"/>
  <c r="R26"/>
  <c r="V26"/>
  <c r="W26"/>
  <c r="M26"/>
  <c r="V30"/>
  <c r="W30"/>
  <c r="Q30"/>
  <c r="N30"/>
  <c r="R30"/>
  <c r="L30"/>
  <c r="M30"/>
  <c r="L24"/>
  <c r="W24"/>
  <c r="N24"/>
  <c r="V24"/>
  <c r="R24"/>
  <c r="M24"/>
  <c r="Q24"/>
  <c r="R18"/>
  <c r="M18"/>
  <c r="N18"/>
  <c r="Q18"/>
  <c r="L18"/>
  <c r="W18"/>
  <c r="V18"/>
  <c r="R55"/>
  <c r="M55"/>
  <c r="V55"/>
  <c r="Q55"/>
  <c r="L55"/>
  <c r="W55"/>
  <c r="N55"/>
  <c r="Q78"/>
  <c r="L78"/>
  <c r="M78"/>
  <c r="N78"/>
  <c r="W78"/>
  <c r="V78"/>
  <c r="R78"/>
  <c r="L62"/>
  <c r="M62"/>
  <c r="N62"/>
  <c r="W62"/>
  <c r="Q62"/>
  <c r="V62"/>
  <c r="R62"/>
  <c r="L46"/>
  <c r="W46"/>
  <c r="V46"/>
  <c r="Q46"/>
  <c r="N46"/>
  <c r="R46"/>
  <c r="M46"/>
  <c r="N34"/>
  <c r="L34"/>
  <c r="V34"/>
  <c r="M34"/>
  <c r="Q34"/>
  <c r="W34"/>
  <c r="R34"/>
  <c r="W82"/>
  <c r="Q82"/>
  <c r="L82"/>
  <c r="N82"/>
  <c r="V82"/>
  <c r="M82"/>
  <c r="R82"/>
  <c r="W72"/>
  <c r="R72"/>
  <c r="L72"/>
  <c r="N72"/>
  <c r="Q72"/>
  <c r="V72"/>
  <c r="M72"/>
  <c r="L74"/>
  <c r="N74"/>
  <c r="Q74"/>
  <c r="R74"/>
  <c r="M74"/>
  <c r="W74"/>
  <c r="V74"/>
  <c r="W29"/>
  <c r="L29"/>
  <c r="N29"/>
  <c r="M29"/>
  <c r="V29"/>
  <c r="R29"/>
  <c r="Q29"/>
  <c r="W14"/>
  <c r="Q14"/>
  <c r="N14"/>
  <c r="L14"/>
  <c r="M14"/>
  <c r="V14"/>
  <c r="R14"/>
  <c r="M28"/>
  <c r="V28"/>
  <c r="N28"/>
  <c r="R28"/>
  <c r="W28"/>
  <c r="L28"/>
  <c r="Q28"/>
  <c r="N47"/>
  <c r="Q47"/>
  <c r="R47"/>
  <c r="W47"/>
  <c r="V47"/>
  <c r="L47"/>
  <c r="M47"/>
  <c r="L13"/>
  <c r="R13"/>
  <c r="N13"/>
  <c r="M13"/>
  <c r="W13"/>
  <c r="Q13"/>
  <c r="V13"/>
  <c r="L59"/>
  <c r="R59"/>
  <c r="W59"/>
  <c r="V59"/>
  <c r="Q59"/>
  <c r="N59"/>
  <c r="M59"/>
  <c r="W73"/>
  <c r="L73"/>
  <c r="R73"/>
  <c r="N73"/>
  <c r="V73"/>
  <c r="M73"/>
  <c r="Q73"/>
  <c r="M76"/>
  <c r="R76"/>
  <c r="L76"/>
  <c r="Q76"/>
  <c r="W76"/>
  <c r="V76"/>
  <c r="N76"/>
  <c r="Q20"/>
  <c r="N20"/>
  <c r="R20"/>
  <c r="L20"/>
  <c r="V20"/>
  <c r="W20"/>
  <c r="M20"/>
  <c r="R68"/>
  <c r="Q68"/>
  <c r="N68"/>
  <c r="L68"/>
  <c r="M68"/>
  <c r="V68"/>
  <c r="W68"/>
  <c r="M52"/>
  <c r="L52"/>
  <c r="N52"/>
  <c r="V52"/>
  <c r="W52"/>
  <c r="Q52"/>
  <c r="R52"/>
  <c r="W41"/>
  <c r="Q41"/>
  <c r="V41"/>
  <c r="M41"/>
  <c r="L41"/>
  <c r="N41"/>
  <c r="R41"/>
  <c r="M53"/>
  <c r="W53"/>
  <c r="R53"/>
  <c r="L53"/>
  <c r="V53"/>
  <c r="N53"/>
  <c r="Q53"/>
  <c r="R15"/>
  <c r="L15"/>
  <c r="Q15"/>
  <c r="W15"/>
  <c r="V15"/>
  <c r="M15"/>
  <c r="N15"/>
  <c r="Y15" s="1"/>
  <c r="O12" i="3" s="1"/>
  <c r="L65" i="12"/>
  <c r="M65"/>
  <c r="Q65"/>
  <c r="W65"/>
  <c r="N65"/>
  <c r="R65"/>
  <c r="V65"/>
  <c r="M67"/>
  <c r="N67"/>
  <c r="V67"/>
  <c r="R67"/>
  <c r="Q67"/>
  <c r="L67"/>
  <c r="W67"/>
  <c r="Q33"/>
  <c r="M33"/>
  <c r="L33"/>
  <c r="R33"/>
  <c r="N33"/>
  <c r="Y33" s="1"/>
  <c r="O30" i="3" s="1"/>
  <c r="W33" i="12"/>
  <c r="V33"/>
  <c r="L19"/>
  <c r="N19"/>
  <c r="Q19"/>
  <c r="W19"/>
  <c r="R19"/>
  <c r="M19"/>
  <c r="V19"/>
  <c r="L60"/>
  <c r="M60"/>
  <c r="N60"/>
  <c r="Q60"/>
  <c r="V60"/>
  <c r="R60"/>
  <c r="W60"/>
  <c r="R32"/>
  <c r="L32"/>
  <c r="N32"/>
  <c r="M32"/>
  <c r="V32"/>
  <c r="Q32"/>
  <c r="W32"/>
  <c r="M38"/>
  <c r="L38"/>
  <c r="V38"/>
  <c r="N38"/>
  <c r="W38"/>
  <c r="R38"/>
  <c r="Q38"/>
  <c r="W70"/>
  <c r="N70"/>
  <c r="M70"/>
  <c r="L70"/>
  <c r="Q70"/>
  <c r="V70"/>
  <c r="R70"/>
  <c r="V45"/>
  <c r="R45"/>
  <c r="Q45"/>
  <c r="N45"/>
  <c r="L45"/>
  <c r="M45"/>
  <c r="W45"/>
  <c r="V22"/>
  <c r="Q22"/>
  <c r="L22"/>
  <c r="N22"/>
  <c r="R22"/>
  <c r="W22"/>
  <c r="M22"/>
  <c r="V17"/>
  <c r="N17"/>
  <c r="M17"/>
  <c r="Q17"/>
  <c r="W17"/>
  <c r="R17"/>
  <c r="L17"/>
  <c r="N69"/>
  <c r="Q69"/>
  <c r="M69"/>
  <c r="V69"/>
  <c r="L69"/>
  <c r="R69"/>
  <c r="W69"/>
  <c r="L66"/>
  <c r="V66"/>
  <c r="M66"/>
  <c r="W66"/>
  <c r="Q66"/>
  <c r="N66"/>
  <c r="R66"/>
  <c r="Q51"/>
  <c r="L51"/>
  <c r="M51"/>
  <c r="R51"/>
  <c r="N51"/>
  <c r="W51"/>
  <c r="V51"/>
  <c r="W81"/>
  <c r="Q81"/>
  <c r="V81"/>
  <c r="M81"/>
  <c r="N81"/>
  <c r="R81"/>
  <c r="L81"/>
  <c r="R63"/>
  <c r="Q63"/>
  <c r="V63"/>
  <c r="W63"/>
  <c r="L63"/>
  <c r="N63"/>
  <c r="Y63" s="1"/>
  <c r="O24" i="14" s="1"/>
  <c r="M63" i="12"/>
  <c r="R79"/>
  <c r="V79"/>
  <c r="L79"/>
  <c r="Q79"/>
  <c r="N79"/>
  <c r="M79"/>
  <c r="W79"/>
  <c r="M49"/>
  <c r="N49"/>
  <c r="L49"/>
  <c r="Q49"/>
  <c r="R49"/>
  <c r="W49"/>
  <c r="V49"/>
  <c r="N27"/>
  <c r="R27"/>
  <c r="V27"/>
  <c r="W27"/>
  <c r="Q27"/>
  <c r="L27"/>
  <c r="M27"/>
  <c r="N21"/>
  <c r="V21"/>
  <c r="W21"/>
  <c r="L21"/>
  <c r="M21"/>
  <c r="R21"/>
  <c r="Q21"/>
  <c r="V31"/>
  <c r="Q31"/>
  <c r="L31"/>
  <c r="R31"/>
  <c r="W31"/>
  <c r="M31"/>
  <c r="N31"/>
  <c r="W75"/>
  <c r="M75"/>
  <c r="R75"/>
  <c r="V75"/>
  <c r="L75"/>
  <c r="Q75"/>
  <c r="N75"/>
  <c r="N48"/>
  <c r="M48"/>
  <c r="W48"/>
  <c r="Q48"/>
  <c r="V48"/>
  <c r="L48"/>
  <c r="R48"/>
  <c r="Y51" l="1"/>
  <c r="O12" i="14" s="1"/>
  <c r="T44" i="12"/>
  <c r="C41" i="3" s="1"/>
  <c r="Y43" i="12"/>
  <c r="O40" i="3" s="1"/>
  <c r="Y56" i="12"/>
  <c r="O17" i="14" s="1"/>
  <c r="Y62" i="12"/>
  <c r="O23" i="14" s="1"/>
  <c r="Y40" i="12"/>
  <c r="O37" i="3" s="1"/>
  <c r="U15" i="12"/>
  <c r="E12" i="3" s="1"/>
  <c r="Y42" i="12"/>
  <c r="O39" i="3" s="1"/>
  <c r="Y37" i="12"/>
  <c r="O34" i="3" s="1"/>
  <c r="Y30" i="12"/>
  <c r="O27" i="3" s="1"/>
  <c r="Y12" i="12"/>
  <c r="O9" i="3" s="1"/>
  <c r="Y58" i="12"/>
  <c r="O19" i="14" s="1"/>
  <c r="Y25" i="12"/>
  <c r="O22" i="3" s="1"/>
  <c r="T11" i="12"/>
  <c r="C8" i="3" s="1"/>
  <c r="T64" i="12"/>
  <c r="C25" i="14" s="1"/>
  <c r="Y54" i="12"/>
  <c r="O15" i="14" s="1"/>
  <c r="Y34" i="12"/>
  <c r="O31" i="3" s="1"/>
  <c r="Y24" i="12"/>
  <c r="O21" i="3" s="1"/>
  <c r="Y45" i="12"/>
  <c r="O42" i="3" s="1"/>
  <c r="Y73" i="12"/>
  <c r="O34" i="14" s="1"/>
  <c r="Y50" i="12"/>
  <c r="O11" i="14" s="1"/>
  <c r="Y71" i="12"/>
  <c r="O32" i="14" s="1"/>
  <c r="Y13" i="12"/>
  <c r="O10" i="3" s="1"/>
  <c r="Y55" i="12"/>
  <c r="O16" i="14" s="1"/>
  <c r="Y26" i="12"/>
  <c r="O23" i="3" s="1"/>
  <c r="Y39" i="12"/>
  <c r="O36" i="3" s="1"/>
  <c r="Y17" i="12"/>
  <c r="O14" i="3" s="1"/>
  <c r="Y59" i="12"/>
  <c r="O20" i="14" s="1"/>
  <c r="Y48" i="12"/>
  <c r="O9" i="14" s="1"/>
  <c r="Y70" i="12"/>
  <c r="O31" i="14" s="1"/>
  <c r="Y27" i="12"/>
  <c r="O24" i="3" s="1"/>
  <c r="U27" i="12"/>
  <c r="E24" i="3" s="1"/>
  <c r="T27" i="12"/>
  <c r="C24" i="3" s="1"/>
  <c r="T49" i="12"/>
  <c r="C10" i="14" s="1"/>
  <c r="U49" i="12"/>
  <c r="E10" i="14" s="1"/>
  <c r="T81" i="12"/>
  <c r="C42" i="14" s="1"/>
  <c r="U81" i="12"/>
  <c r="E42" i="14" s="1"/>
  <c r="U51" i="12"/>
  <c r="E12" i="14" s="1"/>
  <c r="T51" i="12"/>
  <c r="C12" i="14" s="1"/>
  <c r="T38" i="12"/>
  <c r="C35" i="3" s="1"/>
  <c r="U38" i="12"/>
  <c r="E35" i="3" s="1"/>
  <c r="Y47" i="12"/>
  <c r="O8" i="14" s="1"/>
  <c r="U47" i="12"/>
  <c r="E8" i="14" s="1"/>
  <c r="T47" i="12"/>
  <c r="C8" i="14" s="1"/>
  <c r="U35" i="12"/>
  <c r="E32" i="3" s="1"/>
  <c r="T35" i="12"/>
  <c r="C32" i="3" s="1"/>
  <c r="T80" i="12"/>
  <c r="C41" i="14" s="1"/>
  <c r="U80" i="12"/>
  <c r="E41" i="14" s="1"/>
  <c r="T31" i="12"/>
  <c r="C28" i="3" s="1"/>
  <c r="U31" i="12"/>
  <c r="E28" i="3" s="1"/>
  <c r="U21" i="12"/>
  <c r="E18" i="3" s="1"/>
  <c r="T21" i="12"/>
  <c r="C18" i="3" s="1"/>
  <c r="U22" i="12"/>
  <c r="E19" i="3" s="1"/>
  <c r="T22" i="12"/>
  <c r="C19" i="3" s="1"/>
  <c r="U33" i="12"/>
  <c r="E30" i="3" s="1"/>
  <c r="T33" i="12"/>
  <c r="C30" i="3" s="1"/>
  <c r="U68" i="12"/>
  <c r="E29" i="14" s="1"/>
  <c r="T68" i="12"/>
  <c r="C29" i="14" s="1"/>
  <c r="T14" i="12"/>
  <c r="C11" i="3" s="1"/>
  <c r="U14" i="12"/>
  <c r="E11" i="3" s="1"/>
  <c r="U82" i="12"/>
  <c r="E43" i="14" s="1"/>
  <c r="T82" i="12"/>
  <c r="C43" i="14" s="1"/>
  <c r="U34" i="12"/>
  <c r="E31" i="3" s="1"/>
  <c r="T34" i="12"/>
  <c r="C31" i="3" s="1"/>
  <c r="U46" i="12"/>
  <c r="E43" i="3" s="1"/>
  <c r="T46" i="12"/>
  <c r="C43" i="3" s="1"/>
  <c r="U24" i="12"/>
  <c r="E21" i="3" s="1"/>
  <c r="T24" i="12"/>
  <c r="C21" i="3" s="1"/>
  <c r="T58" i="12"/>
  <c r="C19" i="14" s="1"/>
  <c r="U58" i="12"/>
  <c r="E19" i="14" s="1"/>
  <c r="T77" i="12"/>
  <c r="C38" i="14" s="1"/>
  <c r="U77" i="12"/>
  <c r="E38" i="14" s="1"/>
  <c r="Y36" i="12"/>
  <c r="O33" i="3" s="1"/>
  <c r="U36" i="12"/>
  <c r="E33" i="3" s="1"/>
  <c r="T36" i="12"/>
  <c r="C33" i="3" s="1"/>
  <c r="T48" i="12"/>
  <c r="C9" i="14" s="1"/>
  <c r="U48" i="12"/>
  <c r="E9" i="14" s="1"/>
  <c r="T17" i="12"/>
  <c r="C14" i="3" s="1"/>
  <c r="U17" i="12"/>
  <c r="E14" i="3" s="1"/>
  <c r="U70" i="12"/>
  <c r="E31" i="14" s="1"/>
  <c r="T70" i="12"/>
  <c r="C31" i="14" s="1"/>
  <c r="Y67" i="12"/>
  <c r="O28" i="14" s="1"/>
  <c r="T67" i="12"/>
  <c r="C28" i="14" s="1"/>
  <c r="U67" i="12"/>
  <c r="E28" i="14" s="1"/>
  <c r="U59" i="12"/>
  <c r="E20" i="14" s="1"/>
  <c r="T59" i="12"/>
  <c r="C20" i="14" s="1"/>
  <c r="T28" i="12"/>
  <c r="C25" i="3" s="1"/>
  <c r="U28" i="12"/>
  <c r="E25" i="3" s="1"/>
  <c r="U62" i="12"/>
  <c r="E23" i="14" s="1"/>
  <c r="T62" i="12"/>
  <c r="C23" i="14" s="1"/>
  <c r="U55" i="12"/>
  <c r="E16" i="14" s="1"/>
  <c r="T55" i="12"/>
  <c r="C16" i="14" s="1"/>
  <c r="T30" i="12"/>
  <c r="C27" i="3" s="1"/>
  <c r="U30" i="12"/>
  <c r="E27" i="3" s="1"/>
  <c r="U26" i="12"/>
  <c r="E23" i="3" s="1"/>
  <c r="T26" i="12"/>
  <c r="C23" i="3" s="1"/>
  <c r="U44" i="12"/>
  <c r="E41" i="3" s="1"/>
  <c r="Y44" i="12"/>
  <c r="O41" i="3" s="1"/>
  <c r="T43" i="12"/>
  <c r="C40" i="3" s="1"/>
  <c r="U43" i="12"/>
  <c r="E40" i="3" s="1"/>
  <c r="T54" i="12"/>
  <c r="C15" i="14" s="1"/>
  <c r="U54" i="12"/>
  <c r="E15" i="14" s="1"/>
  <c r="T61" i="12"/>
  <c r="C22" i="14" s="1"/>
  <c r="U61" i="12"/>
  <c r="E22" i="14" s="1"/>
  <c r="U12" i="12"/>
  <c r="E9" i="3" s="1"/>
  <c r="T12" i="12"/>
  <c r="C9" i="3" s="1"/>
  <c r="T56" i="12"/>
  <c r="C17" i="14" s="1"/>
  <c r="U56" i="12"/>
  <c r="E17" i="14" s="1"/>
  <c r="U42" i="12"/>
  <c r="E39" i="3" s="1"/>
  <c r="T42" i="12"/>
  <c r="C39" i="3" s="1"/>
  <c r="U37" i="12"/>
  <c r="E34" i="3" s="1"/>
  <c r="T37" i="12"/>
  <c r="C34" i="3" s="1"/>
  <c r="Y32" i="12"/>
  <c r="O29" i="3" s="1"/>
  <c r="Y20" i="12"/>
  <c r="O17" i="3" s="1"/>
  <c r="Y75" i="12"/>
  <c r="O36" i="14" s="1"/>
  <c r="Y31" i="12"/>
  <c r="O28" i="3" s="1"/>
  <c r="Y49" i="12"/>
  <c r="O10" i="14" s="1"/>
  <c r="Y79" i="12"/>
  <c r="O40" i="14" s="1"/>
  <c r="Y66" i="12"/>
  <c r="O27" i="14" s="1"/>
  <c r="Y69" i="12"/>
  <c r="O30" i="14" s="1"/>
  <c r="Y60" i="12"/>
  <c r="O21" i="14" s="1"/>
  <c r="Y19" i="12"/>
  <c r="O16" i="3" s="1"/>
  <c r="T15" i="12"/>
  <c r="C12" i="3" s="1"/>
  <c r="Y53" i="12"/>
  <c r="O14" i="14" s="1"/>
  <c r="Y68" i="12"/>
  <c r="O29" i="14" s="1"/>
  <c r="Y28" i="12"/>
  <c r="O25" i="3" s="1"/>
  <c r="Y14" i="12"/>
  <c r="O11" i="3" s="1"/>
  <c r="Y72" i="12"/>
  <c r="O33" i="14" s="1"/>
  <c r="Y46" i="12"/>
  <c r="O43" i="3" s="1"/>
  <c r="Y78" i="12"/>
  <c r="O39" i="14" s="1"/>
  <c r="Y18" i="12"/>
  <c r="O15" i="3" s="1"/>
  <c r="Y61" i="12"/>
  <c r="O22" i="14" s="1"/>
  <c r="Y80" i="12"/>
  <c r="O41" i="14" s="1"/>
  <c r="Y57" i="12"/>
  <c r="O18" i="14" s="1"/>
  <c r="Y16" i="12"/>
  <c r="O13" i="3" s="1"/>
  <c r="U11" i="12"/>
  <c r="E8" i="3" s="1"/>
  <c r="U32" i="12"/>
  <c r="E29" i="3" s="1"/>
  <c r="T32" i="12"/>
  <c r="C29" i="3" s="1"/>
  <c r="Y52" i="12"/>
  <c r="O13" i="14" s="1"/>
  <c r="T52" i="12"/>
  <c r="C13" i="14" s="1"/>
  <c r="U52" i="12"/>
  <c r="E13" i="14" s="1"/>
  <c r="U20" i="12"/>
  <c r="E17" i="3" s="1"/>
  <c r="T20" i="12"/>
  <c r="C17" i="3" s="1"/>
  <c r="T76" i="12"/>
  <c r="C37" i="14" s="1"/>
  <c r="U76" i="12"/>
  <c r="E37" i="14" s="1"/>
  <c r="U74" i="12"/>
  <c r="E35" i="14" s="1"/>
  <c r="T74" i="12"/>
  <c r="C35" i="14" s="1"/>
  <c r="Y23" i="12"/>
  <c r="O20" i="3" s="1"/>
  <c r="U23" i="12"/>
  <c r="E20" i="3" s="1"/>
  <c r="T23" i="12"/>
  <c r="C20" i="3" s="1"/>
  <c r="U16" i="12"/>
  <c r="E13" i="3" s="1"/>
  <c r="T16" i="12"/>
  <c r="C13" i="3" s="1"/>
  <c r="U75" i="12"/>
  <c r="E36" i="14" s="1"/>
  <c r="T75" i="12"/>
  <c r="C36" i="14" s="1"/>
  <c r="U79" i="12"/>
  <c r="E40" i="14" s="1"/>
  <c r="T79" i="12"/>
  <c r="C40" i="14" s="1"/>
  <c r="U66" i="12"/>
  <c r="E27" i="14" s="1"/>
  <c r="T66" i="12"/>
  <c r="C27" i="14" s="1"/>
  <c r="U65" i="12"/>
  <c r="E26" i="14" s="1"/>
  <c r="T65" i="12"/>
  <c r="C26" i="14" s="1"/>
  <c r="U63" i="12"/>
  <c r="E24" i="14" s="1"/>
  <c r="T63" i="12"/>
  <c r="C24" i="14" s="1"/>
  <c r="U69" i="12"/>
  <c r="E30" i="14" s="1"/>
  <c r="T69" i="12"/>
  <c r="C30" i="14" s="1"/>
  <c r="T45" i="12"/>
  <c r="C42" i="3" s="1"/>
  <c r="U45" i="12"/>
  <c r="E42" i="3" s="1"/>
  <c r="T60" i="12"/>
  <c r="C21" i="14" s="1"/>
  <c r="U60" i="12"/>
  <c r="E21" i="14" s="1"/>
  <c r="T19" i="12"/>
  <c r="C16" i="3" s="1"/>
  <c r="U19" i="12"/>
  <c r="E16" i="3" s="1"/>
  <c r="T53" i="12"/>
  <c r="C14" i="14" s="1"/>
  <c r="U53" i="12"/>
  <c r="E14" i="14" s="1"/>
  <c r="U41" i="12"/>
  <c r="E38" i="3" s="1"/>
  <c r="Y41" i="12"/>
  <c r="O38" i="3" s="1"/>
  <c r="T73" i="12"/>
  <c r="C34" i="14" s="1"/>
  <c r="U73" i="12"/>
  <c r="E34" i="14" s="1"/>
  <c r="T13" i="12"/>
  <c r="C10" i="3" s="1"/>
  <c r="U13" i="12"/>
  <c r="E10" i="3" s="1"/>
  <c r="T29" i="12"/>
  <c r="C26" i="3" s="1"/>
  <c r="U29" i="12"/>
  <c r="E26" i="3" s="1"/>
  <c r="T72" i="12"/>
  <c r="C33" i="14" s="1"/>
  <c r="U72" i="12"/>
  <c r="E33" i="14" s="1"/>
  <c r="U78" i="12"/>
  <c r="E39" i="14" s="1"/>
  <c r="T78" i="12"/>
  <c r="C39" i="14" s="1"/>
  <c r="U18" i="12"/>
  <c r="E15" i="3" s="1"/>
  <c r="T18" i="12"/>
  <c r="C15" i="3" s="1"/>
  <c r="U50" i="12"/>
  <c r="E11" i="14" s="1"/>
  <c r="T50" i="12"/>
  <c r="C11" i="14" s="1"/>
  <c r="U39" i="12"/>
  <c r="E36" i="3" s="1"/>
  <c r="T39" i="12"/>
  <c r="C36" i="3" s="1"/>
  <c r="T71" i="12"/>
  <c r="C32" i="14" s="1"/>
  <c r="U71" i="12"/>
  <c r="E32" i="14" s="1"/>
  <c r="U25" i="12"/>
  <c r="E22" i="3" s="1"/>
  <c r="T25" i="12"/>
  <c r="C22" i="3" s="1"/>
  <c r="U40" i="12"/>
  <c r="E37" i="3" s="1"/>
  <c r="T40" i="12"/>
  <c r="C37" i="3" s="1"/>
  <c r="Y38" i="12"/>
  <c r="O35" i="3" s="1"/>
  <c r="Y21" i="12"/>
  <c r="O18" i="3" s="1"/>
  <c r="Y81" i="12"/>
  <c r="O42" i="14" s="1"/>
  <c r="Y22" i="12"/>
  <c r="O19" i="3" s="1"/>
  <c r="Y65" i="12"/>
  <c r="O26" i="14" s="1"/>
  <c r="T41" i="12"/>
  <c r="C38" i="3" s="1"/>
  <c r="Y76" i="12"/>
  <c r="O37" i="14" s="1"/>
  <c r="Y29" i="12"/>
  <c r="O26" i="3" s="1"/>
  <c r="Y74" i="12"/>
  <c r="O35" i="14" s="1"/>
  <c r="Y82" i="12"/>
  <c r="O43" i="14" s="1"/>
  <c r="Y35" i="12"/>
  <c r="O32" i="3" s="1"/>
  <c r="T57" i="12"/>
  <c r="C18" i="14" s="1"/>
  <c r="U57" i="12"/>
  <c r="E18" i="14" s="1"/>
  <c r="Y77" i="12"/>
  <c r="O38" i="14" s="1"/>
  <c r="Y11" i="12"/>
  <c r="O8" i="3" s="1"/>
  <c r="U64" i="12"/>
  <c r="E25" i="14" s="1"/>
  <c r="E13" i="6" l="1"/>
  <c r="E36" l="1"/>
  <c r="E61" l="1"/>
  <c r="K3" i="20" l="1"/>
  <c r="L22" i="6" l="1"/>
  <c r="L45" s="1"/>
  <c r="L70" s="1"/>
  <c r="R12" i="20" s="1"/>
  <c r="G27" i="6"/>
  <c r="G50" s="1"/>
  <c r="G75" s="1"/>
  <c r="M17" i="20" s="1"/>
  <c r="S18" i="6"/>
  <c r="S41" s="1"/>
  <c r="S66" s="1"/>
  <c r="Y8" i="20" s="1"/>
  <c r="H27" i="6"/>
  <c r="H50" s="1"/>
  <c r="H75" s="1"/>
  <c r="N17" i="20" s="1"/>
  <c r="G30" i="6"/>
  <c r="G53" s="1"/>
  <c r="G78" s="1"/>
  <c r="M20" i="20" s="1"/>
  <c r="G14" i="6"/>
  <c r="G37" s="1"/>
  <c r="G62" s="1"/>
  <c r="M4" i="20" s="1"/>
  <c r="J20" i="6"/>
  <c r="J43" s="1"/>
  <c r="J68" s="1"/>
  <c r="P10" i="20" s="1"/>
  <c r="Q18" i="6"/>
  <c r="Q41" s="1"/>
  <c r="Q66" s="1"/>
  <c r="W8" i="20" s="1"/>
  <c r="U17" i="6"/>
  <c r="U40" s="1"/>
  <c r="U65" s="1"/>
  <c r="AA7" i="20" s="1"/>
  <c r="I25" i="6"/>
  <c r="I48" s="1"/>
  <c r="I73" s="1"/>
  <c r="O15" i="20" s="1"/>
  <c r="W15" i="6"/>
  <c r="W38" s="1"/>
  <c r="W63" s="1"/>
  <c r="AC5" i="20" s="1"/>
  <c r="F26" i="6"/>
  <c r="F49" s="1"/>
  <c r="F74" s="1"/>
  <c r="L16" i="20" s="1"/>
  <c r="X29" i="6"/>
  <c r="X52" s="1"/>
  <c r="X77" s="1"/>
  <c r="AD19" i="20" s="1"/>
  <c r="K22" i="6"/>
  <c r="K45" s="1"/>
  <c r="K70" s="1"/>
  <c r="Q12" i="20" s="1"/>
  <c r="H15" i="6"/>
  <c r="H38" s="1"/>
  <c r="H63" s="1"/>
  <c r="N5" i="20" s="1"/>
  <c r="O24" i="6"/>
  <c r="O47" s="1"/>
  <c r="O72" s="1"/>
  <c r="U14" i="20" s="1"/>
  <c r="W18" i="6"/>
  <c r="W41" s="1"/>
  <c r="W66" s="1"/>
  <c r="AC8" i="20" s="1"/>
  <c r="M28" i="6"/>
  <c r="M51" s="1"/>
  <c r="M76" s="1"/>
  <c r="S18" i="20" s="1"/>
  <c r="P23" i="6"/>
  <c r="P46" s="1"/>
  <c r="P71" s="1"/>
  <c r="V13" i="20" s="1"/>
  <c r="J17" i="6"/>
  <c r="J40" s="1"/>
  <c r="J65" s="1"/>
  <c r="P7" i="20" s="1"/>
  <c r="W17" i="6"/>
  <c r="W40" s="1"/>
  <c r="W65" s="1"/>
  <c r="AC7" i="20" s="1"/>
  <c r="G29" i="6"/>
  <c r="G52" s="1"/>
  <c r="G77" s="1"/>
  <c r="M19" i="20" s="1"/>
  <c r="F22" i="6"/>
  <c r="F45" s="1"/>
  <c r="F70" s="1"/>
  <c r="L12" i="20" s="1"/>
  <c r="W22" i="6"/>
  <c r="W45" s="1"/>
  <c r="W70" s="1"/>
  <c r="AC12" i="20" s="1"/>
  <c r="W30" i="6"/>
  <c r="W53" s="1"/>
  <c r="W78" s="1"/>
  <c r="AC20" i="20" s="1"/>
  <c r="N14" i="6"/>
  <c r="N37" s="1"/>
  <c r="N62" s="1"/>
  <c r="T4" i="20" s="1"/>
  <c r="V27" i="6"/>
  <c r="V50" s="1"/>
  <c r="V75" s="1"/>
  <c r="AB17" i="20" s="1"/>
  <c r="J26" i="6"/>
  <c r="J49" s="1"/>
  <c r="J74" s="1"/>
  <c r="P16" i="20" s="1"/>
  <c r="V21" i="6"/>
  <c r="V44" s="1"/>
  <c r="V69" s="1"/>
  <c r="AB11" i="20" s="1"/>
  <c r="X26" i="6"/>
  <c r="X49" s="1"/>
  <c r="X74" s="1"/>
  <c r="AD16" i="20" s="1"/>
  <c r="L13" i="6"/>
  <c r="X16"/>
  <c r="X39" s="1"/>
  <c r="X64" s="1"/>
  <c r="AD6" i="20" s="1"/>
  <c r="P20" i="6"/>
  <c r="P43" s="1"/>
  <c r="P68" s="1"/>
  <c r="V10" i="20" s="1"/>
  <c r="R28" i="6"/>
  <c r="R51" s="1"/>
  <c r="R76" s="1"/>
  <c r="X18" i="20" s="1"/>
  <c r="J23" i="6"/>
  <c r="J46" s="1"/>
  <c r="J71" s="1"/>
  <c r="P13" i="20" s="1"/>
  <c r="N28" i="6"/>
  <c r="N51" s="1"/>
  <c r="N76" s="1"/>
  <c r="T18" i="20" s="1"/>
  <c r="H26" i="6"/>
  <c r="H49" s="1"/>
  <c r="H74" s="1"/>
  <c r="N16" i="20" s="1"/>
  <c r="O15" i="6"/>
  <c r="O38" s="1"/>
  <c r="O63" s="1"/>
  <c r="U5" i="20" s="1"/>
  <c r="M15" i="6"/>
  <c r="M38" s="1"/>
  <c r="M63" s="1"/>
  <c r="S5" i="20" s="1"/>
  <c r="H23" i="6"/>
  <c r="H46" s="1"/>
  <c r="H71" s="1"/>
  <c r="N13" i="20" s="1"/>
  <c r="G22" i="6"/>
  <c r="G45" s="1"/>
  <c r="G70" s="1"/>
  <c r="M12" i="20" s="1"/>
  <c r="V15" i="6"/>
  <c r="V38" s="1"/>
  <c r="V63" s="1"/>
  <c r="AB5" i="20" s="1"/>
  <c r="F17" i="6"/>
  <c r="F40" s="1"/>
  <c r="F65" s="1"/>
  <c r="L7" i="20" s="1"/>
  <c r="F28" i="6"/>
  <c r="F51" s="1"/>
  <c r="F76" s="1"/>
  <c r="L18" i="20" s="1"/>
  <c r="Q22" i="6"/>
  <c r="Q45" s="1"/>
  <c r="Q70" s="1"/>
  <c r="W12" i="20" s="1"/>
  <c r="M20" i="6"/>
  <c r="M43" s="1"/>
  <c r="M68" s="1"/>
  <c r="S10" i="20" s="1"/>
  <c r="S23" i="6"/>
  <c r="S46" s="1"/>
  <c r="S71" s="1"/>
  <c r="Y13" i="20" s="1"/>
  <c r="O16" i="6"/>
  <c r="O39" s="1"/>
  <c r="O64" s="1"/>
  <c r="U6" i="20" s="1"/>
  <c r="Q23" i="6"/>
  <c r="Q46" s="1"/>
  <c r="Q71" s="1"/>
  <c r="W13" i="20" s="1"/>
  <c r="W29" i="6"/>
  <c r="W52" s="1"/>
  <c r="W77" s="1"/>
  <c r="AC19" i="20" s="1"/>
  <c r="L14" i="6"/>
  <c r="L37" s="1"/>
  <c r="L62" s="1"/>
  <c r="R4" i="20" s="1"/>
  <c r="N21" i="6"/>
  <c r="N44" s="1"/>
  <c r="N69" s="1"/>
  <c r="T11" i="20" s="1"/>
  <c r="H29" i="6"/>
  <c r="H52" s="1"/>
  <c r="H77" s="1"/>
  <c r="N19" i="20" s="1"/>
  <c r="N23" i="6"/>
  <c r="N46" s="1"/>
  <c r="N71" s="1"/>
  <c r="T13" i="20" s="1"/>
  <c r="N29" i="6"/>
  <c r="N52" s="1"/>
  <c r="N77" s="1"/>
  <c r="T19" i="20" s="1"/>
  <c r="M24" i="6"/>
  <c r="M47" s="1"/>
  <c r="M72" s="1"/>
  <c r="S14" i="20" s="1"/>
  <c r="T27" i="6"/>
  <c r="T50" s="1"/>
  <c r="T75" s="1"/>
  <c r="Z17" i="20" s="1"/>
  <c r="K27" i="6"/>
  <c r="K50" s="1"/>
  <c r="K75" s="1"/>
  <c r="Q17" i="20" s="1"/>
  <c r="F23" i="6"/>
  <c r="F46" s="1"/>
  <c r="F71" s="1"/>
  <c r="L13" i="20" s="1"/>
  <c r="M18" i="6"/>
  <c r="M41" s="1"/>
  <c r="M66" s="1"/>
  <c r="S8" i="20" s="1"/>
  <c r="S20" i="6"/>
  <c r="S43" s="1"/>
  <c r="S68" s="1"/>
  <c r="Y10" i="20" s="1"/>
  <c r="P19" i="6"/>
  <c r="P42" s="1"/>
  <c r="P67" s="1"/>
  <c r="V9" i="20" s="1"/>
  <c r="K19" i="6"/>
  <c r="K42" s="1"/>
  <c r="K67" s="1"/>
  <c r="Q9" i="20" s="1"/>
  <c r="V20" i="6"/>
  <c r="V43" s="1"/>
  <c r="V68" s="1"/>
  <c r="AB10" i="20" s="1"/>
  <c r="L15" i="6"/>
  <c r="L38" s="1"/>
  <c r="L63" s="1"/>
  <c r="R5" i="20" s="1"/>
  <c r="P15" i="6"/>
  <c r="P38" s="1"/>
  <c r="P63" s="1"/>
  <c r="V5" i="20" s="1"/>
  <c r="F21" i="6"/>
  <c r="F44" s="1"/>
  <c r="F69" s="1"/>
  <c r="L11" i="20" s="1"/>
  <c r="I17" i="6"/>
  <c r="I40" s="1"/>
  <c r="I65" s="1"/>
  <c r="O7" i="20" s="1"/>
  <c r="Q24" i="6"/>
  <c r="Q47" s="1"/>
  <c r="Q72" s="1"/>
  <c r="W14" i="20" s="1"/>
  <c r="U23" i="6"/>
  <c r="U46" s="1"/>
  <c r="U71" s="1"/>
  <c r="AA13" i="20" s="1"/>
  <c r="V14" i="6"/>
  <c r="V37" s="1"/>
  <c r="V62" s="1"/>
  <c r="AB4" i="20" s="1"/>
  <c r="J13" i="6"/>
  <c r="R19"/>
  <c r="R42" s="1"/>
  <c r="R67" s="1"/>
  <c r="X9" i="20" s="1"/>
  <c r="T26" i="6"/>
  <c r="T49" s="1"/>
  <c r="T74" s="1"/>
  <c r="Z16" i="20" s="1"/>
  <c r="J27" i="6"/>
  <c r="J50" s="1"/>
  <c r="J75" s="1"/>
  <c r="P17" i="20" s="1"/>
  <c r="G24" i="6"/>
  <c r="G47" s="1"/>
  <c r="G72" s="1"/>
  <c r="M14" i="20" s="1"/>
  <c r="P28" i="6"/>
  <c r="P51" s="1"/>
  <c r="P76" s="1"/>
  <c r="V18" i="20" s="1"/>
  <c r="V18" i="6"/>
  <c r="V41" s="1"/>
  <c r="V66" s="1"/>
  <c r="AB8" i="20" s="1"/>
  <c r="X24" i="6"/>
  <c r="X47" s="1"/>
  <c r="X72" s="1"/>
  <c r="AD14" i="20" s="1"/>
  <c r="H24" i="6"/>
  <c r="H47" s="1"/>
  <c r="H72" s="1"/>
  <c r="N14" i="20" s="1"/>
  <c r="U25" i="6"/>
  <c r="U48" s="1"/>
  <c r="U73" s="1"/>
  <c r="AA15" i="20" s="1"/>
  <c r="T29" i="6"/>
  <c r="T52" s="1"/>
  <c r="T77" s="1"/>
  <c r="Z19" i="20" s="1"/>
  <c r="R13" i="6"/>
  <c r="S30"/>
  <c r="S53" s="1"/>
  <c r="S78" s="1"/>
  <c r="Y20" i="20" s="1"/>
  <c r="N25" i="6"/>
  <c r="N48" s="1"/>
  <c r="N73" s="1"/>
  <c r="T15" i="20" s="1"/>
  <c r="N13" i="6"/>
  <c r="U22"/>
  <c r="U45" s="1"/>
  <c r="U70" s="1"/>
  <c r="AA12" i="20" s="1"/>
  <c r="M22" i="6"/>
  <c r="M45" s="1"/>
  <c r="M70" s="1"/>
  <c r="S12" i="20" s="1"/>
  <c r="K18" i="6"/>
  <c r="K41" s="1"/>
  <c r="K66" s="1"/>
  <c r="Q8" i="20" s="1"/>
  <c r="R15" i="6"/>
  <c r="R38" s="1"/>
  <c r="R63" s="1"/>
  <c r="X5" i="20" s="1"/>
  <c r="O14" i="6"/>
  <c r="O37" s="1"/>
  <c r="O62" s="1"/>
  <c r="U4" i="20" s="1"/>
  <c r="K20" i="6"/>
  <c r="K43" s="1"/>
  <c r="K68" s="1"/>
  <c r="Q10" i="20" s="1"/>
  <c r="J28" i="6"/>
  <c r="J51" s="1"/>
  <c r="J76" s="1"/>
  <c r="P18" i="20" s="1"/>
  <c r="M19" i="6"/>
  <c r="M42" s="1"/>
  <c r="M67" s="1"/>
  <c r="S9" i="20" s="1"/>
  <c r="H22" i="6"/>
  <c r="H45" s="1"/>
  <c r="H70" s="1"/>
  <c r="N12" i="20" s="1"/>
  <c r="F18" i="6"/>
  <c r="F41" s="1"/>
  <c r="F66" s="1"/>
  <c r="L8" i="20" s="1"/>
  <c r="Q14" i="6"/>
  <c r="Q37" s="1"/>
  <c r="Q62" s="1"/>
  <c r="W4" i="20" s="1"/>
  <c r="F15" i="6"/>
  <c r="F38" s="1"/>
  <c r="F63" s="1"/>
  <c r="L5" i="20" s="1"/>
  <c r="T21" i="6"/>
  <c r="T44" s="1"/>
  <c r="T69" s="1"/>
  <c r="Z11" i="20" s="1"/>
  <c r="Q19" i="6"/>
  <c r="Q42" s="1"/>
  <c r="Q67" s="1"/>
  <c r="W9" i="20" s="1"/>
  <c r="J21" i="6"/>
  <c r="J44" s="1"/>
  <c r="J69" s="1"/>
  <c r="P11" i="20" s="1"/>
  <c r="K21" i="6"/>
  <c r="K44" s="1"/>
  <c r="K69" s="1"/>
  <c r="Q11" i="20" s="1"/>
  <c r="N20" i="6"/>
  <c r="N43" s="1"/>
  <c r="N68" s="1"/>
  <c r="T10" i="20" s="1"/>
  <c r="F29" i="6"/>
  <c r="F52" s="1"/>
  <c r="F77" s="1"/>
  <c r="L19" i="20" s="1"/>
  <c r="S26" i="6"/>
  <c r="S49" s="1"/>
  <c r="S74" s="1"/>
  <c r="Y16" i="20" s="1"/>
  <c r="G19" i="6"/>
  <c r="G42" s="1"/>
  <c r="G67" s="1"/>
  <c r="M9" i="20" s="1"/>
  <c r="F14" i="6"/>
  <c r="F37" s="1"/>
  <c r="F62" s="1"/>
  <c r="L4" i="20" s="1"/>
  <c r="H19" i="6"/>
  <c r="H42" s="1"/>
  <c r="H67" s="1"/>
  <c r="N9" i="20" s="1"/>
  <c r="J19" i="6"/>
  <c r="J42" s="1"/>
  <c r="J67" s="1"/>
  <c r="P9" i="20" s="1"/>
  <c r="P26" i="6"/>
  <c r="P49" s="1"/>
  <c r="P74" s="1"/>
  <c r="V16" i="20" s="1"/>
  <c r="J29" i="6"/>
  <c r="J52" s="1"/>
  <c r="J77" s="1"/>
  <c r="P19" i="20" s="1"/>
  <c r="X25" i="6"/>
  <c r="X48" s="1"/>
  <c r="X73" s="1"/>
  <c r="AD15" i="20" s="1"/>
  <c r="J15" i="6"/>
  <c r="J38" s="1"/>
  <c r="J63" s="1"/>
  <c r="P5" i="20" s="1"/>
  <c r="F13" i="6"/>
  <c r="L27"/>
  <c r="L50" s="1"/>
  <c r="L75" s="1"/>
  <c r="R17" i="20" s="1"/>
  <c r="G26" i="6"/>
  <c r="G49" s="1"/>
  <c r="G74" s="1"/>
  <c r="M16" i="20" s="1"/>
  <c r="O30" i="6"/>
  <c r="O53" s="1"/>
  <c r="O78" s="1"/>
  <c r="U20" i="20" s="1"/>
  <c r="Q25" i="6"/>
  <c r="Q48" s="1"/>
  <c r="Q73" s="1"/>
  <c r="W15" i="20" s="1"/>
  <c r="V23" i="6"/>
  <c r="V46" s="1"/>
  <c r="V71" s="1"/>
  <c r="AB13" i="20" s="1"/>
  <c r="M16" i="6"/>
  <c r="M39" s="1"/>
  <c r="M64" s="1"/>
  <c r="S6" i="20" s="1"/>
  <c r="U26" i="6"/>
  <c r="U49" s="1"/>
  <c r="U74" s="1"/>
  <c r="AA16" i="20" s="1"/>
  <c r="F24" i="6"/>
  <c r="F47" s="1"/>
  <c r="F72" s="1"/>
  <c r="L14" i="20" s="1"/>
  <c r="V13" i="6"/>
  <c r="R16"/>
  <c r="R39" s="1"/>
  <c r="R64" s="1"/>
  <c r="X6" i="20" s="1"/>
  <c r="S28" i="6"/>
  <c r="S51" s="1"/>
  <c r="S76" s="1"/>
  <c r="Y18" i="20" s="1"/>
  <c r="I14" i="6"/>
  <c r="I37" s="1"/>
  <c r="I62" s="1"/>
  <c r="O4" i="20" s="1"/>
  <c r="Q29" i="6"/>
  <c r="Q52" s="1"/>
  <c r="Q77" s="1"/>
  <c r="W19" i="20" s="1"/>
  <c r="W13" i="6"/>
  <c r="S25"/>
  <c r="S48" s="1"/>
  <c r="S73" s="1"/>
  <c r="Y15" i="20" s="1"/>
  <c r="K23" i="6"/>
  <c r="K46" s="1"/>
  <c r="K71" s="1"/>
  <c r="Q13" i="20" s="1"/>
  <c r="V29" i="6"/>
  <c r="V52" s="1"/>
  <c r="V77" s="1"/>
  <c r="AB19" i="20" s="1"/>
  <c r="X13" i="6"/>
  <c r="W20"/>
  <c r="W43" s="1"/>
  <c r="W68" s="1"/>
  <c r="AC10" i="20" s="1"/>
  <c r="I27" i="6"/>
  <c r="I50" s="1"/>
  <c r="I75" s="1"/>
  <c r="O17" i="20" s="1"/>
  <c r="W25" i="6"/>
  <c r="W48" s="1"/>
  <c r="W73" s="1"/>
  <c r="AC15" i="20" s="1"/>
  <c r="R30" i="6"/>
  <c r="R53" s="1"/>
  <c r="R78" s="1"/>
  <c r="X20" i="20" s="1"/>
  <c r="R20" i="6"/>
  <c r="R43" s="1"/>
  <c r="R68" s="1"/>
  <c r="X10" i="20" s="1"/>
  <c r="I22" i="6"/>
  <c r="I45" s="1"/>
  <c r="I70" s="1"/>
  <c r="O12" i="20" s="1"/>
  <c r="J22" i="6"/>
  <c r="J45" s="1"/>
  <c r="J70" s="1"/>
  <c r="P12" i="20" s="1"/>
  <c r="V30" i="6"/>
  <c r="V53" s="1"/>
  <c r="V78" s="1"/>
  <c r="AB20" i="20" s="1"/>
  <c r="M14" i="6"/>
  <c r="M37" s="1"/>
  <c r="M62" s="1"/>
  <c r="S4" i="20" s="1"/>
  <c r="M17" i="6"/>
  <c r="M40" s="1"/>
  <c r="M65" s="1"/>
  <c r="S7" i="20" s="1"/>
  <c r="X30" i="6"/>
  <c r="X53" s="1"/>
  <c r="X78" s="1"/>
  <c r="AD20" i="20" s="1"/>
  <c r="H14" i="6"/>
  <c r="H37" s="1"/>
  <c r="H62" s="1"/>
  <c r="N4" i="20" s="1"/>
  <c r="J25" i="6"/>
  <c r="J48" s="1"/>
  <c r="J73" s="1"/>
  <c r="P15" i="20" s="1"/>
  <c r="T19" i="6"/>
  <c r="T42" s="1"/>
  <c r="T67" s="1"/>
  <c r="Z9" i="20" s="1"/>
  <c r="G16" i="6"/>
  <c r="G39" s="1"/>
  <c r="G64" s="1"/>
  <c r="M6" i="20" s="1"/>
  <c r="F19" i="6"/>
  <c r="F42" s="1"/>
  <c r="F67" s="1"/>
  <c r="L9" i="20" s="1"/>
  <c r="X20" i="6"/>
  <c r="X43" s="1"/>
  <c r="X68" s="1"/>
  <c r="AD10" i="20" s="1"/>
  <c r="H25" i="6"/>
  <c r="H48" s="1"/>
  <c r="H73" s="1"/>
  <c r="N15" i="20" s="1"/>
  <c r="R26" i="6"/>
  <c r="R49" s="1"/>
  <c r="R74" s="1"/>
  <c r="X16" i="20" s="1"/>
  <c r="Q27" i="6"/>
  <c r="Q50" s="1"/>
  <c r="Q75" s="1"/>
  <c r="W17" i="20" s="1"/>
  <c r="T24" i="6"/>
  <c r="T47" s="1"/>
  <c r="T72" s="1"/>
  <c r="Z14" i="20" s="1"/>
  <c r="P18" i="6"/>
  <c r="P41" s="1"/>
  <c r="P66" s="1"/>
  <c r="V8" i="20" s="1"/>
  <c r="V22" i="6"/>
  <c r="V45" s="1"/>
  <c r="V70" s="1"/>
  <c r="AB12" i="20" s="1"/>
  <c r="V17" i="6"/>
  <c r="V40" s="1"/>
  <c r="V65" s="1"/>
  <c r="AB7" i="20" s="1"/>
  <c r="X21" i="6"/>
  <c r="X44" s="1"/>
  <c r="X69" s="1"/>
  <c r="AD11" i="20" s="1"/>
  <c r="G17" i="6"/>
  <c r="G40" s="1"/>
  <c r="G65" s="1"/>
  <c r="M7" i="20" s="1"/>
  <c r="T15" i="6"/>
  <c r="T38" s="1"/>
  <c r="T63" s="1"/>
  <c r="Z5" i="20" s="1"/>
  <c r="L23" i="6"/>
  <c r="L46" s="1"/>
  <c r="L71" s="1"/>
  <c r="R13" i="20" s="1"/>
  <c r="P14" i="6"/>
  <c r="P37" s="1"/>
  <c r="P62" s="1"/>
  <c r="V4" i="20" s="1"/>
  <c r="U14" i="6"/>
  <c r="U37" s="1"/>
  <c r="U62" s="1"/>
  <c r="AA4" i="20" s="1"/>
  <c r="O20" i="6"/>
  <c r="O43" s="1"/>
  <c r="O68" s="1"/>
  <c r="U10" i="20" s="1"/>
  <c r="O29" i="6"/>
  <c r="O52" s="1"/>
  <c r="O77" s="1"/>
  <c r="U19" i="20" s="1"/>
  <c r="P17" i="6"/>
  <c r="P40" s="1"/>
  <c r="P65" s="1"/>
  <c r="V7" i="20" s="1"/>
  <c r="M13" i="6"/>
  <c r="G23"/>
  <c r="G46" s="1"/>
  <c r="G71" s="1"/>
  <c r="M13" i="20" s="1"/>
  <c r="I23" i="6"/>
  <c r="I46" s="1"/>
  <c r="I71" s="1"/>
  <c r="O13" i="20" s="1"/>
  <c r="J14" i="6"/>
  <c r="J37" s="1"/>
  <c r="J62" s="1"/>
  <c r="P4" i="20" s="1"/>
  <c r="N30" i="6"/>
  <c r="N53" s="1"/>
  <c r="N78" s="1"/>
  <c r="T20" i="20" s="1"/>
  <c r="K17" i="6"/>
  <c r="K40" s="1"/>
  <c r="K65" s="1"/>
  <c r="Q7" i="20" s="1"/>
  <c r="N19" i="6"/>
  <c r="N42" s="1"/>
  <c r="N67" s="1"/>
  <c r="T9" i="20" s="1"/>
  <c r="H18" i="6"/>
  <c r="H41" s="1"/>
  <c r="H66" s="1"/>
  <c r="N8" i="20" s="1"/>
  <c r="O28" i="6"/>
  <c r="O51" s="1"/>
  <c r="O76" s="1"/>
  <c r="U18" i="20" s="1"/>
  <c r="T16" i="6"/>
  <c r="T39" s="1"/>
  <c r="T64" s="1"/>
  <c r="Z6" i="20" s="1"/>
  <c r="O13" i="6"/>
  <c r="K24"/>
  <c r="K47" s="1"/>
  <c r="K72" s="1"/>
  <c r="Q14" i="20" s="1"/>
  <c r="H28" i="6"/>
  <c r="H51" s="1"/>
  <c r="H76" s="1"/>
  <c r="N18" i="20" s="1"/>
  <c r="U15" i="6"/>
  <c r="U38" s="1"/>
  <c r="U63" s="1"/>
  <c r="AA5" i="20" s="1"/>
  <c r="X15" i="6"/>
  <c r="X38" s="1"/>
  <c r="X63" s="1"/>
  <c r="AD5" i="20" s="1"/>
  <c r="G25" i="6"/>
  <c r="G48" s="1"/>
  <c r="G73" s="1"/>
  <c r="M15" i="20" s="1"/>
  <c r="R22" i="6"/>
  <c r="R45" s="1"/>
  <c r="R70" s="1"/>
  <c r="X12" i="20" s="1"/>
  <c r="V28" i="6"/>
  <c r="V51" s="1"/>
  <c r="V76" s="1"/>
  <c r="AB18" i="20" s="1"/>
  <c r="J18" i="6"/>
  <c r="J41" s="1"/>
  <c r="J66" s="1"/>
  <c r="P8" i="20" s="1"/>
  <c r="S16" i="6"/>
  <c r="S39" s="1"/>
  <c r="S64" s="1"/>
  <c r="Y6" i="20" s="1"/>
  <c r="X17" i="6"/>
  <c r="X40" s="1"/>
  <c r="X65" s="1"/>
  <c r="AD7" i="20" s="1"/>
  <c r="T23" i="6"/>
  <c r="T46" s="1"/>
  <c r="T71" s="1"/>
  <c r="Z13" i="20" s="1"/>
  <c r="W28" i="6"/>
  <c r="W51" s="1"/>
  <c r="W76" s="1"/>
  <c r="AC18" i="20" s="1"/>
  <c r="P22" i="6"/>
  <c r="P45" s="1"/>
  <c r="P70" s="1"/>
  <c r="V12" i="20" s="1"/>
  <c r="W21" i="6"/>
  <c r="W44" s="1"/>
  <c r="W69" s="1"/>
  <c r="AC11" i="20" s="1"/>
  <c r="I24" i="6"/>
  <c r="I47" s="1"/>
  <c r="I72" s="1"/>
  <c r="O14" i="20" s="1"/>
  <c r="I16" i="6"/>
  <c r="I39" s="1"/>
  <c r="I64" s="1"/>
  <c r="O6" i="20" s="1"/>
  <c r="Q28" i="6"/>
  <c r="Q51" s="1"/>
  <c r="Q76" s="1"/>
  <c r="W18" i="20" s="1"/>
  <c r="W26" i="6"/>
  <c r="W49" s="1"/>
  <c r="W74" s="1"/>
  <c r="AC16" i="20" s="1"/>
  <c r="O17" i="6"/>
  <c r="O40" s="1"/>
  <c r="O65" s="1"/>
  <c r="U7" i="20" s="1"/>
  <c r="P13" i="6"/>
  <c r="V24"/>
  <c r="V47" s="1"/>
  <c r="V72" s="1"/>
  <c r="AB14" i="20" s="1"/>
  <c r="L26" i="6"/>
  <c r="L49" s="1"/>
  <c r="L74" s="1"/>
  <c r="R16" i="20" s="1"/>
  <c r="R25" i="6"/>
  <c r="R48" s="1"/>
  <c r="R73" s="1"/>
  <c r="X15" i="20" s="1"/>
  <c r="Q13" i="6"/>
  <c r="I26"/>
  <c r="I49" s="1"/>
  <c r="I74" s="1"/>
  <c r="O16" i="20" s="1"/>
  <c r="W14" i="6"/>
  <c r="W37" s="1"/>
  <c r="W62" s="1"/>
  <c r="AC4" i="20" s="1"/>
  <c r="O19" i="6"/>
  <c r="O42" s="1"/>
  <c r="O67" s="1"/>
  <c r="U9" i="20" s="1"/>
  <c r="P25" i="6"/>
  <c r="P48" s="1"/>
  <c r="P73" s="1"/>
  <c r="V15" i="20" s="1"/>
  <c r="V25" i="6"/>
  <c r="V48" s="1"/>
  <c r="V73" s="1"/>
  <c r="AB15" i="20" s="1"/>
  <c r="L21" i="6"/>
  <c r="L44" s="1"/>
  <c r="L69" s="1"/>
  <c r="R11" i="20" s="1"/>
  <c r="T22" i="6"/>
  <c r="T45" s="1"/>
  <c r="T70" s="1"/>
  <c r="Z12" i="20" s="1"/>
  <c r="U20" i="6"/>
  <c r="U43" s="1"/>
  <c r="U68" s="1"/>
  <c r="AA10" i="20" s="1"/>
  <c r="S29" i="6"/>
  <c r="S52" s="1"/>
  <c r="S77" s="1"/>
  <c r="Y19" i="20" s="1"/>
  <c r="X28" i="6"/>
  <c r="X51" s="1"/>
  <c r="X76" s="1"/>
  <c r="AD18" i="20" s="1"/>
  <c r="H20" i="6"/>
  <c r="H43" s="1"/>
  <c r="H68" s="1"/>
  <c r="N10" i="20" s="1"/>
  <c r="Q20" i="6"/>
  <c r="Q43" s="1"/>
  <c r="Q68" s="1"/>
  <c r="W10" i="20" s="1"/>
  <c r="Q26" i="6"/>
  <c r="Q49" s="1"/>
  <c r="Q74" s="1"/>
  <c r="W16" i="20" s="1"/>
  <c r="Q30" i="6"/>
  <c r="Q53" s="1"/>
  <c r="Q78" s="1"/>
  <c r="W20" i="20" s="1"/>
  <c r="M21" i="6"/>
  <c r="M44" s="1"/>
  <c r="M69" s="1"/>
  <c r="S11" i="20" s="1"/>
  <c r="P30" i="6"/>
  <c r="P53" s="1"/>
  <c r="P78" s="1"/>
  <c r="V20" i="20" s="1"/>
  <c r="G13" i="6"/>
  <c r="T14"/>
  <c r="T37" s="1"/>
  <c r="T62" s="1"/>
  <c r="Z4" i="20" s="1"/>
  <c r="U30" i="6"/>
  <c r="U53" s="1"/>
  <c r="U78" s="1"/>
  <c r="AA20" i="20" s="1"/>
  <c r="X14" i="6"/>
  <c r="X37" s="1"/>
  <c r="X62" s="1"/>
  <c r="AD4" i="20" s="1"/>
  <c r="R24" i="6"/>
  <c r="R47" s="1"/>
  <c r="R72" s="1"/>
  <c r="X14" i="20" s="1"/>
  <c r="X18" i="6"/>
  <c r="X41" s="1"/>
  <c r="X66" s="1"/>
  <c r="AD8" i="20" s="1"/>
  <c r="I20" i="6"/>
  <c r="I43" s="1"/>
  <c r="I68" s="1"/>
  <c r="O10" i="20" s="1"/>
  <c r="F25" i="6"/>
  <c r="F48" s="1"/>
  <c r="F73" s="1"/>
  <c r="L15" i="20" s="1"/>
  <c r="N27" i="6"/>
  <c r="N50" s="1"/>
  <c r="N75" s="1"/>
  <c r="T17" i="20" s="1"/>
  <c r="I30" i="6"/>
  <c r="I53" s="1"/>
  <c r="I78" s="1"/>
  <c r="O20" i="20" s="1"/>
  <c r="N18" i="6"/>
  <c r="N41" s="1"/>
  <c r="N66" s="1"/>
  <c r="T8" i="20" s="1"/>
  <c r="S24" i="6"/>
  <c r="S47" s="1"/>
  <c r="S72" s="1"/>
  <c r="Y14" i="20" s="1"/>
  <c r="S21" i="6"/>
  <c r="S44" s="1"/>
  <c r="S69" s="1"/>
  <c r="Y11" i="20" s="1"/>
  <c r="J24" i="6"/>
  <c r="J47" s="1"/>
  <c r="J72" s="1"/>
  <c r="P14" i="20" s="1"/>
  <c r="G28" i="6"/>
  <c r="G51" s="1"/>
  <c r="G76" s="1"/>
  <c r="M18" i="20" s="1"/>
  <c r="R27" i="6"/>
  <c r="R50" s="1"/>
  <c r="R75" s="1"/>
  <c r="X17" i="20" s="1"/>
  <c r="T17" i="6"/>
  <c r="T40" s="1"/>
  <c r="T65" s="1"/>
  <c r="Z7" i="20" s="1"/>
  <c r="G18" i="6"/>
  <c r="G41" s="1"/>
  <c r="G66" s="1"/>
  <c r="M8" i="20" s="1"/>
  <c r="W23" i="6"/>
  <c r="W46" s="1"/>
  <c r="W71" s="1"/>
  <c r="AC13" i="20" s="1"/>
  <c r="K15" i="6"/>
  <c r="K38" s="1"/>
  <c r="K63" s="1"/>
  <c r="Q5" i="20" s="1"/>
  <c r="M27" i="6"/>
  <c r="M50" s="1"/>
  <c r="M75" s="1"/>
  <c r="S17" i="20" s="1"/>
  <c r="V26" i="6"/>
  <c r="V49" s="1"/>
  <c r="V74" s="1"/>
  <c r="AB16" i="20" s="1"/>
  <c r="H17" i="6"/>
  <c r="H40" s="1"/>
  <c r="H65" s="1"/>
  <c r="N7" i="20" s="1"/>
  <c r="R23" i="6"/>
  <c r="R46" s="1"/>
  <c r="R71" s="1"/>
  <c r="X13" i="20" s="1"/>
  <c r="G21" i="6"/>
  <c r="G44" s="1"/>
  <c r="G69" s="1"/>
  <c r="M11" i="20" s="1"/>
  <c r="X27" i="6"/>
  <c r="X50" s="1"/>
  <c r="X75" s="1"/>
  <c r="AD17" i="20" s="1"/>
  <c r="U21" i="6"/>
  <c r="U44" s="1"/>
  <c r="U69" s="1"/>
  <c r="AA11" i="20" s="1"/>
  <c r="R17" i="6"/>
  <c r="R40" s="1"/>
  <c r="R65" s="1"/>
  <c r="X7" i="20" s="1"/>
  <c r="S22" i="6"/>
  <c r="S45" s="1"/>
  <c r="S70" s="1"/>
  <c r="Y12" i="20" s="1"/>
  <c r="I28" i="6"/>
  <c r="I51" s="1"/>
  <c r="I76" s="1"/>
  <c r="O18" i="20" s="1"/>
  <c r="O27" i="6"/>
  <c r="O50" s="1"/>
  <c r="O75" s="1"/>
  <c r="U17" i="20" s="1"/>
  <c r="O26" i="6"/>
  <c r="O49" s="1"/>
  <c r="O74" s="1"/>
  <c r="U16" i="20" s="1"/>
  <c r="K26" i="6"/>
  <c r="K49" s="1"/>
  <c r="K74" s="1"/>
  <c r="Q16" i="20" s="1"/>
  <c r="U19" i="6"/>
  <c r="U42" s="1"/>
  <c r="U67" s="1"/>
  <c r="AA9" i="20" s="1"/>
  <c r="O21" i="6"/>
  <c r="O44" s="1"/>
  <c r="O69" s="1"/>
  <c r="U11" i="20" s="1"/>
  <c r="O25" i="6"/>
  <c r="O48" s="1"/>
  <c r="O73" s="1"/>
  <c r="U15" i="20" s="1"/>
  <c r="Q16" i="6"/>
  <c r="Q39" s="1"/>
  <c r="Q64" s="1"/>
  <c r="W6" i="20" s="1"/>
  <c r="Q15" i="6"/>
  <c r="Q38" s="1"/>
  <c r="Q63" s="1"/>
  <c r="W5" i="20" s="1"/>
  <c r="K25" i="6"/>
  <c r="K48" s="1"/>
  <c r="K73" s="1"/>
  <c r="Q15" i="20" s="1"/>
  <c r="L17" i="6"/>
  <c r="L40" s="1"/>
  <c r="L65" s="1"/>
  <c r="R7" i="20" s="1"/>
  <c r="U18" i="6"/>
  <c r="U41" s="1"/>
  <c r="U66" s="1"/>
  <c r="AA8" i="20" s="1"/>
  <c r="Q21" i="6"/>
  <c r="Q44" s="1"/>
  <c r="Q69" s="1"/>
  <c r="W11" i="20" s="1"/>
  <c r="I21" i="6"/>
  <c r="I44" s="1"/>
  <c r="I69" s="1"/>
  <c r="O11" i="20" s="1"/>
  <c r="L25" i="6"/>
  <c r="L48" s="1"/>
  <c r="L73" s="1"/>
  <c r="R15" i="20" s="1"/>
  <c r="M25" i="6"/>
  <c r="M48" s="1"/>
  <c r="M73" s="1"/>
  <c r="S15" i="20" s="1"/>
  <c r="K29" i="6"/>
  <c r="K52" s="1"/>
  <c r="K77" s="1"/>
  <c r="Q19" i="20" s="1"/>
  <c r="I15" i="6"/>
  <c r="I38" s="1"/>
  <c r="I63" s="1"/>
  <c r="O5" i="20" s="1"/>
  <c r="L29" i="6"/>
  <c r="L52" s="1"/>
  <c r="L77" s="1"/>
  <c r="R19" i="20" s="1"/>
  <c r="J30" i="6"/>
  <c r="J53" s="1"/>
  <c r="J78" s="1"/>
  <c r="P20" i="20" s="1"/>
  <c r="L20" i="6"/>
  <c r="L43" s="1"/>
  <c r="L68" s="1"/>
  <c r="R10" i="20" s="1"/>
  <c r="K30" i="6"/>
  <c r="K53" s="1"/>
  <c r="K78" s="1"/>
  <c r="Q20" i="20" s="1"/>
  <c r="U27" i="6"/>
  <c r="U50" s="1"/>
  <c r="U75" s="1"/>
  <c r="AA17" i="20" s="1"/>
  <c r="U28" i="6"/>
  <c r="U51" s="1"/>
  <c r="U76" s="1"/>
  <c r="AA18" i="20" s="1"/>
  <c r="L16" i="6"/>
  <c r="L39" s="1"/>
  <c r="L64" s="1"/>
  <c r="R6" i="20" s="1"/>
  <c r="Q17" i="6"/>
  <c r="Q40" s="1"/>
  <c r="Q65" s="1"/>
  <c r="W7" i="20" s="1"/>
  <c r="L19" i="6"/>
  <c r="L42" s="1"/>
  <c r="L67" s="1"/>
  <c r="R9" i="20" s="1"/>
  <c r="T25" i="6"/>
  <c r="T48" s="1"/>
  <c r="T73" s="1"/>
  <c r="Z15" i="20" s="1"/>
  <c r="O22" i="6"/>
  <c r="O45" s="1"/>
  <c r="O70" s="1"/>
  <c r="U12" i="20" s="1"/>
  <c r="L18" i="6"/>
  <c r="L41" s="1"/>
  <c r="L66" s="1"/>
  <c r="R8" i="20" s="1"/>
  <c r="O18" i="6"/>
  <c r="O41" s="1"/>
  <c r="O66" s="1"/>
  <c r="U8" i="20" s="1"/>
  <c r="F20" i="6"/>
  <c r="F43" s="1"/>
  <c r="F68" s="1"/>
  <c r="L10" i="20" s="1"/>
  <c r="M30" i="6"/>
  <c r="M53" s="1"/>
  <c r="M78" s="1"/>
  <c r="S20" i="20" s="1"/>
  <c r="N15" i="6"/>
  <c r="N38" s="1"/>
  <c r="N63" s="1"/>
  <c r="T5" i="20" s="1"/>
  <c r="T20" i="6"/>
  <c r="T43" s="1"/>
  <c r="T68" s="1"/>
  <c r="Z10" i="20" s="1"/>
  <c r="R21" i="6"/>
  <c r="R44" s="1"/>
  <c r="R69" s="1"/>
  <c r="X11" i="20" s="1"/>
  <c r="N16" i="6"/>
  <c r="N39" s="1"/>
  <c r="N64" s="1"/>
  <c r="T6" i="20" s="1"/>
  <c r="M26" i="6"/>
  <c r="M49" s="1"/>
  <c r="M74" s="1"/>
  <c r="S16" i="20" s="1"/>
  <c r="V16" i="6"/>
  <c r="V39" s="1"/>
  <c r="V64" s="1"/>
  <c r="AB6" i="20" s="1"/>
  <c r="P29" i="6"/>
  <c r="P52" s="1"/>
  <c r="P77" s="1"/>
  <c r="V19" i="20" s="1"/>
  <c r="P27" i="6"/>
  <c r="P50" s="1"/>
  <c r="P75" s="1"/>
  <c r="V17" i="20" s="1"/>
  <c r="L28" i="6"/>
  <c r="L51" s="1"/>
  <c r="L76" s="1"/>
  <c r="R18" i="20" s="1"/>
  <c r="T18" i="6"/>
  <c r="T41" s="1"/>
  <c r="T66" s="1"/>
  <c r="Z8" i="20" s="1"/>
  <c r="H21" i="6"/>
  <c r="H44" s="1"/>
  <c r="H69" s="1"/>
  <c r="N11" i="20" s="1"/>
  <c r="W27" i="6"/>
  <c r="W50" s="1"/>
  <c r="W75" s="1"/>
  <c r="AC17" i="20" s="1"/>
  <c r="F27" i="6"/>
  <c r="F50" s="1"/>
  <c r="F75" s="1"/>
  <c r="L17" i="20" s="1"/>
  <c r="S15" i="6"/>
  <c r="S38" s="1"/>
  <c r="S63" s="1"/>
  <c r="Y5" i="20" s="1"/>
  <c r="T30" i="6"/>
  <c r="T53" s="1"/>
  <c r="T78" s="1"/>
  <c r="Z20" i="20" s="1"/>
  <c r="R29" i="6"/>
  <c r="R52" s="1"/>
  <c r="R77" s="1"/>
  <c r="X19" i="20" s="1"/>
  <c r="G15" i="6"/>
  <c r="G38" s="1"/>
  <c r="G63" s="1"/>
  <c r="M5" i="20" s="1"/>
  <c r="L24" i="6"/>
  <c r="L47" s="1"/>
  <c r="L72" s="1"/>
  <c r="R14" i="20" s="1"/>
  <c r="S14" i="6"/>
  <c r="S37" s="1"/>
  <c r="S62" s="1"/>
  <c r="Y4" i="20" s="1"/>
  <c r="N26" i="6"/>
  <c r="N49" s="1"/>
  <c r="N74" s="1"/>
  <c r="T16" i="20" s="1"/>
  <c r="F16" i="6"/>
  <c r="F39" s="1"/>
  <c r="F64" s="1"/>
  <c r="L6" i="20" s="1"/>
  <c r="U29" i="6"/>
  <c r="U52" s="1"/>
  <c r="U77" s="1"/>
  <c r="AA19" i="20" s="1"/>
  <c r="X23" i="6"/>
  <c r="X46" s="1"/>
  <c r="X71" s="1"/>
  <c r="AD13" i="20" s="1"/>
  <c r="I18" i="6"/>
  <c r="I41" s="1"/>
  <c r="I66" s="1"/>
  <c r="O8" i="20" s="1"/>
  <c r="N17" i="6"/>
  <c r="N40" s="1"/>
  <c r="N65" s="1"/>
  <c r="T7" i="20" s="1"/>
  <c r="L30" i="6"/>
  <c r="L53" s="1"/>
  <c r="L78" s="1"/>
  <c r="R20" i="20" s="1"/>
  <c r="K28" i="6"/>
  <c r="K51" s="1"/>
  <c r="K76" s="1"/>
  <c r="Q18" i="20" s="1"/>
  <c r="K16" i="6"/>
  <c r="K39" s="1"/>
  <c r="K64" s="1"/>
  <c r="Q6" i="20" s="1"/>
  <c r="T13" i="6"/>
  <c r="P24"/>
  <c r="P47" s="1"/>
  <c r="P72" s="1"/>
  <c r="V14" i="20" s="1"/>
  <c r="W16" i="6"/>
  <c r="W39" s="1"/>
  <c r="W64" s="1"/>
  <c r="AC6" i="20" s="1"/>
  <c r="K13" i="6"/>
  <c r="T28"/>
  <c r="T51" s="1"/>
  <c r="T76" s="1"/>
  <c r="Z18" i="20" s="1"/>
  <c r="H30" i="6"/>
  <c r="H53" s="1"/>
  <c r="H78" s="1"/>
  <c r="N20" i="20" s="1"/>
  <c r="R14" i="6"/>
  <c r="R37" s="1"/>
  <c r="R62" s="1"/>
  <c r="X4" i="20" s="1"/>
  <c r="X22" i="6"/>
  <c r="X45" s="1"/>
  <c r="X70" s="1"/>
  <c r="AD12" i="20" s="1"/>
  <c r="S17" i="6"/>
  <c r="S40" s="1"/>
  <c r="S65" s="1"/>
  <c r="Y7" i="20" s="1"/>
  <c r="R18" i="6"/>
  <c r="R41" s="1"/>
  <c r="R66" s="1"/>
  <c r="X8" i="20" s="1"/>
  <c r="H16" i="6"/>
  <c r="H39" s="1"/>
  <c r="H64" s="1"/>
  <c r="N6" i="20" s="1"/>
  <c r="U16" i="6"/>
  <c r="U39" s="1"/>
  <c r="U64" s="1"/>
  <c r="AA6" i="20" s="1"/>
  <c r="U24" i="6"/>
  <c r="U47" s="1"/>
  <c r="U72" s="1"/>
  <c r="AA14" i="20" s="1"/>
  <c r="I13" i="6"/>
  <c r="M29"/>
  <c r="M52" s="1"/>
  <c r="M77" s="1"/>
  <c r="S19" i="20" s="1"/>
  <c r="J16" i="6"/>
  <c r="J39" s="1"/>
  <c r="J64" s="1"/>
  <c r="P6" i="20" s="1"/>
  <c r="I19" i="6"/>
  <c r="I42" s="1"/>
  <c r="I67" s="1"/>
  <c r="O9" i="20" s="1"/>
  <c r="F30" i="6"/>
  <c r="F53" s="1"/>
  <c r="F78" s="1"/>
  <c r="L20" i="20" s="1"/>
  <c r="O23" i="6"/>
  <c r="O46" s="1"/>
  <c r="O71" s="1"/>
  <c r="U13" i="20" s="1"/>
  <c r="W19" i="6"/>
  <c r="W42" s="1"/>
  <c r="W67" s="1"/>
  <c r="AC9" i="20" s="1"/>
  <c r="S19" i="6"/>
  <c r="S42" s="1"/>
  <c r="S67" s="1"/>
  <c r="Y9" i="20" s="1"/>
  <c r="K14" i="6"/>
  <c r="K37" s="1"/>
  <c r="K62" s="1"/>
  <c r="Q4" i="20" s="1"/>
  <c r="S13" i="6"/>
  <c r="G20"/>
  <c r="G43" s="1"/>
  <c r="G68" s="1"/>
  <c r="M10" i="20" s="1"/>
  <c r="I29" i="6"/>
  <c r="I52" s="1"/>
  <c r="I77" s="1"/>
  <c r="O19" i="20" s="1"/>
  <c r="N24" i="6"/>
  <c r="N47" s="1"/>
  <c r="N72" s="1"/>
  <c r="T14" i="20" s="1"/>
  <c r="H13" i="6"/>
  <c r="N22"/>
  <c r="N45" s="1"/>
  <c r="N70" s="1"/>
  <c r="T12" i="20" s="1"/>
  <c r="P16" i="6"/>
  <c r="P39" s="1"/>
  <c r="P64" s="1"/>
  <c r="V6" i="20" s="1"/>
  <c r="U13" i="6"/>
  <c r="X19"/>
  <c r="X42" s="1"/>
  <c r="X67" s="1"/>
  <c r="AD9" i="20" s="1"/>
  <c r="M23" i="6"/>
  <c r="M46" s="1"/>
  <c r="M71" s="1"/>
  <c r="S13" i="20" s="1"/>
  <c r="V19" i="6"/>
  <c r="V42" s="1"/>
  <c r="V67" s="1"/>
  <c r="AB9" i="20" s="1"/>
  <c r="S27" i="6"/>
  <c r="S50" s="1"/>
  <c r="S75" s="1"/>
  <c r="Y17" i="20" s="1"/>
  <c r="W24" i="6"/>
  <c r="W47" s="1"/>
  <c r="W72" s="1"/>
  <c r="AC14" i="20" s="1"/>
  <c r="P21" i="6"/>
  <c r="P44" s="1"/>
  <c r="P69" s="1"/>
  <c r="V11" i="20" s="1"/>
  <c r="E23" i="6"/>
  <c r="E46" s="1"/>
  <c r="E19"/>
  <c r="E42" s="1"/>
  <c r="E28"/>
  <c r="E51" s="1"/>
  <c r="E20"/>
  <c r="E43" s="1"/>
  <c r="E22"/>
  <c r="E45" s="1"/>
  <c r="E30"/>
  <c r="E53" s="1"/>
  <c r="E17"/>
  <c r="E40" s="1"/>
  <c r="E29"/>
  <c r="E52" s="1"/>
  <c r="E18"/>
  <c r="E41" s="1"/>
  <c r="E25"/>
  <c r="E48" s="1"/>
  <c r="E14"/>
  <c r="E15"/>
  <c r="E38" s="1"/>
  <c r="E24"/>
  <c r="E47" s="1"/>
  <c r="E27"/>
  <c r="E50" s="1"/>
  <c r="E16"/>
  <c r="E39" s="1"/>
  <c r="E21"/>
  <c r="E44" s="1"/>
  <c r="E26"/>
  <c r="E49" s="1"/>
  <c r="L14" i="15"/>
  <c r="L37" s="1"/>
  <c r="L62" s="1"/>
  <c r="R22" i="20" s="1"/>
  <c r="W28" i="15"/>
  <c r="W51" s="1"/>
  <c r="W76" s="1"/>
  <c r="AC36" i="20" s="1"/>
  <c r="K18" i="15"/>
  <c r="K41" s="1"/>
  <c r="K66" s="1"/>
  <c r="Q26" i="20" s="1"/>
  <c r="S26" i="15"/>
  <c r="S49" s="1"/>
  <c r="S74" s="1"/>
  <c r="Y34" i="20" s="1"/>
  <c r="K24" i="15"/>
  <c r="K47" s="1"/>
  <c r="K72" s="1"/>
  <c r="Q32" i="20" s="1"/>
  <c r="X25" i="15"/>
  <c r="V13"/>
  <c r="S29"/>
  <c r="S52" s="1"/>
  <c r="S77" s="1"/>
  <c r="Y37" i="20" s="1"/>
  <c r="I14" i="15"/>
  <c r="I37" s="1"/>
  <c r="I62" s="1"/>
  <c r="O22" i="20" s="1"/>
  <c r="F28" i="15"/>
  <c r="F51" s="1"/>
  <c r="F76" s="1"/>
  <c r="L36" i="20" s="1"/>
  <c r="P17" i="15"/>
  <c r="P40" s="1"/>
  <c r="P65" s="1"/>
  <c r="V25" i="20" s="1"/>
  <c r="T16" i="15"/>
  <c r="T39" s="1"/>
  <c r="T64" s="1"/>
  <c r="Z24" i="20" s="1"/>
  <c r="I25" i="15"/>
  <c r="I48" s="1"/>
  <c r="I73" s="1"/>
  <c r="O33" i="20" s="1"/>
  <c r="R27" i="15"/>
  <c r="R50" s="1"/>
  <c r="R75" s="1"/>
  <c r="X35" i="20" s="1"/>
  <c r="M27" i="15"/>
  <c r="M50" s="1"/>
  <c r="M75" s="1"/>
  <c r="S35" i="20" s="1"/>
  <c r="V18" i="15"/>
  <c r="V41" s="1"/>
  <c r="V66" s="1"/>
  <c r="AB26" i="20" s="1"/>
  <c r="T29" i="15"/>
  <c r="T52" s="1"/>
  <c r="T77" s="1"/>
  <c r="Z37" i="20" s="1"/>
  <c r="S19" i="15"/>
  <c r="S42" s="1"/>
  <c r="S67" s="1"/>
  <c r="Y27" i="20" s="1"/>
  <c r="M25" i="15"/>
  <c r="M48" s="1"/>
  <c r="M73" s="1"/>
  <c r="S33" i="20" s="1"/>
  <c r="R25" i="15"/>
  <c r="R48" s="1"/>
  <c r="R73" s="1"/>
  <c r="X33" i="20" s="1"/>
  <c r="R28" i="15"/>
  <c r="R51" s="1"/>
  <c r="R76" s="1"/>
  <c r="X36" i="20" s="1"/>
  <c r="I13" i="15"/>
  <c r="X21"/>
  <c r="Q17"/>
  <c r="Q40" s="1"/>
  <c r="Q65" s="1"/>
  <c r="W25" i="20" s="1"/>
  <c r="M21" i="15"/>
  <c r="M44" s="1"/>
  <c r="M69" s="1"/>
  <c r="S29" i="20" s="1"/>
  <c r="T13" i="15"/>
  <c r="V17"/>
  <c r="V40" s="1"/>
  <c r="V65" s="1"/>
  <c r="AB25" i="20" s="1"/>
  <c r="V30" i="15"/>
  <c r="V53" s="1"/>
  <c r="V78" s="1"/>
  <c r="AB38" i="20" s="1"/>
  <c r="T25" i="15"/>
  <c r="T48" s="1"/>
  <c r="T73" s="1"/>
  <c r="Z33" i="20" s="1"/>
  <c r="H25" i="15"/>
  <c r="H48" s="1"/>
  <c r="H73" s="1"/>
  <c r="N33" i="20" s="1"/>
  <c r="Q26" i="15"/>
  <c r="Q49" s="1"/>
  <c r="Q74" s="1"/>
  <c r="W34" i="20" s="1"/>
  <c r="F26" i="15"/>
  <c r="F49" s="1"/>
  <c r="F74" s="1"/>
  <c r="L34" i="20" s="1"/>
  <c r="X16" i="15"/>
  <c r="W15"/>
  <c r="W38" s="1"/>
  <c r="W63" s="1"/>
  <c r="AC23" i="20" s="1"/>
  <c r="R15" i="15"/>
  <c r="R38" s="1"/>
  <c r="R63" s="1"/>
  <c r="X23" i="20" s="1"/>
  <c r="F14" i="15"/>
  <c r="F37" s="1"/>
  <c r="F62" s="1"/>
  <c r="L22" i="20" s="1"/>
  <c r="T26" i="15"/>
  <c r="T49" s="1"/>
  <c r="T74" s="1"/>
  <c r="Z34" i="20" s="1"/>
  <c r="S14" i="15"/>
  <c r="S37" s="1"/>
  <c r="S62" s="1"/>
  <c r="Y22" i="20" s="1"/>
  <c r="W29" i="15"/>
  <c r="W52" s="1"/>
  <c r="W77" s="1"/>
  <c r="AC37" i="20" s="1"/>
  <c r="J16" i="15"/>
  <c r="J39" s="1"/>
  <c r="J64" s="1"/>
  <c r="P24" i="20" s="1"/>
  <c r="J29" i="15"/>
  <c r="J52" s="1"/>
  <c r="J77" s="1"/>
  <c r="P37" i="20" s="1"/>
  <c r="V20" i="15"/>
  <c r="V43" s="1"/>
  <c r="V68" s="1"/>
  <c r="AB28" i="20" s="1"/>
  <c r="U21" i="15"/>
  <c r="U44" s="1"/>
  <c r="U69" s="1"/>
  <c r="AA29" i="20" s="1"/>
  <c r="W20" i="15"/>
  <c r="W43" s="1"/>
  <c r="W68" s="1"/>
  <c r="AC28" i="20" s="1"/>
  <c r="I30" i="15"/>
  <c r="I53" s="1"/>
  <c r="I78" s="1"/>
  <c r="O38" i="20" s="1"/>
  <c r="N25" i="15"/>
  <c r="N48" s="1"/>
  <c r="N73" s="1"/>
  <c r="T33" i="20" s="1"/>
  <c r="G19" i="15"/>
  <c r="G42" s="1"/>
  <c r="G67" s="1"/>
  <c r="M27" i="20" s="1"/>
  <c r="Q18" i="15"/>
  <c r="Q41" s="1"/>
  <c r="Q66" s="1"/>
  <c r="W26" i="20" s="1"/>
  <c r="P22" i="15"/>
  <c r="P45" s="1"/>
  <c r="P70" s="1"/>
  <c r="V30" i="20" s="1"/>
  <c r="V19" i="15"/>
  <c r="V42" s="1"/>
  <c r="V67" s="1"/>
  <c r="AB27" i="20" s="1"/>
  <c r="S24" i="15"/>
  <c r="S47" s="1"/>
  <c r="S72" s="1"/>
  <c r="Y32" i="20" s="1"/>
  <c r="O14" i="15"/>
  <c r="O37" s="1"/>
  <c r="O62" s="1"/>
  <c r="U22" i="20" s="1"/>
  <c r="T22" i="15"/>
  <c r="T45" s="1"/>
  <c r="T70" s="1"/>
  <c r="Z30" i="20" s="1"/>
  <c r="K19" i="15"/>
  <c r="K42" s="1"/>
  <c r="K67" s="1"/>
  <c r="Q27" i="20" s="1"/>
  <c r="N30" i="15"/>
  <c r="N53" s="1"/>
  <c r="N78" s="1"/>
  <c r="T38" i="20" s="1"/>
  <c r="N13" i="15"/>
  <c r="J28"/>
  <c r="J51" s="1"/>
  <c r="J76" s="1"/>
  <c r="P36" i="20" s="1"/>
  <c r="V29" i="15"/>
  <c r="V52" s="1"/>
  <c r="V77" s="1"/>
  <c r="AB37" i="20" s="1"/>
  <c r="K27" i="15"/>
  <c r="K50" s="1"/>
  <c r="K75" s="1"/>
  <c r="Q35" i="20" s="1"/>
  <c r="W17" i="15"/>
  <c r="W40" s="1"/>
  <c r="W65" s="1"/>
  <c r="AC25" i="20" s="1"/>
  <c r="X14" i="15"/>
  <c r="H26"/>
  <c r="H49" s="1"/>
  <c r="H74" s="1"/>
  <c r="N34" i="20" s="1"/>
  <c r="R22" i="15"/>
  <c r="R45" s="1"/>
  <c r="R70" s="1"/>
  <c r="X30" i="20" s="1"/>
  <c r="Q19" i="15"/>
  <c r="Q42" s="1"/>
  <c r="Q67" s="1"/>
  <c r="W27" i="20" s="1"/>
  <c r="G30" i="15"/>
  <c r="G53" s="1"/>
  <c r="G78" s="1"/>
  <c r="M38" i="20" s="1"/>
  <c r="L26" i="15"/>
  <c r="L49" s="1"/>
  <c r="L74" s="1"/>
  <c r="R34" i="20" s="1"/>
  <c r="L25" i="15"/>
  <c r="L48" s="1"/>
  <c r="L73" s="1"/>
  <c r="R33" i="20" s="1"/>
  <c r="U19" i="15"/>
  <c r="U42" s="1"/>
  <c r="U67" s="1"/>
  <c r="AA27" i="20" s="1"/>
  <c r="I19" i="15"/>
  <c r="I42" s="1"/>
  <c r="I67" s="1"/>
  <c r="O27" i="20" s="1"/>
  <c r="F29" i="15"/>
  <c r="F52" s="1"/>
  <c r="F77" s="1"/>
  <c r="L37" i="20" s="1"/>
  <c r="Q24" i="15"/>
  <c r="Q47" s="1"/>
  <c r="Q72" s="1"/>
  <c r="W32" i="20" s="1"/>
  <c r="G20" i="15"/>
  <c r="G43" s="1"/>
  <c r="G68" s="1"/>
  <c r="M28" i="20" s="1"/>
  <c r="L21" i="15"/>
  <c r="L44" s="1"/>
  <c r="L69" s="1"/>
  <c r="R29" i="20" s="1"/>
  <c r="G15" i="15"/>
  <c r="G38" s="1"/>
  <c r="G63" s="1"/>
  <c r="M23" i="20" s="1"/>
  <c r="H13" i="15"/>
  <c r="R23"/>
  <c r="R46" s="1"/>
  <c r="R71" s="1"/>
  <c r="X31" i="20" s="1"/>
  <c r="O27" i="15"/>
  <c r="O50" s="1"/>
  <c r="O75" s="1"/>
  <c r="U35" i="20" s="1"/>
  <c r="M16" i="15"/>
  <c r="M39" s="1"/>
  <c r="M64" s="1"/>
  <c r="S24" i="20" s="1"/>
  <c r="J25" i="15"/>
  <c r="J48" s="1"/>
  <c r="J73" s="1"/>
  <c r="P33" i="20" s="1"/>
  <c r="T14" i="15"/>
  <c r="T37" s="1"/>
  <c r="T62" s="1"/>
  <c r="Z22" i="20" s="1"/>
  <c r="P20" i="15"/>
  <c r="P43" s="1"/>
  <c r="P68" s="1"/>
  <c r="V28" i="20" s="1"/>
  <c r="T18" i="15"/>
  <c r="T41" s="1"/>
  <c r="T66" s="1"/>
  <c r="Z26" i="20" s="1"/>
  <c r="N17" i="15"/>
  <c r="N40" s="1"/>
  <c r="N65" s="1"/>
  <c r="T25" i="20" s="1"/>
  <c r="Q21" i="15"/>
  <c r="Q44" s="1"/>
  <c r="Q69" s="1"/>
  <c r="W29" i="20" s="1"/>
  <c r="F15" i="15"/>
  <c r="F38" s="1"/>
  <c r="F63" s="1"/>
  <c r="L23" i="20" s="1"/>
  <c r="I21" i="15"/>
  <c r="I44" s="1"/>
  <c r="I69" s="1"/>
  <c r="O29" i="20" s="1"/>
  <c r="W22" i="15"/>
  <c r="W45" s="1"/>
  <c r="W70" s="1"/>
  <c r="AC30" i="20" s="1"/>
  <c r="L27" i="15"/>
  <c r="L50" s="1"/>
  <c r="L75" s="1"/>
  <c r="R35" i="20" s="1"/>
  <c r="K28" i="15"/>
  <c r="K51" s="1"/>
  <c r="K76" s="1"/>
  <c r="Q36" i="20" s="1"/>
  <c r="U30" i="15"/>
  <c r="U53" s="1"/>
  <c r="U78" s="1"/>
  <c r="AA38" i="20" s="1"/>
  <c r="S28" i="15"/>
  <c r="S51" s="1"/>
  <c r="S76" s="1"/>
  <c r="Y36" i="20" s="1"/>
  <c r="I28" i="15"/>
  <c r="I51" s="1"/>
  <c r="I76" s="1"/>
  <c r="O36" i="20" s="1"/>
  <c r="T17" i="15"/>
  <c r="T40" s="1"/>
  <c r="T65" s="1"/>
  <c r="Z25" i="20" s="1"/>
  <c r="P23" i="15"/>
  <c r="P46" s="1"/>
  <c r="P71" s="1"/>
  <c r="V31" i="20" s="1"/>
  <c r="M29" i="15"/>
  <c r="M52" s="1"/>
  <c r="M77" s="1"/>
  <c r="S37" i="20" s="1"/>
  <c r="W24" i="15"/>
  <c r="W47" s="1"/>
  <c r="W72" s="1"/>
  <c r="AC32" i="20" s="1"/>
  <c r="Q15" i="15"/>
  <c r="Q38" s="1"/>
  <c r="Q63" s="1"/>
  <c r="W23" i="20" s="1"/>
  <c r="K25" i="15"/>
  <c r="K48" s="1"/>
  <c r="K73" s="1"/>
  <c r="Q33" i="20" s="1"/>
  <c r="V15" i="15"/>
  <c r="V38" s="1"/>
  <c r="V63" s="1"/>
  <c r="AB23" i="20" s="1"/>
  <c r="P18" i="15"/>
  <c r="P41" s="1"/>
  <c r="P66" s="1"/>
  <c r="V26" i="20" s="1"/>
  <c r="R26" i="15"/>
  <c r="R49" s="1"/>
  <c r="R74" s="1"/>
  <c r="X34" i="20" s="1"/>
  <c r="N24" i="15"/>
  <c r="N47" s="1"/>
  <c r="N72" s="1"/>
  <c r="T32" i="20" s="1"/>
  <c r="J20" i="15"/>
  <c r="J43" s="1"/>
  <c r="J68" s="1"/>
  <c r="P28" i="20" s="1"/>
  <c r="K20" i="15"/>
  <c r="K43" s="1"/>
  <c r="K68" s="1"/>
  <c r="Q28" i="20" s="1"/>
  <c r="X27" i="15"/>
  <c r="G21"/>
  <c r="G44" s="1"/>
  <c r="G69" s="1"/>
  <c r="M29" i="20" s="1"/>
  <c r="Q22" i="15"/>
  <c r="Q45" s="1"/>
  <c r="Q70" s="1"/>
  <c r="W30" i="20" s="1"/>
  <c r="U18" i="15"/>
  <c r="U41" s="1"/>
  <c r="U66" s="1"/>
  <c r="AA26" i="20" s="1"/>
  <c r="N22" i="15"/>
  <c r="N45" s="1"/>
  <c r="N70" s="1"/>
  <c r="T30" i="20" s="1"/>
  <c r="L18" i="15"/>
  <c r="L41" s="1"/>
  <c r="L66" s="1"/>
  <c r="R26" i="20" s="1"/>
  <c r="G22" i="15"/>
  <c r="G45" s="1"/>
  <c r="G70" s="1"/>
  <c r="M30" i="20" s="1"/>
  <c r="N23" i="15"/>
  <c r="N46" s="1"/>
  <c r="N71" s="1"/>
  <c r="T31" i="20" s="1"/>
  <c r="H18" i="15"/>
  <c r="H41" s="1"/>
  <c r="H66" s="1"/>
  <c r="N26" i="20" s="1"/>
  <c r="S20" i="15"/>
  <c r="S43" s="1"/>
  <c r="S68" s="1"/>
  <c r="Y28" i="20" s="1"/>
  <c r="N21" i="15"/>
  <c r="N44" s="1"/>
  <c r="N69" s="1"/>
  <c r="T29" i="20" s="1"/>
  <c r="U22" i="15"/>
  <c r="U45" s="1"/>
  <c r="U70" s="1"/>
  <c r="AA30" i="20" s="1"/>
  <c r="P28" i="15"/>
  <c r="P51" s="1"/>
  <c r="P76" s="1"/>
  <c r="V36" i="20" s="1"/>
  <c r="T27" i="15"/>
  <c r="T50" s="1"/>
  <c r="T75" s="1"/>
  <c r="Z35" i="20" s="1"/>
  <c r="L16" i="15"/>
  <c r="L39" s="1"/>
  <c r="L64" s="1"/>
  <c r="R24" i="20" s="1"/>
  <c r="K23" i="15"/>
  <c r="K46" s="1"/>
  <c r="K71" s="1"/>
  <c r="Q31" i="20" s="1"/>
  <c r="S21" i="15"/>
  <c r="S44" s="1"/>
  <c r="S69" s="1"/>
  <c r="Y29" i="20" s="1"/>
  <c r="P24" i="15"/>
  <c r="P47" s="1"/>
  <c r="P72" s="1"/>
  <c r="V32" i="20" s="1"/>
  <c r="T24" i="15"/>
  <c r="T47" s="1"/>
  <c r="T72" s="1"/>
  <c r="Z32" i="20" s="1"/>
  <c r="H14" i="15"/>
  <c r="H37" s="1"/>
  <c r="H62" s="1"/>
  <c r="N22" i="20" s="1"/>
  <c r="J27" i="15"/>
  <c r="J50" s="1"/>
  <c r="J75" s="1"/>
  <c r="P35" i="20" s="1"/>
  <c r="X13" i="15"/>
  <c r="M17"/>
  <c r="M40" s="1"/>
  <c r="M65" s="1"/>
  <c r="S25" i="20" s="1"/>
  <c r="T23" i="15"/>
  <c r="T46" s="1"/>
  <c r="T71" s="1"/>
  <c r="Z31" i="20" s="1"/>
  <c r="F25" i="15"/>
  <c r="F48" s="1"/>
  <c r="F73" s="1"/>
  <c r="L33" i="20" s="1"/>
  <c r="J23" i="15"/>
  <c r="J46" s="1"/>
  <c r="J71" s="1"/>
  <c r="P31" i="20" s="1"/>
  <c r="J26" i="15"/>
  <c r="J49" s="1"/>
  <c r="J74" s="1"/>
  <c r="P34" i="20" s="1"/>
  <c r="O18" i="15"/>
  <c r="O41" s="1"/>
  <c r="O66" s="1"/>
  <c r="U26" i="20" s="1"/>
  <c r="M22" i="15"/>
  <c r="M45" s="1"/>
  <c r="M70" s="1"/>
  <c r="S30" i="20" s="1"/>
  <c r="U25" i="15"/>
  <c r="U48" s="1"/>
  <c r="U73" s="1"/>
  <c r="AA33" i="20" s="1"/>
  <c r="F23" i="15"/>
  <c r="F46" s="1"/>
  <c r="F71" s="1"/>
  <c r="L31" i="20" s="1"/>
  <c r="M20" i="15"/>
  <c r="M43" s="1"/>
  <c r="M68" s="1"/>
  <c r="S28" i="20" s="1"/>
  <c r="K29" i="15"/>
  <c r="K52" s="1"/>
  <c r="K77" s="1"/>
  <c r="Q37" i="20" s="1"/>
  <c r="Q16" i="15"/>
  <c r="Q39" s="1"/>
  <c r="Q64" s="1"/>
  <c r="W24" i="20" s="1"/>
  <c r="V25" i="15"/>
  <c r="V48" s="1"/>
  <c r="V73" s="1"/>
  <c r="AB33" i="20" s="1"/>
  <c r="H29" i="15"/>
  <c r="H52" s="1"/>
  <c r="H77" s="1"/>
  <c r="N37" i="20" s="1"/>
  <c r="L19" i="15"/>
  <c r="L42" s="1"/>
  <c r="L67" s="1"/>
  <c r="R27" i="20" s="1"/>
  <c r="J30" i="15"/>
  <c r="J53" s="1"/>
  <c r="J78" s="1"/>
  <c r="P38" i="20" s="1"/>
  <c r="S23" i="15"/>
  <c r="S46" s="1"/>
  <c r="S71" s="1"/>
  <c r="Y31" i="20" s="1"/>
  <c r="G16" i="15"/>
  <c r="G39" s="1"/>
  <c r="G64" s="1"/>
  <c r="M24" i="20" s="1"/>
  <c r="X20" i="15"/>
  <c r="M14"/>
  <c r="M37" s="1"/>
  <c r="M62" s="1"/>
  <c r="S22" i="20" s="1"/>
  <c r="L22" i="15"/>
  <c r="L45" s="1"/>
  <c r="L70" s="1"/>
  <c r="R30" i="20" s="1"/>
  <c r="X29" i="15"/>
  <c r="F19"/>
  <c r="F42" s="1"/>
  <c r="F67" s="1"/>
  <c r="L27" i="20" s="1"/>
  <c r="L24" i="15"/>
  <c r="L47" s="1"/>
  <c r="L72" s="1"/>
  <c r="R32" i="20" s="1"/>
  <c r="G18" i="15"/>
  <c r="G41" s="1"/>
  <c r="G66" s="1"/>
  <c r="M26" i="20" s="1"/>
  <c r="O16" i="15"/>
  <c r="O39" s="1"/>
  <c r="O64" s="1"/>
  <c r="U24" i="20" s="1"/>
  <c r="O24" i="15"/>
  <c r="O47" s="1"/>
  <c r="O72" s="1"/>
  <c r="U32" i="20" s="1"/>
  <c r="T28" i="15"/>
  <c r="T51" s="1"/>
  <c r="T76" s="1"/>
  <c r="Z36" i="20" s="1"/>
  <c r="L29" i="15"/>
  <c r="L52" s="1"/>
  <c r="L77" s="1"/>
  <c r="R37" i="20" s="1"/>
  <c r="W30" i="15"/>
  <c r="W53" s="1"/>
  <c r="W78" s="1"/>
  <c r="AC38" i="20" s="1"/>
  <c r="T20" i="15"/>
  <c r="T43" s="1"/>
  <c r="T68" s="1"/>
  <c r="Z28" i="20" s="1"/>
  <c r="J21" i="15"/>
  <c r="J44" s="1"/>
  <c r="J69" s="1"/>
  <c r="P29" i="20" s="1"/>
  <c r="R29" i="15"/>
  <c r="R52" s="1"/>
  <c r="R77" s="1"/>
  <c r="X37" i="20" s="1"/>
  <c r="F20" i="15"/>
  <c r="F43" s="1"/>
  <c r="F68" s="1"/>
  <c r="L28" i="20" s="1"/>
  <c r="L15" i="15"/>
  <c r="L38" s="1"/>
  <c r="L63" s="1"/>
  <c r="R23" i="20" s="1"/>
  <c r="P16" i="15"/>
  <c r="P39" s="1"/>
  <c r="P64" s="1"/>
  <c r="V24" i="20" s="1"/>
  <c r="I29" i="15"/>
  <c r="I52" s="1"/>
  <c r="I77" s="1"/>
  <c r="O37" i="20" s="1"/>
  <c r="F13" i="15"/>
  <c r="K30"/>
  <c r="K53" s="1"/>
  <c r="K78" s="1"/>
  <c r="Q38" i="20" s="1"/>
  <c r="R13" i="15"/>
  <c r="N14"/>
  <c r="N37" s="1"/>
  <c r="N62" s="1"/>
  <c r="T22" i="20" s="1"/>
  <c r="V16" i="15"/>
  <c r="V39" s="1"/>
  <c r="V64" s="1"/>
  <c r="AB24" i="20" s="1"/>
  <c r="S25" i="15"/>
  <c r="S48" s="1"/>
  <c r="S73" s="1"/>
  <c r="Y33" i="20" s="1"/>
  <c r="H21" i="15"/>
  <c r="H44" s="1"/>
  <c r="H69" s="1"/>
  <c r="N29" i="20" s="1"/>
  <c r="K26" i="15"/>
  <c r="K49" s="1"/>
  <c r="K74" s="1"/>
  <c r="Q34" i="20" s="1"/>
  <c r="U26" i="15"/>
  <c r="U49" s="1"/>
  <c r="U74" s="1"/>
  <c r="AA34" i="20" s="1"/>
  <c r="O20" i="15"/>
  <c r="O43" s="1"/>
  <c r="O68" s="1"/>
  <c r="U28" i="20" s="1"/>
  <c r="S16" i="15"/>
  <c r="S39" s="1"/>
  <c r="S64" s="1"/>
  <c r="Y24" i="20" s="1"/>
  <c r="F27" i="15"/>
  <c r="F50" s="1"/>
  <c r="F75" s="1"/>
  <c r="L35" i="20" s="1"/>
  <c r="T30" i="15"/>
  <c r="T53" s="1"/>
  <c r="T78" s="1"/>
  <c r="Z38" i="20" s="1"/>
  <c r="J13" i="15"/>
  <c r="P13"/>
  <c r="F30"/>
  <c r="F53" s="1"/>
  <c r="F78" s="1"/>
  <c r="L38" i="20" s="1"/>
  <c r="U27" i="15"/>
  <c r="U50" s="1"/>
  <c r="U75" s="1"/>
  <c r="AA35" i="20" s="1"/>
  <c r="R20" i="15"/>
  <c r="R43" s="1"/>
  <c r="R68" s="1"/>
  <c r="X28" i="20" s="1"/>
  <c r="V21" i="15"/>
  <c r="V44" s="1"/>
  <c r="V69" s="1"/>
  <c r="AB29" i="20" s="1"/>
  <c r="J18" i="15"/>
  <c r="J41" s="1"/>
  <c r="J66" s="1"/>
  <c r="P26" i="20" s="1"/>
  <c r="F16" i="15"/>
  <c r="F39" s="1"/>
  <c r="F64" s="1"/>
  <c r="L24" i="20" s="1"/>
  <c r="K16" i="15"/>
  <c r="K39" s="1"/>
  <c r="K64" s="1"/>
  <c r="Q24" i="20" s="1"/>
  <c r="U15" i="15"/>
  <c r="U38" s="1"/>
  <c r="U63" s="1"/>
  <c r="AA23" i="20" s="1"/>
  <c r="G14" i="15"/>
  <c r="G37" s="1"/>
  <c r="G62" s="1"/>
  <c r="M22" i="20" s="1"/>
  <c r="W26" i="15"/>
  <c r="W49" s="1"/>
  <c r="W74" s="1"/>
  <c r="AC34" i="20" s="1"/>
  <c r="X24" i="15"/>
  <c r="V26"/>
  <c r="V49" s="1"/>
  <c r="V74" s="1"/>
  <c r="AB34" i="20" s="1"/>
  <c r="V28" i="15"/>
  <c r="V51" s="1"/>
  <c r="V76" s="1"/>
  <c r="AB36" i="20" s="1"/>
  <c r="X18" i="15"/>
  <c r="F21"/>
  <c r="F44" s="1"/>
  <c r="F69" s="1"/>
  <c r="L29" i="20" s="1"/>
  <c r="I23" i="15"/>
  <c r="I46" s="1"/>
  <c r="I71" s="1"/>
  <c r="O31" i="20" s="1"/>
  <c r="N28" i="15"/>
  <c r="N51" s="1"/>
  <c r="N76" s="1"/>
  <c r="T36" i="20" s="1"/>
  <c r="I24" i="15"/>
  <c r="I47" s="1"/>
  <c r="I72" s="1"/>
  <c r="O32" i="20" s="1"/>
  <c r="I18" i="15"/>
  <c r="I41" s="1"/>
  <c r="I66" s="1"/>
  <c r="O26" i="20" s="1"/>
  <c r="X28" i="15"/>
  <c r="R16"/>
  <c r="R39" s="1"/>
  <c r="R64" s="1"/>
  <c r="X24" i="20" s="1"/>
  <c r="H28" i="15"/>
  <c r="H51" s="1"/>
  <c r="H76" s="1"/>
  <c r="N36" i="20" s="1"/>
  <c r="G27" i="15"/>
  <c r="G50" s="1"/>
  <c r="G75" s="1"/>
  <c r="M35" i="20" s="1"/>
  <c r="P14" i="15"/>
  <c r="P37" s="1"/>
  <c r="P62" s="1"/>
  <c r="V22" i="20" s="1"/>
  <c r="K17" i="15"/>
  <c r="K40" s="1"/>
  <c r="K65" s="1"/>
  <c r="Q25" i="20" s="1"/>
  <c r="L30" i="15"/>
  <c r="L53" s="1"/>
  <c r="L78" s="1"/>
  <c r="R38" i="20" s="1"/>
  <c r="K22" i="15"/>
  <c r="K45" s="1"/>
  <c r="K70" s="1"/>
  <c r="Q30" i="20" s="1"/>
  <c r="R17" i="15"/>
  <c r="R40" s="1"/>
  <c r="R65" s="1"/>
  <c r="X25" i="20" s="1"/>
  <c r="J14" i="15"/>
  <c r="J37" s="1"/>
  <c r="J62" s="1"/>
  <c r="P22" i="20" s="1"/>
  <c r="W18" i="15"/>
  <c r="W41" s="1"/>
  <c r="W66" s="1"/>
  <c r="AC26" i="20" s="1"/>
  <c r="J22" i="15"/>
  <c r="J45" s="1"/>
  <c r="J70" s="1"/>
  <c r="P30" i="20" s="1"/>
  <c r="Q14" i="15"/>
  <c r="Q37" s="1"/>
  <c r="Q62" s="1"/>
  <c r="W22" i="20" s="1"/>
  <c r="P26" i="15"/>
  <c r="P49" s="1"/>
  <c r="P74" s="1"/>
  <c r="V34" i="20" s="1"/>
  <c r="P15" i="15"/>
  <c r="P38" s="1"/>
  <c r="P63" s="1"/>
  <c r="V23" i="20" s="1"/>
  <c r="W27" i="15"/>
  <c r="W50" s="1"/>
  <c r="W75" s="1"/>
  <c r="AC35" i="20" s="1"/>
  <c r="R30" i="15"/>
  <c r="R53" s="1"/>
  <c r="R78" s="1"/>
  <c r="X38" i="20" s="1"/>
  <c r="L17" i="15"/>
  <c r="L40" s="1"/>
  <c r="L65" s="1"/>
  <c r="R25" i="20" s="1"/>
  <c r="J19" i="15"/>
  <c r="J42" s="1"/>
  <c r="J67" s="1"/>
  <c r="P27" i="20" s="1"/>
  <c r="M23" i="15"/>
  <c r="M46" s="1"/>
  <c r="M71" s="1"/>
  <c r="S31" i="20" s="1"/>
  <c r="Q13" i="15"/>
  <c r="P27"/>
  <c r="P50" s="1"/>
  <c r="P75" s="1"/>
  <c r="V35" i="20" s="1"/>
  <c r="N18" i="15"/>
  <c r="N41" s="1"/>
  <c r="N66" s="1"/>
  <c r="T26" i="20" s="1"/>
  <c r="V22" i="15"/>
  <c r="V45" s="1"/>
  <c r="V70" s="1"/>
  <c r="AB30" i="20" s="1"/>
  <c r="P19" i="15"/>
  <c r="P42" s="1"/>
  <c r="P67" s="1"/>
  <c r="V27" i="20" s="1"/>
  <c r="U16" i="15"/>
  <c r="U39" s="1"/>
  <c r="U64" s="1"/>
  <c r="AA24" i="20" s="1"/>
  <c r="F22" i="15"/>
  <c r="F45" s="1"/>
  <c r="F70" s="1"/>
  <c r="L30" i="20" s="1"/>
  <c r="S13" i="15"/>
  <c r="U24"/>
  <c r="U47" s="1"/>
  <c r="U72" s="1"/>
  <c r="AA32" i="20" s="1"/>
  <c r="O19" i="15"/>
  <c r="O42" s="1"/>
  <c r="O67" s="1"/>
  <c r="U27" i="20" s="1"/>
  <c r="W16" i="15"/>
  <c r="W39" s="1"/>
  <c r="W64" s="1"/>
  <c r="AC24" i="20" s="1"/>
  <c r="I15" i="15"/>
  <c r="I38" s="1"/>
  <c r="I63" s="1"/>
  <c r="O23" i="20" s="1"/>
  <c r="N27" i="15"/>
  <c r="N50" s="1"/>
  <c r="N75" s="1"/>
  <c r="T35" i="20" s="1"/>
  <c r="K13" i="15"/>
  <c r="L20"/>
  <c r="L43" s="1"/>
  <c r="L68" s="1"/>
  <c r="R28" i="20" s="1"/>
  <c r="W13" i="15"/>
  <c r="Q23"/>
  <c r="Q46" s="1"/>
  <c r="Q71" s="1"/>
  <c r="W31" i="20" s="1"/>
  <c r="N19" i="15"/>
  <c r="N42" s="1"/>
  <c r="N67" s="1"/>
  <c r="T27" i="20" s="1"/>
  <c r="W21" i="15"/>
  <c r="W44" s="1"/>
  <c r="W69" s="1"/>
  <c r="AC29" i="20" s="1"/>
  <c r="V14" i="15"/>
  <c r="V37" s="1"/>
  <c r="V62" s="1"/>
  <c r="AB22" i="20" s="1"/>
  <c r="M19" i="15"/>
  <c r="M42" s="1"/>
  <c r="M67" s="1"/>
  <c r="S27" i="20" s="1"/>
  <c r="Q28" i="15"/>
  <c r="Q51" s="1"/>
  <c r="Q76" s="1"/>
  <c r="W36" i="20" s="1"/>
  <c r="Q30" i="15"/>
  <c r="Q53" s="1"/>
  <c r="Q78" s="1"/>
  <c r="W38" i="20" s="1"/>
  <c r="G23" i="15"/>
  <c r="G46" s="1"/>
  <c r="G71" s="1"/>
  <c r="M31" i="20" s="1"/>
  <c r="H16" i="15"/>
  <c r="H39" s="1"/>
  <c r="H64" s="1"/>
  <c r="N24" i="20" s="1"/>
  <c r="X26" i="15"/>
  <c r="Q25"/>
  <c r="Q48" s="1"/>
  <c r="Q73" s="1"/>
  <c r="W33" i="20" s="1"/>
  <c r="N20" i="15"/>
  <c r="N43" s="1"/>
  <c r="N68" s="1"/>
  <c r="T28" i="20" s="1"/>
  <c r="S17" i="15"/>
  <c r="S40" s="1"/>
  <c r="S65" s="1"/>
  <c r="Y25" i="20" s="1"/>
  <c r="O17" i="15"/>
  <c r="O40" s="1"/>
  <c r="O65" s="1"/>
  <c r="U25" i="20" s="1"/>
  <c r="H24" i="15"/>
  <c r="H47" s="1"/>
  <c r="H72" s="1"/>
  <c r="N32" i="20" s="1"/>
  <c r="M24" i="15"/>
  <c r="M47" s="1"/>
  <c r="M72" s="1"/>
  <c r="S32" i="20" s="1"/>
  <c r="I16" i="15"/>
  <c r="I39" s="1"/>
  <c r="I64" s="1"/>
  <c r="O24" i="20" s="1"/>
  <c r="L28" i="15"/>
  <c r="L51" s="1"/>
  <c r="L76" s="1"/>
  <c r="R36" i="20" s="1"/>
  <c r="H30" i="15"/>
  <c r="H53" s="1"/>
  <c r="H78" s="1"/>
  <c r="N38" i="20" s="1"/>
  <c r="R21" i="15"/>
  <c r="R44" s="1"/>
  <c r="R69" s="1"/>
  <c r="X29" i="20" s="1"/>
  <c r="J15" i="15"/>
  <c r="J38" s="1"/>
  <c r="J63" s="1"/>
  <c r="P23" i="20" s="1"/>
  <c r="U23" i="15"/>
  <c r="U46" s="1"/>
  <c r="U71" s="1"/>
  <c r="AA31" i="20" s="1"/>
  <c r="F18" i="15"/>
  <c r="F41" s="1"/>
  <c r="F66" s="1"/>
  <c r="L26" i="20" s="1"/>
  <c r="R19" i="15"/>
  <c r="R42" s="1"/>
  <c r="R67" s="1"/>
  <c r="X27" i="20" s="1"/>
  <c r="G24" i="15"/>
  <c r="G47" s="1"/>
  <c r="G72" s="1"/>
  <c r="M32" i="20" s="1"/>
  <c r="I20" i="15"/>
  <c r="I43" s="1"/>
  <c r="I68" s="1"/>
  <c r="O28" i="20" s="1"/>
  <c r="X15" i="15"/>
  <c r="N15"/>
  <c r="N38" s="1"/>
  <c r="N63" s="1"/>
  <c r="T23" i="20" s="1"/>
  <c r="R24" i="15"/>
  <c r="R47" s="1"/>
  <c r="R72" s="1"/>
  <c r="X32" i="20" s="1"/>
  <c r="O21" i="15"/>
  <c r="O44" s="1"/>
  <c r="O69" s="1"/>
  <c r="U29" i="20" s="1"/>
  <c r="I26" i="15"/>
  <c r="I49" s="1"/>
  <c r="I74" s="1"/>
  <c r="O34" i="20" s="1"/>
  <c r="G25" i="15"/>
  <c r="G48" s="1"/>
  <c r="G73" s="1"/>
  <c r="M33" i="20" s="1"/>
  <c r="U13" i="15"/>
  <c r="W14"/>
  <c r="W37" s="1"/>
  <c r="W62" s="1"/>
  <c r="AC22" i="20" s="1"/>
  <c r="J17" i="15"/>
  <c r="J40" s="1"/>
  <c r="J65" s="1"/>
  <c r="P25" i="20" s="1"/>
  <c r="L23" i="15"/>
  <c r="L46" s="1"/>
  <c r="L71" s="1"/>
  <c r="R31" i="20" s="1"/>
  <c r="Q29" i="15"/>
  <c r="Q52" s="1"/>
  <c r="Q77" s="1"/>
  <c r="W37" i="20" s="1"/>
  <c r="U28" i="15"/>
  <c r="U51" s="1"/>
  <c r="U76" s="1"/>
  <c r="AA36" i="20" s="1"/>
  <c r="F24" i="15"/>
  <c r="F47" s="1"/>
  <c r="F72" s="1"/>
  <c r="L32" i="20" s="1"/>
  <c r="M18" i="15"/>
  <c r="M41" s="1"/>
  <c r="M66" s="1"/>
  <c r="S26" i="20" s="1"/>
  <c r="R18" i="15"/>
  <c r="R41" s="1"/>
  <c r="R66" s="1"/>
  <c r="X26" i="20" s="1"/>
  <c r="G26" i="15"/>
  <c r="G49" s="1"/>
  <c r="G74" s="1"/>
  <c r="M34" i="20" s="1"/>
  <c r="M28" i="15"/>
  <c r="M51" s="1"/>
  <c r="M76" s="1"/>
  <c r="S36" i="20" s="1"/>
  <c r="O29" i="15"/>
  <c r="O52" s="1"/>
  <c r="O77" s="1"/>
  <c r="U37" i="20" s="1"/>
  <c r="O23" i="15"/>
  <c r="O46" s="1"/>
  <c r="O71" s="1"/>
  <c r="U31" i="20" s="1"/>
  <c r="M15" i="15"/>
  <c r="M38" s="1"/>
  <c r="M63" s="1"/>
  <c r="S23" i="20" s="1"/>
  <c r="U20" i="15"/>
  <c r="U43" s="1"/>
  <c r="U68" s="1"/>
  <c r="AA28" i="20" s="1"/>
  <c r="F17" i="15"/>
  <c r="F40" s="1"/>
  <c r="F65" s="1"/>
  <c r="L25" i="20" s="1"/>
  <c r="M13" i="15"/>
  <c r="U14"/>
  <c r="U37" s="1"/>
  <c r="U62" s="1"/>
  <c r="AA22" i="20" s="1"/>
  <c r="N16" i="15"/>
  <c r="N39" s="1"/>
  <c r="N64" s="1"/>
  <c r="T24" i="20" s="1"/>
  <c r="P21" i="15"/>
  <c r="P44" s="1"/>
  <c r="P69" s="1"/>
  <c r="V29" i="20" s="1"/>
  <c r="H23" i="15"/>
  <c r="H46" s="1"/>
  <c r="H71" s="1"/>
  <c r="N31" i="20" s="1"/>
  <c r="V24" i="15"/>
  <c r="V47" s="1"/>
  <c r="V72" s="1"/>
  <c r="AB32" i="20" s="1"/>
  <c r="U29" i="15"/>
  <c r="U52" s="1"/>
  <c r="U77" s="1"/>
  <c r="AA37" i="20" s="1"/>
  <c r="S27" i="15"/>
  <c r="S50" s="1"/>
  <c r="S75" s="1"/>
  <c r="Y35" i="20" s="1"/>
  <c r="P30" i="15"/>
  <c r="P53" s="1"/>
  <c r="P78" s="1"/>
  <c r="V38" i="20" s="1"/>
  <c r="M26" i="15"/>
  <c r="M49" s="1"/>
  <c r="M74" s="1"/>
  <c r="S34" i="20" s="1"/>
  <c r="N29" i="15"/>
  <c r="N52" s="1"/>
  <c r="N77" s="1"/>
  <c r="T37" i="20" s="1"/>
  <c r="K15" i="15"/>
  <c r="K38" s="1"/>
  <c r="K63" s="1"/>
  <c r="Q23" i="20" s="1"/>
  <c r="H20" i="15"/>
  <c r="H43" s="1"/>
  <c r="H68" s="1"/>
  <c r="N28" i="20" s="1"/>
  <c r="P25" i="15"/>
  <c r="P48" s="1"/>
  <c r="P73" s="1"/>
  <c r="V33" i="20" s="1"/>
  <c r="X23" i="15"/>
  <c r="S15"/>
  <c r="S38" s="1"/>
  <c r="S63" s="1"/>
  <c r="Y23" i="20" s="1"/>
  <c r="H27" i="15"/>
  <c r="H50" s="1"/>
  <c r="H75" s="1"/>
  <c r="N35" i="20" s="1"/>
  <c r="W19" i="15"/>
  <c r="W42" s="1"/>
  <c r="W67" s="1"/>
  <c r="AC27" i="20" s="1"/>
  <c r="I27" i="15"/>
  <c r="I50" s="1"/>
  <c r="I75" s="1"/>
  <c r="O35" i="20" s="1"/>
  <c r="S30" i="15"/>
  <c r="S53" s="1"/>
  <c r="S78" s="1"/>
  <c r="Y38" i="20" s="1"/>
  <c r="X30" i="15"/>
  <c r="K14"/>
  <c r="K37" s="1"/>
  <c r="K62" s="1"/>
  <c r="Q22" i="20" s="1"/>
  <c r="U17" i="15"/>
  <c r="U40" s="1"/>
  <c r="U65" s="1"/>
  <c r="AA25" i="20" s="1"/>
  <c r="G29" i="15"/>
  <c r="G52" s="1"/>
  <c r="G77" s="1"/>
  <c r="M37" i="20" s="1"/>
  <c r="H19" i="15"/>
  <c r="H42" s="1"/>
  <c r="H67" s="1"/>
  <c r="N27" i="20" s="1"/>
  <c r="X19" i="15"/>
  <c r="T21"/>
  <c r="T44" s="1"/>
  <c r="T69" s="1"/>
  <c r="Z29" i="20" s="1"/>
  <c r="J24" i="15"/>
  <c r="J47" s="1"/>
  <c r="J72" s="1"/>
  <c r="P32" i="20" s="1"/>
  <c r="X22" i="15"/>
  <c r="G28"/>
  <c r="G51" s="1"/>
  <c r="G76" s="1"/>
  <c r="M36" i="20" s="1"/>
  <c r="V27" i="15"/>
  <c r="V50" s="1"/>
  <c r="V75" s="1"/>
  <c r="AB35" i="20" s="1"/>
  <c r="O26" i="15"/>
  <c r="O49" s="1"/>
  <c r="O74" s="1"/>
  <c r="U34" i="20" s="1"/>
  <c r="S22" i="15"/>
  <c r="S45" s="1"/>
  <c r="S70" s="1"/>
  <c r="Y30" i="20" s="1"/>
  <c r="O28" i="15"/>
  <c r="O51" s="1"/>
  <c r="O76" s="1"/>
  <c r="U36" i="20" s="1"/>
  <c r="H22" i="15"/>
  <c r="H45" s="1"/>
  <c r="H70" s="1"/>
  <c r="N30" i="20" s="1"/>
  <c r="V23" i="15"/>
  <c r="V46" s="1"/>
  <c r="V71" s="1"/>
  <c r="AB31" i="20" s="1"/>
  <c r="I22" i="15"/>
  <c r="I45" s="1"/>
  <c r="I70" s="1"/>
  <c r="O30" i="20" s="1"/>
  <c r="R14" i="15"/>
  <c r="R37" s="1"/>
  <c r="R62" s="1"/>
  <c r="X22" i="20" s="1"/>
  <c r="I17" i="15"/>
  <c r="I40" s="1"/>
  <c r="I65" s="1"/>
  <c r="O25" i="20" s="1"/>
  <c r="O22" i="15"/>
  <c r="O45" s="1"/>
  <c r="O70" s="1"/>
  <c r="U30" i="20" s="1"/>
  <c r="G13" i="15"/>
  <c r="N26"/>
  <c r="N49" s="1"/>
  <c r="N74" s="1"/>
  <c r="T34" i="20" s="1"/>
  <c r="Q27" i="15"/>
  <c r="Q50" s="1"/>
  <c r="Q75" s="1"/>
  <c r="W35" i="20" s="1"/>
  <c r="O15" i="15"/>
  <c r="O38" s="1"/>
  <c r="O63" s="1"/>
  <c r="U23" i="20" s="1"/>
  <c r="O30" i="15"/>
  <c r="O53" s="1"/>
  <c r="O78" s="1"/>
  <c r="U38" i="20" s="1"/>
  <c r="M30" i="15"/>
  <c r="M53" s="1"/>
  <c r="M78" s="1"/>
  <c r="S38" i="20" s="1"/>
  <c r="H15" i="15"/>
  <c r="H38" s="1"/>
  <c r="H63" s="1"/>
  <c r="N23" i="20" s="1"/>
  <c r="H17" i="15"/>
  <c r="H40" s="1"/>
  <c r="H65" s="1"/>
  <c r="N25" i="20" s="1"/>
  <c r="S18" i="15"/>
  <c r="S41" s="1"/>
  <c r="S66" s="1"/>
  <c r="Y26" i="20" s="1"/>
  <c r="P29" i="15"/>
  <c r="P52" s="1"/>
  <c r="P77" s="1"/>
  <c r="V37" i="20" s="1"/>
  <c r="G17" i="15"/>
  <c r="G40" s="1"/>
  <c r="G65" s="1"/>
  <c r="M25" i="20" s="1"/>
  <c r="T19" i="15"/>
  <c r="T42" s="1"/>
  <c r="T67" s="1"/>
  <c r="Z27" i="20" s="1"/>
  <c r="O25" i="15"/>
  <c r="O48" s="1"/>
  <c r="O73" s="1"/>
  <c r="U33" i="20" s="1"/>
  <c r="X17" i="15"/>
  <c r="K21"/>
  <c r="K44" s="1"/>
  <c r="K69" s="1"/>
  <c r="Q29" i="20" s="1"/>
  <c r="L13" i="15"/>
  <c r="O13"/>
  <c r="Q20"/>
  <c r="Q43" s="1"/>
  <c r="Q68" s="1"/>
  <c r="W28" i="20" s="1"/>
  <c r="W25" i="15"/>
  <c r="W48" s="1"/>
  <c r="W73" s="1"/>
  <c r="AC33" i="20" s="1"/>
  <c r="W23" i="15"/>
  <c r="W46" s="1"/>
  <c r="W71" s="1"/>
  <c r="AC31" i="20" s="1"/>
  <c r="T15" i="15"/>
  <c r="T38" s="1"/>
  <c r="T63" s="1"/>
  <c r="Z23" i="20" s="1"/>
  <c r="E17" i="15"/>
  <c r="E40" s="1"/>
  <c r="E65" s="1"/>
  <c r="K25" i="20" s="1"/>
  <c r="E20" i="15"/>
  <c r="E43" s="1"/>
  <c r="E68" s="1"/>
  <c r="K28" i="20" s="1"/>
  <c r="E22" i="15"/>
  <c r="E45" s="1"/>
  <c r="E70" s="1"/>
  <c r="K30" i="20" s="1"/>
  <c r="E19" i="15"/>
  <c r="E42" s="1"/>
  <c r="E67" s="1"/>
  <c r="K27" i="20" s="1"/>
  <c r="E27" i="15"/>
  <c r="E50" s="1"/>
  <c r="E75" s="1"/>
  <c r="K35" i="20" s="1"/>
  <c r="E16" i="15"/>
  <c r="E39" s="1"/>
  <c r="E64" s="1"/>
  <c r="K24" i="20" s="1"/>
  <c r="E30" i="15"/>
  <c r="E53" s="1"/>
  <c r="E78" s="1"/>
  <c r="K38" i="20" s="1"/>
  <c r="E25" i="15"/>
  <c r="E48" s="1"/>
  <c r="E73" s="1"/>
  <c r="K33" i="20" s="1"/>
  <c r="E24" i="15"/>
  <c r="E47" s="1"/>
  <c r="E72" s="1"/>
  <c r="K32" i="20" s="1"/>
  <c r="E28" i="15"/>
  <c r="E51" s="1"/>
  <c r="E76" s="1"/>
  <c r="K36" i="20" s="1"/>
  <c r="E15" i="15"/>
  <c r="E38" s="1"/>
  <c r="E63" s="1"/>
  <c r="K23" i="20" s="1"/>
  <c r="E14" i="15"/>
  <c r="E37" s="1"/>
  <c r="E62" s="1"/>
  <c r="K22" i="20" s="1"/>
  <c r="E23" i="15"/>
  <c r="E46" s="1"/>
  <c r="E71" s="1"/>
  <c r="K31" i="20" s="1"/>
  <c r="E18" i="15"/>
  <c r="E41" s="1"/>
  <c r="E66" s="1"/>
  <c r="K26" i="20" s="1"/>
  <c r="E21" i="15"/>
  <c r="E44" s="1"/>
  <c r="E69" s="1"/>
  <c r="K29" i="20" s="1"/>
  <c r="E29" i="15"/>
  <c r="E52" s="1"/>
  <c r="E77" s="1"/>
  <c r="K37" i="20" s="1"/>
  <c r="E26" i="15"/>
  <c r="E49" s="1"/>
  <c r="E74" s="1"/>
  <c r="K34" i="20" s="1"/>
  <c r="E13" i="15"/>
  <c r="H31" i="6" l="1"/>
  <c r="H36"/>
  <c r="H61" s="1"/>
  <c r="S31"/>
  <c r="S36"/>
  <c r="S61" s="1"/>
  <c r="G31"/>
  <c r="G36"/>
  <c r="G61" s="1"/>
  <c r="K31"/>
  <c r="K36"/>
  <c r="K61" s="1"/>
  <c r="M31"/>
  <c r="M36"/>
  <c r="M61" s="1"/>
  <c r="F31"/>
  <c r="F36"/>
  <c r="N31"/>
  <c r="N36"/>
  <c r="N61" s="1"/>
  <c r="T31"/>
  <c r="T36"/>
  <c r="T61" s="1"/>
  <c r="V31"/>
  <c r="V36"/>
  <c r="V61" s="1"/>
  <c r="R31"/>
  <c r="R36"/>
  <c r="R61" s="1"/>
  <c r="L31"/>
  <c r="L36"/>
  <c r="L61" s="1"/>
  <c r="U31"/>
  <c r="U36"/>
  <c r="U61" s="1"/>
  <c r="I31"/>
  <c r="I36"/>
  <c r="I61" s="1"/>
  <c r="Q31"/>
  <c r="Q36"/>
  <c r="Q61" s="1"/>
  <c r="P31"/>
  <c r="P36"/>
  <c r="P61" s="1"/>
  <c r="O31"/>
  <c r="O36"/>
  <c r="O61" s="1"/>
  <c r="X31"/>
  <c r="X36"/>
  <c r="X61" s="1"/>
  <c r="W31"/>
  <c r="W36"/>
  <c r="W61" s="1"/>
  <c r="J31"/>
  <c r="J36"/>
  <c r="J61" s="1"/>
  <c r="Y49"/>
  <c r="Y74" s="1"/>
  <c r="AE16" i="20" s="1"/>
  <c r="E74" i="6"/>
  <c r="K16" i="20" s="1"/>
  <c r="Y47" i="6"/>
  <c r="Y72" s="1"/>
  <c r="AE14" i="20" s="1"/>
  <c r="E72" i="6"/>
  <c r="K14" i="20" s="1"/>
  <c r="E66" i="6"/>
  <c r="K8" i="20" s="1"/>
  <c r="Y41" i="6"/>
  <c r="Y66" s="1"/>
  <c r="AE8" i="20" s="1"/>
  <c r="Y45" i="6"/>
  <c r="Y70" s="1"/>
  <c r="AE12" i="20" s="1"/>
  <c r="E70" i="6"/>
  <c r="K12" i="20" s="1"/>
  <c r="E71" i="6"/>
  <c r="K13" i="20" s="1"/>
  <c r="Y46" i="6"/>
  <c r="Y71" s="1"/>
  <c r="AE13" i="20" s="1"/>
  <c r="Y50" i="6"/>
  <c r="Y75" s="1"/>
  <c r="AE17" i="20" s="1"/>
  <c r="E75" i="6"/>
  <c r="K17" i="20" s="1"/>
  <c r="E73" i="6"/>
  <c r="K15" i="20" s="1"/>
  <c r="Y48" i="6"/>
  <c r="Y73" s="1"/>
  <c r="AE15" i="20" s="1"/>
  <c r="Y53" i="6"/>
  <c r="Y78" s="1"/>
  <c r="AE20" i="20" s="1"/>
  <c r="E78" i="6"/>
  <c r="K20" i="20" s="1"/>
  <c r="Y42" i="6"/>
  <c r="Y67" s="1"/>
  <c r="AE9" i="20" s="1"/>
  <c r="E67" i="6"/>
  <c r="K9" i="20" s="1"/>
  <c r="Y39" i="6"/>
  <c r="Y64" s="1"/>
  <c r="AE6" i="20" s="1"/>
  <c r="E64" i="6"/>
  <c r="K6" i="20" s="1"/>
  <c r="E37" i="6"/>
  <c r="E31"/>
  <c r="E65"/>
  <c r="Y40"/>
  <c r="Y65" s="1"/>
  <c r="AE7" i="20" s="1"/>
  <c r="Y51" i="6"/>
  <c r="Y76" s="1"/>
  <c r="AE18" i="20" s="1"/>
  <c r="E76" i="6"/>
  <c r="K18" i="20" s="1"/>
  <c r="Y44" i="6"/>
  <c r="Y69" s="1"/>
  <c r="AE11" i="20" s="1"/>
  <c r="E69" i="6"/>
  <c r="K11" i="20" s="1"/>
  <c r="Y38" i="6"/>
  <c r="Y63" s="1"/>
  <c r="AE5" i="20" s="1"/>
  <c r="E63" i="6"/>
  <c r="K5" i="20" s="1"/>
  <c r="E77" i="6"/>
  <c r="K19" i="20" s="1"/>
  <c r="Y52" i="6"/>
  <c r="Y77" s="1"/>
  <c r="AE19" i="20" s="1"/>
  <c r="E68" i="6"/>
  <c r="K10" i="20" s="1"/>
  <c r="Y43" i="6"/>
  <c r="Y68" s="1"/>
  <c r="AE10" i="20" s="1"/>
  <c r="L31" i="15"/>
  <c r="L36"/>
  <c r="L61" s="1"/>
  <c r="L80" s="1"/>
  <c r="W31"/>
  <c r="W36"/>
  <c r="W61" s="1"/>
  <c r="W80" s="1"/>
  <c r="S31"/>
  <c r="S36"/>
  <c r="S61" s="1"/>
  <c r="S80" s="1"/>
  <c r="Y47"/>
  <c r="Y72" s="1"/>
  <c r="AE32" i="20" s="1"/>
  <c r="X47" i="15"/>
  <c r="X72" s="1"/>
  <c r="AD32" i="20" s="1"/>
  <c r="J31" i="15"/>
  <c r="J36"/>
  <c r="J61" s="1"/>
  <c r="J80" s="1"/>
  <c r="Y43"/>
  <c r="Y68" s="1"/>
  <c r="AE28" i="20" s="1"/>
  <c r="X43" i="15"/>
  <c r="X68" s="1"/>
  <c r="AD28" i="20" s="1"/>
  <c r="Y50" i="15"/>
  <c r="Y75" s="1"/>
  <c r="AE35" i="20" s="1"/>
  <c r="X50" i="15"/>
  <c r="X75" s="1"/>
  <c r="AD35" i="20" s="1"/>
  <c r="Y37" i="15"/>
  <c r="Y62" s="1"/>
  <c r="AE22" i="20" s="1"/>
  <c r="X37" i="15"/>
  <c r="X62" s="1"/>
  <c r="AD22" i="20" s="1"/>
  <c r="Y39" i="15"/>
  <c r="Y64" s="1"/>
  <c r="AE24" i="20" s="1"/>
  <c r="X39" i="15"/>
  <c r="X64" s="1"/>
  <c r="AD24" i="20" s="1"/>
  <c r="O31" i="15"/>
  <c r="O36"/>
  <c r="O61" s="1"/>
  <c r="O80" s="1"/>
  <c r="G31"/>
  <c r="G36"/>
  <c r="G61" s="1"/>
  <c r="G80" s="1"/>
  <c r="Y45"/>
  <c r="Y70" s="1"/>
  <c r="AE30" i="20" s="1"/>
  <c r="X45" i="15"/>
  <c r="X70" s="1"/>
  <c r="AD30" i="20" s="1"/>
  <c r="Y53" i="15"/>
  <c r="Y78" s="1"/>
  <c r="AE38" i="20" s="1"/>
  <c r="X53" i="15"/>
  <c r="X78" s="1"/>
  <c r="AD38" i="20" s="1"/>
  <c r="M31" i="15"/>
  <c r="M36"/>
  <c r="M61" s="1"/>
  <c r="M80" s="1"/>
  <c r="U31"/>
  <c r="U36"/>
  <c r="U61" s="1"/>
  <c r="U80" s="1"/>
  <c r="Q31"/>
  <c r="Q36"/>
  <c r="Q61" s="1"/>
  <c r="Q80" s="1"/>
  <c r="Y51"/>
  <c r="Y76" s="1"/>
  <c r="AE36" i="20" s="1"/>
  <c r="X51" i="15"/>
  <c r="X76" s="1"/>
  <c r="AD36" i="20" s="1"/>
  <c r="P31" i="15"/>
  <c r="P36"/>
  <c r="P61" s="1"/>
  <c r="P80" s="1"/>
  <c r="R31"/>
  <c r="R36"/>
  <c r="R61" s="1"/>
  <c r="R80" s="1"/>
  <c r="Y36"/>
  <c r="Y61" s="1"/>
  <c r="X31"/>
  <c r="X36"/>
  <c r="X61" s="1"/>
  <c r="T31"/>
  <c r="T36"/>
  <c r="T61" s="1"/>
  <c r="T80" s="1"/>
  <c r="I31"/>
  <c r="I36"/>
  <c r="I61" s="1"/>
  <c r="I80" s="1"/>
  <c r="Y48"/>
  <c r="Y73" s="1"/>
  <c r="AE33" i="20" s="1"/>
  <c r="X48" i="15"/>
  <c r="X73" s="1"/>
  <c r="AD33" i="20" s="1"/>
  <c r="Y40" i="15"/>
  <c r="Y65" s="1"/>
  <c r="AE25" i="20" s="1"/>
  <c r="X40" i="15"/>
  <c r="X65" s="1"/>
  <c r="AD25" i="20" s="1"/>
  <c r="Y42" i="15"/>
  <c r="Y67" s="1"/>
  <c r="AE27" i="20" s="1"/>
  <c r="X42" i="15"/>
  <c r="X67" s="1"/>
  <c r="AD27" i="20" s="1"/>
  <c r="Y49" i="15"/>
  <c r="Y74" s="1"/>
  <c r="AE34" i="20" s="1"/>
  <c r="X49" i="15"/>
  <c r="X74" s="1"/>
  <c r="AD34" i="20" s="1"/>
  <c r="K31" i="15"/>
  <c r="K36"/>
  <c r="K61" s="1"/>
  <c r="K80" s="1"/>
  <c r="H31"/>
  <c r="H36"/>
  <c r="H61" s="1"/>
  <c r="H80" s="1"/>
  <c r="Y44"/>
  <c r="Y69" s="1"/>
  <c r="AE29" i="20" s="1"/>
  <c r="X44" i="15"/>
  <c r="X69" s="1"/>
  <c r="AD29" i="20" s="1"/>
  <c r="V31" i="15"/>
  <c r="V36"/>
  <c r="V61" s="1"/>
  <c r="V80" s="1"/>
  <c r="Y46"/>
  <c r="Y71" s="1"/>
  <c r="AE31" i="20" s="1"/>
  <c r="X46" i="15"/>
  <c r="X71" s="1"/>
  <c r="AD31" i="20" s="1"/>
  <c r="Y38" i="15"/>
  <c r="Y63" s="1"/>
  <c r="AE23" i="20" s="1"/>
  <c r="X38" i="15"/>
  <c r="X63" s="1"/>
  <c r="AD23" i="20" s="1"/>
  <c r="Y41" i="15"/>
  <c r="Y66" s="1"/>
  <c r="AE26" i="20" s="1"/>
  <c r="X41" i="15"/>
  <c r="X66" s="1"/>
  <c r="AD26" i="20" s="1"/>
  <c r="F31" i="15"/>
  <c r="F36"/>
  <c r="F61" s="1"/>
  <c r="F80" s="1"/>
  <c r="Y52"/>
  <c r="Y77" s="1"/>
  <c r="AE37" i="20" s="1"/>
  <c r="X52" i="15"/>
  <c r="X77" s="1"/>
  <c r="AD37" i="20" s="1"/>
  <c r="N31" i="15"/>
  <c r="N36"/>
  <c r="N61" s="1"/>
  <c r="N80" s="1"/>
  <c r="E31"/>
  <c r="E36"/>
  <c r="E61" s="1"/>
  <c r="E80" s="1"/>
  <c r="J89" i="6" l="1"/>
  <c r="J126" s="1"/>
  <c r="J110"/>
  <c r="J100"/>
  <c r="J116"/>
  <c r="J115"/>
  <c r="J96"/>
  <c r="J93"/>
  <c r="J111"/>
  <c r="J99"/>
  <c r="J101"/>
  <c r="P3" i="20"/>
  <c r="J106" i="6"/>
  <c r="J105"/>
  <c r="J97"/>
  <c r="J134" s="1"/>
  <c r="J90"/>
  <c r="J117"/>
  <c r="J98"/>
  <c r="J103"/>
  <c r="J108"/>
  <c r="J109"/>
  <c r="J104"/>
  <c r="J113"/>
  <c r="J80"/>
  <c r="J92"/>
  <c r="J102"/>
  <c r="J91"/>
  <c r="J94"/>
  <c r="J131" s="1"/>
  <c r="J112"/>
  <c r="J149" s="1"/>
  <c r="J114"/>
  <c r="J95"/>
  <c r="J107"/>
  <c r="J144" s="1"/>
  <c r="X91"/>
  <c r="X96"/>
  <c r="X111"/>
  <c r="X93"/>
  <c r="X114"/>
  <c r="X101"/>
  <c r="X102"/>
  <c r="X104"/>
  <c r="X117"/>
  <c r="X95"/>
  <c r="X97"/>
  <c r="X90"/>
  <c r="X115"/>
  <c r="X152" s="1"/>
  <c r="X99"/>
  <c r="X113"/>
  <c r="X89"/>
  <c r="X126" s="1"/>
  <c r="X103"/>
  <c r="X112"/>
  <c r="X106"/>
  <c r="X80"/>
  <c r="X109"/>
  <c r="X100"/>
  <c r="X137" s="1"/>
  <c r="X105"/>
  <c r="X98"/>
  <c r="X94"/>
  <c r="AD3" i="20"/>
  <c r="X110" i="6"/>
  <c r="X92"/>
  <c r="X108"/>
  <c r="X107"/>
  <c r="X116"/>
  <c r="P80"/>
  <c r="P97"/>
  <c r="P117"/>
  <c r="P96"/>
  <c r="P93"/>
  <c r="P98"/>
  <c r="P135" s="1"/>
  <c r="P107"/>
  <c r="P100"/>
  <c r="P112"/>
  <c r="P114"/>
  <c r="P89"/>
  <c r="P126" s="1"/>
  <c r="P113"/>
  <c r="P92"/>
  <c r="P110"/>
  <c r="P103"/>
  <c r="P115"/>
  <c r="P116"/>
  <c r="P104"/>
  <c r="P94"/>
  <c r="P90"/>
  <c r="P102"/>
  <c r="P99"/>
  <c r="P136" s="1"/>
  <c r="P111"/>
  <c r="P109"/>
  <c r="P105"/>
  <c r="P95"/>
  <c r="P91"/>
  <c r="V3" i="20"/>
  <c r="P108" i="6"/>
  <c r="P106"/>
  <c r="P101"/>
  <c r="I104"/>
  <c r="I90"/>
  <c r="I110"/>
  <c r="I92"/>
  <c r="I102"/>
  <c r="I89"/>
  <c r="I126" s="1"/>
  <c r="I100"/>
  <c r="O3" i="20"/>
  <c r="I97" i="6"/>
  <c r="I96"/>
  <c r="I101"/>
  <c r="I138" s="1"/>
  <c r="I105"/>
  <c r="I98"/>
  <c r="I135" s="1"/>
  <c r="I99"/>
  <c r="I107"/>
  <c r="I103"/>
  <c r="I94"/>
  <c r="I109"/>
  <c r="I113"/>
  <c r="I108"/>
  <c r="I117"/>
  <c r="I115"/>
  <c r="I95"/>
  <c r="I116"/>
  <c r="I80"/>
  <c r="I112"/>
  <c r="I111"/>
  <c r="I148" s="1"/>
  <c r="I91"/>
  <c r="I114"/>
  <c r="I93"/>
  <c r="I106"/>
  <c r="R3" i="20"/>
  <c r="L97" i="6"/>
  <c r="L110"/>
  <c r="L91"/>
  <c r="L116"/>
  <c r="L94"/>
  <c r="L100"/>
  <c r="L104"/>
  <c r="L117"/>
  <c r="L107"/>
  <c r="L108"/>
  <c r="L98"/>
  <c r="L115"/>
  <c r="L102"/>
  <c r="L101"/>
  <c r="L138" s="1"/>
  <c r="L95"/>
  <c r="L103"/>
  <c r="L99"/>
  <c r="L93"/>
  <c r="L111"/>
  <c r="L109"/>
  <c r="L114"/>
  <c r="L80"/>
  <c r="L90"/>
  <c r="L92"/>
  <c r="L129" s="1"/>
  <c r="L105"/>
  <c r="L106"/>
  <c r="L113"/>
  <c r="L96"/>
  <c r="L112"/>
  <c r="L89"/>
  <c r="L126" s="1"/>
  <c r="V102"/>
  <c r="V115"/>
  <c r="V105"/>
  <c r="V90"/>
  <c r="V113"/>
  <c r="V98"/>
  <c r="V116"/>
  <c r="V91"/>
  <c r="V128" s="1"/>
  <c r="V93"/>
  <c r="V95"/>
  <c r="V111"/>
  <c r="V117"/>
  <c r="V96"/>
  <c r="V106"/>
  <c r="V89"/>
  <c r="V126" s="1"/>
  <c r="V108"/>
  <c r="V80"/>
  <c r="AB3" i="20"/>
  <c r="V107" i="6"/>
  <c r="V94"/>
  <c r="V99"/>
  <c r="V109"/>
  <c r="V92"/>
  <c r="V97"/>
  <c r="V104"/>
  <c r="V114"/>
  <c r="V103"/>
  <c r="V110"/>
  <c r="V101"/>
  <c r="V100"/>
  <c r="V112"/>
  <c r="V149" s="1"/>
  <c r="N80"/>
  <c r="N106"/>
  <c r="N100"/>
  <c r="N110"/>
  <c r="N91"/>
  <c r="N103"/>
  <c r="T3" i="20"/>
  <c r="N111" i="6"/>
  <c r="N148" s="1"/>
  <c r="N108"/>
  <c r="N115"/>
  <c r="N95"/>
  <c r="N97"/>
  <c r="N94"/>
  <c r="N96"/>
  <c r="N89"/>
  <c r="N126" s="1"/>
  <c r="N104"/>
  <c r="N101"/>
  <c r="N99"/>
  <c r="N116"/>
  <c r="N92"/>
  <c r="N112"/>
  <c r="N109"/>
  <c r="N102"/>
  <c r="N117"/>
  <c r="N113"/>
  <c r="N150" s="1"/>
  <c r="N90"/>
  <c r="N105"/>
  <c r="N98"/>
  <c r="N135" s="1"/>
  <c r="N93"/>
  <c r="N107"/>
  <c r="N144" s="1"/>
  <c r="N114"/>
  <c r="M114"/>
  <c r="M115"/>
  <c r="M113"/>
  <c r="M95"/>
  <c r="M98"/>
  <c r="M94"/>
  <c r="M117"/>
  <c r="S3" i="20"/>
  <c r="M107" i="6"/>
  <c r="M106"/>
  <c r="M110"/>
  <c r="M99"/>
  <c r="M89"/>
  <c r="M126" s="1"/>
  <c r="M96"/>
  <c r="M102"/>
  <c r="M91"/>
  <c r="M111"/>
  <c r="M90"/>
  <c r="M108"/>
  <c r="M100"/>
  <c r="M92"/>
  <c r="M116"/>
  <c r="M153" s="1"/>
  <c r="M93"/>
  <c r="M101"/>
  <c r="M97"/>
  <c r="M105"/>
  <c r="M103"/>
  <c r="M140" s="1"/>
  <c r="M80"/>
  <c r="M109"/>
  <c r="M112"/>
  <c r="M104"/>
  <c r="M141" s="1"/>
  <c r="G99"/>
  <c r="G109"/>
  <c r="G94"/>
  <c r="G105"/>
  <c r="G91"/>
  <c r="G92"/>
  <c r="G98"/>
  <c r="G90"/>
  <c r="G95"/>
  <c r="G104"/>
  <c r="G108"/>
  <c r="G106"/>
  <c r="G143" s="1"/>
  <c r="M3" i="20"/>
  <c r="G117" i="6"/>
  <c r="G93"/>
  <c r="G101"/>
  <c r="G111"/>
  <c r="G97"/>
  <c r="G110"/>
  <c r="G96"/>
  <c r="G114"/>
  <c r="G116"/>
  <c r="G100"/>
  <c r="G80"/>
  <c r="G112"/>
  <c r="G113"/>
  <c r="G89"/>
  <c r="G126" s="1"/>
  <c r="G102"/>
  <c r="G139" s="1"/>
  <c r="G103"/>
  <c r="G107"/>
  <c r="G115"/>
  <c r="H113"/>
  <c r="N3" i="20"/>
  <c r="H114" i="6"/>
  <c r="H117"/>
  <c r="H93"/>
  <c r="H101"/>
  <c r="H90"/>
  <c r="H116"/>
  <c r="H107"/>
  <c r="H111"/>
  <c r="H105"/>
  <c r="H94"/>
  <c r="H106"/>
  <c r="H100"/>
  <c r="H103"/>
  <c r="H109"/>
  <c r="H102"/>
  <c r="H80"/>
  <c r="H99"/>
  <c r="H104"/>
  <c r="H95"/>
  <c r="H110"/>
  <c r="H115"/>
  <c r="H152" s="1"/>
  <c r="H91"/>
  <c r="H96"/>
  <c r="H133" s="1"/>
  <c r="H92"/>
  <c r="H98"/>
  <c r="H112"/>
  <c r="H108"/>
  <c r="H145" s="1"/>
  <c r="H89"/>
  <c r="H126" s="1"/>
  <c r="H97"/>
  <c r="W105"/>
  <c r="W100"/>
  <c r="W102"/>
  <c r="W103"/>
  <c r="W116"/>
  <c r="W110"/>
  <c r="W112"/>
  <c r="W92"/>
  <c r="W114"/>
  <c r="W95"/>
  <c r="W106"/>
  <c r="W111"/>
  <c r="W96"/>
  <c r="W107"/>
  <c r="W115"/>
  <c r="W113"/>
  <c r="W108"/>
  <c r="W109"/>
  <c r="W91"/>
  <c r="W99"/>
  <c r="W89"/>
  <c r="W126" s="1"/>
  <c r="W101"/>
  <c r="W138" s="1"/>
  <c r="W90"/>
  <c r="W80"/>
  <c r="W104"/>
  <c r="W97"/>
  <c r="W93"/>
  <c r="W94"/>
  <c r="W117"/>
  <c r="AC3" i="20"/>
  <c r="W98" i="6"/>
  <c r="O111"/>
  <c r="O95"/>
  <c r="O91"/>
  <c r="O104"/>
  <c r="O117"/>
  <c r="U3" i="20"/>
  <c r="O112" i="6"/>
  <c r="O115"/>
  <c r="O103"/>
  <c r="O93"/>
  <c r="O99"/>
  <c r="O80"/>
  <c r="O94"/>
  <c r="O110"/>
  <c r="O92"/>
  <c r="O129" s="1"/>
  <c r="O96"/>
  <c r="O102"/>
  <c r="O113"/>
  <c r="O100"/>
  <c r="O137" s="1"/>
  <c r="O116"/>
  <c r="O101"/>
  <c r="O97"/>
  <c r="O107"/>
  <c r="O114"/>
  <c r="O98"/>
  <c r="O90"/>
  <c r="O106"/>
  <c r="O89"/>
  <c r="O126" s="1"/>
  <c r="O105"/>
  <c r="O108"/>
  <c r="O109"/>
  <c r="Q93"/>
  <c r="Q111"/>
  <c r="Q110"/>
  <c r="Q99"/>
  <c r="Q112"/>
  <c r="Q95"/>
  <c r="Q109"/>
  <c r="Q108"/>
  <c r="Q100"/>
  <c r="Q92"/>
  <c r="Q106"/>
  <c r="Q115"/>
  <c r="Q97"/>
  <c r="Q104"/>
  <c r="Q105"/>
  <c r="Q114"/>
  <c r="Q89"/>
  <c r="Q126" s="1"/>
  <c r="Q116"/>
  <c r="Q117"/>
  <c r="Q107"/>
  <c r="Q80"/>
  <c r="W3" i="20"/>
  <c r="Q102" i="6"/>
  <c r="Q101"/>
  <c r="Q103"/>
  <c r="Q91"/>
  <c r="Q90"/>
  <c r="Q94"/>
  <c r="Q96"/>
  <c r="Q98"/>
  <c r="Q113"/>
  <c r="U80"/>
  <c r="U94"/>
  <c r="U90"/>
  <c r="U115"/>
  <c r="U93"/>
  <c r="U92"/>
  <c r="U117"/>
  <c r="U100"/>
  <c r="U101"/>
  <c r="U97"/>
  <c r="U104"/>
  <c r="U91"/>
  <c r="U98"/>
  <c r="U105"/>
  <c r="U113"/>
  <c r="U102"/>
  <c r="AA3" i="20"/>
  <c r="U103" i="6"/>
  <c r="U114"/>
  <c r="U116"/>
  <c r="U153" s="1"/>
  <c r="U112"/>
  <c r="U99"/>
  <c r="U89"/>
  <c r="U126" s="1"/>
  <c r="U108"/>
  <c r="U110"/>
  <c r="U96"/>
  <c r="U95"/>
  <c r="U107"/>
  <c r="U109"/>
  <c r="U111"/>
  <c r="U106"/>
  <c r="R105"/>
  <c r="R111"/>
  <c r="R102"/>
  <c r="R116"/>
  <c r="R104"/>
  <c r="R115"/>
  <c r="R95"/>
  <c r="R90"/>
  <c r="R112"/>
  <c r="R113"/>
  <c r="R110"/>
  <c r="R98"/>
  <c r="R109"/>
  <c r="R101"/>
  <c r="R93"/>
  <c r="R80"/>
  <c r="R107"/>
  <c r="R114"/>
  <c r="R151" s="1"/>
  <c r="R97"/>
  <c r="R91"/>
  <c r="R128" s="1"/>
  <c r="R92"/>
  <c r="R89"/>
  <c r="R126" s="1"/>
  <c r="X3" i="20"/>
  <c r="R106" i="6"/>
  <c r="R99"/>
  <c r="R108"/>
  <c r="R117"/>
  <c r="R103"/>
  <c r="R96"/>
  <c r="R100"/>
  <c r="R94"/>
  <c r="R131" s="1"/>
  <c r="T96"/>
  <c r="T95"/>
  <c r="T104"/>
  <c r="T103"/>
  <c r="T106"/>
  <c r="T107"/>
  <c r="T101"/>
  <c r="T102"/>
  <c r="T115"/>
  <c r="T98"/>
  <c r="T97"/>
  <c r="T93"/>
  <c r="T113"/>
  <c r="T100"/>
  <c r="T80"/>
  <c r="T112"/>
  <c r="T110"/>
  <c r="T94"/>
  <c r="T105"/>
  <c r="T142" s="1"/>
  <c r="T109"/>
  <c r="T90"/>
  <c r="Z3" i="20"/>
  <c r="T114" i="6"/>
  <c r="T108"/>
  <c r="T111"/>
  <c r="T148" s="1"/>
  <c r="T116"/>
  <c r="T89"/>
  <c r="T126" s="1"/>
  <c r="T91"/>
  <c r="T99"/>
  <c r="T117"/>
  <c r="T92"/>
  <c r="F61"/>
  <c r="Y36"/>
  <c r="Y61" s="1"/>
  <c r="AE3" i="20" s="1"/>
  <c r="K80" i="6"/>
  <c r="K117"/>
  <c r="K96"/>
  <c r="K113"/>
  <c r="K116"/>
  <c r="K108"/>
  <c r="K103"/>
  <c r="K93"/>
  <c r="K91"/>
  <c r="K107"/>
  <c r="K89"/>
  <c r="K126" s="1"/>
  <c r="K110"/>
  <c r="K92"/>
  <c r="K129" s="1"/>
  <c r="K109"/>
  <c r="K146" s="1"/>
  <c r="K105"/>
  <c r="K99"/>
  <c r="K111"/>
  <c r="K97"/>
  <c r="K104"/>
  <c r="K115"/>
  <c r="K94"/>
  <c r="K106"/>
  <c r="K95"/>
  <c r="K98"/>
  <c r="K114"/>
  <c r="K100"/>
  <c r="K101"/>
  <c r="K112"/>
  <c r="Q3" i="20"/>
  <c r="K90" i="6"/>
  <c r="K102"/>
  <c r="S104"/>
  <c r="S96"/>
  <c r="Y3" i="20"/>
  <c r="S92" i="6"/>
  <c r="S113"/>
  <c r="S110"/>
  <c r="S91"/>
  <c r="S102"/>
  <c r="S99"/>
  <c r="S114"/>
  <c r="S109"/>
  <c r="S105"/>
  <c r="S89"/>
  <c r="S126" s="1"/>
  <c r="S111"/>
  <c r="S148" s="1"/>
  <c r="S103"/>
  <c r="S93"/>
  <c r="S130" s="1"/>
  <c r="S112"/>
  <c r="S90"/>
  <c r="S80"/>
  <c r="S116"/>
  <c r="S97"/>
  <c r="S100"/>
  <c r="S95"/>
  <c r="S106"/>
  <c r="S143" s="1"/>
  <c r="S108"/>
  <c r="S117"/>
  <c r="S101"/>
  <c r="S107"/>
  <c r="S115"/>
  <c r="S98"/>
  <c r="S94"/>
  <c r="E62"/>
  <c r="Y37"/>
  <c r="Y62" s="1"/>
  <c r="K7" i="20"/>
  <c r="AA65" i="6"/>
  <c r="X80" i="15"/>
  <c r="F89"/>
  <c r="F126" s="1"/>
  <c r="F90"/>
  <c r="F96"/>
  <c r="F94"/>
  <c r="F112"/>
  <c r="F109"/>
  <c r="F110"/>
  <c r="F98"/>
  <c r="F101"/>
  <c r="F111"/>
  <c r="F99"/>
  <c r="F103"/>
  <c r="F113"/>
  <c r="F93"/>
  <c r="F95"/>
  <c r="F115"/>
  <c r="F92"/>
  <c r="F107"/>
  <c r="F97"/>
  <c r="F134" s="1"/>
  <c r="F104"/>
  <c r="F114"/>
  <c r="L21" i="20"/>
  <c r="F105" i="15"/>
  <c r="F117"/>
  <c r="F100"/>
  <c r="F91"/>
  <c r="F128" s="1"/>
  <c r="F102"/>
  <c r="F116"/>
  <c r="F108"/>
  <c r="F106"/>
  <c r="V117"/>
  <c r="V89"/>
  <c r="V126" s="1"/>
  <c r="V95"/>
  <c r="V100"/>
  <c r="V112"/>
  <c r="V91"/>
  <c r="V115"/>
  <c r="V110"/>
  <c r="V114"/>
  <c r="V98"/>
  <c r="V105"/>
  <c r="V102"/>
  <c r="V107"/>
  <c r="V90"/>
  <c r="V127" s="1"/>
  <c r="V116"/>
  <c r="V153" s="1"/>
  <c r="AB21" i="20"/>
  <c r="V96" i="15"/>
  <c r="V103"/>
  <c r="V111"/>
  <c r="V106"/>
  <c r="V108"/>
  <c r="V145" s="1"/>
  <c r="V94"/>
  <c r="V93"/>
  <c r="V99"/>
  <c r="V104"/>
  <c r="V109"/>
  <c r="V113"/>
  <c r="V101"/>
  <c r="V138" s="1"/>
  <c r="V97"/>
  <c r="V134" s="1"/>
  <c r="V92"/>
  <c r="V129" s="1"/>
  <c r="I89"/>
  <c r="I126" s="1"/>
  <c r="I116"/>
  <c r="I97"/>
  <c r="I109"/>
  <c r="I104"/>
  <c r="I100"/>
  <c r="I93"/>
  <c r="I113"/>
  <c r="I94"/>
  <c r="I115"/>
  <c r="I117"/>
  <c r="I91"/>
  <c r="I106"/>
  <c r="I103"/>
  <c r="I98"/>
  <c r="I135" s="1"/>
  <c r="O21" i="20"/>
  <c r="I107" i="15"/>
  <c r="I99"/>
  <c r="I114"/>
  <c r="I90"/>
  <c r="I111"/>
  <c r="I92"/>
  <c r="I96"/>
  <c r="I105"/>
  <c r="I102"/>
  <c r="I108"/>
  <c r="I101"/>
  <c r="I95"/>
  <c r="I110"/>
  <c r="I112"/>
  <c r="X21" i="20"/>
  <c r="R116" i="15"/>
  <c r="R104"/>
  <c r="R106"/>
  <c r="R98"/>
  <c r="R107"/>
  <c r="R115"/>
  <c r="R114"/>
  <c r="R96"/>
  <c r="R93"/>
  <c r="R110"/>
  <c r="R103"/>
  <c r="R94"/>
  <c r="R90"/>
  <c r="R91"/>
  <c r="R99"/>
  <c r="R100"/>
  <c r="R109"/>
  <c r="R92"/>
  <c r="R129" s="1"/>
  <c r="R112"/>
  <c r="R89"/>
  <c r="R126" s="1"/>
  <c r="R97"/>
  <c r="R95"/>
  <c r="R102"/>
  <c r="R113"/>
  <c r="R105"/>
  <c r="R117"/>
  <c r="R101"/>
  <c r="R108"/>
  <c r="R111"/>
  <c r="U116"/>
  <c r="U102"/>
  <c r="U112"/>
  <c r="U93"/>
  <c r="U101"/>
  <c r="U89"/>
  <c r="U126" s="1"/>
  <c r="U100"/>
  <c r="U90"/>
  <c r="U104"/>
  <c r="U97"/>
  <c r="U106"/>
  <c r="U107"/>
  <c r="U113"/>
  <c r="U105"/>
  <c r="U115"/>
  <c r="AA21" i="20"/>
  <c r="U99" i="15"/>
  <c r="U103"/>
  <c r="U114"/>
  <c r="U111"/>
  <c r="U98"/>
  <c r="U91"/>
  <c r="U96"/>
  <c r="U108"/>
  <c r="U145" s="1"/>
  <c r="U110"/>
  <c r="U94"/>
  <c r="U117"/>
  <c r="U109"/>
  <c r="U95"/>
  <c r="U92"/>
  <c r="U129" s="1"/>
  <c r="M21" i="20"/>
  <c r="G113" i="15"/>
  <c r="G90"/>
  <c r="G100"/>
  <c r="G109"/>
  <c r="G114"/>
  <c r="G110"/>
  <c r="G101"/>
  <c r="G91"/>
  <c r="G104"/>
  <c r="G103"/>
  <c r="G106"/>
  <c r="G89"/>
  <c r="G126" s="1"/>
  <c r="G95"/>
  <c r="G117"/>
  <c r="G102"/>
  <c r="G108"/>
  <c r="G116"/>
  <c r="G92"/>
  <c r="G112"/>
  <c r="G96"/>
  <c r="G94"/>
  <c r="G93"/>
  <c r="G130" s="1"/>
  <c r="G115"/>
  <c r="G107"/>
  <c r="G99"/>
  <c r="G111"/>
  <c r="G148" s="1"/>
  <c r="G97"/>
  <c r="G105"/>
  <c r="G98"/>
  <c r="J107"/>
  <c r="J99"/>
  <c r="J106"/>
  <c r="J94"/>
  <c r="J90"/>
  <c r="J100"/>
  <c r="J111"/>
  <c r="J97"/>
  <c r="J116"/>
  <c r="J91"/>
  <c r="J108"/>
  <c r="J115"/>
  <c r="J93"/>
  <c r="J114"/>
  <c r="J105"/>
  <c r="P21" i="20"/>
  <c r="J89" i="15"/>
  <c r="J126" s="1"/>
  <c r="J109"/>
  <c r="J98"/>
  <c r="J117"/>
  <c r="J102"/>
  <c r="J92"/>
  <c r="J129" s="1"/>
  <c r="J103"/>
  <c r="J110"/>
  <c r="J113"/>
  <c r="J95"/>
  <c r="J112"/>
  <c r="J149" s="1"/>
  <c r="J104"/>
  <c r="J96"/>
  <c r="J101"/>
  <c r="J138" s="1"/>
  <c r="S104"/>
  <c r="S101"/>
  <c r="S92"/>
  <c r="S116"/>
  <c r="S108"/>
  <c r="S115"/>
  <c r="S102"/>
  <c r="S100"/>
  <c r="S103"/>
  <c r="S107"/>
  <c r="S106"/>
  <c r="S96"/>
  <c r="S95"/>
  <c r="S90"/>
  <c r="S117"/>
  <c r="Y21" i="20"/>
  <c r="S93" i="15"/>
  <c r="S109"/>
  <c r="S111"/>
  <c r="S114"/>
  <c r="S89"/>
  <c r="S126" s="1"/>
  <c r="S99"/>
  <c r="S105"/>
  <c r="S94"/>
  <c r="S98"/>
  <c r="S97"/>
  <c r="S113"/>
  <c r="S91"/>
  <c r="S110"/>
  <c r="S112"/>
  <c r="R21" i="20"/>
  <c r="L115" i="15"/>
  <c r="L102"/>
  <c r="L92"/>
  <c r="L96"/>
  <c r="L104"/>
  <c r="L91"/>
  <c r="L97"/>
  <c r="L112"/>
  <c r="L109"/>
  <c r="L110"/>
  <c r="L116"/>
  <c r="L108"/>
  <c r="L106"/>
  <c r="L105"/>
  <c r="L94"/>
  <c r="L100"/>
  <c r="L113"/>
  <c r="L99"/>
  <c r="L103"/>
  <c r="L107"/>
  <c r="L98"/>
  <c r="L90"/>
  <c r="L111"/>
  <c r="L93"/>
  <c r="L114"/>
  <c r="L117"/>
  <c r="L101"/>
  <c r="L89"/>
  <c r="L126" s="1"/>
  <c r="L95"/>
  <c r="X109"/>
  <c r="X102"/>
  <c r="X89"/>
  <c r="X126" s="1"/>
  <c r="X91"/>
  <c r="X103"/>
  <c r="X94"/>
  <c r="X115"/>
  <c r="X114"/>
  <c r="X111"/>
  <c r="X113"/>
  <c r="X101"/>
  <c r="X105"/>
  <c r="X98"/>
  <c r="X107"/>
  <c r="X106"/>
  <c r="X93"/>
  <c r="X108"/>
  <c r="X99"/>
  <c r="X104"/>
  <c r="X95"/>
  <c r="X97"/>
  <c r="X100"/>
  <c r="AD21" i="20"/>
  <c r="X112" i="15"/>
  <c r="X117"/>
  <c r="X92"/>
  <c r="X116"/>
  <c r="X153" s="1"/>
  <c r="X90"/>
  <c r="X110"/>
  <c r="X147" s="1"/>
  <c r="X96"/>
  <c r="K111"/>
  <c r="K108"/>
  <c r="K112"/>
  <c r="K99"/>
  <c r="K109"/>
  <c r="K89"/>
  <c r="K126" s="1"/>
  <c r="K102"/>
  <c r="K95"/>
  <c r="K113"/>
  <c r="K96"/>
  <c r="K92"/>
  <c r="K101"/>
  <c r="K115"/>
  <c r="K107"/>
  <c r="K110"/>
  <c r="Q21" i="20"/>
  <c r="K91" i="15"/>
  <c r="K106"/>
  <c r="K103"/>
  <c r="K140" s="1"/>
  <c r="K114"/>
  <c r="K100"/>
  <c r="K98"/>
  <c r="K93"/>
  <c r="K130" s="1"/>
  <c r="K97"/>
  <c r="K105"/>
  <c r="K94"/>
  <c r="K104"/>
  <c r="K141" s="1"/>
  <c r="K117"/>
  <c r="K90"/>
  <c r="K116"/>
  <c r="Z21" i="20"/>
  <c r="T105" i="15"/>
  <c r="T97"/>
  <c r="T111"/>
  <c r="T99"/>
  <c r="T116"/>
  <c r="T101"/>
  <c r="T90"/>
  <c r="T110"/>
  <c r="T103"/>
  <c r="T96"/>
  <c r="T106"/>
  <c r="T89"/>
  <c r="T126" s="1"/>
  <c r="T93"/>
  <c r="T94"/>
  <c r="T92"/>
  <c r="T98"/>
  <c r="T107"/>
  <c r="T113"/>
  <c r="T114"/>
  <c r="T115"/>
  <c r="T100"/>
  <c r="T104"/>
  <c r="T117"/>
  <c r="T95"/>
  <c r="T91"/>
  <c r="T108"/>
  <c r="T102"/>
  <c r="T109"/>
  <c r="T112"/>
  <c r="Y102"/>
  <c r="Y113"/>
  <c r="Y115"/>
  <c r="Y111"/>
  <c r="Y114"/>
  <c r="Y91"/>
  <c r="Y97"/>
  <c r="Y107"/>
  <c r="AE21" i="20"/>
  <c r="Y100" i="15"/>
  <c r="Y112"/>
  <c r="Y95"/>
  <c r="Y99"/>
  <c r="Y92"/>
  <c r="Y129" s="1"/>
  <c r="Y109"/>
  <c r="Y101"/>
  <c r="Y80"/>
  <c r="Y110"/>
  <c r="Y116"/>
  <c r="Y153" s="1"/>
  <c r="Y98"/>
  <c r="Y96"/>
  <c r="Y103"/>
  <c r="Y104"/>
  <c r="Y93"/>
  <c r="Y89"/>
  <c r="Y126" s="1"/>
  <c r="Y108"/>
  <c r="Y106"/>
  <c r="Y105"/>
  <c r="Y117"/>
  <c r="Y94"/>
  <c r="Y90"/>
  <c r="T21" i="20"/>
  <c r="N103" i="15"/>
  <c r="N92"/>
  <c r="N105"/>
  <c r="N108"/>
  <c r="N99"/>
  <c r="N101"/>
  <c r="N112"/>
  <c r="N93"/>
  <c r="N100"/>
  <c r="N91"/>
  <c r="N115"/>
  <c r="N109"/>
  <c r="N146" s="1"/>
  <c r="N95"/>
  <c r="N111"/>
  <c r="N106"/>
  <c r="N143" s="1"/>
  <c r="N117"/>
  <c r="N89"/>
  <c r="N126" s="1"/>
  <c r="N116"/>
  <c r="N96"/>
  <c r="N90"/>
  <c r="N98"/>
  <c r="N114"/>
  <c r="N94"/>
  <c r="N104"/>
  <c r="N97"/>
  <c r="N110"/>
  <c r="N107"/>
  <c r="N144" s="1"/>
  <c r="N113"/>
  <c r="N102"/>
  <c r="H90"/>
  <c r="H108"/>
  <c r="H92"/>
  <c r="H112"/>
  <c r="H110"/>
  <c r="H114"/>
  <c r="H91"/>
  <c r="H94"/>
  <c r="H89"/>
  <c r="H126" s="1"/>
  <c r="H107"/>
  <c r="H98"/>
  <c r="H104"/>
  <c r="H116"/>
  <c r="H103"/>
  <c r="H96"/>
  <c r="H100"/>
  <c r="H97"/>
  <c r="H101"/>
  <c r="H95"/>
  <c r="H106"/>
  <c r="H102"/>
  <c r="H113"/>
  <c r="H115"/>
  <c r="H93"/>
  <c r="H109"/>
  <c r="N21" i="20"/>
  <c r="H117" i="15"/>
  <c r="H99"/>
  <c r="H111"/>
  <c r="H148" s="1"/>
  <c r="H105"/>
  <c r="P106"/>
  <c r="P104"/>
  <c r="P114"/>
  <c r="P112"/>
  <c r="P108"/>
  <c r="P117"/>
  <c r="P90"/>
  <c r="P109"/>
  <c r="P94"/>
  <c r="P98"/>
  <c r="P99"/>
  <c r="P115"/>
  <c r="P100"/>
  <c r="P105"/>
  <c r="P142" s="1"/>
  <c r="P102"/>
  <c r="P91"/>
  <c r="P103"/>
  <c r="P101"/>
  <c r="P111"/>
  <c r="P97"/>
  <c r="P107"/>
  <c r="P144" s="1"/>
  <c r="P95"/>
  <c r="P89"/>
  <c r="P126" s="1"/>
  <c r="P92"/>
  <c r="P129" s="1"/>
  <c r="V21" i="20"/>
  <c r="P110" i="15"/>
  <c r="P93"/>
  <c r="P113"/>
  <c r="P150" s="1"/>
  <c r="P116"/>
  <c r="P96"/>
  <c r="P133" s="1"/>
  <c r="W21" i="20"/>
  <c r="Q89" i="15"/>
  <c r="Q126" s="1"/>
  <c r="Q107"/>
  <c r="Q112"/>
  <c r="Q105"/>
  <c r="Q108"/>
  <c r="Q101"/>
  <c r="Q98"/>
  <c r="Q104"/>
  <c r="Q94"/>
  <c r="Q116"/>
  <c r="Q99"/>
  <c r="Q103"/>
  <c r="Q92"/>
  <c r="Q113"/>
  <c r="Q95"/>
  <c r="Q109"/>
  <c r="Q115"/>
  <c r="Q110"/>
  <c r="Q93"/>
  <c r="Q111"/>
  <c r="Q96"/>
  <c r="Q97"/>
  <c r="Q100"/>
  <c r="Q137" s="1"/>
  <c r="Q91"/>
  <c r="Q106"/>
  <c r="Q117"/>
  <c r="Q114"/>
  <c r="Q102"/>
  <c r="Q90"/>
  <c r="Q127" s="1"/>
  <c r="S21" i="20"/>
  <c r="M112" i="15"/>
  <c r="M99"/>
  <c r="M94"/>
  <c r="M115"/>
  <c r="M96"/>
  <c r="M111"/>
  <c r="M106"/>
  <c r="M100"/>
  <c r="M89"/>
  <c r="M126" s="1"/>
  <c r="M103"/>
  <c r="M98"/>
  <c r="M93"/>
  <c r="M104"/>
  <c r="M113"/>
  <c r="M114"/>
  <c r="M92"/>
  <c r="M108"/>
  <c r="M90"/>
  <c r="M109"/>
  <c r="M95"/>
  <c r="M116"/>
  <c r="M105"/>
  <c r="M107"/>
  <c r="M144" s="1"/>
  <c r="M102"/>
  <c r="M117"/>
  <c r="M101"/>
  <c r="M110"/>
  <c r="M147" s="1"/>
  <c r="M91"/>
  <c r="M97"/>
  <c r="M134" s="1"/>
  <c r="U21" i="20"/>
  <c r="O105" i="15"/>
  <c r="O90"/>
  <c r="O111"/>
  <c r="O91"/>
  <c r="O95"/>
  <c r="O106"/>
  <c r="O112"/>
  <c r="O108"/>
  <c r="O102"/>
  <c r="O99"/>
  <c r="O115"/>
  <c r="O114"/>
  <c r="O101"/>
  <c r="O92"/>
  <c r="O97"/>
  <c r="O110"/>
  <c r="O94"/>
  <c r="O100"/>
  <c r="O104"/>
  <c r="O117"/>
  <c r="O103"/>
  <c r="O140" s="1"/>
  <c r="O113"/>
  <c r="O96"/>
  <c r="O109"/>
  <c r="O146" s="1"/>
  <c r="O98"/>
  <c r="O93"/>
  <c r="O130" s="1"/>
  <c r="O89"/>
  <c r="O126" s="1"/>
  <c r="O116"/>
  <c r="O107"/>
  <c r="AC21" i="20"/>
  <c r="W100" i="15"/>
  <c r="W113"/>
  <c r="W93"/>
  <c r="W96"/>
  <c r="W116"/>
  <c r="W105"/>
  <c r="W108"/>
  <c r="W92"/>
  <c r="W103"/>
  <c r="W109"/>
  <c r="W89"/>
  <c r="W126" s="1"/>
  <c r="W95"/>
  <c r="W112"/>
  <c r="W114"/>
  <c r="W151" s="1"/>
  <c r="W104"/>
  <c r="W101"/>
  <c r="W111"/>
  <c r="W107"/>
  <c r="W99"/>
  <c r="W90"/>
  <c r="W106"/>
  <c r="W110"/>
  <c r="W147" s="1"/>
  <c r="W91"/>
  <c r="W94"/>
  <c r="W117"/>
  <c r="W115"/>
  <c r="W152" s="1"/>
  <c r="W102"/>
  <c r="W97"/>
  <c r="W134" s="1"/>
  <c r="W98"/>
  <c r="E98"/>
  <c r="E110"/>
  <c r="E105"/>
  <c r="E104"/>
  <c r="E103"/>
  <c r="E96"/>
  <c r="E94"/>
  <c r="E95"/>
  <c r="E115"/>
  <c r="E106"/>
  <c r="E117"/>
  <c r="E107"/>
  <c r="E102"/>
  <c r="E109"/>
  <c r="E100"/>
  <c r="E89"/>
  <c r="E126" s="1"/>
  <c r="E114"/>
  <c r="E111"/>
  <c r="E148" s="1"/>
  <c r="E116"/>
  <c r="E99"/>
  <c r="E108"/>
  <c r="E92"/>
  <c r="E91"/>
  <c r="E97"/>
  <c r="E90"/>
  <c r="E93"/>
  <c r="E130" s="1"/>
  <c r="E112"/>
  <c r="E101"/>
  <c r="E113"/>
  <c r="K21" i="20"/>
  <c r="G151" i="15" l="1"/>
  <c r="U146"/>
  <c r="F150"/>
  <c r="K141" i="6"/>
  <c r="O153"/>
  <c r="M137"/>
  <c r="N137" i="15"/>
  <c r="U151" i="6"/>
  <c r="V151"/>
  <c r="G149"/>
  <c r="M138"/>
  <c r="Q136" i="15"/>
  <c r="X144" i="6"/>
  <c r="X149"/>
  <c r="J151"/>
  <c r="J139"/>
  <c r="O137" i="15"/>
  <c r="F141"/>
  <c r="S144" i="6"/>
  <c r="F151" i="15"/>
  <c r="X129" i="6"/>
  <c r="K139"/>
  <c r="I144" i="15"/>
  <c r="J148" i="6"/>
  <c r="O151"/>
  <c r="O133"/>
  <c r="W152"/>
  <c r="W143"/>
  <c r="H147"/>
  <c r="G148"/>
  <c r="G132"/>
  <c r="G136"/>
  <c r="M128"/>
  <c r="M132"/>
  <c r="N151"/>
  <c r="N139"/>
  <c r="N132"/>
  <c r="V146"/>
  <c r="V132"/>
  <c r="V135"/>
  <c r="L146"/>
  <c r="I128"/>
  <c r="I153"/>
  <c r="P148"/>
  <c r="P131"/>
  <c r="P140"/>
  <c r="X136"/>
  <c r="U140" i="15"/>
  <c r="X140" i="6"/>
  <c r="C10" i="15"/>
  <c r="S153" i="6"/>
  <c r="S142"/>
  <c r="S139"/>
  <c r="S129"/>
  <c r="K138"/>
  <c r="K132"/>
  <c r="T128"/>
  <c r="T145"/>
  <c r="T149"/>
  <c r="T130"/>
  <c r="T139"/>
  <c r="R134"/>
  <c r="R130"/>
  <c r="R147"/>
  <c r="R139"/>
  <c r="U148"/>
  <c r="U133"/>
  <c r="U136"/>
  <c r="U140"/>
  <c r="U142"/>
  <c r="U129"/>
  <c r="U131"/>
  <c r="Q133"/>
  <c r="Q140"/>
  <c r="Q137"/>
  <c r="Q149"/>
  <c r="Q130"/>
  <c r="O141"/>
  <c r="W135"/>
  <c r="W130"/>
  <c r="W127"/>
  <c r="W149"/>
  <c r="W139"/>
  <c r="H129"/>
  <c r="H137"/>
  <c r="G140"/>
  <c r="G151"/>
  <c r="G128"/>
  <c r="M136"/>
  <c r="N142"/>
  <c r="N153"/>
  <c r="N137"/>
  <c r="V137"/>
  <c r="V143"/>
  <c r="L133"/>
  <c r="L140"/>
  <c r="L152"/>
  <c r="I145"/>
  <c r="I140"/>
  <c r="I142"/>
  <c r="P138"/>
  <c r="P128"/>
  <c r="P144"/>
  <c r="X132"/>
  <c r="J141"/>
  <c r="J135"/>
  <c r="S135"/>
  <c r="S137"/>
  <c r="S127"/>
  <c r="S151"/>
  <c r="S147"/>
  <c r="S133"/>
  <c r="K151"/>
  <c r="K131"/>
  <c r="K148"/>
  <c r="K128"/>
  <c r="K153"/>
  <c r="T153"/>
  <c r="T137"/>
  <c r="T135"/>
  <c r="T144"/>
  <c r="R136"/>
  <c r="R129"/>
  <c r="R144"/>
  <c r="R146"/>
  <c r="R149"/>
  <c r="R141"/>
  <c r="U144"/>
  <c r="U139"/>
  <c r="U128"/>
  <c r="U152"/>
  <c r="Q139"/>
  <c r="Q142"/>
  <c r="Q146"/>
  <c r="O145"/>
  <c r="O150"/>
  <c r="O147"/>
  <c r="O130"/>
  <c r="O132"/>
  <c r="W141"/>
  <c r="W145"/>
  <c r="W133"/>
  <c r="W151"/>
  <c r="H128"/>
  <c r="H141"/>
  <c r="H146"/>
  <c r="H131"/>
  <c r="H153"/>
  <c r="G147"/>
  <c r="G130"/>
  <c r="G145"/>
  <c r="G135"/>
  <c r="M149"/>
  <c r="M142"/>
  <c r="M127"/>
  <c r="M131"/>
  <c r="M152"/>
  <c r="N130"/>
  <c r="N149"/>
  <c r="N145"/>
  <c r="N128"/>
  <c r="V134"/>
  <c r="V131"/>
  <c r="V145"/>
  <c r="V127"/>
  <c r="L143"/>
  <c r="L145"/>
  <c r="L137"/>
  <c r="I149"/>
  <c r="I152"/>
  <c r="I136"/>
  <c r="I133"/>
  <c r="P142"/>
  <c r="P153"/>
  <c r="X135"/>
  <c r="X141"/>
  <c r="J130"/>
  <c r="S146"/>
  <c r="K137"/>
  <c r="T151"/>
  <c r="T134"/>
  <c r="Q136"/>
  <c r="O143"/>
  <c r="O136"/>
  <c r="O149"/>
  <c r="W132"/>
  <c r="W137"/>
  <c r="H143"/>
  <c r="G142"/>
  <c r="M130"/>
  <c r="M145"/>
  <c r="M147"/>
  <c r="N136"/>
  <c r="V141"/>
  <c r="V130"/>
  <c r="V150"/>
  <c r="L150"/>
  <c r="L132"/>
  <c r="L135"/>
  <c r="I132"/>
  <c r="P147"/>
  <c r="P151"/>
  <c r="P134"/>
  <c r="X151"/>
  <c r="J129"/>
  <c r="F80"/>
  <c r="L3" i="20"/>
  <c r="F106" i="6"/>
  <c r="F117"/>
  <c r="F97"/>
  <c r="F92"/>
  <c r="F103"/>
  <c r="F113"/>
  <c r="F104"/>
  <c r="F102"/>
  <c r="F99"/>
  <c r="F115"/>
  <c r="F114"/>
  <c r="F110"/>
  <c r="F89"/>
  <c r="F126" s="1"/>
  <c r="F93"/>
  <c r="F112"/>
  <c r="F95"/>
  <c r="F108"/>
  <c r="F90"/>
  <c r="F101"/>
  <c r="F111"/>
  <c r="F96"/>
  <c r="F91"/>
  <c r="F128" s="1"/>
  <c r="F105"/>
  <c r="F142" s="1"/>
  <c r="F98"/>
  <c r="F116"/>
  <c r="F94"/>
  <c r="F131" s="1"/>
  <c r="F100"/>
  <c r="F107"/>
  <c r="F109"/>
  <c r="F146" s="1"/>
  <c r="AA61"/>
  <c r="R119"/>
  <c r="R154"/>
  <c r="L154"/>
  <c r="L119"/>
  <c r="P154"/>
  <c r="P119"/>
  <c r="U119"/>
  <c r="U154"/>
  <c r="O119"/>
  <c r="O154"/>
  <c r="G154"/>
  <c r="G119"/>
  <c r="N154"/>
  <c r="N119"/>
  <c r="I154"/>
  <c r="I119"/>
  <c r="K142"/>
  <c r="K140"/>
  <c r="K133"/>
  <c r="T146"/>
  <c r="T140"/>
  <c r="R132"/>
  <c r="U134"/>
  <c r="Q134"/>
  <c r="O152"/>
  <c r="W128"/>
  <c r="H148"/>
  <c r="H138"/>
  <c r="V152"/>
  <c r="L153"/>
  <c r="I129"/>
  <c r="X138"/>
  <c r="X133"/>
  <c r="J142"/>
  <c r="J136"/>
  <c r="J152"/>
  <c r="S152"/>
  <c r="S145"/>
  <c r="S134"/>
  <c r="S149"/>
  <c r="S136"/>
  <c r="S150"/>
  <c r="S141"/>
  <c r="K149"/>
  <c r="K135"/>
  <c r="K152"/>
  <c r="K136"/>
  <c r="K147"/>
  <c r="K130"/>
  <c r="K150"/>
  <c r="T136"/>
  <c r="T127"/>
  <c r="T147"/>
  <c r="T150"/>
  <c r="T152"/>
  <c r="T143"/>
  <c r="T133"/>
  <c r="R140"/>
  <c r="R143"/>
  <c r="R135"/>
  <c r="R127"/>
  <c r="R153"/>
  <c r="U143"/>
  <c r="U132"/>
  <c r="U150"/>
  <c r="U141"/>
  <c r="U127"/>
  <c r="Q135"/>
  <c r="Q128"/>
  <c r="Q153"/>
  <c r="Q141"/>
  <c r="Q129"/>
  <c r="Q132"/>
  <c r="Q148"/>
  <c r="O142"/>
  <c r="O135"/>
  <c r="O138"/>
  <c r="O139"/>
  <c r="O131"/>
  <c r="O140"/>
  <c r="O148"/>
  <c r="W131"/>
  <c r="W136"/>
  <c r="W150"/>
  <c r="W148"/>
  <c r="W129"/>
  <c r="W140"/>
  <c r="H134"/>
  <c r="H135"/>
  <c r="H136"/>
  <c r="H140"/>
  <c r="H142"/>
  <c r="H127"/>
  <c r="H151"/>
  <c r="G144"/>
  <c r="G150"/>
  <c r="G153"/>
  <c r="G134"/>
  <c r="G141"/>
  <c r="G129"/>
  <c r="G146"/>
  <c r="M146"/>
  <c r="M134"/>
  <c r="M129"/>
  <c r="M148"/>
  <c r="M144"/>
  <c r="M135"/>
  <c r="M151"/>
  <c r="N129"/>
  <c r="N141"/>
  <c r="N134"/>
  <c r="N147"/>
  <c r="V140"/>
  <c r="V129"/>
  <c r="V144"/>
  <c r="V148"/>
  <c r="V153"/>
  <c r="V142"/>
  <c r="L149"/>
  <c r="L142"/>
  <c r="L151"/>
  <c r="L136"/>
  <c r="L139"/>
  <c r="L144"/>
  <c r="L131"/>
  <c r="L134"/>
  <c r="I151"/>
  <c r="I131"/>
  <c r="I134"/>
  <c r="I139"/>
  <c r="I141"/>
  <c r="P146"/>
  <c r="P127"/>
  <c r="P152"/>
  <c r="P150"/>
  <c r="P137"/>
  <c r="P133"/>
  <c r="X153"/>
  <c r="X147"/>
  <c r="X142"/>
  <c r="X143"/>
  <c r="X150"/>
  <c r="X134"/>
  <c r="X139"/>
  <c r="X148"/>
  <c r="J132"/>
  <c r="J128"/>
  <c r="J150"/>
  <c r="J140"/>
  <c r="J138"/>
  <c r="J133"/>
  <c r="J147"/>
  <c r="S154"/>
  <c r="S119"/>
  <c r="T119"/>
  <c r="T154"/>
  <c r="Q119"/>
  <c r="Q154"/>
  <c r="W119"/>
  <c r="W154"/>
  <c r="H154"/>
  <c r="H119"/>
  <c r="V119"/>
  <c r="V154"/>
  <c r="T131"/>
  <c r="T132"/>
  <c r="R133"/>
  <c r="R142"/>
  <c r="U145"/>
  <c r="U137"/>
  <c r="Q150"/>
  <c r="Q127"/>
  <c r="Q143"/>
  <c r="Q147"/>
  <c r="O127"/>
  <c r="O134"/>
  <c r="W153"/>
  <c r="W142"/>
  <c r="H149"/>
  <c r="G152"/>
  <c r="G137"/>
  <c r="G131"/>
  <c r="M133"/>
  <c r="M143"/>
  <c r="N138"/>
  <c r="N131"/>
  <c r="V147"/>
  <c r="L130"/>
  <c r="L147"/>
  <c r="I130"/>
  <c r="I146"/>
  <c r="I127"/>
  <c r="P145"/>
  <c r="P139"/>
  <c r="P129"/>
  <c r="P149"/>
  <c r="P130"/>
  <c r="X127"/>
  <c r="X130"/>
  <c r="J145"/>
  <c r="J127"/>
  <c r="J137"/>
  <c r="K144"/>
  <c r="K143"/>
  <c r="K154"/>
  <c r="K119"/>
  <c r="M119"/>
  <c r="M154"/>
  <c r="X119"/>
  <c r="X154"/>
  <c r="J119"/>
  <c r="J154"/>
  <c r="S131"/>
  <c r="S138"/>
  <c r="S132"/>
  <c r="S140"/>
  <c r="S128"/>
  <c r="K127"/>
  <c r="K134"/>
  <c r="K145"/>
  <c r="T129"/>
  <c r="T138"/>
  <c r="T141"/>
  <c r="R137"/>
  <c r="R145"/>
  <c r="R138"/>
  <c r="R150"/>
  <c r="R152"/>
  <c r="R148"/>
  <c r="U146"/>
  <c r="U147"/>
  <c r="U149"/>
  <c r="U135"/>
  <c r="U138"/>
  <c r="U130"/>
  <c r="Q131"/>
  <c r="Q138"/>
  <c r="Q144"/>
  <c r="Q151"/>
  <c r="Q152"/>
  <c r="Q145"/>
  <c r="O146"/>
  <c r="O144"/>
  <c r="O128"/>
  <c r="W134"/>
  <c r="W146"/>
  <c r="W144"/>
  <c r="W147"/>
  <c r="H132"/>
  <c r="H139"/>
  <c r="H144"/>
  <c r="H130"/>
  <c r="H150"/>
  <c r="G133"/>
  <c r="G138"/>
  <c r="G127"/>
  <c r="M139"/>
  <c r="M150"/>
  <c r="N127"/>
  <c r="N146"/>
  <c r="N133"/>
  <c r="N152"/>
  <c r="N140"/>
  <c r="N143"/>
  <c r="V138"/>
  <c r="V136"/>
  <c r="V133"/>
  <c r="V139"/>
  <c r="L127"/>
  <c r="L148"/>
  <c r="L141"/>
  <c r="L128"/>
  <c r="I143"/>
  <c r="I150"/>
  <c r="I144"/>
  <c r="I137"/>
  <c r="I147"/>
  <c r="P143"/>
  <c r="P132"/>
  <c r="P141"/>
  <c r="X145"/>
  <c r="X131"/>
  <c r="X146"/>
  <c r="X128"/>
  <c r="J146"/>
  <c r="J143"/>
  <c r="J153"/>
  <c r="AA62"/>
  <c r="AA80" s="1"/>
  <c r="K4" i="20"/>
  <c r="E92" i="6"/>
  <c r="E93"/>
  <c r="E105"/>
  <c r="E112"/>
  <c r="E104"/>
  <c r="E110"/>
  <c r="E99"/>
  <c r="E101"/>
  <c r="E107"/>
  <c r="E91"/>
  <c r="E102"/>
  <c r="E113"/>
  <c r="E150" s="1"/>
  <c r="E97"/>
  <c r="E111"/>
  <c r="E148" s="1"/>
  <c r="E106"/>
  <c r="E143" s="1"/>
  <c r="E90"/>
  <c r="E96"/>
  <c r="E94"/>
  <c r="E131" s="1"/>
  <c r="E103"/>
  <c r="E140" s="1"/>
  <c r="E117"/>
  <c r="E98"/>
  <c r="E135" s="1"/>
  <c r="E80"/>
  <c r="E95"/>
  <c r="E114"/>
  <c r="E151" s="1"/>
  <c r="E89"/>
  <c r="E126" s="1"/>
  <c r="E115"/>
  <c r="E100"/>
  <c r="E137" s="1"/>
  <c r="E109"/>
  <c r="E116"/>
  <c r="E108"/>
  <c r="AE4" i="20"/>
  <c r="Y97" i="6"/>
  <c r="Y96"/>
  <c r="Y116"/>
  <c r="Y80"/>
  <c r="Y111"/>
  <c r="Y101"/>
  <c r="Y107"/>
  <c r="Y93"/>
  <c r="Y89"/>
  <c r="Y126" s="1"/>
  <c r="Y95"/>
  <c r="Y105"/>
  <c r="Y113"/>
  <c r="Y94"/>
  <c r="Y117"/>
  <c r="Y109"/>
  <c r="Y104"/>
  <c r="Y103"/>
  <c r="Y98"/>
  <c r="Y110"/>
  <c r="Y147" s="1"/>
  <c r="Y115"/>
  <c r="Y114"/>
  <c r="Y102"/>
  <c r="Y139" s="1"/>
  <c r="Y112"/>
  <c r="Y91"/>
  <c r="Y100"/>
  <c r="Y92"/>
  <c r="Y108"/>
  <c r="Y145" s="1"/>
  <c r="Y90"/>
  <c r="Y106"/>
  <c r="Y99"/>
  <c r="Y136" s="1"/>
  <c r="X137" i="15"/>
  <c r="F153"/>
  <c r="G138"/>
  <c r="G139"/>
  <c r="L151"/>
  <c r="J137"/>
  <c r="T152"/>
  <c r="L142"/>
  <c r="G144"/>
  <c r="R150"/>
  <c r="R137"/>
  <c r="I138"/>
  <c r="V144"/>
  <c r="W135"/>
  <c r="W143"/>
  <c r="W148"/>
  <c r="W153"/>
  <c r="O152"/>
  <c r="O148"/>
  <c r="M153"/>
  <c r="M141"/>
  <c r="M149"/>
  <c r="Q151"/>
  <c r="Q149"/>
  <c r="P132"/>
  <c r="P138"/>
  <c r="H136"/>
  <c r="H130"/>
  <c r="H149"/>
  <c r="N139"/>
  <c r="Y133"/>
  <c r="Y136"/>
  <c r="Y151"/>
  <c r="T145"/>
  <c r="T141"/>
  <c r="T150"/>
  <c r="T131"/>
  <c r="K127"/>
  <c r="K137"/>
  <c r="K152"/>
  <c r="K146"/>
  <c r="X143"/>
  <c r="X138"/>
  <c r="X152"/>
  <c r="L130"/>
  <c r="L144"/>
  <c r="L149"/>
  <c r="L133"/>
  <c r="S150"/>
  <c r="S139"/>
  <c r="J133"/>
  <c r="J153"/>
  <c r="U147"/>
  <c r="R128"/>
  <c r="R147"/>
  <c r="I147"/>
  <c r="I143"/>
  <c r="V130"/>
  <c r="W139"/>
  <c r="W128"/>
  <c r="W130"/>
  <c r="O144"/>
  <c r="O131"/>
  <c r="O138"/>
  <c r="M151"/>
  <c r="Q143"/>
  <c r="Q145"/>
  <c r="P128"/>
  <c r="P152"/>
  <c r="P146"/>
  <c r="H140"/>
  <c r="N131"/>
  <c r="Y143"/>
  <c r="Y141"/>
  <c r="Y149"/>
  <c r="K139"/>
  <c r="X145"/>
  <c r="X140"/>
  <c r="S147"/>
  <c r="S135"/>
  <c r="S145"/>
  <c r="J135"/>
  <c r="G142"/>
  <c r="G133"/>
  <c r="U143"/>
  <c r="R145"/>
  <c r="R131"/>
  <c r="I133"/>
  <c r="I151"/>
  <c r="I130"/>
  <c r="V141"/>
  <c r="F132"/>
  <c r="F136"/>
  <c r="F147"/>
  <c r="W140"/>
  <c r="W137"/>
  <c r="O133"/>
  <c r="O141"/>
  <c r="M145"/>
  <c r="M133"/>
  <c r="Q130"/>
  <c r="Q132"/>
  <c r="Q135"/>
  <c r="P147"/>
  <c r="P135"/>
  <c r="P141"/>
  <c r="H143"/>
  <c r="H141"/>
  <c r="N134"/>
  <c r="N132"/>
  <c r="Y139"/>
  <c r="T133"/>
  <c r="T138"/>
  <c r="K142"/>
  <c r="K150"/>
  <c r="K148"/>
  <c r="X141"/>
  <c r="L137"/>
  <c r="S142"/>
  <c r="S148"/>
  <c r="S129"/>
  <c r="J150"/>
  <c r="J139"/>
  <c r="J130"/>
  <c r="J144"/>
  <c r="G129"/>
  <c r="G140"/>
  <c r="G147"/>
  <c r="G127"/>
  <c r="U132"/>
  <c r="U135"/>
  <c r="U150"/>
  <c r="U141"/>
  <c r="U138"/>
  <c r="U153"/>
  <c r="R132"/>
  <c r="R152"/>
  <c r="R141"/>
  <c r="I139"/>
  <c r="I131"/>
  <c r="I141"/>
  <c r="V150"/>
  <c r="V148"/>
  <c r="V142"/>
  <c r="V152"/>
  <c r="V132"/>
  <c r="F145"/>
  <c r="F137"/>
  <c r="F129"/>
  <c r="F149"/>
  <c r="M131"/>
  <c r="X134"/>
  <c r="W145"/>
  <c r="M143"/>
  <c r="Q129"/>
  <c r="P149"/>
  <c r="N152"/>
  <c r="N149"/>
  <c r="Y146"/>
  <c r="L136"/>
  <c r="L147"/>
  <c r="S132"/>
  <c r="O149"/>
  <c r="O129"/>
  <c r="M128"/>
  <c r="M139"/>
  <c r="M137"/>
  <c r="Q147"/>
  <c r="P140"/>
  <c r="P137"/>
  <c r="P131"/>
  <c r="H135"/>
  <c r="H128"/>
  <c r="N150"/>
  <c r="N130"/>
  <c r="Y130"/>
  <c r="Y135"/>
  <c r="Y138"/>
  <c r="Y132"/>
  <c r="Y148"/>
  <c r="T149"/>
  <c r="T128"/>
  <c r="T137"/>
  <c r="T144"/>
  <c r="T130"/>
  <c r="T140"/>
  <c r="K134"/>
  <c r="K132"/>
  <c r="K136"/>
  <c r="X133"/>
  <c r="X129"/>
  <c r="X150"/>
  <c r="X131"/>
  <c r="L148"/>
  <c r="L140"/>
  <c r="L153"/>
  <c r="S134"/>
  <c r="S146"/>
  <c r="S152"/>
  <c r="S138"/>
  <c r="J147"/>
  <c r="J152"/>
  <c r="G135"/>
  <c r="G153"/>
  <c r="G150"/>
  <c r="U127"/>
  <c r="U130"/>
  <c r="R134"/>
  <c r="R144"/>
  <c r="I150"/>
  <c r="I146"/>
  <c r="V146"/>
  <c r="V140"/>
  <c r="W154"/>
  <c r="W119"/>
  <c r="M119"/>
  <c r="M154"/>
  <c r="P119"/>
  <c r="P154"/>
  <c r="Y119"/>
  <c r="Y154"/>
  <c r="S154"/>
  <c r="S119"/>
  <c r="G154"/>
  <c r="G119"/>
  <c r="R154"/>
  <c r="R119"/>
  <c r="O154"/>
  <c r="O119"/>
  <c r="T154"/>
  <c r="T119"/>
  <c r="W149"/>
  <c r="O134"/>
  <c r="H137"/>
  <c r="H131"/>
  <c r="N135"/>
  <c r="N136"/>
  <c r="N140"/>
  <c r="T134"/>
  <c r="K128"/>
  <c r="L145"/>
  <c r="S143"/>
  <c r="J127"/>
  <c r="U136"/>
  <c r="I148"/>
  <c r="F138"/>
  <c r="E127"/>
  <c r="E145"/>
  <c r="W144"/>
  <c r="W146"/>
  <c r="W142"/>
  <c r="W150"/>
  <c r="O153"/>
  <c r="O147"/>
  <c r="O151"/>
  <c r="O145"/>
  <c r="O128"/>
  <c r="M138"/>
  <c r="M142"/>
  <c r="M127"/>
  <c r="M150"/>
  <c r="M140"/>
  <c r="M148"/>
  <c r="M136"/>
  <c r="Q139"/>
  <c r="Q128"/>
  <c r="Q148"/>
  <c r="Q146"/>
  <c r="Q140"/>
  <c r="Q141"/>
  <c r="Q142"/>
  <c r="P130"/>
  <c r="P148"/>
  <c r="P139"/>
  <c r="P136"/>
  <c r="P127"/>
  <c r="P151"/>
  <c r="H146"/>
  <c r="H139"/>
  <c r="H134"/>
  <c r="H153"/>
  <c r="H147"/>
  <c r="H127"/>
  <c r="N147"/>
  <c r="N151"/>
  <c r="N153"/>
  <c r="N148"/>
  <c r="N128"/>
  <c r="N138"/>
  <c r="N129"/>
  <c r="Y131"/>
  <c r="Y145"/>
  <c r="Y140"/>
  <c r="Y147"/>
  <c r="Y137"/>
  <c r="Y128"/>
  <c r="Y150"/>
  <c r="T139"/>
  <c r="T151"/>
  <c r="T129"/>
  <c r="T143"/>
  <c r="T127"/>
  <c r="T148"/>
  <c r="K153"/>
  <c r="K131"/>
  <c r="K135"/>
  <c r="K143"/>
  <c r="K144"/>
  <c r="K133"/>
  <c r="K145"/>
  <c r="X127"/>
  <c r="X149"/>
  <c r="X132"/>
  <c r="X130"/>
  <c r="X142"/>
  <c r="X151"/>
  <c r="X128"/>
  <c r="L132"/>
  <c r="L135"/>
  <c r="L150"/>
  <c r="L143"/>
  <c r="L146"/>
  <c r="L141"/>
  <c r="L152"/>
  <c r="S128"/>
  <c r="S131"/>
  <c r="S151"/>
  <c r="S133"/>
  <c r="S137"/>
  <c r="S153"/>
  <c r="J132"/>
  <c r="J146"/>
  <c r="J151"/>
  <c r="J128"/>
  <c r="J136"/>
  <c r="G134"/>
  <c r="G152"/>
  <c r="G149"/>
  <c r="G143"/>
  <c r="G137"/>
  <c r="U131"/>
  <c r="U128"/>
  <c r="U142"/>
  <c r="U134"/>
  <c r="U139"/>
  <c r="R138"/>
  <c r="R139"/>
  <c r="R149"/>
  <c r="R136"/>
  <c r="R140"/>
  <c r="R151"/>
  <c r="R143"/>
  <c r="I149"/>
  <c r="I145"/>
  <c r="I129"/>
  <c r="I136"/>
  <c r="I140"/>
  <c r="I152"/>
  <c r="I137"/>
  <c r="I153"/>
  <c r="V136"/>
  <c r="V143"/>
  <c r="V139"/>
  <c r="V147"/>
  <c r="V137"/>
  <c r="F143"/>
  <c r="F144"/>
  <c r="F130"/>
  <c r="F148"/>
  <c r="F146"/>
  <c r="F127"/>
  <c r="X119"/>
  <c r="X154"/>
  <c r="L154"/>
  <c r="L119"/>
  <c r="U154"/>
  <c r="U119"/>
  <c r="I154"/>
  <c r="I119"/>
  <c r="V154"/>
  <c r="V119"/>
  <c r="W136"/>
  <c r="W141"/>
  <c r="O135"/>
  <c r="O139"/>
  <c r="O132"/>
  <c r="O142"/>
  <c r="M146"/>
  <c r="M135"/>
  <c r="Q133"/>
  <c r="Q152"/>
  <c r="Q131"/>
  <c r="P134"/>
  <c r="H142"/>
  <c r="H150"/>
  <c r="H138"/>
  <c r="H144"/>
  <c r="H151"/>
  <c r="H145"/>
  <c r="N133"/>
  <c r="N142"/>
  <c r="Y127"/>
  <c r="Y134"/>
  <c r="Y152"/>
  <c r="T146"/>
  <c r="T132"/>
  <c r="T135"/>
  <c r="T147"/>
  <c r="T136"/>
  <c r="K147"/>
  <c r="K129"/>
  <c r="K149"/>
  <c r="X135"/>
  <c r="X148"/>
  <c r="X146"/>
  <c r="L127"/>
  <c r="L128"/>
  <c r="L139"/>
  <c r="S130"/>
  <c r="S140"/>
  <c r="S141"/>
  <c r="J140"/>
  <c r="J142"/>
  <c r="J145"/>
  <c r="J148"/>
  <c r="J143"/>
  <c r="G145"/>
  <c r="G128"/>
  <c r="G146"/>
  <c r="U133"/>
  <c r="U151"/>
  <c r="U152"/>
  <c r="U137"/>
  <c r="U149"/>
  <c r="R133"/>
  <c r="R135"/>
  <c r="I134"/>
  <c r="V133"/>
  <c r="V151"/>
  <c r="V149"/>
  <c r="F139"/>
  <c r="F142"/>
  <c r="F133"/>
  <c r="Q154"/>
  <c r="Q119"/>
  <c r="H119"/>
  <c r="H154"/>
  <c r="N119"/>
  <c r="N154"/>
  <c r="K154"/>
  <c r="K119"/>
  <c r="J154"/>
  <c r="J119"/>
  <c r="F154"/>
  <c r="F119"/>
  <c r="E137"/>
  <c r="E142"/>
  <c r="W131"/>
  <c r="W127"/>
  <c r="W138"/>
  <c r="W132"/>
  <c r="W129"/>
  <c r="W133"/>
  <c r="O150"/>
  <c r="O136"/>
  <c r="O143"/>
  <c r="O127"/>
  <c r="M132"/>
  <c r="M129"/>
  <c r="M130"/>
  <c r="M152"/>
  <c r="Q134"/>
  <c r="Q150"/>
  <c r="Q153"/>
  <c r="Q138"/>
  <c r="Q144"/>
  <c r="P153"/>
  <c r="P145"/>
  <c r="P143"/>
  <c r="H152"/>
  <c r="H132"/>
  <c r="H133"/>
  <c r="H129"/>
  <c r="N141"/>
  <c r="N127"/>
  <c r="N145"/>
  <c r="Y142"/>
  <c r="Y144"/>
  <c r="T153"/>
  <c r="T142"/>
  <c r="K151"/>
  <c r="K138"/>
  <c r="X136"/>
  <c r="X144"/>
  <c r="X139"/>
  <c r="L138"/>
  <c r="L131"/>
  <c r="L134"/>
  <c r="L129"/>
  <c r="S149"/>
  <c r="S136"/>
  <c r="S127"/>
  <c r="S144"/>
  <c r="J141"/>
  <c r="J134"/>
  <c r="J131"/>
  <c r="G136"/>
  <c r="G131"/>
  <c r="G132"/>
  <c r="G141"/>
  <c r="U148"/>
  <c r="U144"/>
  <c r="R148"/>
  <c r="R142"/>
  <c r="R146"/>
  <c r="R127"/>
  <c r="R130"/>
  <c r="R153"/>
  <c r="I132"/>
  <c r="I142"/>
  <c r="I127"/>
  <c r="I128"/>
  <c r="V131"/>
  <c r="V135"/>
  <c r="V128"/>
  <c r="F152"/>
  <c r="F140"/>
  <c r="F135"/>
  <c r="F131"/>
  <c r="E129"/>
  <c r="E146"/>
  <c r="E143"/>
  <c r="E133"/>
  <c r="E128"/>
  <c r="E153"/>
  <c r="E136"/>
  <c r="E147"/>
  <c r="E150"/>
  <c r="E151"/>
  <c r="E139"/>
  <c r="E152"/>
  <c r="E140"/>
  <c r="E135"/>
  <c r="E154"/>
  <c r="E119"/>
  <c r="E149"/>
  <c r="E131"/>
  <c r="E138"/>
  <c r="E134"/>
  <c r="E144"/>
  <c r="E132"/>
  <c r="E141"/>
  <c r="F148" i="6" l="1"/>
  <c r="F127"/>
  <c r="F137"/>
  <c r="F144"/>
  <c r="Y143"/>
  <c r="F151"/>
  <c r="F135"/>
  <c r="Y137"/>
  <c r="Y134"/>
  <c r="Y135"/>
  <c r="E145"/>
  <c r="P156"/>
  <c r="V156"/>
  <c r="U156"/>
  <c r="F153"/>
  <c r="F133"/>
  <c r="F140"/>
  <c r="Y127"/>
  <c r="F130"/>
  <c r="F152"/>
  <c r="E132"/>
  <c r="I156"/>
  <c r="O156"/>
  <c r="Q156"/>
  <c r="E146"/>
  <c r="J156"/>
  <c r="L156"/>
  <c r="M156"/>
  <c r="R156"/>
  <c r="T156"/>
  <c r="S156"/>
  <c r="H156"/>
  <c r="E153"/>
  <c r="K156"/>
  <c r="G156"/>
  <c r="W156"/>
  <c r="N156"/>
  <c r="X156"/>
  <c r="F138"/>
  <c r="F149"/>
  <c r="F141"/>
  <c r="F134"/>
  <c r="Y152"/>
  <c r="Y141"/>
  <c r="Y150"/>
  <c r="Y130"/>
  <c r="E139"/>
  <c r="E136"/>
  <c r="E142"/>
  <c r="F132"/>
  <c r="F147"/>
  <c r="F139"/>
  <c r="F129"/>
  <c r="Y148"/>
  <c r="F145"/>
  <c r="F136"/>
  <c r="F143"/>
  <c r="F154"/>
  <c r="F119"/>
  <c r="F150"/>
  <c r="E119"/>
  <c r="E154"/>
  <c r="Y151"/>
  <c r="Y140"/>
  <c r="Y131"/>
  <c r="E127"/>
  <c r="E138"/>
  <c r="E149"/>
  <c r="Y154"/>
  <c r="Y119"/>
  <c r="Y129"/>
  <c r="Y132"/>
  <c r="Y138"/>
  <c r="Y133"/>
  <c r="E133"/>
  <c r="E134"/>
  <c r="E144"/>
  <c r="E141"/>
  <c r="E129"/>
  <c r="Y128"/>
  <c r="Y149"/>
  <c r="Y146"/>
  <c r="Y142"/>
  <c r="Y144"/>
  <c r="Y153"/>
  <c r="E152"/>
  <c r="C10"/>
  <c r="E128"/>
  <c r="E147"/>
  <c r="E130"/>
  <c r="R156" i="15"/>
  <c r="G156"/>
  <c r="V156"/>
  <c r="P156"/>
  <c r="L156"/>
  <c r="M156"/>
  <c r="I156"/>
  <c r="N156"/>
  <c r="S156"/>
  <c r="U156"/>
  <c r="T156"/>
  <c r="Y157"/>
  <c r="Q156"/>
  <c r="O156"/>
  <c r="W156"/>
  <c r="K156"/>
  <c r="F156"/>
  <c r="X156"/>
  <c r="H156"/>
  <c r="J156"/>
  <c r="E156"/>
  <c r="E157" s="1"/>
  <c r="F156" i="6" l="1"/>
  <c r="E156"/>
  <c r="E157" s="1"/>
  <c r="Y157"/>
  <c r="F157" i="15"/>
  <c r="G157" s="1"/>
  <c r="H157" s="1"/>
  <c r="I157" s="1"/>
  <c r="J157" s="1"/>
  <c r="K157" s="1"/>
  <c r="L157" s="1"/>
  <c r="M157" s="1"/>
  <c r="N157" s="1"/>
  <c r="O157" s="1"/>
  <c r="P157" s="1"/>
  <c r="Q157" s="1"/>
  <c r="R157" s="1"/>
  <c r="S157" s="1"/>
  <c r="T157" s="1"/>
  <c r="U157" s="1"/>
  <c r="V157" s="1"/>
  <c r="W157" s="1"/>
  <c r="X157" s="1"/>
  <c r="F157" i="6" l="1"/>
  <c r="G157" s="1"/>
  <c r="H157" s="1"/>
  <c r="I157" s="1"/>
  <c r="J157" s="1"/>
  <c r="K157" s="1"/>
  <c r="L157" s="1"/>
  <c r="M157" s="1"/>
  <c r="N157" s="1"/>
  <c r="O157" s="1"/>
  <c r="P157" s="1"/>
  <c r="Q157" s="1"/>
  <c r="R157" s="1"/>
  <c r="S157" s="1"/>
  <c r="T157" s="1"/>
  <c r="U157" s="1"/>
  <c r="V157" s="1"/>
  <c r="W157" s="1"/>
  <c r="X157"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A35" authorId="0">
      <text>
        <r>
          <rPr>
            <b/>
            <sz val="9"/>
            <color indexed="81"/>
            <rFont val="Tahoma"/>
            <family val="2"/>
          </rPr>
          <t>Kevin Smit:</t>
        </r>
        <r>
          <rPr>
            <sz val="9"/>
            <color indexed="81"/>
            <rFont val="Tahoma"/>
            <family val="2"/>
          </rPr>
          <t xml:space="preserve">
This only accounts for baseline saturation.  The true applicability numbers are built into the savings values (from CBSA)</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5.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10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06"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06"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0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8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83"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83"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8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6.xml><?xml version="1.0" encoding="utf-8"?>
<comments xmlns="http://schemas.openxmlformats.org/spreadsheetml/2006/main">
  <authors>
    <author>Charlie Grist</author>
  </authors>
  <commentList>
    <comment ref="M5" authorId="0">
      <text>
        <r>
          <rPr>
            <b/>
            <sz val="8"/>
            <color indexed="81"/>
            <rFont val="Tahoma"/>
            <family val="2"/>
          </rPr>
          <t>Charlie Grist:</t>
        </r>
        <r>
          <rPr>
            <sz val="8"/>
            <color indexed="81"/>
            <rFont val="Tahoma"/>
            <family val="2"/>
          </rPr>
          <t xml:space="preserve">
 Used values for VAV boxes in both core and perimeter zones.Interactions stronger on the perimeter zone. See notes from Kennedy.</t>
        </r>
      </text>
    </comment>
    <comment ref="H6" authorId="0">
      <text>
        <r>
          <rPr>
            <b/>
            <sz val="8"/>
            <color indexed="81"/>
            <rFont val="Tahoma"/>
            <family val="2"/>
          </rPr>
          <t>Charlie Grist:</t>
        </r>
        <r>
          <rPr>
            <sz val="8"/>
            <color indexed="81"/>
            <rFont val="Tahoma"/>
            <family val="2"/>
          </rPr>
          <t xml:space="preserve">
From SCL New Construction Survey. See Notes
</t>
        </r>
      </text>
    </comment>
    <comment ref="L6" authorId="0">
      <text>
        <r>
          <rPr>
            <b/>
            <sz val="8"/>
            <color indexed="81"/>
            <rFont val="Tahoma"/>
            <family val="2"/>
          </rPr>
          <t>Charlie Grist:</t>
        </r>
        <r>
          <rPr>
            <sz val="8"/>
            <color indexed="81"/>
            <rFont val="Tahoma"/>
            <family val="2"/>
          </rPr>
          <t xml:space="preserve">
Office prototype used because VAV is most common there. Also conservative savings due to lower hours of operation in Office than in other activity types with VAV (Anchor and Hospital)</t>
        </r>
      </text>
    </comment>
    <comment ref="N6" authorId="0">
      <text>
        <r>
          <rPr>
            <b/>
            <sz val="8"/>
            <color indexed="81"/>
            <rFont val="Tahoma"/>
            <family val="2"/>
          </rPr>
          <t>Charlie Grist:</t>
        </r>
        <r>
          <rPr>
            <sz val="8"/>
            <color indexed="81"/>
            <rFont val="Tahoma"/>
            <family val="2"/>
          </rPr>
          <t xml:space="preserve">
Use Lighting Savings by type. Savinsg are mostly ventialation and on time and HVAC interaction factors are simiilar to savinsg from lighting measures.  </t>
        </r>
      </text>
    </comment>
    <comment ref="Q6" authorId="0">
      <text>
        <r>
          <rPr>
            <b/>
            <sz val="8"/>
            <color indexed="81"/>
            <rFont val="Tahoma"/>
            <family val="2"/>
          </rPr>
          <t>Charlie Grist:</t>
        </r>
        <r>
          <rPr>
            <sz val="8"/>
            <color indexed="81"/>
            <rFont val="Tahoma"/>
            <family val="2"/>
          </rPr>
          <t xml:space="preserve">
</t>
        </r>
        <r>
          <rPr>
            <sz val="8"/>
            <color indexed="81"/>
            <rFont val="Tahoma"/>
            <family val="2"/>
          </rPr>
          <t>Updated for 6ht Plan.  From new baseline data see VavElec and VavGas on Notes and Sources 2008.</t>
        </r>
        <r>
          <rPr>
            <b/>
            <sz val="8"/>
            <color indexed="81"/>
            <rFont val="Tahoma"/>
            <family val="2"/>
          </rPr>
          <t xml:space="preserve">
</t>
        </r>
        <r>
          <rPr>
            <sz val="8"/>
            <color indexed="81"/>
            <rFont val="Tahoma"/>
            <family val="2"/>
          </rPr>
          <t>For 5th Plan  from CBSA. Considers primary and secondary fuel types. See Notes and Sources</t>
        </r>
        <r>
          <rPr>
            <b/>
            <sz val="8"/>
            <color indexed="81"/>
            <rFont val="Tahoma"/>
            <family val="2"/>
          </rPr>
          <t xml:space="preserve">
</t>
        </r>
      </text>
    </comment>
    <comment ref="G25" authorId="0">
      <text>
        <r>
          <rPr>
            <b/>
            <sz val="8"/>
            <color indexed="81"/>
            <rFont val="Tahoma"/>
            <family val="2"/>
          </rPr>
          <t>Charlie Grist:</t>
        </r>
        <r>
          <rPr>
            <sz val="8"/>
            <color indexed="81"/>
            <rFont val="Tahoma"/>
            <family val="2"/>
          </rPr>
          <t xml:space="preserve">
Placeholder until data arrives from Kennedy</t>
        </r>
      </text>
    </comment>
    <comment ref="G26" authorId="0">
      <text>
        <r>
          <rPr>
            <b/>
            <sz val="8"/>
            <color indexed="81"/>
            <rFont val="Tahoma"/>
            <family val="2"/>
          </rPr>
          <t>Charlie Grist:</t>
        </r>
        <r>
          <rPr>
            <sz val="8"/>
            <color indexed="81"/>
            <rFont val="Tahoma"/>
            <family val="2"/>
          </rPr>
          <t xml:space="preserve">
Placeholder until data arrives from Kennedy</t>
        </r>
      </text>
    </comment>
    <comment ref="G27" authorId="0">
      <text>
        <r>
          <rPr>
            <b/>
            <sz val="8"/>
            <color indexed="81"/>
            <rFont val="Tahoma"/>
            <family val="2"/>
          </rPr>
          <t>Charlie Grist:</t>
        </r>
        <r>
          <rPr>
            <sz val="8"/>
            <color indexed="81"/>
            <rFont val="Tahoma"/>
            <family val="2"/>
          </rPr>
          <t xml:space="preserve">
Placeholder until data arrives from Kennedy</t>
        </r>
      </text>
    </comment>
    <comment ref="G28" authorId="0">
      <text>
        <r>
          <rPr>
            <b/>
            <sz val="8"/>
            <color indexed="81"/>
            <rFont val="Tahoma"/>
            <family val="2"/>
          </rPr>
          <t>Charlie Grist:</t>
        </r>
        <r>
          <rPr>
            <sz val="8"/>
            <color indexed="81"/>
            <rFont val="Tahoma"/>
            <family val="2"/>
          </rPr>
          <t xml:space="preserve">
Placeholder until data arrives from Kennedy</t>
        </r>
      </text>
    </comment>
    <comment ref="G29" authorId="0">
      <text>
        <r>
          <rPr>
            <b/>
            <sz val="8"/>
            <color indexed="81"/>
            <rFont val="Tahoma"/>
            <family val="2"/>
          </rPr>
          <t>Charlie Grist:</t>
        </r>
        <r>
          <rPr>
            <sz val="8"/>
            <color indexed="81"/>
            <rFont val="Tahoma"/>
            <family val="2"/>
          </rPr>
          <t xml:space="preserve">
Placeholder until data arrives from Kennedy</t>
        </r>
      </text>
    </comment>
    <comment ref="G30" authorId="0">
      <text>
        <r>
          <rPr>
            <b/>
            <sz val="8"/>
            <color indexed="81"/>
            <rFont val="Tahoma"/>
            <family val="2"/>
          </rPr>
          <t>Charlie Grist:</t>
        </r>
        <r>
          <rPr>
            <sz val="8"/>
            <color indexed="81"/>
            <rFont val="Tahoma"/>
            <family val="2"/>
          </rPr>
          <t xml:space="preserve">
Placeholder until data arrives from Kennedy</t>
        </r>
      </text>
    </comment>
    <comment ref="G61" authorId="0">
      <text>
        <r>
          <rPr>
            <b/>
            <sz val="8"/>
            <color indexed="81"/>
            <rFont val="Tahoma"/>
            <family val="2"/>
          </rPr>
          <t>Charlie Grist:</t>
        </r>
        <r>
          <rPr>
            <sz val="8"/>
            <color indexed="81"/>
            <rFont val="Tahoma"/>
            <family val="2"/>
          </rPr>
          <t xml:space="preserve">
Placeholder until data arrives from Kennedy</t>
        </r>
      </text>
    </comment>
    <comment ref="G62" authorId="0">
      <text>
        <r>
          <rPr>
            <b/>
            <sz val="8"/>
            <color indexed="81"/>
            <rFont val="Tahoma"/>
            <family val="2"/>
          </rPr>
          <t>Charlie Grist:</t>
        </r>
        <r>
          <rPr>
            <sz val="8"/>
            <color indexed="81"/>
            <rFont val="Tahoma"/>
            <family val="2"/>
          </rPr>
          <t xml:space="preserve">
Placeholder until data arrives from Kennedy</t>
        </r>
      </text>
    </comment>
    <comment ref="G63" authorId="0">
      <text>
        <r>
          <rPr>
            <b/>
            <sz val="8"/>
            <color indexed="81"/>
            <rFont val="Tahoma"/>
            <family val="2"/>
          </rPr>
          <t>Charlie Grist:</t>
        </r>
        <r>
          <rPr>
            <sz val="8"/>
            <color indexed="81"/>
            <rFont val="Tahoma"/>
            <family val="2"/>
          </rPr>
          <t xml:space="preserve">
Placeholder until data arrives from Kennedy</t>
        </r>
      </text>
    </comment>
    <comment ref="G64" authorId="0">
      <text>
        <r>
          <rPr>
            <b/>
            <sz val="8"/>
            <color indexed="81"/>
            <rFont val="Tahoma"/>
            <family val="2"/>
          </rPr>
          <t>Charlie Grist:</t>
        </r>
        <r>
          <rPr>
            <sz val="8"/>
            <color indexed="81"/>
            <rFont val="Tahoma"/>
            <family val="2"/>
          </rPr>
          <t xml:space="preserve">
Placeholder until data arrives from Kennedy</t>
        </r>
      </text>
    </comment>
    <comment ref="G65" authorId="0">
      <text>
        <r>
          <rPr>
            <b/>
            <sz val="8"/>
            <color indexed="81"/>
            <rFont val="Tahoma"/>
            <family val="2"/>
          </rPr>
          <t>Charlie Grist:</t>
        </r>
        <r>
          <rPr>
            <sz val="8"/>
            <color indexed="81"/>
            <rFont val="Tahoma"/>
            <family val="2"/>
          </rPr>
          <t xml:space="preserve">
Placeholder until data arrives from Kennedy</t>
        </r>
      </text>
    </comment>
    <comment ref="G66" authorId="0">
      <text>
        <r>
          <rPr>
            <b/>
            <sz val="8"/>
            <color indexed="81"/>
            <rFont val="Tahoma"/>
            <family val="2"/>
          </rPr>
          <t>Charlie Grist:</t>
        </r>
        <r>
          <rPr>
            <sz val="8"/>
            <color indexed="81"/>
            <rFont val="Tahoma"/>
            <family val="2"/>
          </rPr>
          <t xml:space="preserve">
Placeholder until data arrives from Kennedy</t>
        </r>
      </text>
    </comment>
  </commentList>
</comments>
</file>

<file path=xl/sharedStrings.xml><?xml version="1.0" encoding="utf-8"?>
<sst xmlns="http://schemas.openxmlformats.org/spreadsheetml/2006/main" count="4876" uniqueCount="689">
  <si>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</si>
  <si>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</si>
  <si>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</si>
  <si>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</si>
  <si>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</si>
  <si>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</si>
  <si>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</si>
  <si>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</si>
  <si>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</si>
  <si>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</si>
  <si>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</si>
  <si>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</si>
  <si>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</si>
  <si>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</si>
  <si>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</si>
  <si>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</si>
  <si>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</si>
  <si>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</si>
  <si>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</si>
  <si>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</si>
  <si>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</si>
  <si>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</si>
  <si>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</si>
  <si>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</si>
  <si>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</si>
  <si>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</si>
  <si>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</si>
  <si>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</si>
  <si>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</si>
  <si>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</si>
  <si>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</si>
  <si>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</si>
  <si>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</si>
  <si>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</si>
  <si>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</si>
  <si>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</si>
  <si>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</si>
  <si>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</si>
  <si>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</si>
  <si>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</si>
  <si>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 xml:space="preserve">Description </t>
  </si>
  <si>
    <t>Date Done</t>
  </si>
  <si>
    <t>Who</t>
  </si>
  <si>
    <t>Result</t>
  </si>
  <si>
    <t>Baseline</t>
  </si>
  <si>
    <t>Units Methodology</t>
  </si>
  <si>
    <t>Forecast Version</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</si>
  <si>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</si>
  <si>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</si>
  <si>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</si>
  <si>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</si>
  <si>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</si>
  <si>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</si>
  <si>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</si>
  <si>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</si>
  <si>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</si>
  <si>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</si>
  <si>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</si>
  <si>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</si>
  <si>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</si>
  <si>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</si>
  <si>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</si>
  <si>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</si>
  <si>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</si>
  <si>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</si>
  <si>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</si>
  <si>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</si>
  <si>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</si>
  <si>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</si>
  <si>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</si>
  <si>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</si>
  <si>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</si>
  <si>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</si>
  <si>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</si>
  <si>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</si>
  <si>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</si>
  <si>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</si>
  <si>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</si>
  <si>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</si>
  <si>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</si>
  <si>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</si>
  <si>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</si>
  <si>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</si>
  <si>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</si>
  <si>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</si>
  <si>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</si>
  <si>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</si>
  <si>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</si>
  <si>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</si>
  <si>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</si>
  <si>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</si>
  <si>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</si>
  <si>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</si>
  <si>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</si>
  <si>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</si>
  <si>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</si>
  <si>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</si>
  <si>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</si>
  <si>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</si>
  <si>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</si>
  <si>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</si>
  <si>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</si>
  <si>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</si>
  <si>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</si>
  <si>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</si>
  <si>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</si>
  <si>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</si>
  <si>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</si>
  <si>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</si>
  <si>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</si>
  <si>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</si>
  <si>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</si>
  <si>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</si>
  <si>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</si>
  <si>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</si>
  <si>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</si>
  <si>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</si>
  <si>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</si>
  <si>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</si>
  <si>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</si>
  <si>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</si>
  <si>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</si>
  <si>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</si>
  <si>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</si>
  <si>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</si>
  <si>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</si>
  <si>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</si>
  <si>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</si>
  <si>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</si>
  <si>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</si>
  <si>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</si>
  <si>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</si>
  <si>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</si>
  <si>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</si>
  <si>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</si>
  <si>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</si>
  <si>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</si>
  <si>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</si>
  <si>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</si>
  <si>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</si>
  <si>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</si>
  <si>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</si>
  <si>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</si>
  <si>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</si>
  <si>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</si>
  <si>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</si>
  <si>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</si>
  <si>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</si>
  <si>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</si>
  <si>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</si>
  <si>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</si>
  <si>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</si>
  <si>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</si>
  <si>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</si>
  <si>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</si>
  <si>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</si>
  <si>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</si>
  <si>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</si>
  <si>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</si>
  <si>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</si>
  <si>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</si>
  <si>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</si>
  <si>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</si>
  <si>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</si>
  <si>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</si>
  <si>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</si>
  <si>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</si>
  <si>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</si>
  <si>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</si>
  <si>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</si>
  <si>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</si>
  <si>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</si>
  <si>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</si>
  <si>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</si>
  <si>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</si>
  <si>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</si>
  <si>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</si>
  <si>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</si>
  <si>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</si>
  <si>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</si>
  <si>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</si>
  <si>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</si>
  <si>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</si>
  <si>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</si>
  <si>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</si>
  <si>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</si>
  <si>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</si>
  <si>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</si>
  <si>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</si>
  <si>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</si>
  <si>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</si>
  <si>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</si>
  <si>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</si>
  <si>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</si>
  <si>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</si>
  <si>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</si>
  <si>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</si>
  <si>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</si>
  <si>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</si>
  <si>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</si>
  <si>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</si>
  <si>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</si>
  <si>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</si>
  <si>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</si>
  <si>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</si>
  <si>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</si>
  <si>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</si>
  <si>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</si>
  <si>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</si>
  <si>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</si>
  <si>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</si>
  <si>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</si>
  <si>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</si>
  <si>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</si>
  <si>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</si>
  <si>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</si>
  <si>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</si>
  <si>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</si>
  <si>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</si>
  <si>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</si>
  <si>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</si>
  <si>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</si>
  <si>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</si>
  <si>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</si>
  <si>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</si>
  <si>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</si>
  <si>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</si>
  <si>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</si>
  <si>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</si>
  <si>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</si>
  <si>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</si>
  <si>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</si>
  <si>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</si>
  <si>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</si>
  <si>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</si>
  <si>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</si>
  <si>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</si>
  <si>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</si>
  <si>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</si>
  <si>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</si>
  <si>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</si>
  <si>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</si>
  <si>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</si>
  <si>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</si>
  <si>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</si>
  <si>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</si>
  <si>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</si>
  <si>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</si>
  <si>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</si>
  <si>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</si>
  <si>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</si>
  <si>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</si>
  <si>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</si>
  <si>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</si>
  <si>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</si>
  <si>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</si>
  <si>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</si>
  <si>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</si>
  <si>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</si>
  <si>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</si>
  <si>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</si>
  <si>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='[7P Forecasts D1.xlsx]Pop Forecast (Base Case)'!$A$1</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</si>
  <si>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</si>
  <si>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</si>
  <si>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</si>
  <si>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</si>
  <si>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</si>
  <si>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</si>
  <si>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</si>
  <si>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</si>
  <si>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</si>
  <si>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</si>
  <si>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</si>
  <si>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</si>
  <si>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</si>
  <si>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</si>
  <si>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</si>
  <si>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</si>
  <si>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</si>
  <si>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</si>
  <si>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</si>
  <si>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</si>
  <si>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</si>
  <si>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</si>
  <si>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</si>
  <si>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</si>
  <si>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</si>
  <si>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</si>
  <si>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</si>
  <si>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</si>
  <si>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</si>
  <si>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</si>
  <si>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</si>
  <si>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</si>
  <si>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</si>
  <si>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</si>
  <si>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</si>
  <si>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</si>
  <si>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</si>
  <si>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</si>
  <si>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</si>
  <si>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</si>
  <si>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</si>
  <si>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</si>
  <si>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</si>
  <si>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</si>
  <si>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</si>
  <si>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</si>
  <si>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</si>
  <si>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</si>
  <si>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</si>
  <si>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</si>
  <si>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</si>
  <si>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</si>
  <si>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</si>
  <si>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</si>
  <si>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</si>
  <si>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</si>
  <si>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</si>
  <si>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</si>
  <si>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</si>
  <si>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</si>
  <si>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</si>
  <si>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</si>
  <si>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</si>
  <si>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</si>
  <si>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</si>
  <si>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</si>
  <si>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</si>
  <si>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Results were run through ProCost and pasted below</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</si>
  <si>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</si>
  <si>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</si>
  <si>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</si>
  <si>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</si>
  <si>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</si>
  <si>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</si>
  <si>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</si>
  <si>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</si>
  <si>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</si>
  <si>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</si>
  <si>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</si>
  <si>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</si>
  <si>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</si>
  <si>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</si>
  <si>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</si>
  <si>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</si>
  <si>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</si>
  <si>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</si>
  <si>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</si>
  <si>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</si>
  <si>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</si>
  <si>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</si>
  <si>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</si>
  <si>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</si>
  <si>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</si>
  <si>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</si>
  <si>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</si>
  <si>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</si>
  <si>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</si>
  <si>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</si>
  <si>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</si>
  <si>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</si>
  <si>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</si>
  <si>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</si>
  <si>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</si>
  <si>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</si>
  <si>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</si>
  <si>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</si>
  <si>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</si>
  <si>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</si>
  <si>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Need load shape</t>
  </si>
  <si>
    <t>Check 6 going on 7</t>
  </si>
  <si>
    <t>Max</t>
  </si>
  <si>
    <t>Re-run ProCost</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</si>
  <si>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</si>
  <si>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</si>
  <si>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</si>
  <si>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</si>
  <si>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</si>
  <si>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cop</t>
  </si>
  <si>
    <t>save %</t>
  </si>
  <si>
    <t>save kWh/sf</t>
  </si>
  <si>
    <t>implied end use kWh/sf</t>
  </si>
  <si>
    <t>interaction</t>
  </si>
  <si>
    <t>Net Ineraction</t>
  </si>
  <si>
    <t>Gas Interaction (therms/sf)</t>
  </si>
  <si>
    <t>heat</t>
  </si>
  <si>
    <t>cool</t>
  </si>
  <si>
    <t>vent</t>
  </si>
  <si>
    <t>ElecHtNew</t>
  </si>
  <si>
    <t>GasHtNew</t>
  </si>
  <si>
    <t>ElecHtNR</t>
  </si>
  <si>
    <t>GasHtNR</t>
  </si>
  <si>
    <t>From CBSA (Post-Data CG)</t>
  </si>
  <si>
    <t>1995-2001</t>
  </si>
  <si>
    <t>1988-1994</t>
  </si>
  <si>
    <t xml:space="preserve"> Pre-88</t>
  </si>
  <si>
    <t>Office VAV % of Dist</t>
  </si>
  <si>
    <t>Standard Error</t>
  </si>
  <si>
    <t>From Kennedy End Use Dump for Large Office VAV</t>
  </si>
  <si>
    <t>new</t>
  </si>
  <si>
    <t>old reno</t>
  </si>
  <si>
    <t>Sum of heateuie</t>
  </si>
  <si>
    <t>Sum of cooleuie</t>
  </si>
  <si>
    <t>Sum of pumpeui</t>
  </si>
  <si>
    <t>Sum of venteui</t>
  </si>
  <si>
    <t>Sum of h2oeuie</t>
  </si>
  <si>
    <t>Sum of lighteui</t>
  </si>
  <si>
    <t>Sum of exteui</t>
  </si>
  <si>
    <t>Sum of equipeui</t>
  </si>
  <si>
    <t>Sum of euielec</t>
  </si>
  <si>
    <t>From 6P</t>
  </si>
  <si>
    <t>CostMatrix</t>
  </si>
  <si>
    <t>Savings net of heating and cooling interactions for Office Prototype (kWh/sf)</t>
  </si>
  <si>
    <t>Measure Lookup</t>
  </si>
  <si>
    <t>Building Type</t>
  </si>
  <si>
    <t>MOPP</t>
  </si>
  <si>
    <t>Space Heat Fuel</t>
  </si>
  <si>
    <t>Cost per Box ($2003)</t>
  </si>
  <si>
    <t>Floor Area per Box</t>
  </si>
  <si>
    <t>Cost per Floor Area</t>
  </si>
  <si>
    <t>Gross fan capacity savings ) at 1 cfm design flow (Watts/sf</t>
  </si>
  <si>
    <t>Gross fan energy savings for Office Prototype (kWh/sf)</t>
  </si>
  <si>
    <t>Net Savings (kWh/sf)</t>
  </si>
  <si>
    <t>Shape of Savings</t>
  </si>
  <si>
    <t>Cooling Savings (kWh/sf)</t>
  </si>
  <si>
    <t>Heating Savings (kWh/sf)</t>
  </si>
  <si>
    <t>Percent of VAV that is electric terminal reheat</t>
  </si>
  <si>
    <t>Gas Heatng Savings (Increased Use) in (therms/sf)</t>
  </si>
  <si>
    <t>Large Off</t>
  </si>
  <si>
    <t>New</t>
  </si>
  <si>
    <t>ElecHt</t>
  </si>
  <si>
    <t>Medium Off</t>
  </si>
  <si>
    <t>Small Off</t>
  </si>
  <si>
    <t>Big Box</t>
  </si>
  <si>
    <t>Small Box</t>
  </si>
  <si>
    <t>High End</t>
  </si>
  <si>
    <t>Anchor</t>
  </si>
  <si>
    <t>K-12</t>
  </si>
  <si>
    <t>University</t>
  </si>
  <si>
    <t>Warehouse</t>
  </si>
  <si>
    <t>Supermarket</t>
  </si>
  <si>
    <t>MIniMart</t>
  </si>
  <si>
    <t>Restaurant</t>
  </si>
  <si>
    <t>Lodging</t>
  </si>
  <si>
    <t>Hospital</t>
  </si>
  <si>
    <t>OtherHealth</t>
  </si>
  <si>
    <t>Assembly</t>
  </si>
  <si>
    <t>Other</t>
  </si>
  <si>
    <t>NR</t>
  </si>
  <si>
    <t>GasHt</t>
  </si>
  <si>
    <t>Measure Map</t>
  </si>
  <si>
    <t>HtPmpHt%TYP</t>
  </si>
  <si>
    <t>raw</t>
  </si>
  <si>
    <t>CoolSat%TYP</t>
  </si>
  <si>
    <t>FloorA%TYP</t>
  </si>
  <si>
    <t>FloorA%REG</t>
  </si>
  <si>
    <t>Base Measure Name</t>
  </si>
  <si>
    <t>BType</t>
  </si>
  <si>
    <t>End Use</t>
  </si>
  <si>
    <t>Heat Fuel</t>
  </si>
  <si>
    <t>Cooling System Type</t>
  </si>
  <si>
    <t>Life</t>
  </si>
  <si>
    <t>Unitary</t>
  </si>
  <si>
    <t>ASHtPmpHt</t>
  </si>
  <si>
    <t>RAW Savings (kWh/yr.)</t>
  </si>
  <si>
    <t>RAW Capital Cost ($)</t>
  </si>
  <si>
    <t>COOLING SATURATION</t>
  </si>
  <si>
    <t>Btype IDX</t>
  </si>
  <si>
    <t>Activity Type WT for MOPP Cohort</t>
  </si>
  <si>
    <t>Btype WT for Region for MOPP and Cohort</t>
  </si>
  <si>
    <t>Cool</t>
  </si>
  <si>
    <t>SmComCAC</t>
  </si>
  <si>
    <t>Xlarge Ret</t>
  </si>
  <si>
    <t>Large Ret</t>
  </si>
  <si>
    <t>Medium Ret</t>
  </si>
  <si>
    <t>Small Ret</t>
  </si>
  <si>
    <t>School K-12</t>
  </si>
  <si>
    <t>MiniMart</t>
  </si>
  <si>
    <t>Residential Care</t>
  </si>
  <si>
    <t>ECM-VAV</t>
  </si>
  <si>
    <t>7P Btypes</t>
  </si>
  <si>
    <t>7P Measures</t>
  </si>
  <si>
    <t>2003 to 2012 GDP Cost Deflator</t>
  </si>
  <si>
    <t>REG_Office</t>
  </si>
  <si>
    <t>REG_Retail</t>
  </si>
  <si>
    <t>XLarge Ret</t>
  </si>
  <si>
    <t>REG_K-12</t>
  </si>
  <si>
    <t>REG_University</t>
  </si>
  <si>
    <t>REG_Warehouse</t>
  </si>
  <si>
    <t>REG_Grocery</t>
  </si>
  <si>
    <t>REG_Grocery Other</t>
  </si>
  <si>
    <t>REG_Restaurant</t>
  </si>
  <si>
    <t>REG_Hotel</t>
  </si>
  <si>
    <t>REG_hospital</t>
  </si>
  <si>
    <t>REG_Hospital Other</t>
  </si>
  <si>
    <t>REG_Assembly</t>
  </si>
  <si>
    <t>REG_Other</t>
  </si>
  <si>
    <t>Incremental based on achievability, ramp rate, and applicability</t>
  </si>
  <si>
    <t>max</t>
  </si>
  <si>
    <t>Ramp Rate</t>
  </si>
  <si>
    <t xml:space="preserve">These data are from the Sixth Plan Measure file.  </t>
  </si>
  <si>
    <t>Electric Heat</t>
  </si>
  <si>
    <t xml:space="preserve">New </t>
  </si>
  <si>
    <t>Gas Heat</t>
  </si>
  <si>
    <t>Heat Type</t>
  </si>
  <si>
    <t>Savings (kWh/sf)</t>
  </si>
  <si>
    <t>Analysis below was done by Mike Kennedy for the Sixth Plan.  Using the same savings values for 7P</t>
  </si>
  <si>
    <t>Row Labels</t>
  </si>
  <si>
    <t>Sum of Heat_Frac_Sf_PNW_Heated</t>
  </si>
  <si>
    <t>Grocery</t>
  </si>
  <si>
    <t>Office</t>
  </si>
  <si>
    <t>Retail/Service</t>
  </si>
  <si>
    <t>Grand Total</t>
  </si>
  <si>
    <t>SF Heated Floor Space With VAV Systems</t>
  </si>
  <si>
    <t>Site_ID</t>
  </si>
  <si>
    <t>(All)</t>
  </si>
  <si>
    <t>Fan_Ctr</t>
  </si>
  <si>
    <t>DistSys</t>
  </si>
  <si>
    <t>DistSys_Detail</t>
  </si>
  <si>
    <t>HeatSys_PrimFuel</t>
  </si>
  <si>
    <t>Equip_Type</t>
  </si>
  <si>
    <t>Size_Group</t>
  </si>
  <si>
    <t>&lt;5,001</t>
  </si>
  <si>
    <t>20,001-50,000</t>
  </si>
  <si>
    <t>5,001-20,000</t>
  </si>
  <si>
    <t>50,001-100,000</t>
  </si>
  <si>
    <t>100,001+</t>
  </si>
  <si>
    <t>VAV</t>
  </si>
  <si>
    <t>Cooled SF</t>
  </si>
  <si>
    <t>SF with VAV</t>
  </si>
  <si>
    <t>6p</t>
  </si>
  <si>
    <t>Fraction of Cooled SF with VAV</t>
  </si>
  <si>
    <t>GasHt%TYP</t>
  </si>
  <si>
    <t>ElecHt%TYP</t>
  </si>
  <si>
    <t>VAV%TYP</t>
  </si>
  <si>
    <t>Shave of Conditioned SF that is VAV</t>
  </si>
  <si>
    <t>Weighted Savings by VAV and Heat Type</t>
  </si>
  <si>
    <t>Weighted Costs by VAV and Heat Type</t>
  </si>
  <si>
    <t>VRF-New-Large Off</t>
  </si>
  <si>
    <t>VRF-New-Large Off-ElecHt</t>
  </si>
  <si>
    <t>ECM-VAV-New-Large Off-ElecHt</t>
  </si>
  <si>
    <t>C-All-HVAC-Vent-All-All-E</t>
  </si>
  <si>
    <t>L</t>
  </si>
  <si>
    <t>NEW</t>
  </si>
  <si>
    <t>Turnover</t>
  </si>
  <si>
    <t>Primarily based on the Sixth Plan work for this measure.</t>
  </si>
  <si>
    <t>From CBSA 2013</t>
  </si>
  <si>
    <t>Heated SF- All system types</t>
  </si>
  <si>
    <t>Heated SF with VAV</t>
  </si>
  <si>
    <t>ECM-VAV-New-Large Off</t>
  </si>
  <si>
    <t>ECM-VAV-New-University</t>
  </si>
  <si>
    <t>ECM-VAV-New-Hospital</t>
  </si>
  <si>
    <t>ECM-VAV-New-Assembly</t>
  </si>
  <si>
    <t>ECM-VAV-New-Other</t>
  </si>
  <si>
    <t>ECM-VAV-New-School K-12</t>
  </si>
  <si>
    <t>ECM-VAV-New-Medium Off</t>
  </si>
  <si>
    <t>ECM-VAV-New-Residential Care</t>
  </si>
  <si>
    <t>ECM-VAV-New-Lodging</t>
  </si>
  <si>
    <t>ECM-VAV-New-Xlarge Ret</t>
  </si>
  <si>
    <t>ECM-VAV-New-Small Off</t>
  </si>
  <si>
    <t>ECM-VAV-New-Large Ret</t>
  </si>
  <si>
    <t>ECM-VAV-New-Medium Ret</t>
  </si>
  <si>
    <t>ECM-VAV-New-Small Ret</t>
  </si>
  <si>
    <t>ECM-VAV-New-Warehouse</t>
  </si>
  <si>
    <t>ECM-VAV-New-Supermarket</t>
  </si>
  <si>
    <t>ECM-VAV-New-MiniMart</t>
  </si>
  <si>
    <t>ECM-VAV-New-Restaurant</t>
  </si>
  <si>
    <t>ECM-VAV-New-Medium Off-ElecHt</t>
  </si>
  <si>
    <t>ECM-VAV-New-Small Off-ElecHt</t>
  </si>
  <si>
    <t>ECM-VAV-New-Xlarge Ret-ElecHt</t>
  </si>
  <si>
    <t>ECM-VAV-New-Large Ret-ElecHt</t>
  </si>
  <si>
    <t>ECM-VAV-New-Medium Ret-ElecHt</t>
  </si>
  <si>
    <t>ECM-VAV-New-Small Ret-ElecHt</t>
  </si>
  <si>
    <t>ECM-VAV-New-School K-12-ElecHt</t>
  </si>
  <si>
    <t>ECM-VAV-New-University-ElecHt</t>
  </si>
  <si>
    <t>ECM-VAV-New-Warehouse-ElecHt</t>
  </si>
  <si>
    <t>ECM-VAV-New-Supermarket-ElecHt</t>
  </si>
  <si>
    <t>ECM-VAV-New-MiniMart-ElecHt</t>
  </si>
  <si>
    <t>ECM-VAV-New-Restaurant-ElecHt</t>
  </si>
  <si>
    <t>ECM-VAV-New-Lodging-ElecHt</t>
  </si>
  <si>
    <t>ECM-VAV-New-Hospital-ElecHt</t>
  </si>
  <si>
    <t>ECM-VAV-New-Residential Care-ElecHt</t>
  </si>
  <si>
    <t>ECM-VAV-New-Assembly-ElecHt</t>
  </si>
  <si>
    <t>ECM-VAV-New-Other-ElecHt</t>
  </si>
  <si>
    <t>ECM-VAV-New-Large Off-GasHt</t>
  </si>
  <si>
    <t>ECM-VAV-New-Medium Off-GasHt</t>
  </si>
  <si>
    <t>ECM-VAV-New-Small Off-GasHt</t>
  </si>
  <si>
    <t>ECM-VAV-New-Xlarge Ret-GasHt</t>
  </si>
  <si>
    <t>ECM-VAV-New-Large Ret-GasHt</t>
  </si>
  <si>
    <t>ECM-VAV-New-Medium Ret-GasHt</t>
  </si>
  <si>
    <t>ECM-VAV-New-Small Ret-GasHt</t>
  </si>
  <si>
    <t>ECM-VAV-New-School K-12-GasHt</t>
  </si>
  <si>
    <t>ECM-VAV-New-University-GasHt</t>
  </si>
  <si>
    <t>ECM-VAV-New-Warehouse-GasHt</t>
  </si>
  <si>
    <t>ECM-VAV-New-Supermarket-GasHt</t>
  </si>
  <si>
    <t>ECM-VAV-New-MiniMart-GasHt</t>
  </si>
  <si>
    <t>ECM-VAV-New-Restaurant-GasHt</t>
  </si>
  <si>
    <t>ECM-VAV-New-Lodging-GasHt</t>
  </si>
  <si>
    <t>ECM-VAV-New-Hospital-GasHt</t>
  </si>
  <si>
    <t>ECM-VAV-New-Residential Care-GasHt</t>
  </si>
  <si>
    <t>ECM-VAV-New-Assembly-GasHt</t>
  </si>
  <si>
    <t>ECM-VAV-New-Other-GasHt</t>
  </si>
  <si>
    <t>ECM-VAV-NR-Large Off</t>
  </si>
  <si>
    <t>ECM-VAV-NR-University</t>
  </si>
  <si>
    <t>ECM-VAV-NR-Hospital</t>
  </si>
  <si>
    <t>ECM-VAV-NR-Assembly</t>
  </si>
  <si>
    <t>ECM-VAV-NR-Other</t>
  </si>
  <si>
    <t>ECM-VAV-NR-School K-12</t>
  </si>
  <si>
    <t>ECM-VAV-NR-Medium Off</t>
  </si>
  <si>
    <t>ECM-VAV-NR-Residential Care</t>
  </si>
  <si>
    <t>ECM-VAV-NR-Lodging</t>
  </si>
  <si>
    <t>ECM-VAV-NR-Xlarge Ret</t>
  </si>
  <si>
    <t>ECM-VAV-NR-Small Off</t>
  </si>
  <si>
    <t>ECM-VAV-NR-Large Ret</t>
  </si>
  <si>
    <t>ECM-VAV-NR-Medium Ret</t>
  </si>
  <si>
    <t>ECM-VAV-NR-Small Ret</t>
  </si>
  <si>
    <t>ECM-VAV-NR-Warehouse</t>
  </si>
  <si>
    <t>ECM-VAV-NR-Supermarket</t>
  </si>
  <si>
    <t>ECM-VAV-NR-MiniMart</t>
  </si>
  <si>
    <t>ECM-VAV-NR-Restaurant</t>
  </si>
  <si>
    <t>ECM-VAV-NR-Large Off-ElecHt</t>
  </si>
  <si>
    <t>ECM-VAV-NR-Medium Off-ElecHt</t>
  </si>
  <si>
    <t>ECM-VAV-NR-Small Off-ElecHt</t>
  </si>
  <si>
    <t>ECM-VAV-NR-Xlarge Ret-ElecHt</t>
  </si>
  <si>
    <t>ECM-VAV-NR-Large Ret-ElecHt</t>
  </si>
  <si>
    <t>ECM-VAV-NR-Medium Ret-ElecHt</t>
  </si>
  <si>
    <t>ECM-VAV-NR-Small Ret-ElecHt</t>
  </si>
  <si>
    <t>ECM-VAV-NR-School K-12-ElecHt</t>
  </si>
  <si>
    <t>ECM-VAV-NR-University-ElecHt</t>
  </si>
  <si>
    <t>ECM-VAV-NR-Warehouse-ElecHt</t>
  </si>
  <si>
    <t>ECM-VAV-NR-Supermarket-ElecHt</t>
  </si>
  <si>
    <t>ECM-VAV-NR-MiniMart-ElecHt</t>
  </si>
  <si>
    <t>ECM-VAV-NR-Restaurant-ElecHt</t>
  </si>
  <si>
    <t>ECM-VAV-NR-Lodging-ElecHt</t>
  </si>
  <si>
    <t>ECM-VAV-NR-Hospital-ElecHt</t>
  </si>
  <si>
    <t>ECM-VAV-NR-Residential Care-ElecHt</t>
  </si>
  <si>
    <t>ECM-VAV-NR-Assembly-ElecHt</t>
  </si>
  <si>
    <t>ECM-VAV-NR-Other-ElecHt</t>
  </si>
  <si>
    <t>ECM-VAV-NR-Large Off-GasHt</t>
  </si>
  <si>
    <t>ECM-VAV-NR-Medium Off-GasHt</t>
  </si>
  <si>
    <t>ECM-VAV-NR-Small Off-GasHt</t>
  </si>
  <si>
    <t>ECM-VAV-NR-Xlarge Ret-GasHt</t>
  </si>
  <si>
    <t>ECM-VAV-NR-Large Ret-GasHt</t>
  </si>
  <si>
    <t>ECM-VAV-NR-Medium Ret-GasHt</t>
  </si>
  <si>
    <t>ECM-VAV-NR-Small Ret-GasHt</t>
  </si>
  <si>
    <t>ECM-VAV-NR-School K-12-GasHt</t>
  </si>
  <si>
    <t>ECM-VAV-NR-University-GasHt</t>
  </si>
  <si>
    <t>ECM-VAV-NR-Warehouse-GasHt</t>
  </si>
  <si>
    <t>ECM-VAV-NR-Supermarket-GasHt</t>
  </si>
  <si>
    <t>ECM-VAV-NR-MiniMart-GasHt</t>
  </si>
  <si>
    <t>ECM-VAV-NR-Restaurant-GasHt</t>
  </si>
  <si>
    <t>ECM-VAV-NR-Lodging-GasHt</t>
  </si>
  <si>
    <t>ECM-VAV-NR-Hospital-GasHt</t>
  </si>
  <si>
    <t>ECM-VAV-NR-Residential Care-GasHt</t>
  </si>
  <si>
    <t>ECM-VAV-NR-Assembly-GasHt</t>
  </si>
  <si>
    <t>ECM-VAV-NR-Other-GasHt</t>
  </si>
  <si>
    <t>WT Gas Heatng Savings (Increased Use) in (therms/sf)</t>
  </si>
  <si>
    <t>ECM-VAV-NR</t>
  </si>
  <si>
    <t>ECM-VAV-NEW</t>
  </si>
  <si>
    <t>Applicability</t>
  </si>
  <si>
    <t>This measure is for high efficiency electronically commutated permanent magnet (ECM or ECPM) motors with built-in variable speed control for VAV fans</t>
  </si>
  <si>
    <t>Assume 10% for all, 20% for larger buildings</t>
  </si>
  <si>
    <t>Standard motor</t>
  </si>
  <si>
    <t>LO12Med</t>
  </si>
  <si>
    <t>Mature technology</t>
  </si>
  <si>
    <t>18 years</t>
  </si>
  <si>
    <t>Cost per Floor Area ($2012)</t>
  </si>
  <si>
    <t>$0.24 per sf - 6th plan assumption</t>
  </si>
  <si>
    <t>Much higher applicability than in the 6P.  The 6P was very conservative and lacked the data we have now from CBSA 2013 for VAV systems</t>
  </si>
  <si>
    <t>Applies to only VAV systems for this measure. Data availabe from CBSA.</t>
  </si>
  <si>
    <t>Resource Type</t>
  </si>
  <si>
    <t>Measure Category</t>
  </si>
  <si>
    <t>Sector</t>
  </si>
  <si>
    <t>kW per unit</t>
  </si>
  <si>
    <t>kWh per unit</t>
  </si>
  <si>
    <t>TRC Net Levelized Cost (Net of All Benefits)</t>
  </si>
  <si>
    <t>Commercial</t>
  </si>
  <si>
    <t>End-Use:</t>
  </si>
  <si>
    <t>File Version</t>
  </si>
  <si>
    <t>v1</t>
  </si>
  <si>
    <t>Initial release for review</t>
  </si>
  <si>
    <t>v2</t>
  </si>
  <si>
    <t>Added the forRPM tab</t>
  </si>
  <si>
    <t>Q:\SeventhPlan\Conservation Analysis\Global EE Inputs\MC Files\MC_AND_LOADSHAPE_v3.0_24segment-7P-D9 - NewSegValues.xlsx</t>
  </si>
  <si>
    <t>Stock 2016</t>
  </si>
  <si>
    <t>v3</t>
  </si>
  <si>
    <t>Added the High/Low forecast option</t>
  </si>
  <si>
    <t>Thursday, 19 March , 2015 at 9:17 AM</t>
  </si>
</sst>
</file>

<file path=xl/styles.xml><?xml version="1.0" encoding="utf-8"?>
<styleSheet xmlns="http://schemas.openxmlformats.org/spreadsheetml/2006/main">
  <numFmts count="17">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0.0%"/>
    <numFmt numFmtId="175" formatCode="_(* #,##0.0000_);_(* \(#,##0.0000\);_(* &quot;-&quot;??_);_(@_)"/>
    <numFmt numFmtId="176" formatCode="[$-F800]dddd\,\ mmmm\ dd\,\ yyyy"/>
    <numFmt numFmtId="177" formatCode="_(* #,##0.0_);_(* \(#,##0.0\);_(* &quot;-&quot;??_);_(@_)"/>
  </numFmts>
  <fonts count="34">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sz val="11"/>
      <color theme="1"/>
      <name val="Calibri"/>
      <family val="2"/>
    </font>
    <font>
      <b/>
      <sz val="10"/>
      <color theme="1"/>
      <name val="Arial"/>
      <family val="2"/>
    </font>
    <font>
      <sz val="10"/>
      <name val="Arial"/>
      <family val="2"/>
    </font>
    <font>
      <b/>
      <sz val="12"/>
      <name val="Arial"/>
      <family val="2"/>
    </font>
    <font>
      <u/>
      <sz val="10"/>
      <color indexed="12"/>
      <name val="Arial"/>
      <family val="2"/>
    </font>
    <font>
      <b/>
      <sz val="11"/>
      <color theme="0"/>
      <name val="Calibri"/>
      <family val="2"/>
      <scheme val="minor"/>
    </font>
    <font>
      <sz val="10"/>
      <name val="Arial"/>
      <family val="2"/>
    </font>
    <font>
      <b/>
      <sz val="11"/>
      <color theme="1"/>
      <name val="Calibri"/>
      <family val="2"/>
    </font>
    <font>
      <i/>
      <sz val="10"/>
      <color theme="1"/>
      <name val="Arial"/>
      <family val="2"/>
    </font>
    <font>
      <b/>
      <sz val="9"/>
      <color indexed="81"/>
      <name val="Tahoma"/>
      <family val="2"/>
    </font>
    <font>
      <sz val="10"/>
      <color theme="1"/>
      <name val="Calibri"/>
      <family val="2"/>
      <scheme val="minor"/>
    </font>
  </fonts>
  <fills count="24">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49"/>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7">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5" fillId="0" borderId="0"/>
    <xf numFmtId="0" fontId="2" fillId="0" borderId="0"/>
    <xf numFmtId="0" fontId="2" fillId="0" borderId="0"/>
    <xf numFmtId="0" fontId="27" fillId="0" borderId="0" applyNumberFormat="0" applyFill="0" applyBorder="0" applyAlignment="0" applyProtection="0">
      <alignment vertical="top"/>
      <protection locked="0"/>
    </xf>
    <xf numFmtId="43" fontId="2" fillId="0" borderId="0" applyFont="0" applyFill="0" applyBorder="0" applyAlignment="0" applyProtection="0"/>
  </cellStyleXfs>
  <cellXfs count="297">
    <xf numFmtId="0" fontId="0" fillId="0" borderId="0" xfId="0"/>
    <xf numFmtId="0" fontId="0" fillId="0" borderId="0" xfId="0" applyFont="1"/>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2" fillId="0" borderId="0" xfId="7" applyFont="1"/>
    <xf numFmtId="0" fontId="2" fillId="0" borderId="0" xfId="7" applyFont="1" applyAlignment="1">
      <alignment wrapText="1"/>
    </xf>
    <xf numFmtId="15" fontId="2" fillId="0" borderId="0" xfId="7" applyNumberFormat="1" applyFont="1"/>
    <xf numFmtId="0" fontId="3" fillId="2" borderId="0" xfId="7" applyFont="1" applyFill="1"/>
    <xf numFmtId="0" fontId="2" fillId="0" borderId="0" xfId="7" applyFont="1" applyAlignment="1">
      <alignment horizontal="center"/>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3" borderId="9" xfId="0" applyFont="1" applyFill="1" applyBorder="1" applyAlignment="1">
      <alignment horizontal="left" wrapText="1" readingOrder="1"/>
    </xf>
    <xf numFmtId="0" fontId="19" fillId="13" borderId="8" xfId="0" applyFont="1" applyFill="1" applyBorder="1" applyAlignment="1">
      <alignment horizontal="center" wrapText="1" readingOrder="1"/>
    </xf>
    <xf numFmtId="0" fontId="19" fillId="14" borderId="9" xfId="0" applyFont="1" applyFill="1" applyBorder="1" applyAlignment="1">
      <alignment horizontal="left" readingOrder="1"/>
    </xf>
    <xf numFmtId="0" fontId="19" fillId="14" borderId="10" xfId="0" applyFont="1" applyFill="1" applyBorder="1" applyAlignment="1">
      <alignment horizontal="center" wrapText="1" readingOrder="1"/>
    </xf>
    <xf numFmtId="0" fontId="19" fillId="14"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5" borderId="3" xfId="0" applyFont="1" applyFill="1" applyBorder="1" applyAlignment="1">
      <alignment horizontal="centerContinuous" wrapText="1" readingOrder="1"/>
    </xf>
    <xf numFmtId="0" fontId="14" fillId="15" borderId="5" xfId="0" applyFont="1" applyFill="1" applyBorder="1" applyAlignment="1">
      <alignment horizontal="centerContinuous" wrapText="1" readingOrder="1"/>
    </xf>
    <xf numFmtId="164" fontId="14" fillId="15" borderId="3" xfId="0" applyNumberFormat="1"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0" fontId="14" fillId="12" borderId="1" xfId="0" applyFont="1" applyFill="1" applyBorder="1" applyAlignment="1">
      <alignment horizontal="center" wrapText="1" readingOrder="1"/>
    </xf>
    <xf numFmtId="0" fontId="14" fillId="12" borderId="8" xfId="0" applyFont="1" applyFill="1" applyBorder="1" applyAlignment="1">
      <alignment horizontal="center" wrapText="1" readingOrder="1"/>
    </xf>
    <xf numFmtId="164" fontId="14" fillId="12" borderId="8" xfId="0" applyNumberFormat="1" applyFont="1" applyFill="1" applyBorder="1" applyAlignment="1">
      <alignment horizontal="center" wrapText="1" readingOrder="1"/>
    </xf>
    <xf numFmtId="170" fontId="14" fillId="12" borderId="8" xfId="0" applyNumberFormat="1" applyFont="1" applyFill="1" applyBorder="1" applyAlignment="1">
      <alignment horizontal="center" wrapText="1" readingOrder="1"/>
    </xf>
    <xf numFmtId="164" fontId="13" fillId="0" borderId="0" xfId="0" applyNumberFormat="1" applyFont="1">
      <alignment readingOrder="1"/>
    </xf>
    <xf numFmtId="0" fontId="14" fillId="16" borderId="3" xfId="0" applyFont="1" applyFill="1" applyBorder="1" applyAlignment="1">
      <alignment horizontal="centerContinuous" wrapText="1" readingOrder="1"/>
    </xf>
    <xf numFmtId="0" fontId="14" fillId="16" borderId="4" xfId="0" applyFont="1" applyFill="1" applyBorder="1" applyAlignment="1">
      <alignment horizontal="centerContinuous" wrapText="1" readingOrder="1"/>
    </xf>
    <xf numFmtId="164" fontId="14" fillId="16" borderId="4" xfId="0" applyNumberFormat="1" applyFont="1" applyFill="1" applyBorder="1" applyAlignment="1">
      <alignment horizontal="centerContinuous" wrapText="1" readingOrder="1"/>
    </xf>
    <xf numFmtId="164" fontId="14" fillId="16" borderId="5" xfId="0" applyNumberFormat="1" applyFont="1" applyFill="1" applyBorder="1" applyAlignment="1">
      <alignment horizontal="centerContinuous" wrapText="1" readingOrder="1"/>
    </xf>
    <xf numFmtId="164" fontId="14" fillId="16" borderId="10" xfId="0" applyNumberFormat="1" applyFont="1" applyFill="1" applyBorder="1" applyAlignment="1">
      <alignment horizontal="center" wrapText="1" readingOrder="1"/>
    </xf>
    <xf numFmtId="164" fontId="14" fillId="16"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6" borderId="1" xfId="0" applyFont="1" applyFill="1" applyBorder="1" applyAlignment="1">
      <alignment horizontal="center" wrapText="1" readingOrder="1"/>
    </xf>
    <xf numFmtId="0" fontId="14" fillId="16" borderId="8" xfId="0" applyFont="1" applyFill="1" applyBorder="1" applyAlignment="1">
      <alignment horizontal="center" wrapText="1" readingOrder="1"/>
    </xf>
    <xf numFmtId="164" fontId="14" fillId="16" borderId="8" xfId="0" applyNumberFormat="1" applyFont="1" applyFill="1" applyBorder="1" applyAlignment="1">
      <alignment horizontal="center" wrapText="1" readingOrder="1"/>
    </xf>
    <xf numFmtId="164" fontId="14" fillId="16" borderId="20" xfId="0" applyNumberFormat="1" applyFont="1" applyFill="1" applyBorder="1" applyAlignment="1">
      <alignment horizontal="centerContinuous" wrapText="1" readingOrder="1"/>
    </xf>
    <xf numFmtId="164" fontId="14" fillId="16" borderId="21" xfId="0" applyNumberFormat="1" applyFont="1" applyFill="1" applyBorder="1" applyAlignment="1">
      <alignment horizontal="centerContinuous" wrapText="1" readingOrder="1"/>
    </xf>
    <xf numFmtId="0" fontId="5" fillId="0" borderId="0" xfId="0" applyFont="1" applyAlignment="1">
      <alignment wrapText="1"/>
    </xf>
    <xf numFmtId="0" fontId="22" fillId="18"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9" borderId="1" xfId="0" applyFont="1" applyFill="1" applyBorder="1"/>
    <xf numFmtId="164" fontId="22" fillId="19"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8"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23" fillId="0" borderId="0" xfId="0" applyFont="1"/>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4" fontId="3" fillId="0" borderId="0" xfId="0" applyNumberFormat="1" applyFont="1">
      <alignment readingOrder="1"/>
    </xf>
    <xf numFmtId="0" fontId="25" fillId="0" borderId="0" xfId="12" applyFill="1" applyBorder="1"/>
    <xf numFmtId="0" fontId="25" fillId="0" borderId="1" xfId="12" applyFill="1" applyBorder="1"/>
    <xf numFmtId="9" fontId="25" fillId="0" borderId="1" xfId="8" applyFont="1" applyFill="1" applyBorder="1"/>
    <xf numFmtId="2" fontId="25" fillId="0" borderId="1" xfId="12" applyNumberFormat="1" applyFill="1" applyBorder="1"/>
    <xf numFmtId="9" fontId="25" fillId="0" borderId="1" xfId="12" applyNumberFormat="1" applyFill="1" applyBorder="1"/>
    <xf numFmtId="169" fontId="25" fillId="20" borderId="1" xfId="12" applyNumberFormat="1" applyFill="1" applyBorder="1"/>
    <xf numFmtId="169" fontId="25" fillId="0" borderId="0" xfId="12" applyNumberFormat="1" applyFill="1" applyBorder="1"/>
    <xf numFmtId="9" fontId="25" fillId="0" borderId="0" xfId="8" applyFont="1" applyFill="1" applyBorder="1"/>
    <xf numFmtId="169" fontId="25" fillId="20" borderId="0" xfId="12" applyNumberFormat="1" applyFill="1" applyBorder="1"/>
    <xf numFmtId="9" fontId="25" fillId="0" borderId="1" xfId="12" applyNumberFormat="1" applyFill="1" applyBorder="1" applyAlignment="1">
      <alignment horizontal="center"/>
    </xf>
    <xf numFmtId="174" fontId="25" fillId="0" borderId="1" xfId="12" applyNumberFormat="1" applyFill="1" applyBorder="1" applyAlignment="1">
      <alignment horizontal="center"/>
    </xf>
    <xf numFmtId="0" fontId="25" fillId="0" borderId="1" xfId="12" applyBorder="1"/>
    <xf numFmtId="169" fontId="25" fillId="0" borderId="1" xfId="12" applyNumberFormat="1" applyFill="1" applyBorder="1"/>
    <xf numFmtId="0" fontId="25" fillId="11" borderId="1" xfId="12" applyFill="1" applyBorder="1"/>
    <xf numFmtId="2" fontId="25" fillId="20" borderId="1" xfId="12" applyNumberFormat="1" applyFill="1" applyBorder="1"/>
    <xf numFmtId="0" fontId="25" fillId="0" borderId="0" xfId="12"/>
    <xf numFmtId="0" fontId="25" fillId="12" borderId="1" xfId="12" applyFill="1" applyBorder="1" applyAlignment="1">
      <alignment wrapText="1"/>
    </xf>
    <xf numFmtId="0" fontId="25" fillId="12" borderId="1" xfId="12" applyFont="1" applyFill="1" applyBorder="1" applyAlignment="1">
      <alignment wrapText="1"/>
    </xf>
    <xf numFmtId="0" fontId="25" fillId="12" borderId="7" xfId="12" applyFill="1" applyBorder="1" applyAlignment="1">
      <alignment wrapText="1"/>
    </xf>
    <xf numFmtId="2" fontId="25" fillId="0" borderId="0" xfId="12" applyNumberFormat="1" applyAlignment="1">
      <alignment horizontal="center"/>
    </xf>
    <xf numFmtId="0" fontId="2" fillId="0" borderId="0" xfId="12" applyFont="1" applyBorder="1"/>
    <xf numFmtId="9" fontId="25" fillId="0" borderId="0" xfId="12" applyNumberFormat="1"/>
    <xf numFmtId="0" fontId="25" fillId="11" borderId="0" xfId="12" applyFill="1"/>
    <xf numFmtId="2" fontId="25" fillId="11" borderId="0" xfId="12" applyNumberFormat="1" applyFill="1" applyAlignment="1">
      <alignment horizontal="center"/>
    </xf>
    <xf numFmtId="0" fontId="2" fillId="11" borderId="0" xfId="12" applyFont="1" applyFill="1" applyBorder="1"/>
    <xf numFmtId="9" fontId="25" fillId="11" borderId="0" xfId="12" applyNumberFormat="1" applyFill="1"/>
    <xf numFmtId="0" fontId="25" fillId="12" borderId="0" xfId="12" applyFill="1"/>
    <xf numFmtId="2" fontId="25" fillId="12" borderId="0" xfId="12" applyNumberFormat="1" applyFill="1" applyAlignment="1">
      <alignment horizontal="center"/>
    </xf>
    <xf numFmtId="0" fontId="2" fillId="12" borderId="0" xfId="12" applyFont="1" applyFill="1" applyBorder="1"/>
    <xf numFmtId="9" fontId="25" fillId="12" borderId="0" xfId="12" applyNumberFormat="1" applyFill="1"/>
    <xf numFmtId="169" fontId="25" fillId="12" borderId="0" xfId="12" applyNumberFormat="1" applyFill="1"/>
    <xf numFmtId="169" fontId="25" fillId="0" borderId="0" xfId="12" applyNumberFormat="1"/>
    <xf numFmtId="9" fontId="2" fillId="0" borderId="0" xfId="12" applyNumberFormat="1" applyFont="1" applyFill="1" applyBorder="1" applyAlignment="1">
      <alignment horizontal="center"/>
    </xf>
    <xf numFmtId="0" fontId="2" fillId="0" borderId="0" xfId="12" applyFont="1" applyFill="1" applyBorder="1"/>
    <xf numFmtId="174" fontId="2" fillId="0" borderId="0" xfId="12" applyNumberFormat="1" applyFont="1" applyFill="1" applyBorder="1" applyAlignment="1">
      <alignment horizontal="center"/>
    </xf>
    <xf numFmtId="0" fontId="26"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1" fontId="2" fillId="0" borderId="0" xfId="13" applyNumberFormat="1" applyFont="1" applyFill="1" applyBorder="1"/>
    <xf numFmtId="9" fontId="2" fillId="0" borderId="0" xfId="8" applyFont="1" applyFill="1" applyBorder="1" applyAlignment="1">
      <alignment horizontal="center"/>
    </xf>
    <xf numFmtId="9" fontId="2" fillId="0" borderId="0" xfId="8"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9" fontId="2" fillId="0" borderId="0" xfId="8" applyFont="1" applyFill="1" applyAlignment="1">
      <alignment horizontal="center"/>
    </xf>
    <xf numFmtId="0" fontId="2" fillId="0" borderId="0" xfId="13" applyFill="1"/>
    <xf numFmtId="0" fontId="27" fillId="0" borderId="0" xfId="15" applyFill="1" applyAlignment="1" applyProtection="1"/>
    <xf numFmtId="0" fontId="2" fillId="0" borderId="0" xfId="13" applyFont="1" applyFill="1"/>
    <xf numFmtId="0" fontId="0" fillId="0" borderId="0" xfId="0" applyFill="1"/>
    <xf numFmtId="0" fontId="24" fillId="4" borderId="0" xfId="0" applyFont="1" applyFill="1" applyAlignment="1">
      <alignment horizontal="center"/>
    </xf>
    <xf numFmtId="0" fontId="2" fillId="0" borderId="0" xfId="12" applyFont="1" applyFill="1"/>
    <xf numFmtId="43" fontId="25" fillId="0" borderId="0" xfId="1" applyFont="1"/>
    <xf numFmtId="0" fontId="3" fillId="2" borderId="1" xfId="12" applyFont="1" applyFill="1" applyBorder="1"/>
    <xf numFmtId="0" fontId="2" fillId="2" borderId="1" xfId="12" applyFont="1" applyFill="1" applyBorder="1"/>
    <xf numFmtId="173" fontId="28" fillId="17" borderId="1" xfId="10" applyNumberFormat="1" applyFont="1" applyFill="1" applyBorder="1"/>
    <xf numFmtId="168" fontId="17" fillId="0" borderId="0" xfId="1" applyNumberFormat="1" applyFont="1" applyFill="1">
      <alignment readingOrder="1"/>
    </xf>
    <xf numFmtId="0" fontId="0" fillId="2" borderId="0" xfId="0" applyFill="1" applyAlignment="1">
      <alignment horizontal="right" readingOrder="1"/>
    </xf>
    <xf numFmtId="9" fontId="17" fillId="17"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2" fontId="1" fillId="19" borderId="0" xfId="1" applyNumberFormat="1" applyFont="1" applyFill="1" applyAlignment="1">
      <alignment horizontal="center" readingOrder="1"/>
    </xf>
    <xf numFmtId="1" fontId="1" fillId="19"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4" fillId="0" borderId="0" xfId="0" applyFont="1" applyFill="1" applyBorder="1">
      <alignment readingOrder="1"/>
    </xf>
    <xf numFmtId="0" fontId="24" fillId="0" borderId="0" xfId="0" applyFont="1">
      <alignment readingOrder="1"/>
    </xf>
    <xf numFmtId="0" fontId="29" fillId="0" borderId="0" xfId="12" applyFont="1" applyFill="1" applyBorder="1"/>
    <xf numFmtId="0" fontId="2" fillId="2" borderId="1" xfId="12" applyFont="1" applyFill="1" applyBorder="1" applyAlignment="1">
      <alignment wrapText="1"/>
    </xf>
    <xf numFmtId="0" fontId="2" fillId="2" borderId="26" xfId="12" applyFont="1" applyFill="1" applyBorder="1" applyAlignment="1">
      <alignment wrapText="1"/>
    </xf>
    <xf numFmtId="0" fontId="0" fillId="0" borderId="1" xfId="0" applyBorder="1"/>
    <xf numFmtId="0" fontId="23" fillId="0" borderId="1" xfId="0" applyFont="1" applyBorder="1"/>
    <xf numFmtId="2" fontId="0" fillId="0" borderId="1" xfId="0" applyNumberFormat="1" applyBorder="1" applyAlignment="1">
      <alignment horizontal="center"/>
    </xf>
    <xf numFmtId="0" fontId="24" fillId="21" borderId="1" xfId="0" applyFont="1" applyFill="1" applyBorder="1"/>
    <xf numFmtId="0" fontId="30" fillId="21" borderId="1" xfId="0" applyFont="1" applyFill="1" applyBorder="1"/>
    <xf numFmtId="0" fontId="24" fillId="21" borderId="1" xfId="0" applyFont="1" applyFill="1" applyBorder="1" applyAlignment="1">
      <alignment horizontal="center"/>
    </xf>
    <xf numFmtId="168" fontId="0" fillId="0" borderId="0" xfId="1" applyNumberFormat="1" applyFont="1"/>
    <xf numFmtId="0" fontId="0" fillId="0" borderId="0" xfId="0" applyAlignment="1">
      <alignment horizontal="left"/>
    </xf>
    <xf numFmtId="168" fontId="0" fillId="0" borderId="0" xfId="0" applyNumberFormat="1"/>
    <xf numFmtId="0" fontId="0" fillId="0" borderId="0" xfId="0" pivotButton="1"/>
    <xf numFmtId="0" fontId="0" fillId="22" borderId="0" xfId="0" applyFill="1"/>
    <xf numFmtId="3" fontId="25" fillId="0" borderId="0" xfId="1" applyNumberFormat="1" applyFont="1" applyFill="1" applyBorder="1" applyAlignment="1">
      <alignment horizontal="center"/>
    </xf>
    <xf numFmtId="3" fontId="0" fillId="0" borderId="0" xfId="1" applyNumberFormat="1" applyFont="1" applyAlignment="1">
      <alignment horizontal="right"/>
    </xf>
    <xf numFmtId="3" fontId="0" fillId="0" borderId="0" xfId="0" applyNumberFormat="1"/>
    <xf numFmtId="9" fontId="0" fillId="0" borderId="0" xfId="8" applyFont="1"/>
    <xf numFmtId="0" fontId="0" fillId="4" borderId="1" xfId="0" applyFill="1" applyBorder="1"/>
    <xf numFmtId="0" fontId="14" fillId="4" borderId="1" xfId="13" applyFont="1" applyFill="1" applyBorder="1" applyAlignment="1">
      <alignment horizontal="center" wrapText="1"/>
    </xf>
    <xf numFmtId="0" fontId="2" fillId="4" borderId="1" xfId="13" applyFill="1" applyBorder="1" applyAlignment="1">
      <alignment wrapText="1"/>
    </xf>
    <xf numFmtId="169" fontId="2" fillId="0" borderId="0" xfId="13" applyNumberFormat="1" applyFill="1" applyBorder="1" applyAlignment="1">
      <alignment horizontal="center"/>
    </xf>
    <xf numFmtId="0" fontId="31" fillId="0" borderId="0" xfId="0" applyFont="1">
      <alignment readingOrder="1"/>
    </xf>
    <xf numFmtId="0" fontId="31" fillId="0" borderId="0" xfId="0" applyFont="1"/>
    <xf numFmtId="175" fontId="2" fillId="0" borderId="0" xfId="1" applyNumberFormat="1" applyFont="1" applyFill="1"/>
    <xf numFmtId="0" fontId="3" fillId="4" borderId="0" xfId="12" applyFont="1" applyFill="1" applyBorder="1"/>
    <xf numFmtId="0" fontId="25" fillId="10" borderId="1" xfId="12" applyFill="1" applyBorder="1"/>
    <xf numFmtId="0" fontId="24" fillId="4" borderId="0" xfId="0" applyFont="1" applyFill="1"/>
    <xf numFmtId="0" fontId="0" fillId="4" borderId="0" xfId="0" applyFill="1"/>
    <xf numFmtId="167" fontId="0" fillId="0" borderId="0" xfId="0" applyNumberFormat="1">
      <alignment readingOrder="1"/>
    </xf>
    <xf numFmtId="9" fontId="0" fillId="0" borderId="0" xfId="8" applyFont="1" applyFill="1" applyAlignment="1">
      <alignment horizontal="center" readingOrder="1"/>
    </xf>
    <xf numFmtId="9" fontId="2" fillId="0" borderId="0" xfId="8" applyFont="1" applyFill="1" applyAlignment="1">
      <alignment horizontal="center" readingOrder="1"/>
    </xf>
    <xf numFmtId="0" fontId="5" fillId="0" borderId="1" xfId="0" applyFont="1" applyFill="1" applyBorder="1" applyAlignment="1">
      <alignment wrapText="1"/>
    </xf>
    <xf numFmtId="0" fontId="2" fillId="4" borderId="1" xfId="12" applyFont="1" applyFill="1" applyBorder="1" applyAlignment="1">
      <alignment wrapText="1"/>
    </xf>
    <xf numFmtId="164" fontId="33" fillId="0" borderId="0" xfId="0" applyNumberFormat="1" applyFont="1">
      <alignment readingOrder="1"/>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6" fontId="14" fillId="12" borderId="8" xfId="0" applyNumberFormat="1" applyFont="1" applyFill="1" applyBorder="1" applyAlignment="1">
      <alignment horizontal="center" wrapText="1" readingOrder="1"/>
    </xf>
    <xf numFmtId="14" fontId="14" fillId="12" borderId="8" xfId="0" applyNumberFormat="1" applyFont="1" applyFill="1" applyBorder="1" applyAlignment="1">
      <alignment horizontal="center" wrapText="1" readingOrder="1"/>
    </xf>
    <xf numFmtId="0" fontId="22" fillId="18" borderId="1" xfId="0" applyFont="1" applyFill="1" applyBorder="1" applyAlignment="1">
      <alignment horizontal="center"/>
    </xf>
    <xf numFmtId="169" fontId="0" fillId="18" borderId="0" xfId="0" applyNumberFormat="1" applyFill="1" applyAlignment="1">
      <alignment horizontal="center" readingOrder="1"/>
    </xf>
    <xf numFmtId="164" fontId="0" fillId="18" borderId="0" xfId="0" applyNumberFormat="1" applyFill="1" applyAlignment="1">
      <alignment horizontal="center" readingOrder="1"/>
    </xf>
    <xf numFmtId="0" fontId="0" fillId="18" borderId="0" xfId="0" applyFill="1">
      <alignment readingOrder="1"/>
    </xf>
    <xf numFmtId="164" fontId="0" fillId="18" borderId="0" xfId="0" applyNumberFormat="1" applyFill="1">
      <alignment readingOrder="1"/>
    </xf>
    <xf numFmtId="177" fontId="0" fillId="18" borderId="0" xfId="16" applyNumberFormat="1" applyFont="1" applyFill="1" applyAlignment="1">
      <alignment horizontal="center" readingOrder="1"/>
    </xf>
    <xf numFmtId="0" fontId="22" fillId="23" borderId="1" xfId="0" applyFont="1" applyFill="1" applyBorder="1"/>
    <xf numFmtId="0" fontId="22" fillId="23" borderId="1" xfId="0" applyFont="1" applyFill="1" applyBorder="1" applyAlignment="1">
      <alignment horizontal="center"/>
    </xf>
    <xf numFmtId="164" fontId="0" fillId="23" borderId="0" xfId="0" applyNumberFormat="1" applyFill="1" applyAlignment="1">
      <alignment horizontal="center" readingOrder="1"/>
    </xf>
    <xf numFmtId="0" fontId="0" fillId="23" borderId="0" xfId="0" applyFill="1">
      <alignment readingOrder="1"/>
    </xf>
    <xf numFmtId="177" fontId="0" fillId="23" borderId="0" xfId="1" applyNumberFormat="1" applyFont="1" applyFill="1">
      <alignment readingOrder="1"/>
    </xf>
    <xf numFmtId="168" fontId="0" fillId="23" borderId="0" xfId="16" applyNumberFormat="1" applyFont="1" applyFill="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0" fillId="2" borderId="22" xfId="0" applyFill="1" applyBorder="1">
      <alignment readingOrder="1"/>
    </xf>
    <xf numFmtId="0" fontId="17" fillId="17" borderId="22" xfId="0" applyFont="1" applyFill="1" applyBorder="1">
      <alignment readingOrder="1"/>
    </xf>
    <xf numFmtId="0" fontId="17" fillId="17" borderId="23" xfId="0" applyFont="1" applyFill="1" applyBorder="1">
      <alignment readingOrder="1"/>
    </xf>
    <xf numFmtId="0" fontId="0" fillId="2" borderId="0" xfId="0" applyFill="1" applyBorder="1">
      <alignment readingOrder="1"/>
    </xf>
    <xf numFmtId="0" fontId="17" fillId="17" borderId="0" xfId="0" applyFont="1" applyFill="1" applyBorder="1">
      <alignment readingOrder="1"/>
    </xf>
    <xf numFmtId="0" fontId="17" fillId="17"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4" fillId="19" borderId="24" xfId="0" applyNumberFormat="1" applyFont="1" applyFill="1" applyBorder="1" applyAlignment="1">
      <alignment horizontal="center" readingOrder="1"/>
    </xf>
    <xf numFmtId="173" fontId="0" fillId="23" borderId="0" xfId="16" applyNumberFormat="1" applyFont="1" applyFill="1" applyAlignment="1">
      <alignment horizontal="center" readingOrder="1"/>
    </xf>
    <xf numFmtId="2" fontId="0" fillId="23" borderId="0" xfId="0" applyNumberFormat="1" applyFill="1" applyAlignment="1">
      <alignment horizontal="center" readingOrder="1"/>
    </xf>
    <xf numFmtId="0" fontId="5" fillId="0" borderId="0" xfId="0" applyFont="1" applyAlignment="1">
      <alignment horizontal="right"/>
    </xf>
    <xf numFmtId="0" fontId="22" fillId="0" borderId="0" xfId="0" applyFont="1" applyAlignment="1">
      <alignment horizontal="right"/>
    </xf>
    <xf numFmtId="0" fontId="22" fillId="0" borderId="1" xfId="0" applyFont="1" applyFill="1" applyBorder="1"/>
    <xf numFmtId="0" fontId="0" fillId="19" borderId="25" xfId="0" applyFill="1" applyBorder="1">
      <alignment readingOrder="1"/>
    </xf>
    <xf numFmtId="49" fontId="0" fillId="4" borderId="2" xfId="0" quotePrefix="1" applyNumberFormat="1" applyFill="1" applyBorder="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25" fillId="10" borderId="1" xfId="12" applyFill="1" applyBorder="1" applyAlignment="1">
      <alignment horizontal="center"/>
    </xf>
    <xf numFmtId="0" fontId="25" fillId="10" borderId="9" xfId="12" applyFill="1" applyBorder="1" applyAlignment="1">
      <alignment horizontal="center"/>
    </xf>
    <xf numFmtId="0" fontId="25" fillId="10" borderId="8" xfId="12" applyFill="1" applyBorder="1" applyAlignment="1">
      <alignment horizontal="center"/>
    </xf>
  </cellXfs>
  <cellStyles count="17">
    <cellStyle name="Comma" xfId="1" builtinId="3"/>
    <cellStyle name="Comma 2" xfId="16"/>
    <cellStyle name="Comma 3 4" xfId="10"/>
    <cellStyle name="Currency 3 4" xfId="11"/>
    <cellStyle name="Hyperlink" xfId="15" builtinId="8"/>
    <cellStyle name="Normal" xfId="0" builtinId="0"/>
    <cellStyle name="Normal 13" xfId="5"/>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2095500</xdr:colOff>
      <xdr:row>17</xdr:row>
      <xdr:rowOff>0</xdr:rowOff>
    </xdr:from>
    <xdr:to>
      <xdr:col>2</xdr:col>
      <xdr:colOff>1019175</xdr:colOff>
      <xdr:row>17</xdr:row>
      <xdr:rowOff>0</xdr:rowOff>
    </xdr:to>
    <xdr:sp macro="" textlink="">
      <xdr:nvSpPr>
        <xdr:cNvPr id="2" name="AutoShape 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3" name="AutoShape 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4" name="AutoShape 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5" name="AutoShape 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6" name="AutoShape 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7" name="AutoShape 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8" name="AutoShape 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9" name="AutoShape 8"/>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0" name="AutoShape 9"/>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1" name="AutoShape 10"/>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2" name="AutoShape 1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3" name="AutoShape 1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4" name="AutoShape 1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5" name="AutoShape 1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6" name="AutoShape 1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7" name="AutoShape 1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8" name="AutoShape 1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19" name="AutoShape 18"/>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0" name="AutoShape 19"/>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1" name="AutoShape 20"/>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2" name="AutoShape 21"/>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3" name="AutoShape 22"/>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4" name="AutoShape 23"/>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5" name="AutoShape 24"/>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6" name="AutoShape 25"/>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7" name="AutoShape 26"/>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2</xdr:col>
      <xdr:colOff>2095500</xdr:colOff>
      <xdr:row>17</xdr:row>
      <xdr:rowOff>0</xdr:rowOff>
    </xdr:from>
    <xdr:to>
      <xdr:col>2</xdr:col>
      <xdr:colOff>1019175</xdr:colOff>
      <xdr:row>17</xdr:row>
      <xdr:rowOff>0</xdr:rowOff>
    </xdr:to>
    <xdr:sp macro="" textlink="">
      <xdr:nvSpPr>
        <xdr:cNvPr id="28" name="AutoShape 27"/>
        <xdr:cNvSpPr>
          <a:spLocks noChangeArrowheads="1"/>
        </xdr:cNvSpPr>
      </xdr:nvSpPr>
      <xdr:spPr bwMode="auto">
        <a:xfrm>
          <a:off x="4200525" y="1781175"/>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19"/>
      <definedName name="APPLIC" refersTo="='APPLIC'!$B$12:$X$112"/>
      <definedName name="BLDGTYPE" refersTo="='APPLIC'!$B$11:$U$11"/>
    </definedNames>
    <sheetDataSet>
      <sheetData sheetId="0" refreshError="1"/>
      <sheetData sheetId="1">
        <row r="15">
          <cell r="D15" t="str">
            <v>Laptop-NR</v>
          </cell>
        </row>
        <row r="18">
          <cell r="D18" t="str">
            <v>Monitor-NR</v>
          </cell>
        </row>
        <row r="19">
          <cell r="D19" t="str">
            <v>Desktop-NR</v>
          </cell>
        </row>
        <row r="21">
          <cell r="D21" t="str">
            <v>Cooking Equipment-NR</v>
          </cell>
        </row>
        <row r="40">
          <cell r="D40" t="str">
            <v>Demand Control Ventilation-Retro</v>
          </cell>
        </row>
        <row r="43">
          <cell r="D43" t="str">
            <v>DCV Parking Garage-Retro</v>
          </cell>
        </row>
      </sheetData>
      <sheetData sheetId="2">
        <row r="4">
          <cell r="H4">
            <v>2035</v>
          </cell>
        </row>
        <row r="12">
          <cell r="B12" t="str">
            <v>Compressed Air-Retro</v>
          </cell>
        </row>
        <row r="13">
          <cell r="B13" t="str">
            <v>Compressed Air-NR</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X94">
            <v>1</v>
          </cell>
          <cell r="Y94">
            <v>1</v>
          </cell>
        </row>
      </sheetData>
      <sheetData sheetId="4" refreshError="1"/>
      <sheetData sheetId="5" refreshError="1"/>
      <sheetData sheetId="6">
        <row r="12">
          <cell r="B12" t="str">
            <v>Compressed Air-Retro</v>
          </cell>
        </row>
        <row r="13">
          <cell r="B13" t="str">
            <v>Compressed Air-NR</v>
          </cell>
        </row>
        <row r="14">
          <cell r="B14" t="str">
            <v>Network PC Power Management-Retro</v>
          </cell>
        </row>
        <row r="15">
          <cell r="B15" t="str">
            <v>Laptop-NR</v>
          </cell>
          <cell r="U15">
            <v>0.25</v>
          </cell>
        </row>
        <row r="16">
          <cell r="B16" t="str">
            <v>Smart Plug Power Strips-Retro</v>
          </cell>
          <cell r="U16">
            <v>0.2</v>
          </cell>
        </row>
        <row r="17">
          <cell r="B17" t="str">
            <v>Data Centers-NR</v>
          </cell>
          <cell r="U17">
            <v>0.2</v>
          </cell>
        </row>
        <row r="18">
          <cell r="B18" t="str">
            <v>Monitor-NR</v>
          </cell>
          <cell r="U18">
            <v>0.2</v>
          </cell>
        </row>
        <row r="19">
          <cell r="B19" t="str">
            <v>Desktop-NR</v>
          </cell>
          <cell r="U19">
            <v>0.25</v>
          </cell>
        </row>
        <row r="20">
          <cell r="B20" t="str">
            <v>Pre-Rinse Spray Valve-Retro</v>
          </cell>
          <cell r="U20">
            <v>0.2</v>
          </cell>
        </row>
        <row r="21">
          <cell r="B21" t="str">
            <v>Cooking Equipment-NR</v>
          </cell>
          <cell r="U21">
            <v>0.08</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Glass-Retro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sheetData>
      <sheetData sheetId="8" refreshError="1"/>
      <sheetData sheetId="9" refreshError="1"/>
      <sheetData sheetId="10" refreshError="1"/>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Pop Forecast (High Case)"/>
      <sheetName val="Pop Forecast (Low Case)"/>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3758422.9515033378</v>
          </cell>
          <cell r="M74">
            <v>3846371.717457301</v>
          </cell>
          <cell r="N74">
            <v>3968374.1915052147</v>
          </cell>
          <cell r="O74">
            <v>4090510.3824295267</v>
          </cell>
          <cell r="P74">
            <v>4250302.9154343279</v>
          </cell>
          <cell r="Q74">
            <v>4334033.2977658212</v>
          </cell>
          <cell r="R74">
            <v>4456327.439187984</v>
          </cell>
          <cell r="S74">
            <v>4578789.2711511394</v>
          </cell>
          <cell r="T74">
            <v>4701360.1942719091</v>
          </cell>
          <cell r="U74">
            <v>4824313.8733196864</v>
          </cell>
          <cell r="V74">
            <v>4947352.2681518989</v>
          </cell>
          <cell r="W74">
            <v>5070668.4941239785</v>
          </cell>
          <cell r="X74">
            <v>5241393.4127492504</v>
          </cell>
          <cell r="Y74">
            <v>5317320.3001071345</v>
          </cell>
          <cell r="Z74">
            <v>5440661.5619043242</v>
          </cell>
          <cell r="AA74">
            <v>5564018.2642552005</v>
          </cell>
          <cell r="AB74">
            <v>5739586.1964683067</v>
          </cell>
          <cell r="AC74">
            <v>5811280.9684790904</v>
          </cell>
          <cell r="AD74">
            <v>5935246.9976805374</v>
          </cell>
          <cell r="AE74">
            <v>6059032.0232603503</v>
          </cell>
        </row>
        <row r="75">
          <cell r="G75" t="str">
            <v>RegionKraft PulpStock</v>
          </cell>
          <cell r="H75" t="str">
            <v>Ind</v>
          </cell>
          <cell r="I75" t="str">
            <v>Kraft Pulp</v>
          </cell>
          <cell r="J75" t="str">
            <v>Stock</v>
          </cell>
          <cell r="K75" t="str">
            <v>Consumption (MWh)</v>
          </cell>
          <cell r="L75">
            <v>2773481.4382196674</v>
          </cell>
          <cell r="M75">
            <v>2819427.5750914654</v>
          </cell>
          <cell r="N75">
            <v>2890507.7097985409</v>
          </cell>
          <cell r="O75">
            <v>2962071.1114584161</v>
          </cell>
          <cell r="P75">
            <v>3059997.7868964532</v>
          </cell>
          <cell r="Q75">
            <v>3103655.7832492976</v>
          </cell>
          <cell r="R75">
            <v>3174966.0896720556</v>
          </cell>
          <cell r="S75">
            <v>3246510.2403896889</v>
          </cell>
          <cell r="T75">
            <v>3318080.388651574</v>
          </cell>
          <cell r="U75">
            <v>3389982.4618547466</v>
          </cell>
          <cell r="V75">
            <v>3462131.4738810235</v>
          </cell>
          <cell r="W75">
            <v>3534707.6510694856</v>
          </cell>
          <cell r="X75">
            <v>3640109.6347631621</v>
          </cell>
          <cell r="Y75">
            <v>3679903.4172538687</v>
          </cell>
          <cell r="Z75">
            <v>3752596.4740436999</v>
          </cell>
          <cell r="AA75">
            <v>3825294.7476344355</v>
          </cell>
          <cell r="AB75">
            <v>3934104.1351328893</v>
          </cell>
          <cell r="AC75">
            <v>3971456.2759534372</v>
          </cell>
          <cell r="AD75">
            <v>4044721.9040998006</v>
          </cell>
          <cell r="AE75">
            <v>4117951.8072271077</v>
          </cell>
        </row>
        <row r="76">
          <cell r="G76" t="str">
            <v>RegionPaperStock</v>
          </cell>
          <cell r="H76" t="str">
            <v>Ind</v>
          </cell>
          <cell r="I76" t="str">
            <v>Paper</v>
          </cell>
          <cell r="J76" t="str">
            <v>Stock</v>
          </cell>
          <cell r="K76" t="str">
            <v>Consumption (MWh)</v>
          </cell>
          <cell r="L76">
            <v>909695.70566164097</v>
          </cell>
          <cell r="M76">
            <v>929841.98736761883</v>
          </cell>
          <cell r="N76">
            <v>958296.9900283548</v>
          </cell>
          <cell r="O76">
            <v>986772.46541472664</v>
          </cell>
          <cell r="P76">
            <v>1024503.2482359634</v>
          </cell>
          <cell r="Q76">
            <v>1043814.269249864</v>
          </cell>
          <cell r="R76">
            <v>1072416.0473229263</v>
          </cell>
          <cell r="S76">
            <v>1101138.6289797227</v>
          </cell>
          <cell r="T76">
            <v>1129827.4252453854</v>
          </cell>
          <cell r="U76">
            <v>1158615.4096222189</v>
          </cell>
          <cell r="V76">
            <v>1187381.7412163604</v>
          </cell>
          <cell r="W76">
            <v>1216221.7351596826</v>
          </cell>
          <cell r="X76">
            <v>1256359.4314945252</v>
          </cell>
          <cell r="Y76">
            <v>1273754.7023949234</v>
          </cell>
          <cell r="Z76">
            <v>1302557.2241510332</v>
          </cell>
          <cell r="AA76">
            <v>1331330.2770174742</v>
          </cell>
          <cell r="AB76">
            <v>1372605.4069409962</v>
          </cell>
          <cell r="AC76">
            <v>1388979.5459728481</v>
          </cell>
          <cell r="AD76">
            <v>1417876.2653212347</v>
          </cell>
          <cell r="AE76">
            <v>1446660.9687985121</v>
          </cell>
        </row>
        <row r="77">
          <cell r="G77" t="str">
            <v>RegionFoundriesStock</v>
          </cell>
          <cell r="H77" t="str">
            <v>Ind</v>
          </cell>
          <cell r="I77" t="str">
            <v>Foundries</v>
          </cell>
          <cell r="J77" t="str">
            <v>Stock</v>
          </cell>
          <cell r="K77" t="str">
            <v>Consumption (MWh)</v>
          </cell>
          <cell r="L77">
            <v>2911780.7125423807</v>
          </cell>
          <cell r="M77">
            <v>2836711.9420544878</v>
          </cell>
          <cell r="N77">
            <v>2789583.7208478679</v>
          </cell>
          <cell r="O77">
            <v>2744161.1652043322</v>
          </cell>
          <cell r="P77">
            <v>2724138.9595719618</v>
          </cell>
          <cell r="Q77">
            <v>2657920.4757749322</v>
          </cell>
          <cell r="R77">
            <v>2617304.9227809869</v>
          </cell>
          <cell r="S77">
            <v>2577672.8738681655</v>
          </cell>
          <cell r="T77">
            <v>2539470.2769998731</v>
          </cell>
          <cell r="U77">
            <v>2502370.6800410077</v>
          </cell>
          <cell r="V77">
            <v>2466328.7382904179</v>
          </cell>
          <cell r="W77">
            <v>2431145.5854122876</v>
          </cell>
          <cell r="X77">
            <v>2419072.5388772879</v>
          </cell>
          <cell r="Y77">
            <v>2363410.6682392037</v>
          </cell>
          <cell r="Z77">
            <v>2330315.4302864787</v>
          </cell>
          <cell r="AA77">
            <v>2297818.1106687617</v>
          </cell>
          <cell r="AB77">
            <v>2286770.7986101452</v>
          </cell>
          <cell r="AC77">
            <v>2234701.6262630955</v>
          </cell>
          <cell r="AD77">
            <v>2204017.8086585626</v>
          </cell>
          <cell r="AE77">
            <v>2173546.4494459317</v>
          </cell>
        </row>
        <row r="78">
          <cell r="G78" t="str">
            <v>RegionFrozen FoodStock</v>
          </cell>
          <cell r="H78" t="str">
            <v>Ind</v>
          </cell>
          <cell r="I78" t="str">
            <v>Frozen Food</v>
          </cell>
          <cell r="J78" t="str">
            <v>Stock</v>
          </cell>
          <cell r="K78" t="str">
            <v>Consumption (MWh)</v>
          </cell>
          <cell r="L78">
            <v>1237117.9151862806</v>
          </cell>
          <cell r="M78">
            <v>1256265.8697824469</v>
          </cell>
          <cell r="N78">
            <v>1286638.141562406</v>
          </cell>
          <cell r="O78">
            <v>1317026.0249685342</v>
          </cell>
          <cell r="P78">
            <v>1359372.6119707115</v>
          </cell>
          <cell r="Q78">
            <v>1377450.5956346455</v>
          </cell>
          <cell r="R78">
            <v>1407752.7747509496</v>
          </cell>
          <cell r="S78">
            <v>1438031.0417962291</v>
          </cell>
          <cell r="T78">
            <v>1468359.9477337729</v>
          </cell>
          <cell r="U78">
            <v>1498806.1175902041</v>
          </cell>
          <cell r="V78">
            <v>1529247.5005361729</v>
          </cell>
          <cell r="W78">
            <v>1559755.0254088808</v>
          </cell>
          <cell r="X78">
            <v>1604695.7181381483</v>
          </cell>
          <cell r="Y78">
            <v>1620685.0488578391</v>
          </cell>
          <cell r="Z78">
            <v>1651120.4927678995</v>
          </cell>
          <cell r="AA78">
            <v>1681526.4060613776</v>
          </cell>
          <cell r="AB78">
            <v>1727706.9650814079</v>
          </cell>
          <cell r="AC78">
            <v>1742468.2976748645</v>
          </cell>
          <cell r="AD78">
            <v>1772999.536528415</v>
          </cell>
          <cell r="AE78">
            <v>1803423.3883706611</v>
          </cell>
        </row>
        <row r="79">
          <cell r="G79" t="str">
            <v>RegionOther FoodStock</v>
          </cell>
          <cell r="H79" t="str">
            <v>Ind</v>
          </cell>
          <cell r="I79" t="str">
            <v>Other Food</v>
          </cell>
          <cell r="J79" t="str">
            <v>Stock</v>
          </cell>
          <cell r="K79" t="str">
            <v>Consumption (MWh)</v>
          </cell>
          <cell r="L79">
            <v>2189215.7914933185</v>
          </cell>
          <cell r="M79">
            <v>2225714.4170001475</v>
          </cell>
          <cell r="N79">
            <v>2281801.3842795906</v>
          </cell>
          <cell r="O79">
            <v>2337878.4662610777</v>
          </cell>
          <cell r="P79">
            <v>2414859.5617400161</v>
          </cell>
          <cell r="Q79">
            <v>2449639.2617126312</v>
          </cell>
          <cell r="R79">
            <v>2505916.452109566</v>
          </cell>
          <cell r="S79">
            <v>2561919.8701418121</v>
          </cell>
          <cell r="T79">
            <v>2618248.9470964097</v>
          </cell>
          <cell r="U79">
            <v>2674706.0878431001</v>
          </cell>
          <cell r="V79">
            <v>2731406.8457201738</v>
          </cell>
          <cell r="W79">
            <v>2788145.294466868</v>
          </cell>
          <cell r="X79">
            <v>2870921.2322274465</v>
          </cell>
          <cell r="Y79">
            <v>2901825.3565548556</v>
          </cell>
          <cell r="Z79">
            <v>2958750.6188529818</v>
          </cell>
          <cell r="AA79">
            <v>3015584.6219987967</v>
          </cell>
          <cell r="AB79">
            <v>3100853.4167639203</v>
          </cell>
          <cell r="AC79">
            <v>3129759.8328607553</v>
          </cell>
          <cell r="AD79">
            <v>3187110.5829028329</v>
          </cell>
          <cell r="AE79">
            <v>3244229.8759716363</v>
          </cell>
        </row>
        <row r="80">
          <cell r="G80" t="str">
            <v>RegionWood - LumberStock</v>
          </cell>
          <cell r="H80" t="str">
            <v>Ind</v>
          </cell>
          <cell r="I80" t="str">
            <v>Wood - Lumber</v>
          </cell>
          <cell r="J80" t="str">
            <v>Stock</v>
          </cell>
          <cell r="K80" t="str">
            <v>Consumption (MWh)</v>
          </cell>
          <cell r="L80">
            <v>1161963.8217505382</v>
          </cell>
          <cell r="M80">
            <v>1117769.5487595289</v>
          </cell>
          <cell r="N80">
            <v>1084874.9921310821</v>
          </cell>
          <cell r="O80">
            <v>1052791.9192047431</v>
          </cell>
          <cell r="P80">
            <v>1030397.4491679214</v>
          </cell>
          <cell r="Q80">
            <v>990879.29279742646</v>
          </cell>
          <cell r="R80">
            <v>961065.17490868072</v>
          </cell>
          <cell r="S80">
            <v>931730.64036078285</v>
          </cell>
          <cell r="T80">
            <v>903080.08419384609</v>
          </cell>
          <cell r="U80">
            <v>874945.75211344392</v>
          </cell>
          <cell r="V80">
            <v>847310.7915088681</v>
          </cell>
          <cell r="W80">
            <v>820119.00687699113</v>
          </cell>
          <cell r="X80">
            <v>800618.32318729174</v>
          </cell>
          <cell r="Y80">
            <v>766954.27095195896</v>
          </cell>
          <cell r="Z80">
            <v>740908.22274123156</v>
          </cell>
          <cell r="AA80">
            <v>715106.45172531332</v>
          </cell>
          <cell r="AB80">
            <v>696028.08762583928</v>
          </cell>
          <cell r="AC80">
            <v>664509.97671853204</v>
          </cell>
          <cell r="AD80">
            <v>639621.04956848687</v>
          </cell>
          <cell r="AE80">
            <v>614946.99745740264</v>
          </cell>
        </row>
        <row r="81">
          <cell r="G81" t="str">
            <v>RegionWood - PanelStock</v>
          </cell>
          <cell r="H81" t="str">
            <v>Ind</v>
          </cell>
          <cell r="I81" t="str">
            <v>Wood - Panel</v>
          </cell>
          <cell r="J81" t="str">
            <v>Stock</v>
          </cell>
          <cell r="K81" t="str">
            <v>Consumption (MWh)</v>
          </cell>
          <cell r="L81">
            <v>551950.18982134352</v>
          </cell>
          <cell r="M81">
            <v>528731.18450453493</v>
          </cell>
          <cell r="N81">
            <v>510838.63702842174</v>
          </cell>
          <cell r="O81">
            <v>493229.56048375246</v>
          </cell>
          <cell r="P81">
            <v>480200.65450609016</v>
          </cell>
          <cell r="Q81">
            <v>458869.67437759304</v>
          </cell>
          <cell r="R81">
            <v>442034.77624590963</v>
          </cell>
          <cell r="S81">
            <v>425381.84725157876</v>
          </cell>
          <cell r="T81">
            <v>408945.79607863171</v>
          </cell>
          <cell r="U81">
            <v>392669.02882158436</v>
          </cell>
          <cell r="V81">
            <v>376527.17230508296</v>
          </cell>
          <cell r="W81">
            <v>360540.83558473963</v>
          </cell>
          <cell r="X81">
            <v>347793.23494737077</v>
          </cell>
          <cell r="Y81">
            <v>328864.0423583783</v>
          </cell>
          <cell r="Z81">
            <v>313174.70380282239</v>
          </cell>
          <cell r="AA81">
            <v>297578.74522290094</v>
          </cell>
          <cell r="AB81">
            <v>284693.91308797692</v>
          </cell>
          <cell r="AC81">
            <v>266695.50893493497</v>
          </cell>
          <cell r="AD81">
            <v>251377.16659093063</v>
          </cell>
          <cell r="AE81">
            <v>236121.41095945257</v>
          </cell>
        </row>
        <row r="82">
          <cell r="G82" t="str">
            <v>RegionWood - OtherStock</v>
          </cell>
          <cell r="H82" t="str">
            <v>Ind</v>
          </cell>
          <cell r="I82" t="str">
            <v>Wood - Other</v>
          </cell>
          <cell r="J82" t="str">
            <v>Stock</v>
          </cell>
          <cell r="K82" t="str">
            <v>Consumption (MWh)</v>
          </cell>
          <cell r="L82">
            <v>870727.85506649863</v>
          </cell>
          <cell r="M82">
            <v>839735.03037413268</v>
          </cell>
          <cell r="N82">
            <v>817265.57122340729</v>
          </cell>
          <cell r="O82">
            <v>795421.70406258584</v>
          </cell>
          <cell r="P82">
            <v>780923.07506947254</v>
          </cell>
          <cell r="Q82">
            <v>753146.51005964773</v>
          </cell>
          <cell r="R82">
            <v>732820.97518292943</v>
          </cell>
          <cell r="S82">
            <v>712886.70561548509</v>
          </cell>
          <cell r="T82">
            <v>693400.22734523669</v>
          </cell>
          <cell r="U82">
            <v>674308.65124034672</v>
          </cell>
          <cell r="V82">
            <v>655534.95057322702</v>
          </cell>
          <cell r="W82">
            <v>637111.60144566628</v>
          </cell>
          <cell r="X82">
            <v>624630.92244216194</v>
          </cell>
          <cell r="Y82">
            <v>601103.42928001995</v>
          </cell>
          <cell r="Z82">
            <v>583449.38612394244</v>
          </cell>
          <cell r="AA82">
            <v>565997.72271073016</v>
          </cell>
          <cell r="AB82">
            <v>553823.1943250458</v>
          </cell>
          <cell r="AC82">
            <v>531773.35758124199</v>
          </cell>
          <cell r="AD82">
            <v>514944.55152005563</v>
          </cell>
          <cell r="AE82">
            <v>498286.13824063755</v>
          </cell>
        </row>
        <row r="83">
          <cell r="G83" t="str">
            <v>RegionSugarStock</v>
          </cell>
          <cell r="H83" t="str">
            <v>Ind</v>
          </cell>
          <cell r="I83" t="str">
            <v>Sugar</v>
          </cell>
          <cell r="J83" t="str">
            <v>Stock</v>
          </cell>
          <cell r="K83" t="str">
            <v>Consumption (MWh)</v>
          </cell>
          <cell r="L83">
            <v>475136.72478012781</v>
          </cell>
          <cell r="M83">
            <v>478944.05758966133</v>
          </cell>
          <cell r="N83">
            <v>486819.48116772674</v>
          </cell>
          <cell r="O83">
            <v>494591.38634116278</v>
          </cell>
          <cell r="P83">
            <v>506508.14130214165</v>
          </cell>
          <cell r="Q83">
            <v>510023.29432266601</v>
          </cell>
          <cell r="R83">
            <v>517787.90058012598</v>
          </cell>
          <cell r="S83">
            <v>525332.27094640187</v>
          </cell>
          <cell r="T83">
            <v>532962.59651115292</v>
          </cell>
          <cell r="U83">
            <v>540559.14188859914</v>
          </cell>
          <cell r="V83">
            <v>548264.64271890977</v>
          </cell>
          <cell r="W83">
            <v>555867.220442908</v>
          </cell>
          <cell r="X83">
            <v>568632.32789277437</v>
          </cell>
          <cell r="Y83">
            <v>571112.91942260799</v>
          </cell>
          <cell r="Z83">
            <v>578836.54771749349</v>
          </cell>
          <cell r="AA83">
            <v>586399.91803551139</v>
          </cell>
          <cell r="AB83">
            <v>599561.512214605</v>
          </cell>
          <cell r="AC83">
            <v>601661.01637638209</v>
          </cell>
          <cell r="AD83">
            <v>609371.99258243595</v>
          </cell>
          <cell r="AE83">
            <v>616906.35518594901</v>
          </cell>
        </row>
        <row r="84">
          <cell r="G84" t="str">
            <v>RegionHi Tech - Chip FabStock</v>
          </cell>
          <cell r="H84" t="str">
            <v>Ind</v>
          </cell>
          <cell r="I84" t="str">
            <v>Hi Tech - Chip Fab</v>
          </cell>
          <cell r="J84" t="str">
            <v>Stock</v>
          </cell>
          <cell r="K84" t="str">
            <v>Consumption (MWh)</v>
          </cell>
          <cell r="L84">
            <v>441794.88875823218</v>
          </cell>
          <cell r="M84">
            <v>432626.39847364998</v>
          </cell>
          <cell r="N84">
            <v>427242.98054352769</v>
          </cell>
          <cell r="O84">
            <v>422213.82213962206</v>
          </cell>
          <cell r="P84">
            <v>421920.64066734893</v>
          </cell>
          <cell r="Q84">
            <v>413709.06623231358</v>
          </cell>
          <cell r="R84">
            <v>410212.7518948018</v>
          </cell>
          <cell r="S84">
            <v>406355.09832970693</v>
          </cell>
          <cell r="T84">
            <v>403296.23418868397</v>
          </cell>
          <cell r="U84">
            <v>399924.4240136806</v>
          </cell>
          <cell r="V84">
            <v>397295.90252843429</v>
          </cell>
          <cell r="W84">
            <v>394316.89382121537</v>
          </cell>
          <cell r="X84">
            <v>395623.44895442144</v>
          </cell>
          <cell r="Y84">
            <v>389392.69605832879</v>
          </cell>
          <cell r="Z84">
            <v>386892.14662184619</v>
          </cell>
          <cell r="AA84">
            <v>385025.31464219192</v>
          </cell>
          <cell r="AB84">
            <v>386311.31539104413</v>
          </cell>
          <cell r="AC84">
            <v>381213.1101798673</v>
          </cell>
          <cell r="AD84">
            <v>379233.88825255015</v>
          </cell>
          <cell r="AE84">
            <v>377804.18623239076</v>
          </cell>
        </row>
        <row r="85">
          <cell r="G85" t="str">
            <v>RegionHi Tech - SiliconStock</v>
          </cell>
          <cell r="H85" t="str">
            <v>Ind</v>
          </cell>
          <cell r="I85" t="str">
            <v>Hi Tech - Silicon</v>
          </cell>
          <cell r="J85" t="str">
            <v>Stock</v>
          </cell>
          <cell r="K85" t="str">
            <v>Consumption (MWh)</v>
          </cell>
          <cell r="L85">
            <v>226900.615461001</v>
          </cell>
          <cell r="M85">
            <v>224036.45332402681</v>
          </cell>
          <cell r="N85">
            <v>223197.60670939417</v>
          </cell>
          <cell r="O85">
            <v>222435.67348639047</v>
          </cell>
          <cell r="P85">
            <v>223898.4301459378</v>
          </cell>
          <cell r="Q85">
            <v>221368.38696638378</v>
          </cell>
          <cell r="R85">
            <v>221129.95798393188</v>
          </cell>
          <cell r="S85">
            <v>220786.11584318019</v>
          </cell>
          <cell r="T85">
            <v>220661.22741685802</v>
          </cell>
          <cell r="U85">
            <v>220514.6104276102</v>
          </cell>
          <cell r="V85">
            <v>220566.57724116242</v>
          </cell>
          <cell r="W85">
            <v>220582.85570889112</v>
          </cell>
          <cell r="X85">
            <v>222786.93799954746</v>
          </cell>
          <cell r="Y85">
            <v>220925.37261965938</v>
          </cell>
          <cell r="Z85">
            <v>221135.24104542725</v>
          </cell>
          <cell r="AA85">
            <v>221470.75488217658</v>
          </cell>
          <cell r="AB85">
            <v>223814.68962733069</v>
          </cell>
          <cell r="AC85">
            <v>222220.65723257174</v>
          </cell>
          <cell r="AD85">
            <v>222629.30420924808</v>
          </cell>
          <cell r="AE85">
            <v>223146.84657001842</v>
          </cell>
        </row>
        <row r="86">
          <cell r="G86" t="str">
            <v>RegionMetal FabStock</v>
          </cell>
          <cell r="H86" t="str">
            <v>Ind</v>
          </cell>
          <cell r="I86" t="str">
            <v>Metal Fab</v>
          </cell>
          <cell r="J86" t="str">
            <v>Stock</v>
          </cell>
          <cell r="K86" t="str">
            <v>Consumption (MWh)</v>
          </cell>
          <cell r="L86">
            <v>909892.68701188185</v>
          </cell>
          <cell r="M86">
            <v>891825.25809582323</v>
          </cell>
          <cell r="N86">
            <v>882508.80442902481</v>
          </cell>
          <cell r="O86">
            <v>873727.53576770169</v>
          </cell>
          <cell r="P86">
            <v>873074.20336348354</v>
          </cell>
          <cell r="Q86">
            <v>857353.78829031112</v>
          </cell>
          <cell r="R86">
            <v>849920.96028251934</v>
          </cell>
          <cell r="S86">
            <v>842747.12140389089</v>
          </cell>
          <cell r="T86">
            <v>835992.11174095876</v>
          </cell>
          <cell r="U86">
            <v>829585.10375461576</v>
          </cell>
          <cell r="V86">
            <v>823489.91083828453</v>
          </cell>
          <cell r="W86">
            <v>817657.03435069101</v>
          </cell>
          <cell r="X86">
            <v>819465.35455238761</v>
          </cell>
          <cell r="Y86">
            <v>806647.75437978934</v>
          </cell>
          <cell r="Z86">
            <v>801457.62846863491</v>
          </cell>
          <cell r="AA86">
            <v>796415.70090358355</v>
          </cell>
          <cell r="AB86">
            <v>798860.24754177267</v>
          </cell>
          <cell r="AC86">
            <v>786961.84080937004</v>
          </cell>
          <cell r="AD86">
            <v>782499.53998716734</v>
          </cell>
          <cell r="AE86">
            <v>778123.72130174015</v>
          </cell>
        </row>
        <row r="87">
          <cell r="G87" t="str">
            <v>RegionTransportation, EquipStock</v>
          </cell>
          <cell r="H87" t="str">
            <v>Ind</v>
          </cell>
          <cell r="I87" t="str">
            <v>Transportation, Equip</v>
          </cell>
          <cell r="J87" t="str">
            <v>Stock</v>
          </cell>
          <cell r="K87" t="str">
            <v>Consumption (MWh)</v>
          </cell>
          <cell r="L87">
            <v>1804273.4320914866</v>
          </cell>
          <cell r="M87">
            <v>1764444.7092744687</v>
          </cell>
          <cell r="N87">
            <v>1742380.5060862801</v>
          </cell>
          <cell r="O87">
            <v>1721734.2919262978</v>
          </cell>
          <cell r="P87">
            <v>1717290.0100661237</v>
          </cell>
          <cell r="Q87">
            <v>1684212.3577429946</v>
          </cell>
          <cell r="R87">
            <v>1667572.9872876552</v>
          </cell>
          <cell r="S87">
            <v>1651915.7655637239</v>
          </cell>
          <cell r="T87">
            <v>1637404.0605393937</v>
          </cell>
          <cell r="U87">
            <v>1624039.8539685637</v>
          </cell>
          <cell r="V87">
            <v>1611571.7582730576</v>
          </cell>
          <cell r="W87">
            <v>1599938.1807304013</v>
          </cell>
          <cell r="X87">
            <v>1603782.6234504275</v>
          </cell>
          <cell r="Y87">
            <v>1579189.4507664458</v>
          </cell>
          <cell r="Z87">
            <v>1569848.0280781442</v>
          </cell>
          <cell r="AA87">
            <v>1560977.4194455137</v>
          </cell>
          <cell r="AB87">
            <v>1566945.462049291</v>
          </cell>
          <cell r="AC87">
            <v>1545218.7396206472</v>
          </cell>
          <cell r="AD87">
            <v>1538099.8647244556</v>
          </cell>
          <cell r="AE87">
            <v>1531589.7574381533</v>
          </cell>
        </row>
        <row r="88">
          <cell r="G88" t="str">
            <v>RegionRefineryStock</v>
          </cell>
          <cell r="H88" t="str">
            <v>Ind</v>
          </cell>
          <cell r="I88" t="str">
            <v>Refinery</v>
          </cell>
          <cell r="J88" t="str">
            <v>Stock</v>
          </cell>
          <cell r="K88" t="str">
            <v>Consumption (MWh)</v>
          </cell>
          <cell r="L88">
            <v>1881024.91962965</v>
          </cell>
          <cell r="M88">
            <v>1909117.5467978129</v>
          </cell>
          <cell r="N88">
            <v>1951995.6132668965</v>
          </cell>
          <cell r="O88">
            <v>1997111.8831124087</v>
          </cell>
          <cell r="P88">
            <v>2057483.6301056999</v>
          </cell>
          <cell r="Q88">
            <v>2084336.8416466711</v>
          </cell>
          <cell r="R88">
            <v>2127809.677560756</v>
          </cell>
          <cell r="S88">
            <v>2172413.8365607024</v>
          </cell>
          <cell r="T88">
            <v>2215960.2386478884</v>
          </cell>
          <cell r="U88">
            <v>2261195.6605773838</v>
          </cell>
          <cell r="V88">
            <v>2305708.6406222372</v>
          </cell>
          <cell r="W88">
            <v>2351421.030442731</v>
          </cell>
          <cell r="X88">
            <v>2417809.3733545281</v>
          </cell>
          <cell r="Y88">
            <v>2441973.3932293397</v>
          </cell>
          <cell r="Z88">
            <v>2486737.3300964865</v>
          </cell>
          <cell r="AA88">
            <v>2532907.6529900534</v>
          </cell>
          <cell r="AB88">
            <v>2601624.7146502738</v>
          </cell>
          <cell r="AC88">
            <v>2625012.9439967307</v>
          </cell>
          <cell r="AD88">
            <v>2670463.7864335729</v>
          </cell>
          <cell r="AE88">
            <v>2717337.6347862268</v>
          </cell>
        </row>
        <row r="89">
          <cell r="G89" t="str">
            <v>RegionCold StorageStock</v>
          </cell>
          <cell r="H89" t="str">
            <v>Ind</v>
          </cell>
          <cell r="I89" t="str">
            <v>Cold Storage</v>
          </cell>
          <cell r="J89" t="str">
            <v>Stock</v>
          </cell>
          <cell r="K89" t="str">
            <v>Consumption (MWh)</v>
          </cell>
          <cell r="L89">
            <v>78154.236827670538</v>
          </cell>
          <cell r="M89">
            <v>79453.458629044515</v>
          </cell>
          <cell r="N89">
            <v>81462.364882615439</v>
          </cell>
          <cell r="O89">
            <v>83477.500671992908</v>
          </cell>
          <cell r="P89">
            <v>86245.581369176958</v>
          </cell>
          <cell r="Q89">
            <v>87478.747599680457</v>
          </cell>
          <cell r="R89">
            <v>89494.311122657688</v>
          </cell>
          <cell r="S89">
            <v>91509.020390414968</v>
          </cell>
          <cell r="T89">
            <v>93532.504764969955</v>
          </cell>
          <cell r="U89">
            <v>95564.382084683428</v>
          </cell>
          <cell r="V89">
            <v>97600.983939128768</v>
          </cell>
          <cell r="W89">
            <v>99644.634467322845</v>
          </cell>
          <cell r="X89">
            <v>102618.3524040958</v>
          </cell>
          <cell r="Y89">
            <v>103741.81616097505</v>
          </cell>
          <cell r="Z89">
            <v>105788.43696882724</v>
          </cell>
          <cell r="AA89">
            <v>107838.05913011087</v>
          </cell>
          <cell r="AB89">
            <v>110898.73263363529</v>
          </cell>
          <cell r="AC89">
            <v>111951.72686476028</v>
          </cell>
          <cell r="AD89">
            <v>114014.96377503965</v>
          </cell>
          <cell r="AE89">
            <v>116079.01640209509</v>
          </cell>
        </row>
        <row r="90">
          <cell r="G90" t="str">
            <v>RegionFruit StorageStock</v>
          </cell>
          <cell r="H90" t="str">
            <v>Ind</v>
          </cell>
          <cell r="I90" t="str">
            <v>Fruit Storage</v>
          </cell>
          <cell r="J90" t="str">
            <v>Stock</v>
          </cell>
          <cell r="K90" t="str">
            <v>Consumption (MWh)</v>
          </cell>
          <cell r="L90">
            <v>199395.43790713095</v>
          </cell>
          <cell r="M90">
            <v>204115.10690708214</v>
          </cell>
          <cell r="N90">
            <v>210634.84781997796</v>
          </cell>
          <cell r="O90">
            <v>217141.49063609194</v>
          </cell>
          <cell r="P90">
            <v>225683.75101923331</v>
          </cell>
          <cell r="Q90">
            <v>230234.36323329096</v>
          </cell>
          <cell r="R90">
            <v>236796.95219371072</v>
          </cell>
          <cell r="S90">
            <v>243349.21918638356</v>
          </cell>
          <cell r="T90">
            <v>249921.80671927828</v>
          </cell>
          <cell r="U90">
            <v>256506.98239189648</v>
          </cell>
          <cell r="V90">
            <v>263096.35269472009</v>
          </cell>
          <cell r="W90">
            <v>269693.66215315415</v>
          </cell>
          <cell r="X90">
            <v>278797.26062516763</v>
          </cell>
          <cell r="Y90">
            <v>282842.82237701409</v>
          </cell>
          <cell r="Z90">
            <v>289419.35664982459</v>
          </cell>
          <cell r="AA90">
            <v>295994.31165490975</v>
          </cell>
          <cell r="AB90">
            <v>305366.03036291245</v>
          </cell>
          <cell r="AC90">
            <v>309179.84460456396</v>
          </cell>
          <cell r="AD90">
            <v>315794.71629056305</v>
          </cell>
          <cell r="AE90">
            <v>322364.98084319307</v>
          </cell>
        </row>
        <row r="91">
          <cell r="G91" t="str">
            <v>RegionChemicalStock</v>
          </cell>
          <cell r="H91" t="str">
            <v>Ind</v>
          </cell>
          <cell r="I91" t="str">
            <v>Chemical</v>
          </cell>
          <cell r="J91" t="str">
            <v>Stock</v>
          </cell>
          <cell r="K91" t="str">
            <v>Consumption (MWh)</v>
          </cell>
          <cell r="L91">
            <v>3305004.1605836996</v>
          </cell>
          <cell r="M91">
            <v>3443789.6934345411</v>
          </cell>
          <cell r="N91">
            <v>3609021.9884613133</v>
          </cell>
          <cell r="O91">
            <v>3771046.7677251906</v>
          </cell>
          <cell r="P91">
            <v>3927253.9609524435</v>
          </cell>
          <cell r="Q91">
            <v>4037395.7085911199</v>
          </cell>
          <cell r="R91">
            <v>4188643.2636367837</v>
          </cell>
          <cell r="S91">
            <v>4340984.9755713558</v>
          </cell>
          <cell r="T91">
            <v>4493975.9194887662</v>
          </cell>
          <cell r="U91">
            <v>4646018.0745007796</v>
          </cell>
          <cell r="V91">
            <v>4797371.3042631764</v>
          </cell>
          <cell r="W91">
            <v>4947813.7264089147</v>
          </cell>
          <cell r="X91">
            <v>5144107.7969676936</v>
          </cell>
          <cell r="Y91">
            <v>5246402.7802377427</v>
          </cell>
          <cell r="Z91">
            <v>5394857.0622515492</v>
          </cell>
          <cell r="AA91">
            <v>5541714.6108995685</v>
          </cell>
          <cell r="AB91">
            <v>5740442.2061493713</v>
          </cell>
          <cell r="AC91">
            <v>5833788.3063517585</v>
          </cell>
          <cell r="AD91">
            <v>5979638.453419812</v>
          </cell>
          <cell r="AE91">
            <v>6123880.4660364473</v>
          </cell>
        </row>
        <row r="92">
          <cell r="G92" t="str">
            <v>RegionMisc ManfStock</v>
          </cell>
          <cell r="H92" t="str">
            <v>Ind</v>
          </cell>
          <cell r="I92" t="str">
            <v>Misc Manf</v>
          </cell>
          <cell r="J92" t="str">
            <v>Stock</v>
          </cell>
          <cell r="K92" t="str">
            <v>Consumption (MWh)</v>
          </cell>
          <cell r="L92">
            <v>4209556.472488177</v>
          </cell>
          <cell r="M92">
            <v>4334633.1165770665</v>
          </cell>
          <cell r="N92">
            <v>4496807.6122477548</v>
          </cell>
          <cell r="O92">
            <v>4658950.5636732625</v>
          </cell>
          <cell r="P92">
            <v>4833902.8390341504</v>
          </cell>
          <cell r="Q92">
            <v>4939547.3871582579</v>
          </cell>
          <cell r="R92">
            <v>5095859.5790590979</v>
          </cell>
          <cell r="S92">
            <v>5254063.1713875132</v>
          </cell>
          <cell r="T92">
            <v>5413802.5084346561</v>
          </cell>
          <cell r="U92">
            <v>5573463.6928148605</v>
          </cell>
          <cell r="V92">
            <v>5733797.7617043415</v>
          </cell>
          <cell r="W92">
            <v>5893374.3310838528</v>
          </cell>
          <cell r="X92">
            <v>6108755.4059702102</v>
          </cell>
          <cell r="Y92">
            <v>6213044.4648437528</v>
          </cell>
          <cell r="Z92">
            <v>6372313.332896472</v>
          </cell>
          <cell r="AA92">
            <v>6531884.2745853113</v>
          </cell>
          <cell r="AB92">
            <v>6752077.3183153793</v>
          </cell>
          <cell r="AC92">
            <v>6850327.3548128605</v>
          </cell>
          <cell r="AD92">
            <v>7009692.065473482</v>
          </cell>
          <cell r="AE92">
            <v>7168736.8179728845</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B5" t="str">
            <v>Anchor</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C1:E20"/>
  <sheetViews>
    <sheetView tabSelected="1" zoomScaleNormal="100" zoomScaleSheetLayoutView="90" workbookViewId="0">
      <selection activeCell="D21" sqref="D21"/>
    </sheetView>
  </sheetViews>
  <sheetFormatPr defaultRowHeight="15"/>
  <cols>
    <col min="1" max="1" width="4" style="3" customWidth="1"/>
    <col min="2" max="2" width="4.28515625" style="3" customWidth="1"/>
    <col min="3" max="3" width="28.140625" style="3" customWidth="1"/>
    <col min="4" max="4" width="58.140625" style="3" customWidth="1"/>
    <col min="5" max="5" width="43.28515625" style="3" customWidth="1"/>
    <col min="6" max="16384" width="9.140625" style="3"/>
  </cols>
  <sheetData>
    <row r="1" spans="3:5" ht="15.75" thickBot="1"/>
    <row r="2" spans="3:5" ht="19.5" thickBot="1">
      <c r="C2" s="9" t="s">
        <v>12</v>
      </c>
      <c r="D2" s="10" t="s">
        <v>480</v>
      </c>
      <c r="E2" s="11"/>
    </row>
    <row r="3" spans="3:5">
      <c r="C3" s="8" t="s">
        <v>0</v>
      </c>
      <c r="D3" s="8" t="s">
        <v>1</v>
      </c>
      <c r="E3" s="8" t="s">
        <v>2</v>
      </c>
    </row>
    <row r="4" spans="3:5" ht="45">
      <c r="C4" s="2" t="s">
        <v>3</v>
      </c>
      <c r="D4" s="240" t="s">
        <v>661</v>
      </c>
      <c r="E4" s="4"/>
    </row>
    <row r="5" spans="3:5" ht="30">
      <c r="C5" s="2" t="s">
        <v>4</v>
      </c>
      <c r="D5" s="5" t="s">
        <v>546</v>
      </c>
      <c r="E5" s="4"/>
    </row>
    <row r="6" spans="3:5" ht="45">
      <c r="C6" s="2" t="s">
        <v>5</v>
      </c>
      <c r="D6" s="5" t="s">
        <v>670</v>
      </c>
      <c r="E6" s="4" t="s">
        <v>669</v>
      </c>
    </row>
    <row r="7" spans="3:5">
      <c r="C7" s="2" t="s">
        <v>6</v>
      </c>
      <c r="D7" s="6" t="s">
        <v>662</v>
      </c>
      <c r="E7" s="4"/>
    </row>
    <row r="8" spans="3:5">
      <c r="C8" s="2" t="s">
        <v>44</v>
      </c>
      <c r="D8" s="5" t="s">
        <v>663</v>
      </c>
      <c r="E8" s="4"/>
    </row>
    <row r="9" spans="3:5">
      <c r="C9" s="2" t="s">
        <v>7</v>
      </c>
      <c r="D9" s="95"/>
      <c r="E9" s="4"/>
    </row>
    <row r="10" spans="3:5">
      <c r="C10" s="2" t="s">
        <v>8</v>
      </c>
      <c r="D10" s="5" t="s">
        <v>668</v>
      </c>
      <c r="E10" s="4"/>
    </row>
    <row r="11" spans="3:5">
      <c r="C11" s="2" t="s">
        <v>9</v>
      </c>
      <c r="D11" s="7" t="s">
        <v>666</v>
      </c>
      <c r="E11" s="4"/>
    </row>
    <row r="12" spans="3:5">
      <c r="C12" s="2" t="s">
        <v>10</v>
      </c>
      <c r="D12" s="242" t="s">
        <v>542</v>
      </c>
      <c r="E12" s="4"/>
    </row>
    <row r="13" spans="3:5">
      <c r="C13" s="2" t="s">
        <v>11</v>
      </c>
      <c r="D13" s="7" t="s">
        <v>664</v>
      </c>
      <c r="E13" s="4" t="s">
        <v>665</v>
      </c>
    </row>
    <row r="17" spans="3:4">
      <c r="C17" s="276" t="s">
        <v>679</v>
      </c>
    </row>
    <row r="18" spans="3:4">
      <c r="C18" s="275" t="s">
        <v>680</v>
      </c>
      <c r="D18" s="3" t="s">
        <v>681</v>
      </c>
    </row>
    <row r="19" spans="3:4">
      <c r="C19" s="275" t="s">
        <v>682</v>
      </c>
      <c r="D19" s="3" t="s">
        <v>683</v>
      </c>
    </row>
    <row r="20" spans="3:4">
      <c r="C20" s="275" t="s">
        <v>686</v>
      </c>
      <c r="D20" s="3" t="s">
        <v>687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38"/>
  <sheetViews>
    <sheetView workbookViewId="0">
      <selection activeCell="D21" sqref="D21"/>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7" t="s">
        <v>500</v>
      </c>
      <c r="B1" s="97" t="s">
        <v>671</v>
      </c>
      <c r="C1" s="97" t="s">
        <v>672</v>
      </c>
      <c r="D1" s="97" t="s">
        <v>673</v>
      </c>
      <c r="E1" s="97" t="s">
        <v>459</v>
      </c>
      <c r="F1" s="97" t="s">
        <v>674</v>
      </c>
      <c r="G1" s="97" t="s">
        <v>675</v>
      </c>
      <c r="H1" s="97" t="s">
        <v>676</v>
      </c>
      <c r="I1" s="97" t="s">
        <v>263</v>
      </c>
      <c r="J1" s="97" t="s">
        <v>264</v>
      </c>
      <c r="K1" s="98">
        <v>2016</v>
      </c>
      <c r="L1" s="243">
        <v>2017</v>
      </c>
      <c r="M1" s="243">
        <v>2018</v>
      </c>
      <c r="N1" s="243">
        <v>2019</v>
      </c>
      <c r="O1" s="243">
        <v>2020</v>
      </c>
      <c r="P1" s="243">
        <v>2021</v>
      </c>
      <c r="Q1" s="243">
        <v>2022</v>
      </c>
      <c r="R1" s="243">
        <v>2023</v>
      </c>
      <c r="S1" s="243">
        <v>2024</v>
      </c>
      <c r="T1" s="243">
        <v>2025</v>
      </c>
      <c r="U1" s="243">
        <v>2026</v>
      </c>
      <c r="V1" s="243">
        <v>2027</v>
      </c>
      <c r="W1" s="243">
        <v>2028</v>
      </c>
      <c r="X1" s="243">
        <v>2029</v>
      </c>
      <c r="Y1" s="243">
        <v>2030</v>
      </c>
      <c r="Z1" s="243">
        <v>2031</v>
      </c>
      <c r="AA1" s="243">
        <v>2032</v>
      </c>
      <c r="AB1" s="243">
        <v>2033</v>
      </c>
      <c r="AC1" s="243">
        <v>2034</v>
      </c>
      <c r="AD1" s="243">
        <v>2035</v>
      </c>
      <c r="AE1" s="244" t="s">
        <v>50</v>
      </c>
      <c r="AF1" s="93" t="s">
        <v>374</v>
      </c>
      <c r="AG1" s="94"/>
      <c r="AH1" s="94"/>
      <c r="AI1" s="94"/>
      <c r="AJ1" s="94"/>
      <c r="AK1" s="94"/>
      <c r="AL1" s="94"/>
      <c r="AM1" s="94"/>
      <c r="AN1" s="94"/>
      <c r="AO1" s="94"/>
      <c r="AP1" s="94"/>
      <c r="AQ1" s="83"/>
      <c r="AR1" s="92"/>
      <c r="AS1" s="93" t="s">
        <v>375</v>
      </c>
      <c r="AT1" s="94"/>
      <c r="AU1" s="94"/>
      <c r="AV1" s="94"/>
      <c r="AW1" s="94"/>
      <c r="AX1" s="94"/>
      <c r="AY1" s="94"/>
      <c r="AZ1" s="94"/>
      <c r="BA1" s="94"/>
      <c r="BB1" s="94"/>
      <c r="BC1" s="94"/>
      <c r="BD1" s="83"/>
    </row>
    <row r="2" spans="1:56" ht="15">
      <c r="A2" s="97"/>
      <c r="B2" s="97"/>
      <c r="C2" s="97"/>
      <c r="D2" s="97"/>
      <c r="E2" s="97"/>
      <c r="F2" s="97" t="s">
        <v>376</v>
      </c>
      <c r="G2" s="97" t="s">
        <v>54</v>
      </c>
      <c r="H2" s="97" t="s">
        <v>262</v>
      </c>
      <c r="I2" s="97">
        <v>1000</v>
      </c>
      <c r="J2" s="97"/>
      <c r="K2" s="99" t="str">
        <f t="shared" ref="K2:AD2" si="0">CONCATENATE("aMW_",K$1)</f>
        <v>aMW_2016</v>
      </c>
      <c r="L2" s="245" t="str">
        <f t="shared" si="0"/>
        <v>aMW_2017</v>
      </c>
      <c r="M2" s="245" t="str">
        <f t="shared" si="0"/>
        <v>aMW_2018</v>
      </c>
      <c r="N2" s="245" t="str">
        <f t="shared" si="0"/>
        <v>aMW_2019</v>
      </c>
      <c r="O2" s="245" t="str">
        <f t="shared" si="0"/>
        <v>aMW_2020</v>
      </c>
      <c r="P2" s="245" t="str">
        <f t="shared" si="0"/>
        <v>aMW_2021</v>
      </c>
      <c r="Q2" s="245" t="str">
        <f t="shared" si="0"/>
        <v>aMW_2022</v>
      </c>
      <c r="R2" s="245" t="str">
        <f t="shared" si="0"/>
        <v>aMW_2023</v>
      </c>
      <c r="S2" s="245" t="str">
        <f t="shared" si="0"/>
        <v>aMW_2024</v>
      </c>
      <c r="T2" s="245" t="str">
        <f t="shared" si="0"/>
        <v>aMW_2025</v>
      </c>
      <c r="U2" s="245" t="str">
        <f t="shared" si="0"/>
        <v>aMW_2026</v>
      </c>
      <c r="V2" s="245" t="str">
        <f t="shared" si="0"/>
        <v>aMW_2027</v>
      </c>
      <c r="W2" s="245" t="str">
        <f t="shared" si="0"/>
        <v>aMW_2028</v>
      </c>
      <c r="X2" s="245" t="str">
        <f t="shared" si="0"/>
        <v>aMW_2029</v>
      </c>
      <c r="Y2" s="245" t="str">
        <f t="shared" si="0"/>
        <v>aMW_2030</v>
      </c>
      <c r="Z2" s="245" t="str">
        <f t="shared" si="0"/>
        <v>aMW_2031</v>
      </c>
      <c r="AA2" s="245" t="str">
        <f t="shared" si="0"/>
        <v>aMW_2032</v>
      </c>
      <c r="AB2" s="245" t="str">
        <f t="shared" si="0"/>
        <v>aMW_2033</v>
      </c>
      <c r="AC2" s="245" t="str">
        <f t="shared" si="0"/>
        <v>aMW_2034</v>
      </c>
      <c r="AD2" s="245" t="str">
        <f t="shared" si="0"/>
        <v>aMW_2035</v>
      </c>
      <c r="AE2" s="246" t="s">
        <v>50</v>
      </c>
      <c r="AF2" s="247" t="s">
        <v>244</v>
      </c>
      <c r="AG2" s="248" t="s">
        <v>245</v>
      </c>
      <c r="AH2" s="248" t="s">
        <v>246</v>
      </c>
      <c r="AI2" s="248" t="s">
        <v>247</v>
      </c>
      <c r="AJ2" s="248" t="s">
        <v>248</v>
      </c>
      <c r="AK2" s="248" t="s">
        <v>249</v>
      </c>
      <c r="AL2" s="248" t="s">
        <v>250</v>
      </c>
      <c r="AM2" s="248" t="s">
        <v>251</v>
      </c>
      <c r="AN2" s="248" t="s">
        <v>252</v>
      </c>
      <c r="AO2" s="248" t="s">
        <v>253</v>
      </c>
      <c r="AP2" s="248" t="s">
        <v>254</v>
      </c>
      <c r="AQ2" s="248" t="s">
        <v>255</v>
      </c>
      <c r="AR2" s="77"/>
      <c r="AS2" s="77" t="s">
        <v>244</v>
      </c>
      <c r="AT2" s="77" t="s">
        <v>245</v>
      </c>
      <c r="AU2" s="77" t="s">
        <v>246</v>
      </c>
      <c r="AV2" s="77" t="s">
        <v>247</v>
      </c>
      <c r="AW2" s="77" t="s">
        <v>248</v>
      </c>
      <c r="AX2" s="77" t="s">
        <v>249</v>
      </c>
      <c r="AY2" s="77" t="s">
        <v>250</v>
      </c>
      <c r="AZ2" s="77" t="s">
        <v>251</v>
      </c>
      <c r="BA2" s="77" t="s">
        <v>252</v>
      </c>
      <c r="BB2" s="77" t="s">
        <v>253</v>
      </c>
      <c r="BC2" s="77" t="s">
        <v>254</v>
      </c>
      <c r="BD2" s="77" t="s">
        <v>255</v>
      </c>
    </row>
    <row r="3" spans="1:56" ht="15">
      <c r="A3" s="96" t="str">
        <f>VLOOKUP(CONCATENATE($C3,"-",$B3),[1]ACHIEV!$B$19:$C$100,2,FALSE)</f>
        <v>LO12Med</v>
      </c>
      <c r="B3" s="96" t="s">
        <v>430</v>
      </c>
      <c r="C3" s="96" t="str">
        <f>'7PSourceSummary'!$D$2</f>
        <v>ECM-VAV</v>
      </c>
      <c r="D3" s="96" t="s">
        <v>677</v>
      </c>
      <c r="E3" s="249" t="str">
        <f>'SC-New'!$A$9</f>
        <v>Motors/Drives</v>
      </c>
      <c r="F3" s="250">
        <f t="shared" ref="F3:F20" si="1">VLOOKUP(J3,MeasureOutputN,14,FALSE)</f>
        <v>9.3349798222626333E-5</v>
      </c>
      <c r="G3" s="251">
        <f>'SC-New'!A61</f>
        <v>0.4965774827971568</v>
      </c>
      <c r="H3" s="251">
        <f>'SC-New'!B61</f>
        <v>27.155388825710652</v>
      </c>
      <c r="I3" s="252"/>
      <c r="J3" s="252" t="str">
        <f>'SC-New'!D61</f>
        <v>ECM-VAV-NEW-Large Off</v>
      </c>
      <c r="K3" s="253">
        <f>'SC-New'!E61</f>
        <v>2.4685079875886688E-2</v>
      </c>
      <c r="L3" s="253">
        <f>'SC-New'!F61</f>
        <v>3.7626563795551363E-2</v>
      </c>
      <c r="M3" s="253">
        <f>'SC-New'!G61</f>
        <v>5.5882099707248473E-2</v>
      </c>
      <c r="N3" s="253">
        <f>'SC-New'!H61</f>
        <v>8.7166104700853578E-2</v>
      </c>
      <c r="O3" s="253">
        <f>'SC-New'!I61</f>
        <v>0.10499637041842837</v>
      </c>
      <c r="P3" s="253">
        <f>'SC-New'!J61</f>
        <v>0.10145618962851549</v>
      </c>
      <c r="Q3" s="253">
        <f>'SC-New'!K61</f>
        <v>0.1449321881667667</v>
      </c>
      <c r="R3" s="253">
        <f>'SC-New'!L61</f>
        <v>0.13744799258169843</v>
      </c>
      <c r="S3" s="253">
        <f>'SC-New'!M61</f>
        <v>0.14192632762708426</v>
      </c>
      <c r="T3" s="253">
        <f>'SC-New'!N61</f>
        <v>0.16761018047185722</v>
      </c>
      <c r="U3" s="253">
        <f>'SC-New'!O61</f>
        <v>0.17385752246457387</v>
      </c>
      <c r="V3" s="253">
        <f>'SC-New'!P61</f>
        <v>0.19554652835335615</v>
      </c>
      <c r="W3" s="253">
        <f>'SC-New'!Q61</f>
        <v>0.21934153143194737</v>
      </c>
      <c r="X3" s="253">
        <f>'SC-New'!R61</f>
        <v>0.20419463292324241</v>
      </c>
      <c r="Y3" s="253">
        <f>'SC-New'!S61</f>
        <v>0.22559086603050008</v>
      </c>
      <c r="Z3" s="253">
        <f>'SC-New'!T61</f>
        <v>0.22368910537665873</v>
      </c>
      <c r="AA3" s="253">
        <f>'SC-New'!U61</f>
        <v>0.22018632418652589</v>
      </c>
      <c r="AB3" s="253">
        <f>'SC-New'!V61</f>
        <v>0.20671151349527644</v>
      </c>
      <c r="AC3" s="253">
        <f>'SC-New'!W61</f>
        <v>0.20407811687264157</v>
      </c>
      <c r="AD3" s="253">
        <f>'SC-New'!X61</f>
        <v>0.21408092776812418</v>
      </c>
      <c r="AE3" s="253">
        <f>'SC-New'!Y61</f>
        <v>3.0910061658767374</v>
      </c>
      <c r="AF3" s="254">
        <f t="shared" ref="AF3:AU10" si="2">VLOOKUP($J3,MeasureOutputN,COLUMN()-17,FALSE)</f>
        <v>3.1137957607871469E-2</v>
      </c>
      <c r="AG3" s="254">
        <f t="shared" si="2"/>
        <v>2.799807490672716E-2</v>
      </c>
      <c r="AH3" s="254">
        <f t="shared" si="2"/>
        <v>3.2218586600272103E-2</v>
      </c>
      <c r="AI3" s="254">
        <f t="shared" si="2"/>
        <v>2.9973626454863379E-2</v>
      </c>
      <c r="AJ3" s="254">
        <f t="shared" si="2"/>
        <v>3.0601297394172475E-2</v>
      </c>
      <c r="AK3" s="254">
        <f t="shared" si="2"/>
        <v>3.0291142061631863E-2</v>
      </c>
      <c r="AL3" s="254">
        <f t="shared" si="2"/>
        <v>2.8777102033549194E-2</v>
      </c>
      <c r="AM3" s="254">
        <f t="shared" si="2"/>
        <v>2.9984647542311223E-2</v>
      </c>
      <c r="AN3" s="254">
        <f t="shared" si="2"/>
        <v>2.8015245431165361E-2</v>
      </c>
      <c r="AO3" s="254">
        <f t="shared" si="2"/>
        <v>3.194270324097917E-2</v>
      </c>
      <c r="AP3" s="254">
        <f t="shared" si="2"/>
        <v>2.8267555672599136E-2</v>
      </c>
      <c r="AQ3" s="254">
        <f t="shared" si="2"/>
        <v>3.0775978565558509E-2</v>
      </c>
      <c r="AR3" s="254"/>
      <c r="AS3" s="254">
        <f t="shared" si="2"/>
        <v>1.3219921288114602E-2</v>
      </c>
      <c r="AT3" s="254">
        <f t="shared" si="2"/>
        <v>1.1358168359310918E-2</v>
      </c>
      <c r="AU3" s="254">
        <f t="shared" si="2"/>
        <v>1.0894874747298349E-2</v>
      </c>
      <c r="AV3" s="254">
        <f t="shared" ref="AV3:BD18" si="3">VLOOKUP($J3,MeasureOutputN,COLUMN()-17,FALSE)</f>
        <v>1.1376065610454164E-2</v>
      </c>
      <c r="AW3" s="254">
        <f t="shared" si="3"/>
        <v>1.1161445633385026E-2</v>
      </c>
      <c r="AX3" s="254">
        <f t="shared" si="3"/>
        <v>9.7938590220236002E-3</v>
      </c>
      <c r="AY3" s="254">
        <f t="shared" si="3"/>
        <v>1.1499235446697337E-2</v>
      </c>
      <c r="AZ3" s="254">
        <f t="shared" si="3"/>
        <v>9.4305362131169562E-3</v>
      </c>
      <c r="BA3" s="254">
        <f t="shared" si="3"/>
        <v>1.1610013018382229E-2</v>
      </c>
      <c r="BB3" s="254">
        <f t="shared" si="3"/>
        <v>1.0427602767599412E-2</v>
      </c>
      <c r="BC3" s="254">
        <f t="shared" si="3"/>
        <v>1.2510980558860059E-2</v>
      </c>
      <c r="BD3" s="254">
        <f t="shared" si="3"/>
        <v>1.3310862620213049E-2</v>
      </c>
    </row>
    <row r="4" spans="1:56" ht="15">
      <c r="A4" s="96" t="str">
        <f>VLOOKUP(CONCATENATE($C4,"-",$B4),[1]ACHIEV!$B$19:$C$100,2,FALSE)</f>
        <v>LO12Med</v>
      </c>
      <c r="B4" s="96" t="s">
        <v>430</v>
      </c>
      <c r="C4" s="96" t="str">
        <f>'7PSourceSummary'!$D$2</f>
        <v>ECM-VAV</v>
      </c>
      <c r="D4" s="96" t="s">
        <v>677</v>
      </c>
      <c r="E4" s="249" t="str">
        <f>'SC-New'!$A$9</f>
        <v>Motors/Drives</v>
      </c>
      <c r="F4" s="250">
        <f t="shared" si="1"/>
        <v>8.5167812086079646E-6</v>
      </c>
      <c r="G4" s="251">
        <f>'SC-New'!A62</f>
        <v>4.5305312433761395E-2</v>
      </c>
      <c r="H4" s="251">
        <f>'SC-New'!B62</f>
        <v>27.009095848537072</v>
      </c>
      <c r="I4" s="252"/>
      <c r="J4" s="252" t="str">
        <f>'SC-New'!D62</f>
        <v>ECM-VAV-NEW-Medium Off</v>
      </c>
      <c r="K4" s="253">
        <f>'SC-New'!E62</f>
        <v>2.1307350054447483E-3</v>
      </c>
      <c r="L4" s="253">
        <f>'SC-New'!F62</f>
        <v>3.1129926093745892E-3</v>
      </c>
      <c r="M4" s="253">
        <f>'SC-New'!G62</f>
        <v>4.7410660685328612E-3</v>
      </c>
      <c r="N4" s="253">
        <f>'SC-New'!H62</f>
        <v>7.4802181454254983E-3</v>
      </c>
      <c r="O4" s="253">
        <f>'SC-New'!I62</f>
        <v>8.9028968949053326E-3</v>
      </c>
      <c r="P4" s="253">
        <f>'SC-New'!J62</f>
        <v>8.1326994193339185E-3</v>
      </c>
      <c r="Q4" s="253">
        <f>'SC-New'!K62</f>
        <v>1.2514498479111244E-2</v>
      </c>
      <c r="R4" s="253">
        <f>'SC-New'!L62</f>
        <v>1.1850339747629304E-2</v>
      </c>
      <c r="S4" s="253">
        <f>'SC-New'!M62</f>
        <v>1.198075608731047E-2</v>
      </c>
      <c r="T4" s="253">
        <f>'SC-New'!N62</f>
        <v>1.4478323227242646E-2</v>
      </c>
      <c r="U4" s="253">
        <f>'SC-New'!O62</f>
        <v>1.4968437942378388E-2</v>
      </c>
      <c r="V4" s="253">
        <f>'SC-New'!P62</f>
        <v>1.6463585968956047E-2</v>
      </c>
      <c r="W4" s="253">
        <f>'SC-New'!Q62</f>
        <v>1.8143910571010145E-2</v>
      </c>
      <c r="X4" s="253">
        <f>'SC-New'!R62</f>
        <v>1.7367242628859626E-2</v>
      </c>
      <c r="Y4" s="253">
        <f>'SC-New'!S62</f>
        <v>1.95235464119131E-2</v>
      </c>
      <c r="Z4" s="253">
        <f>'SC-New'!T62</f>
        <v>1.8734506202532097E-2</v>
      </c>
      <c r="AA4" s="253">
        <f>'SC-New'!U62</f>
        <v>1.9366494412078432E-2</v>
      </c>
      <c r="AB4" s="253">
        <f>'SC-New'!V62</f>
        <v>1.699564801356989E-2</v>
      </c>
      <c r="AC4" s="253">
        <f>'SC-New'!W62</f>
        <v>1.695376311301602E-2</v>
      </c>
      <c r="AD4" s="253">
        <f>'SC-New'!X62</f>
        <v>1.8354918406843584E-2</v>
      </c>
      <c r="AE4" s="253">
        <f>'SC-New'!Y62</f>
        <v>0.26219657935546792</v>
      </c>
      <c r="AF4" s="254">
        <f t="shared" si="2"/>
        <v>2.8408756877727512E-3</v>
      </c>
      <c r="AG4" s="254">
        <f t="shared" si="2"/>
        <v>2.5544080735357732E-3</v>
      </c>
      <c r="AH4" s="254">
        <f t="shared" si="2"/>
        <v>2.9394670170652436E-3</v>
      </c>
      <c r="AI4" s="254">
        <f t="shared" si="2"/>
        <v>2.7346477807676712E-3</v>
      </c>
      <c r="AJ4" s="254">
        <f t="shared" si="2"/>
        <v>2.7919134220746634E-3</v>
      </c>
      <c r="AK4" s="254">
        <f t="shared" si="2"/>
        <v>2.763616359218333E-3</v>
      </c>
      <c r="AL4" s="254">
        <f t="shared" si="2"/>
        <v>2.6254827166634492E-3</v>
      </c>
      <c r="AM4" s="254">
        <f t="shared" si="2"/>
        <v>2.7356532911411418E-3</v>
      </c>
      <c r="AN4" s="254">
        <f t="shared" si="2"/>
        <v>2.5559746286077881E-3</v>
      </c>
      <c r="AO4" s="254">
        <f t="shared" si="2"/>
        <v>2.9142967622288046E-3</v>
      </c>
      <c r="AP4" s="254">
        <f t="shared" si="2"/>
        <v>2.5789941869131822E-3</v>
      </c>
      <c r="AQ4" s="254">
        <f t="shared" si="2"/>
        <v>2.8078504818892995E-3</v>
      </c>
      <c r="AR4" s="254"/>
      <c r="AS4" s="254">
        <f t="shared" si="2"/>
        <v>1.2061212702075316E-3</v>
      </c>
      <c r="AT4" s="254">
        <f t="shared" si="2"/>
        <v>1.036263995087436E-3</v>
      </c>
      <c r="AU4" s="254">
        <f t="shared" si="2"/>
        <v>9.9399534101443361E-4</v>
      </c>
      <c r="AV4" s="254">
        <f t="shared" si="3"/>
        <v>1.0378968531666683E-3</v>
      </c>
      <c r="AW4" s="254">
        <f t="shared" si="3"/>
        <v>1.0183159711241053E-3</v>
      </c>
      <c r="AX4" s="254">
        <f t="shared" si="3"/>
        <v>8.9354402544716545E-4</v>
      </c>
      <c r="AY4" s="254">
        <f t="shared" si="3"/>
        <v>1.0491342694948906E-3</v>
      </c>
      <c r="AZ4" s="254">
        <f t="shared" si="3"/>
        <v>8.6039622084050521E-4</v>
      </c>
      <c r="BA4" s="254">
        <f t="shared" si="3"/>
        <v>1.0592410759243062E-3</v>
      </c>
      <c r="BB4" s="254">
        <f t="shared" si="3"/>
        <v>9.5136372003847784E-4</v>
      </c>
      <c r="BC4" s="254">
        <f t="shared" si="3"/>
        <v>1.1414409688475608E-3</v>
      </c>
      <c r="BD4" s="254">
        <f t="shared" si="3"/>
        <v>1.2144183146902061E-3</v>
      </c>
    </row>
    <row r="5" spans="1:56" ht="15">
      <c r="A5" s="96" t="str">
        <f>VLOOKUP(CONCATENATE($C5,"-",$B5),[1]ACHIEV!$B$19:$C$100,2,FALSE)</f>
        <v>LO12Med</v>
      </c>
      <c r="B5" s="96" t="s">
        <v>430</v>
      </c>
      <c r="C5" s="96" t="str">
        <f>'7PSourceSummary'!$D$2</f>
        <v>ECM-VAV</v>
      </c>
      <c r="D5" s="96" t="s">
        <v>677</v>
      </c>
      <c r="E5" s="249" t="str">
        <f>'SC-New'!$A$9</f>
        <v>Motors/Drives</v>
      </c>
      <c r="F5" s="250">
        <f t="shared" si="1"/>
        <v>0</v>
      </c>
      <c r="G5" s="251">
        <f>'SC-New'!A63</f>
        <v>0</v>
      </c>
      <c r="H5" s="251">
        <f>'SC-New'!B63</f>
        <v>9999</v>
      </c>
      <c r="I5" s="252"/>
      <c r="J5" s="252" t="str">
        <f>'SC-New'!D63</f>
        <v>ECM-VAV-NEW-Small Off</v>
      </c>
      <c r="K5" s="253">
        <f>'SC-New'!E63</f>
        <v>0</v>
      </c>
      <c r="L5" s="253">
        <f>'SC-New'!F63</f>
        <v>0</v>
      </c>
      <c r="M5" s="253">
        <f>'SC-New'!G63</f>
        <v>0</v>
      </c>
      <c r="N5" s="253">
        <f>'SC-New'!H63</f>
        <v>0</v>
      </c>
      <c r="O5" s="253">
        <f>'SC-New'!I63</f>
        <v>0</v>
      </c>
      <c r="P5" s="253">
        <f>'SC-New'!J63</f>
        <v>0</v>
      </c>
      <c r="Q5" s="253">
        <f>'SC-New'!K63</f>
        <v>0</v>
      </c>
      <c r="R5" s="253">
        <f>'SC-New'!L63</f>
        <v>0</v>
      </c>
      <c r="S5" s="253">
        <f>'SC-New'!M63</f>
        <v>0</v>
      </c>
      <c r="T5" s="253">
        <f>'SC-New'!N63</f>
        <v>0</v>
      </c>
      <c r="U5" s="253">
        <f>'SC-New'!O63</f>
        <v>0</v>
      </c>
      <c r="V5" s="253">
        <f>'SC-New'!P63</f>
        <v>0</v>
      </c>
      <c r="W5" s="253">
        <f>'SC-New'!Q63</f>
        <v>0</v>
      </c>
      <c r="X5" s="253">
        <f>'SC-New'!R63</f>
        <v>0</v>
      </c>
      <c r="Y5" s="253">
        <f>'SC-New'!S63</f>
        <v>0</v>
      </c>
      <c r="Z5" s="253">
        <f>'SC-New'!T63</f>
        <v>0</v>
      </c>
      <c r="AA5" s="253">
        <f>'SC-New'!U63</f>
        <v>0</v>
      </c>
      <c r="AB5" s="253">
        <f>'SC-New'!V63</f>
        <v>0</v>
      </c>
      <c r="AC5" s="253">
        <f>'SC-New'!W63</f>
        <v>0</v>
      </c>
      <c r="AD5" s="253">
        <f>'SC-New'!X63</f>
        <v>0</v>
      </c>
      <c r="AE5" s="253">
        <f>'SC-New'!Y63</f>
        <v>0</v>
      </c>
      <c r="AF5" s="254">
        <f t="shared" si="2"/>
        <v>0</v>
      </c>
      <c r="AG5" s="254">
        <f t="shared" si="2"/>
        <v>0</v>
      </c>
      <c r="AH5" s="254">
        <f t="shared" si="2"/>
        <v>0</v>
      </c>
      <c r="AI5" s="254">
        <f t="shared" si="2"/>
        <v>0</v>
      </c>
      <c r="AJ5" s="254">
        <f t="shared" si="2"/>
        <v>0</v>
      </c>
      <c r="AK5" s="254">
        <f t="shared" si="2"/>
        <v>0</v>
      </c>
      <c r="AL5" s="254">
        <f t="shared" si="2"/>
        <v>0</v>
      </c>
      <c r="AM5" s="254">
        <f t="shared" si="2"/>
        <v>0</v>
      </c>
      <c r="AN5" s="254">
        <f t="shared" si="2"/>
        <v>0</v>
      </c>
      <c r="AO5" s="254">
        <f t="shared" si="2"/>
        <v>0</v>
      </c>
      <c r="AP5" s="254">
        <f t="shared" si="2"/>
        <v>0</v>
      </c>
      <c r="AQ5" s="254">
        <f t="shared" si="2"/>
        <v>0</v>
      </c>
      <c r="AR5" s="254"/>
      <c r="AS5" s="254">
        <f t="shared" si="2"/>
        <v>0</v>
      </c>
      <c r="AT5" s="254">
        <f t="shared" si="2"/>
        <v>0</v>
      </c>
      <c r="AU5" s="254">
        <f t="shared" si="2"/>
        <v>0</v>
      </c>
      <c r="AV5" s="254">
        <f t="shared" si="3"/>
        <v>0</v>
      </c>
      <c r="AW5" s="254">
        <f t="shared" si="3"/>
        <v>0</v>
      </c>
      <c r="AX5" s="254">
        <f t="shared" si="3"/>
        <v>0</v>
      </c>
      <c r="AY5" s="254">
        <f t="shared" si="3"/>
        <v>0</v>
      </c>
      <c r="AZ5" s="254">
        <f t="shared" si="3"/>
        <v>0</v>
      </c>
      <c r="BA5" s="254">
        <f t="shared" si="3"/>
        <v>0</v>
      </c>
      <c r="BB5" s="254">
        <f t="shared" si="3"/>
        <v>0</v>
      </c>
      <c r="BC5" s="254">
        <f t="shared" si="3"/>
        <v>0</v>
      </c>
      <c r="BD5" s="254">
        <f t="shared" si="3"/>
        <v>0</v>
      </c>
    </row>
    <row r="6" spans="1:56" ht="15">
      <c r="A6" s="96" t="str">
        <f>VLOOKUP(CONCATENATE($C6,"-",$B6),[1]ACHIEV!$B$19:$C$100,2,FALSE)</f>
        <v>LO12Med</v>
      </c>
      <c r="B6" s="96" t="s">
        <v>430</v>
      </c>
      <c r="C6" s="96" t="str">
        <f>'7PSourceSummary'!$D$2</f>
        <v>ECM-VAV</v>
      </c>
      <c r="D6" s="96" t="s">
        <v>677</v>
      </c>
      <c r="E6" s="249" t="str">
        <f>'SC-New'!$A$9</f>
        <v>Motors/Drives</v>
      </c>
      <c r="F6" s="250">
        <f t="shared" si="1"/>
        <v>1.5958406223021625E-6</v>
      </c>
      <c r="G6" s="251">
        <f>'SC-New'!A64</f>
        <v>8.4891294277717917E-3</v>
      </c>
      <c r="H6" s="251">
        <f>'SC-New'!B64</f>
        <v>26.123812762021153</v>
      </c>
      <c r="I6" s="252"/>
      <c r="J6" s="252" t="str">
        <f>'SC-New'!D64</f>
        <v>ECM-VAV-NEW-XLarge Ret</v>
      </c>
      <c r="K6" s="253">
        <f>'SC-New'!E64</f>
        <v>1.4590461936344777E-4</v>
      </c>
      <c r="L6" s="253">
        <f>'SC-New'!F64</f>
        <v>2.4094293065986171E-4</v>
      </c>
      <c r="M6" s="253">
        <f>'SC-New'!G64</f>
        <v>2.1842747617499444E-4</v>
      </c>
      <c r="N6" s="253">
        <f>'SC-New'!H64</f>
        <v>2.9580113697825989E-4</v>
      </c>
      <c r="O6" s="253">
        <f>'SC-New'!I64</f>
        <v>3.451169020590637E-4</v>
      </c>
      <c r="P6" s="253">
        <f>'SC-New'!J64</f>
        <v>3.50208526561296E-4</v>
      </c>
      <c r="Q6" s="253">
        <f>'SC-New'!K64</f>
        <v>3.9414742547575496E-4</v>
      </c>
      <c r="R6" s="253">
        <f>'SC-New'!L64</f>
        <v>4.1626351166227954E-4</v>
      </c>
      <c r="S6" s="253">
        <f>'SC-New'!M64</f>
        <v>5.5538384878159612E-4</v>
      </c>
      <c r="T6" s="253">
        <f>'SC-New'!N64</f>
        <v>6.7161557125414509E-4</v>
      </c>
      <c r="U6" s="253">
        <f>'SC-New'!O64</f>
        <v>7.396458560025111E-4</v>
      </c>
      <c r="V6" s="253">
        <f>'SC-New'!P64</f>
        <v>1.1220425762683117E-3</v>
      </c>
      <c r="W6" s="253">
        <f>'SC-New'!Q64</f>
        <v>1.2933045849631325E-3</v>
      </c>
      <c r="X6" s="253">
        <f>'SC-New'!R64</f>
        <v>1.1734096191640543E-3</v>
      </c>
      <c r="Y6" s="253">
        <f>'SC-New'!S64</f>
        <v>1.1676263361174912E-3</v>
      </c>
      <c r="Z6" s="253">
        <f>'SC-New'!T64</f>
        <v>1.137507724186486E-3</v>
      </c>
      <c r="AA6" s="253">
        <f>'SC-New'!U64</f>
        <v>9.5779836198685308E-4</v>
      </c>
      <c r="AB6" s="253">
        <f>'SC-New'!V64</f>
        <v>9.7378058064173667E-4</v>
      </c>
      <c r="AC6" s="253">
        <f>'SC-New'!W64</f>
        <v>9.2157797171810879E-4</v>
      </c>
      <c r="AD6" s="253">
        <f>'SC-New'!X64</f>
        <v>1.0006925784464286E-3</v>
      </c>
      <c r="AE6" s="253">
        <f>'SC-New'!Y64</f>
        <v>1.4121198138465813E-2</v>
      </c>
      <c r="AF6" s="254">
        <f t="shared" si="2"/>
        <v>5.3231199844328849E-4</v>
      </c>
      <c r="AG6" s="254">
        <f t="shared" si="2"/>
        <v>4.7863483513758986E-4</v>
      </c>
      <c r="AH6" s="254">
        <f t="shared" si="2"/>
        <v>5.5078564998346281E-4</v>
      </c>
      <c r="AI6" s="254">
        <f t="shared" si="2"/>
        <v>5.1240743531449689E-4</v>
      </c>
      <c r="AJ6" s="254">
        <f t="shared" si="2"/>
        <v>5.2313764364338025E-4</v>
      </c>
      <c r="AK6" s="254">
        <f t="shared" si="2"/>
        <v>5.178354524408719E-4</v>
      </c>
      <c r="AL6" s="254">
        <f t="shared" si="2"/>
        <v>4.9195251935896407E-4</v>
      </c>
      <c r="AM6" s="254">
        <f t="shared" si="2"/>
        <v>5.1259584385298426E-4</v>
      </c>
      <c r="AN6" s="254">
        <f t="shared" si="2"/>
        <v>4.7892837000243618E-4</v>
      </c>
      <c r="AO6" s="254">
        <f t="shared" si="2"/>
        <v>5.4606934764366705E-4</v>
      </c>
      <c r="AP6" s="254">
        <f t="shared" si="2"/>
        <v>4.832416833718195E-4</v>
      </c>
      <c r="AQ6" s="254">
        <f t="shared" si="2"/>
        <v>5.2612386658715509E-4</v>
      </c>
      <c r="AR6" s="254"/>
      <c r="AS6" s="254">
        <f t="shared" si="2"/>
        <v>2.2599821121088297E-4</v>
      </c>
      <c r="AT6" s="254">
        <f t="shared" si="2"/>
        <v>1.9417102990954393E-4</v>
      </c>
      <c r="AU6" s="254">
        <f t="shared" si="2"/>
        <v>1.86250897459557E-4</v>
      </c>
      <c r="AV6" s="254">
        <f t="shared" si="3"/>
        <v>1.9447698836843445E-4</v>
      </c>
      <c r="AW6" s="254">
        <f t="shared" si="3"/>
        <v>1.908080004939489E-4</v>
      </c>
      <c r="AX6" s="254">
        <f t="shared" si="3"/>
        <v>1.6742872908168208E-4</v>
      </c>
      <c r="AY6" s="254">
        <f t="shared" si="3"/>
        <v>1.9658261078928205E-4</v>
      </c>
      <c r="AZ6" s="254">
        <f t="shared" si="3"/>
        <v>1.6121762516392755E-4</v>
      </c>
      <c r="BA6" s="254">
        <f t="shared" si="3"/>
        <v>1.9847638401965513E-4</v>
      </c>
      <c r="BB6" s="254">
        <f t="shared" si="3"/>
        <v>1.7826275371350686E-4</v>
      </c>
      <c r="BC6" s="254">
        <f t="shared" si="3"/>
        <v>2.1387867334267255E-4</v>
      </c>
      <c r="BD6" s="254">
        <f t="shared" si="3"/>
        <v>2.2755287843858135E-4</v>
      </c>
    </row>
    <row r="7" spans="1:56" ht="15">
      <c r="A7" s="96" t="str">
        <f>VLOOKUP(CONCATENATE($C7,"-",$B7),[1]ACHIEV!$B$19:$C$100,2,FALSE)</f>
        <v>LO12Med</v>
      </c>
      <c r="B7" s="96" t="s">
        <v>430</v>
      </c>
      <c r="C7" s="96" t="str">
        <f>'7PSourceSummary'!$D$2</f>
        <v>ECM-VAV</v>
      </c>
      <c r="D7" s="96" t="s">
        <v>677</v>
      </c>
      <c r="E7" s="249" t="str">
        <f>'SC-New'!$A$9</f>
        <v>Motors/Drives</v>
      </c>
      <c r="F7" s="250">
        <f t="shared" si="1"/>
        <v>0</v>
      </c>
      <c r="G7" s="251">
        <f>'SC-New'!A65</f>
        <v>0</v>
      </c>
      <c r="H7" s="251">
        <f>'SC-New'!B65</f>
        <v>9999</v>
      </c>
      <c r="I7" s="252"/>
      <c r="J7" s="252" t="str">
        <f>'SC-New'!D65</f>
        <v>ECM-VAV-NEW-Large Ret</v>
      </c>
      <c r="K7" s="253">
        <f>'SC-New'!E65</f>
        <v>0</v>
      </c>
      <c r="L7" s="253">
        <f>'SC-New'!F65</f>
        <v>0</v>
      </c>
      <c r="M7" s="253">
        <f>'SC-New'!G65</f>
        <v>0</v>
      </c>
      <c r="N7" s="253">
        <f>'SC-New'!H65</f>
        <v>0</v>
      </c>
      <c r="O7" s="253">
        <f>'SC-New'!I65</f>
        <v>0</v>
      </c>
      <c r="P7" s="253">
        <f>'SC-New'!J65</f>
        <v>0</v>
      </c>
      <c r="Q7" s="253">
        <f>'SC-New'!K65</f>
        <v>0</v>
      </c>
      <c r="R7" s="253">
        <f>'SC-New'!L65</f>
        <v>0</v>
      </c>
      <c r="S7" s="253">
        <f>'SC-New'!M65</f>
        <v>0</v>
      </c>
      <c r="T7" s="253">
        <f>'SC-New'!N65</f>
        <v>0</v>
      </c>
      <c r="U7" s="253">
        <f>'SC-New'!O65</f>
        <v>0</v>
      </c>
      <c r="V7" s="253">
        <f>'SC-New'!P65</f>
        <v>0</v>
      </c>
      <c r="W7" s="253">
        <f>'SC-New'!Q65</f>
        <v>0</v>
      </c>
      <c r="X7" s="253">
        <f>'SC-New'!R65</f>
        <v>0</v>
      </c>
      <c r="Y7" s="253">
        <f>'SC-New'!S65</f>
        <v>0</v>
      </c>
      <c r="Z7" s="253">
        <f>'SC-New'!T65</f>
        <v>0</v>
      </c>
      <c r="AA7" s="253">
        <f>'SC-New'!U65</f>
        <v>0</v>
      </c>
      <c r="AB7" s="253">
        <f>'SC-New'!V65</f>
        <v>0</v>
      </c>
      <c r="AC7" s="253">
        <f>'SC-New'!W65</f>
        <v>0</v>
      </c>
      <c r="AD7" s="253">
        <f>'SC-New'!X65</f>
        <v>0</v>
      </c>
      <c r="AE7" s="253">
        <f>'SC-New'!Y65</f>
        <v>0</v>
      </c>
      <c r="AF7" s="254">
        <f t="shared" si="2"/>
        <v>0</v>
      </c>
      <c r="AG7" s="254">
        <f t="shared" si="2"/>
        <v>0</v>
      </c>
      <c r="AH7" s="254">
        <f t="shared" si="2"/>
        <v>0</v>
      </c>
      <c r="AI7" s="254">
        <f t="shared" si="2"/>
        <v>0</v>
      </c>
      <c r="AJ7" s="254">
        <f t="shared" si="2"/>
        <v>0</v>
      </c>
      <c r="AK7" s="254">
        <f t="shared" si="2"/>
        <v>0</v>
      </c>
      <c r="AL7" s="254">
        <f t="shared" si="2"/>
        <v>0</v>
      </c>
      <c r="AM7" s="254">
        <f t="shared" si="2"/>
        <v>0</v>
      </c>
      <c r="AN7" s="254">
        <f t="shared" si="2"/>
        <v>0</v>
      </c>
      <c r="AO7" s="254">
        <f t="shared" si="2"/>
        <v>0</v>
      </c>
      <c r="AP7" s="254">
        <f t="shared" si="2"/>
        <v>0</v>
      </c>
      <c r="AQ7" s="254">
        <f t="shared" si="2"/>
        <v>0</v>
      </c>
      <c r="AR7" s="254"/>
      <c r="AS7" s="254">
        <f t="shared" si="2"/>
        <v>0</v>
      </c>
      <c r="AT7" s="254">
        <f t="shared" si="2"/>
        <v>0</v>
      </c>
      <c r="AU7" s="254">
        <f t="shared" si="2"/>
        <v>0</v>
      </c>
      <c r="AV7" s="254">
        <f t="shared" si="3"/>
        <v>0</v>
      </c>
      <c r="AW7" s="254">
        <f t="shared" si="3"/>
        <v>0</v>
      </c>
      <c r="AX7" s="254">
        <f t="shared" si="3"/>
        <v>0</v>
      </c>
      <c r="AY7" s="254">
        <f t="shared" si="3"/>
        <v>0</v>
      </c>
      <c r="AZ7" s="254">
        <f t="shared" si="3"/>
        <v>0</v>
      </c>
      <c r="BA7" s="254">
        <f t="shared" si="3"/>
        <v>0</v>
      </c>
      <c r="BB7" s="254">
        <f t="shared" si="3"/>
        <v>0</v>
      </c>
      <c r="BC7" s="254">
        <f t="shared" si="3"/>
        <v>0</v>
      </c>
      <c r="BD7" s="254">
        <f t="shared" si="3"/>
        <v>0</v>
      </c>
    </row>
    <row r="8" spans="1:56" ht="15">
      <c r="A8" s="96" t="str">
        <f>VLOOKUP(CONCATENATE($C8,"-",$B8),[1]ACHIEV!$B$19:$C$100,2,FALSE)</f>
        <v>LO12Med</v>
      </c>
      <c r="B8" s="96" t="s">
        <v>430</v>
      </c>
      <c r="C8" s="96" t="str">
        <f>'7PSourceSummary'!$D$2</f>
        <v>ECM-VAV</v>
      </c>
      <c r="D8" s="96" t="s">
        <v>677</v>
      </c>
      <c r="E8" s="249" t="str">
        <f>'SC-New'!$A$9</f>
        <v>Motors/Drives</v>
      </c>
      <c r="F8" s="250">
        <f t="shared" si="1"/>
        <v>0</v>
      </c>
      <c r="G8" s="251">
        <f>'SC-New'!A66</f>
        <v>0</v>
      </c>
      <c r="H8" s="251">
        <f>'SC-New'!B66</f>
        <v>9999</v>
      </c>
      <c r="I8" s="252"/>
      <c r="J8" s="252" t="str">
        <f>'SC-New'!D66</f>
        <v>ECM-VAV-NEW-Medium Ret</v>
      </c>
      <c r="K8" s="253">
        <f>'SC-New'!E66</f>
        <v>0</v>
      </c>
      <c r="L8" s="253">
        <f>'SC-New'!F66</f>
        <v>0</v>
      </c>
      <c r="M8" s="253">
        <f>'SC-New'!G66</f>
        <v>0</v>
      </c>
      <c r="N8" s="253">
        <f>'SC-New'!H66</f>
        <v>0</v>
      </c>
      <c r="O8" s="253">
        <f>'SC-New'!I66</f>
        <v>0</v>
      </c>
      <c r="P8" s="253">
        <f>'SC-New'!J66</f>
        <v>0</v>
      </c>
      <c r="Q8" s="253">
        <f>'SC-New'!K66</f>
        <v>0</v>
      </c>
      <c r="R8" s="253">
        <f>'SC-New'!L66</f>
        <v>0</v>
      </c>
      <c r="S8" s="253">
        <f>'SC-New'!M66</f>
        <v>0</v>
      </c>
      <c r="T8" s="253">
        <f>'SC-New'!N66</f>
        <v>0</v>
      </c>
      <c r="U8" s="253">
        <f>'SC-New'!O66</f>
        <v>0</v>
      </c>
      <c r="V8" s="253">
        <f>'SC-New'!P66</f>
        <v>0</v>
      </c>
      <c r="W8" s="253">
        <f>'SC-New'!Q66</f>
        <v>0</v>
      </c>
      <c r="X8" s="253">
        <f>'SC-New'!R66</f>
        <v>0</v>
      </c>
      <c r="Y8" s="253">
        <f>'SC-New'!S66</f>
        <v>0</v>
      </c>
      <c r="Z8" s="253">
        <f>'SC-New'!T66</f>
        <v>0</v>
      </c>
      <c r="AA8" s="253">
        <f>'SC-New'!U66</f>
        <v>0</v>
      </c>
      <c r="AB8" s="253">
        <f>'SC-New'!V66</f>
        <v>0</v>
      </c>
      <c r="AC8" s="253">
        <f>'SC-New'!W66</f>
        <v>0</v>
      </c>
      <c r="AD8" s="253">
        <f>'SC-New'!X66</f>
        <v>0</v>
      </c>
      <c r="AE8" s="253">
        <f>'SC-New'!Y66</f>
        <v>0</v>
      </c>
      <c r="AF8" s="254">
        <f t="shared" si="2"/>
        <v>0</v>
      </c>
      <c r="AG8" s="254">
        <f t="shared" si="2"/>
        <v>0</v>
      </c>
      <c r="AH8" s="254">
        <f t="shared" si="2"/>
        <v>0</v>
      </c>
      <c r="AI8" s="254">
        <f t="shared" si="2"/>
        <v>0</v>
      </c>
      <c r="AJ8" s="254">
        <f t="shared" si="2"/>
        <v>0</v>
      </c>
      <c r="AK8" s="254">
        <f t="shared" si="2"/>
        <v>0</v>
      </c>
      <c r="AL8" s="254">
        <f t="shared" si="2"/>
        <v>0</v>
      </c>
      <c r="AM8" s="254">
        <f t="shared" si="2"/>
        <v>0</v>
      </c>
      <c r="AN8" s="254">
        <f t="shared" si="2"/>
        <v>0</v>
      </c>
      <c r="AO8" s="254">
        <f t="shared" si="2"/>
        <v>0</v>
      </c>
      <c r="AP8" s="254">
        <f t="shared" si="2"/>
        <v>0</v>
      </c>
      <c r="AQ8" s="254">
        <f t="shared" si="2"/>
        <v>0</v>
      </c>
      <c r="AR8" s="254"/>
      <c r="AS8" s="254">
        <f t="shared" si="2"/>
        <v>0</v>
      </c>
      <c r="AT8" s="254">
        <f t="shared" si="2"/>
        <v>0</v>
      </c>
      <c r="AU8" s="254">
        <f t="shared" si="2"/>
        <v>0</v>
      </c>
      <c r="AV8" s="254">
        <f t="shared" si="3"/>
        <v>0</v>
      </c>
      <c r="AW8" s="254">
        <f t="shared" si="3"/>
        <v>0</v>
      </c>
      <c r="AX8" s="254">
        <f t="shared" si="3"/>
        <v>0</v>
      </c>
      <c r="AY8" s="254">
        <f t="shared" si="3"/>
        <v>0</v>
      </c>
      <c r="AZ8" s="254">
        <f t="shared" si="3"/>
        <v>0</v>
      </c>
      <c r="BA8" s="254">
        <f t="shared" si="3"/>
        <v>0</v>
      </c>
      <c r="BB8" s="254">
        <f t="shared" si="3"/>
        <v>0</v>
      </c>
      <c r="BC8" s="254">
        <f t="shared" si="3"/>
        <v>0</v>
      </c>
      <c r="BD8" s="254">
        <f t="shared" si="3"/>
        <v>0</v>
      </c>
    </row>
    <row r="9" spans="1:56" ht="15">
      <c r="A9" s="96" t="str">
        <f>VLOOKUP(CONCATENATE($C9,"-",$B9),[1]ACHIEV!$B$19:$C$100,2,FALSE)</f>
        <v>LO12Med</v>
      </c>
      <c r="B9" s="96" t="s">
        <v>430</v>
      </c>
      <c r="C9" s="96" t="str">
        <f>'7PSourceSummary'!$D$2</f>
        <v>ECM-VAV</v>
      </c>
      <c r="D9" s="96" t="s">
        <v>677</v>
      </c>
      <c r="E9" s="249" t="str">
        <f>'SC-New'!$A$9</f>
        <v>Motors/Drives</v>
      </c>
      <c r="F9" s="250">
        <f t="shared" si="1"/>
        <v>0</v>
      </c>
      <c r="G9" s="251">
        <f>'SC-New'!A67</f>
        <v>0</v>
      </c>
      <c r="H9" s="251">
        <f>'SC-New'!B67</f>
        <v>9999</v>
      </c>
      <c r="I9" s="252"/>
      <c r="J9" s="252" t="str">
        <f>'SC-New'!D67</f>
        <v>ECM-VAV-NEW-Small Ret</v>
      </c>
      <c r="K9" s="253">
        <f>'SC-New'!E67</f>
        <v>0</v>
      </c>
      <c r="L9" s="253">
        <f>'SC-New'!F67</f>
        <v>0</v>
      </c>
      <c r="M9" s="253">
        <f>'SC-New'!G67</f>
        <v>0</v>
      </c>
      <c r="N9" s="253">
        <f>'SC-New'!H67</f>
        <v>0</v>
      </c>
      <c r="O9" s="253">
        <f>'SC-New'!I67</f>
        <v>0</v>
      </c>
      <c r="P9" s="253">
        <f>'SC-New'!J67</f>
        <v>0</v>
      </c>
      <c r="Q9" s="253">
        <f>'SC-New'!K67</f>
        <v>0</v>
      </c>
      <c r="R9" s="253">
        <f>'SC-New'!L67</f>
        <v>0</v>
      </c>
      <c r="S9" s="253">
        <f>'SC-New'!M67</f>
        <v>0</v>
      </c>
      <c r="T9" s="253">
        <f>'SC-New'!N67</f>
        <v>0</v>
      </c>
      <c r="U9" s="253">
        <f>'SC-New'!O67</f>
        <v>0</v>
      </c>
      <c r="V9" s="253">
        <f>'SC-New'!P67</f>
        <v>0</v>
      </c>
      <c r="W9" s="253">
        <f>'SC-New'!Q67</f>
        <v>0</v>
      </c>
      <c r="X9" s="253">
        <f>'SC-New'!R67</f>
        <v>0</v>
      </c>
      <c r="Y9" s="253">
        <f>'SC-New'!S67</f>
        <v>0</v>
      </c>
      <c r="Z9" s="253">
        <f>'SC-New'!T67</f>
        <v>0</v>
      </c>
      <c r="AA9" s="253">
        <f>'SC-New'!U67</f>
        <v>0</v>
      </c>
      <c r="AB9" s="253">
        <f>'SC-New'!V67</f>
        <v>0</v>
      </c>
      <c r="AC9" s="253">
        <f>'SC-New'!W67</f>
        <v>0</v>
      </c>
      <c r="AD9" s="253">
        <f>'SC-New'!X67</f>
        <v>0</v>
      </c>
      <c r="AE9" s="253">
        <f>'SC-New'!Y67</f>
        <v>0</v>
      </c>
      <c r="AF9" s="254">
        <f t="shared" si="2"/>
        <v>0</v>
      </c>
      <c r="AG9" s="254">
        <f t="shared" si="2"/>
        <v>0</v>
      </c>
      <c r="AH9" s="254">
        <f t="shared" si="2"/>
        <v>0</v>
      </c>
      <c r="AI9" s="254">
        <f t="shared" si="2"/>
        <v>0</v>
      </c>
      <c r="AJ9" s="254">
        <f t="shared" si="2"/>
        <v>0</v>
      </c>
      <c r="AK9" s="254">
        <f t="shared" si="2"/>
        <v>0</v>
      </c>
      <c r="AL9" s="254">
        <f t="shared" si="2"/>
        <v>0</v>
      </c>
      <c r="AM9" s="254">
        <f t="shared" si="2"/>
        <v>0</v>
      </c>
      <c r="AN9" s="254">
        <f t="shared" si="2"/>
        <v>0</v>
      </c>
      <c r="AO9" s="254">
        <f t="shared" si="2"/>
        <v>0</v>
      </c>
      <c r="AP9" s="254">
        <f t="shared" si="2"/>
        <v>0</v>
      </c>
      <c r="AQ9" s="254">
        <f t="shared" si="2"/>
        <v>0</v>
      </c>
      <c r="AR9" s="254"/>
      <c r="AS9" s="254">
        <f t="shared" si="2"/>
        <v>0</v>
      </c>
      <c r="AT9" s="254">
        <f t="shared" si="2"/>
        <v>0</v>
      </c>
      <c r="AU9" s="254">
        <f t="shared" si="2"/>
        <v>0</v>
      </c>
      <c r="AV9" s="254">
        <f t="shared" si="3"/>
        <v>0</v>
      </c>
      <c r="AW9" s="254">
        <f t="shared" si="3"/>
        <v>0</v>
      </c>
      <c r="AX9" s="254">
        <f t="shared" si="3"/>
        <v>0</v>
      </c>
      <c r="AY9" s="254">
        <f t="shared" si="3"/>
        <v>0</v>
      </c>
      <c r="AZ9" s="254">
        <f t="shared" si="3"/>
        <v>0</v>
      </c>
      <c r="BA9" s="254">
        <f t="shared" si="3"/>
        <v>0</v>
      </c>
      <c r="BB9" s="254">
        <f t="shared" si="3"/>
        <v>0</v>
      </c>
      <c r="BC9" s="254">
        <f t="shared" si="3"/>
        <v>0</v>
      </c>
      <c r="BD9" s="254">
        <f t="shared" si="3"/>
        <v>0</v>
      </c>
    </row>
    <row r="10" spans="1:56" ht="15">
      <c r="A10" s="96" t="str">
        <f>VLOOKUP(CONCATENATE($C10,"-",$B10),[1]ACHIEV!$B$19:$C$100,2,FALSE)</f>
        <v>LO12Med</v>
      </c>
      <c r="B10" s="96" t="s">
        <v>430</v>
      </c>
      <c r="C10" s="96" t="str">
        <f>'7PSourceSummary'!$D$2</f>
        <v>ECM-VAV</v>
      </c>
      <c r="D10" s="96" t="s">
        <v>677</v>
      </c>
      <c r="E10" s="249" t="str">
        <f>'SC-New'!$A$9</f>
        <v>Motors/Drives</v>
      </c>
      <c r="F10" s="250">
        <f t="shared" si="1"/>
        <v>1.1455570933277282E-5</v>
      </c>
      <c r="G10" s="251">
        <f>'SC-New'!A68</f>
        <v>6.0938306095580812E-2</v>
      </c>
      <c r="H10" s="251">
        <f>'SC-New'!B68</f>
        <v>26.165540115189291</v>
      </c>
      <c r="I10" s="252"/>
      <c r="J10" s="252" t="str">
        <f>'SC-New'!D68</f>
        <v>ECM-VAV-NEW-School K-12</v>
      </c>
      <c r="K10" s="253">
        <f>'SC-New'!E68</f>
        <v>2.8716922926619684E-4</v>
      </c>
      <c r="L10" s="253">
        <f>'SC-New'!F68</f>
        <v>1.2839815144972016E-3</v>
      </c>
      <c r="M10" s="253">
        <f>'SC-New'!G68</f>
        <v>1.6587255681643391E-3</v>
      </c>
      <c r="N10" s="253">
        <f>'SC-New'!H68</f>
        <v>1.6698162441997242E-3</v>
      </c>
      <c r="O10" s="253">
        <f>'SC-New'!I68</f>
        <v>2.1659091829433316E-3</v>
      </c>
      <c r="P10" s="253">
        <f>'SC-New'!J68</f>
        <v>2.9238179646717396E-3</v>
      </c>
      <c r="Q10" s="253">
        <f>'SC-New'!K68</f>
        <v>3.820047232214038E-3</v>
      </c>
      <c r="R10" s="253">
        <f>'SC-New'!L68</f>
        <v>6.2888311444443765E-3</v>
      </c>
      <c r="S10" s="253">
        <f>'SC-New'!M68</f>
        <v>8.3330231189262423E-3</v>
      </c>
      <c r="T10" s="253">
        <f>'SC-New'!N68</f>
        <v>7.6854693002823202E-3</v>
      </c>
      <c r="U10" s="253">
        <f>'SC-New'!O68</f>
        <v>8.1134048726225951E-3</v>
      </c>
      <c r="V10" s="253">
        <f>'SC-New'!P68</f>
        <v>8.9360437194734021E-3</v>
      </c>
      <c r="W10" s="253">
        <f>'SC-New'!Q68</f>
        <v>9.4799312992512614E-3</v>
      </c>
      <c r="X10" s="253">
        <f>'SC-New'!R68</f>
        <v>9.0558969430757103E-3</v>
      </c>
      <c r="Y10" s="253">
        <f>'SC-New'!S68</f>
        <v>9.4341057517068963E-3</v>
      </c>
      <c r="Z10" s="253">
        <f>'SC-New'!T68</f>
        <v>8.5908074152063925E-3</v>
      </c>
      <c r="AA10" s="253">
        <f>'SC-New'!U68</f>
        <v>9.6663175657154092E-3</v>
      </c>
      <c r="AB10" s="253">
        <f>'SC-New'!V68</f>
        <v>8.6666939410487785E-3</v>
      </c>
      <c r="AC10" s="253">
        <f>'SC-New'!W68</f>
        <v>9.4569996133551434E-3</v>
      </c>
      <c r="AD10" s="253">
        <f>'SC-New'!X68</f>
        <v>8.9608715514769219E-3</v>
      </c>
      <c r="AE10" s="253">
        <f>'SC-New'!Y68</f>
        <v>0.12647786317254206</v>
      </c>
      <c r="AF10" s="254">
        <f t="shared" si="2"/>
        <v>3.8211446504004772E-3</v>
      </c>
      <c r="AG10" s="254">
        <f t="shared" si="2"/>
        <v>3.4358288844322698E-3</v>
      </c>
      <c r="AH10" s="254">
        <f t="shared" si="2"/>
        <v>3.953755778766054E-3</v>
      </c>
      <c r="AI10" s="254">
        <f t="shared" si="2"/>
        <v>3.678261876499893E-3</v>
      </c>
      <c r="AJ10" s="254">
        <f t="shared" si="2"/>
        <v>3.7552875273841532E-3</v>
      </c>
      <c r="AK10" s="254">
        <f t="shared" si="2"/>
        <v>3.7172263158989417E-3</v>
      </c>
      <c r="AL10" s="254">
        <f t="shared" si="2"/>
        <v>3.5314284537958157E-3</v>
      </c>
      <c r="AM10" s="254">
        <f t="shared" si="2"/>
        <v>3.6796143470078581E-3</v>
      </c>
      <c r="AN10" s="254">
        <f t="shared" ref="AN10:AU10" si="4">VLOOKUP($J10,MeasureOutputN,COLUMN()-17,FALSE)</f>
        <v>3.4379359930110614E-3</v>
      </c>
      <c r="AO10" s="254">
        <f t="shared" si="4"/>
        <v>3.9199003077113248E-3</v>
      </c>
      <c r="AP10" s="254">
        <f t="shared" si="4"/>
        <v>3.4688986509168003E-3</v>
      </c>
      <c r="AQ10" s="254">
        <f t="shared" si="4"/>
        <v>3.7767238088504333E-3</v>
      </c>
      <c r="AR10" s="254"/>
      <c r="AS10" s="254">
        <f t="shared" si="4"/>
        <v>1.6223039463585302E-3</v>
      </c>
      <c r="AT10" s="254">
        <f t="shared" si="4"/>
        <v>1.3938359352624126E-3</v>
      </c>
      <c r="AU10" s="254">
        <f t="shared" si="4"/>
        <v>1.3369821130111092E-3</v>
      </c>
      <c r="AV10" s="254">
        <f t="shared" si="3"/>
        <v>1.3960322252800212E-3</v>
      </c>
      <c r="AW10" s="254">
        <f t="shared" si="3"/>
        <v>1.3696947889081667E-3</v>
      </c>
      <c r="AX10" s="254">
        <f t="shared" si="3"/>
        <v>1.2018691938652218E-3</v>
      </c>
      <c r="AY10" s="254">
        <f t="shared" si="3"/>
        <v>1.411147210237555E-3</v>
      </c>
      <c r="AZ10" s="254">
        <f t="shared" si="3"/>
        <v>1.1572834498319925E-3</v>
      </c>
      <c r="BA10" s="254">
        <f t="shared" si="3"/>
        <v>1.4247414584781996E-3</v>
      </c>
      <c r="BB10" s="254">
        <f t="shared" si="3"/>
        <v>1.2796400789575569E-3</v>
      </c>
      <c r="BC10" s="254">
        <f t="shared" si="3"/>
        <v>1.5353051422251078E-3</v>
      </c>
      <c r="BD10" s="254">
        <f t="shared" si="3"/>
        <v>1.6334639584898469E-3</v>
      </c>
    </row>
    <row r="11" spans="1:56" ht="15">
      <c r="A11" s="96" t="str">
        <f>VLOOKUP(CONCATENATE($C11,"-",$B11),[1]ACHIEV!$B$19:$C$100,2,FALSE)</f>
        <v>LO12Med</v>
      </c>
      <c r="B11" s="96" t="s">
        <v>430</v>
      </c>
      <c r="C11" s="96" t="str">
        <f>'7PSourceSummary'!$D$2</f>
        <v>ECM-VAV</v>
      </c>
      <c r="D11" s="96" t="s">
        <v>677</v>
      </c>
      <c r="E11" s="249" t="str">
        <f>'SC-New'!$A$9</f>
        <v>Motors/Drives</v>
      </c>
      <c r="F11" s="250">
        <f t="shared" si="1"/>
        <v>4.7043461454272475E-5</v>
      </c>
      <c r="G11" s="251">
        <f>'SC-New'!A69</f>
        <v>0.25024932153913831</v>
      </c>
      <c r="H11" s="251">
        <f>'SC-New'!B69</f>
        <v>26.113256666316929</v>
      </c>
      <c r="I11" s="252"/>
      <c r="J11" s="252" t="str">
        <f>'SC-New'!D69</f>
        <v>ECM-VAV-NEW-University</v>
      </c>
      <c r="K11" s="253">
        <f>'SC-New'!E69</f>
        <v>4.4621692120902674E-4</v>
      </c>
      <c r="L11" s="253">
        <f>'SC-New'!F69</f>
        <v>9.4717964530234143E-4</v>
      </c>
      <c r="M11" s="253">
        <f>'SC-New'!G69</f>
        <v>2.7824215159078665E-3</v>
      </c>
      <c r="N11" s="253">
        <f>'SC-New'!H69</f>
        <v>5.3025371512662881E-3</v>
      </c>
      <c r="O11" s="253">
        <f>'SC-New'!I69</f>
        <v>5.3072291312978798E-3</v>
      </c>
      <c r="P11" s="253">
        <f>'SC-New'!J69</f>
        <v>6.9242041766606243E-3</v>
      </c>
      <c r="Q11" s="253">
        <f>'SC-New'!K69</f>
        <v>6.7866465655193478E-3</v>
      </c>
      <c r="R11" s="253">
        <f>'SC-New'!L69</f>
        <v>1.1156095502806223E-2</v>
      </c>
      <c r="S11" s="253">
        <f>'SC-New'!M69</f>
        <v>1.4423018084596395E-2</v>
      </c>
      <c r="T11" s="253">
        <f>'SC-New'!N69</f>
        <v>1.5071811115368249E-2</v>
      </c>
      <c r="U11" s="253">
        <f>'SC-New'!O69</f>
        <v>1.7172569175334853E-2</v>
      </c>
      <c r="V11" s="253">
        <f>'SC-New'!P69</f>
        <v>1.803746588461734E-2</v>
      </c>
      <c r="W11" s="253">
        <f>'SC-New'!Q69</f>
        <v>1.9828678438561832E-2</v>
      </c>
      <c r="X11" s="253">
        <f>'SC-New'!R69</f>
        <v>2.0456116263157492E-2</v>
      </c>
      <c r="Y11" s="253">
        <f>'SC-New'!S69</f>
        <v>1.8569689400655093E-2</v>
      </c>
      <c r="Z11" s="253">
        <f>'SC-New'!T69</f>
        <v>1.7114721924679804E-2</v>
      </c>
      <c r="AA11" s="253">
        <f>'SC-New'!U69</f>
        <v>1.9510642516103384E-2</v>
      </c>
      <c r="AB11" s="253">
        <f>'SC-New'!V69</f>
        <v>1.7814264760692092E-2</v>
      </c>
      <c r="AC11" s="253">
        <f>'SC-New'!W69</f>
        <v>1.8258727722415456E-2</v>
      </c>
      <c r="AD11" s="253">
        <f>'SC-New'!X69</f>
        <v>1.8852019530670124E-2</v>
      </c>
      <c r="AE11" s="253">
        <f>'SC-New'!Y69</f>
        <v>0.25476225542682174</v>
      </c>
      <c r="AF11" s="254">
        <f t="shared" ref="AF11:AU20" si="5">VLOOKUP($J11,MeasureOutputN,COLUMN()-17,FALSE)</f>
        <v>1.5691917244397655E-2</v>
      </c>
      <c r="AG11" s="254">
        <f t="shared" si="5"/>
        <v>1.4109579053693172E-2</v>
      </c>
      <c r="AH11" s="254">
        <f t="shared" si="5"/>
        <v>1.6236498264585085E-2</v>
      </c>
      <c r="AI11" s="254">
        <f t="shared" si="5"/>
        <v>1.5105154672228878E-2</v>
      </c>
      <c r="AJ11" s="254">
        <f t="shared" si="5"/>
        <v>1.5421468303340697E-2</v>
      </c>
      <c r="AK11" s="254">
        <f t="shared" si="5"/>
        <v>1.526516608620666E-2</v>
      </c>
      <c r="AL11" s="254">
        <f t="shared" si="5"/>
        <v>1.4502168360903929E-2</v>
      </c>
      <c r="AM11" s="254">
        <f t="shared" si="5"/>
        <v>1.5110708729253193E-2</v>
      </c>
      <c r="AN11" s="254">
        <f t="shared" si="5"/>
        <v>1.4118232108332152E-2</v>
      </c>
      <c r="AO11" s="254">
        <f t="shared" si="5"/>
        <v>1.6097467346191236E-2</v>
      </c>
      <c r="AP11" s="254">
        <f t="shared" si="5"/>
        <v>1.4245383396748445E-2</v>
      </c>
      <c r="AQ11" s="254">
        <f t="shared" si="5"/>
        <v>1.5509498562745094E-2</v>
      </c>
      <c r="AR11" s="254"/>
      <c r="AS11" s="254">
        <f t="shared" si="5"/>
        <v>6.6621553488821076E-3</v>
      </c>
      <c r="AT11" s="254">
        <f t="shared" si="5"/>
        <v>5.7239283380997059E-3</v>
      </c>
      <c r="AU11" s="254">
        <f t="shared" si="5"/>
        <v>5.4904523628571452E-3</v>
      </c>
      <c r="AV11" s="254">
        <f t="shared" si="3"/>
        <v>5.7329476253432281E-3</v>
      </c>
      <c r="AW11" s="254">
        <f t="shared" si="3"/>
        <v>5.6247902772738716E-3</v>
      </c>
      <c r="AX11" s="254">
        <f t="shared" si="3"/>
        <v>4.9355974856244685E-3</v>
      </c>
      <c r="AY11" s="254">
        <f t="shared" si="3"/>
        <v>5.7950188408569039E-3</v>
      </c>
      <c r="AZ11" s="254">
        <f t="shared" si="3"/>
        <v>4.752501615234949E-3</v>
      </c>
      <c r="BA11" s="254">
        <f t="shared" si="3"/>
        <v>5.8508449971291189E-3</v>
      </c>
      <c r="BB11" s="254">
        <f t="shared" si="3"/>
        <v>5.2549714964367986E-3</v>
      </c>
      <c r="BC11" s="254">
        <f t="shared" si="3"/>
        <v>6.3048859545711267E-3</v>
      </c>
      <c r="BD11" s="254">
        <f t="shared" si="3"/>
        <v>6.7079850682026628E-3</v>
      </c>
    </row>
    <row r="12" spans="1:56" ht="15">
      <c r="A12" s="96" t="str">
        <f>VLOOKUP(CONCATENATE($C12,"-",$B12),[1]ACHIEV!$B$19:$C$100,2,FALSE)</f>
        <v>LO12Med</v>
      </c>
      <c r="B12" s="96" t="s">
        <v>430</v>
      </c>
      <c r="C12" s="96" t="str">
        <f>'7PSourceSummary'!$D$2</f>
        <v>ECM-VAV</v>
      </c>
      <c r="D12" s="96" t="s">
        <v>677</v>
      </c>
      <c r="E12" s="249" t="str">
        <f>'SC-New'!$A$9</f>
        <v>Motors/Drives</v>
      </c>
      <c r="F12" s="250">
        <f t="shared" si="1"/>
        <v>0</v>
      </c>
      <c r="G12" s="251">
        <f>'SC-New'!A70</f>
        <v>0</v>
      </c>
      <c r="H12" s="251">
        <f>'SC-New'!B70</f>
        <v>9999</v>
      </c>
      <c r="I12" s="252"/>
      <c r="J12" s="252" t="str">
        <f>'SC-New'!D70</f>
        <v>ECM-VAV-NEW-Warehouse</v>
      </c>
      <c r="K12" s="253">
        <f>'SC-New'!E70</f>
        <v>0</v>
      </c>
      <c r="L12" s="253">
        <f>'SC-New'!F70</f>
        <v>0</v>
      </c>
      <c r="M12" s="253">
        <f>'SC-New'!G70</f>
        <v>0</v>
      </c>
      <c r="N12" s="253">
        <f>'SC-New'!H70</f>
        <v>0</v>
      </c>
      <c r="O12" s="253">
        <f>'SC-New'!I70</f>
        <v>0</v>
      </c>
      <c r="P12" s="253">
        <f>'SC-New'!J70</f>
        <v>0</v>
      </c>
      <c r="Q12" s="253">
        <f>'SC-New'!K70</f>
        <v>0</v>
      </c>
      <c r="R12" s="253">
        <f>'SC-New'!L70</f>
        <v>0</v>
      </c>
      <c r="S12" s="253">
        <f>'SC-New'!M70</f>
        <v>0</v>
      </c>
      <c r="T12" s="253">
        <f>'SC-New'!N70</f>
        <v>0</v>
      </c>
      <c r="U12" s="253">
        <f>'SC-New'!O70</f>
        <v>0</v>
      </c>
      <c r="V12" s="253">
        <f>'SC-New'!P70</f>
        <v>0</v>
      </c>
      <c r="W12" s="253">
        <f>'SC-New'!Q70</f>
        <v>0</v>
      </c>
      <c r="X12" s="253">
        <f>'SC-New'!R70</f>
        <v>0</v>
      </c>
      <c r="Y12" s="253">
        <f>'SC-New'!S70</f>
        <v>0</v>
      </c>
      <c r="Z12" s="253">
        <f>'SC-New'!T70</f>
        <v>0</v>
      </c>
      <c r="AA12" s="253">
        <f>'SC-New'!U70</f>
        <v>0</v>
      </c>
      <c r="AB12" s="253">
        <f>'SC-New'!V70</f>
        <v>0</v>
      </c>
      <c r="AC12" s="253">
        <f>'SC-New'!W70</f>
        <v>0</v>
      </c>
      <c r="AD12" s="253">
        <f>'SC-New'!X70</f>
        <v>0</v>
      </c>
      <c r="AE12" s="253">
        <f>'SC-New'!Y70</f>
        <v>0</v>
      </c>
      <c r="AF12" s="254">
        <f t="shared" si="5"/>
        <v>0</v>
      </c>
      <c r="AG12" s="254">
        <f t="shared" si="5"/>
        <v>0</v>
      </c>
      <c r="AH12" s="254">
        <f t="shared" si="5"/>
        <v>0</v>
      </c>
      <c r="AI12" s="254">
        <f t="shared" si="5"/>
        <v>0</v>
      </c>
      <c r="AJ12" s="254">
        <f t="shared" si="5"/>
        <v>0</v>
      </c>
      <c r="AK12" s="254">
        <f t="shared" si="5"/>
        <v>0</v>
      </c>
      <c r="AL12" s="254">
        <f t="shared" si="5"/>
        <v>0</v>
      </c>
      <c r="AM12" s="254">
        <f t="shared" si="5"/>
        <v>0</v>
      </c>
      <c r="AN12" s="254">
        <f t="shared" si="5"/>
        <v>0</v>
      </c>
      <c r="AO12" s="254">
        <f t="shared" si="5"/>
        <v>0</v>
      </c>
      <c r="AP12" s="254">
        <f t="shared" si="5"/>
        <v>0</v>
      </c>
      <c r="AQ12" s="254">
        <f t="shared" si="5"/>
        <v>0</v>
      </c>
      <c r="AR12" s="254"/>
      <c r="AS12" s="254">
        <f t="shared" si="5"/>
        <v>0</v>
      </c>
      <c r="AT12" s="254">
        <f t="shared" si="5"/>
        <v>0</v>
      </c>
      <c r="AU12" s="254">
        <f t="shared" si="5"/>
        <v>0</v>
      </c>
      <c r="AV12" s="254">
        <f t="shared" si="3"/>
        <v>0</v>
      </c>
      <c r="AW12" s="254">
        <f t="shared" si="3"/>
        <v>0</v>
      </c>
      <c r="AX12" s="254">
        <f t="shared" si="3"/>
        <v>0</v>
      </c>
      <c r="AY12" s="254">
        <f t="shared" si="3"/>
        <v>0</v>
      </c>
      <c r="AZ12" s="254">
        <f t="shared" si="3"/>
        <v>0</v>
      </c>
      <c r="BA12" s="254">
        <f t="shared" si="3"/>
        <v>0</v>
      </c>
      <c r="BB12" s="254">
        <f t="shared" si="3"/>
        <v>0</v>
      </c>
      <c r="BC12" s="254">
        <f t="shared" si="3"/>
        <v>0</v>
      </c>
      <c r="BD12" s="254">
        <f t="shared" si="3"/>
        <v>0</v>
      </c>
    </row>
    <row r="13" spans="1:56" ht="15">
      <c r="A13" s="96" t="str">
        <f>VLOOKUP(CONCATENATE($C13,"-",$B13),[1]ACHIEV!$B$19:$C$100,2,FALSE)</f>
        <v>LO12Med</v>
      </c>
      <c r="B13" s="96" t="s">
        <v>430</v>
      </c>
      <c r="C13" s="96" t="str">
        <f>'7PSourceSummary'!$D$2</f>
        <v>ECM-VAV</v>
      </c>
      <c r="D13" s="96" t="s">
        <v>677</v>
      </c>
      <c r="E13" s="249" t="str">
        <f>'SC-New'!$A$9</f>
        <v>Motors/Drives</v>
      </c>
      <c r="F13" s="250">
        <f t="shared" si="1"/>
        <v>0</v>
      </c>
      <c r="G13" s="251">
        <f>'SC-New'!A71</f>
        <v>0</v>
      </c>
      <c r="H13" s="251">
        <f>'SC-New'!B71</f>
        <v>9999</v>
      </c>
      <c r="I13" s="252"/>
      <c r="J13" s="252" t="str">
        <f>'SC-New'!D71</f>
        <v>ECM-VAV-NEW-Supermarket</v>
      </c>
      <c r="K13" s="253">
        <f>'SC-New'!E71</f>
        <v>0</v>
      </c>
      <c r="L13" s="253">
        <f>'SC-New'!F71</f>
        <v>0</v>
      </c>
      <c r="M13" s="253">
        <f>'SC-New'!G71</f>
        <v>0</v>
      </c>
      <c r="N13" s="253">
        <f>'SC-New'!H71</f>
        <v>0</v>
      </c>
      <c r="O13" s="253">
        <f>'SC-New'!I71</f>
        <v>0</v>
      </c>
      <c r="P13" s="253">
        <f>'SC-New'!J71</f>
        <v>0</v>
      </c>
      <c r="Q13" s="253">
        <f>'SC-New'!K71</f>
        <v>0</v>
      </c>
      <c r="R13" s="253">
        <f>'SC-New'!L71</f>
        <v>0</v>
      </c>
      <c r="S13" s="253">
        <f>'SC-New'!M71</f>
        <v>0</v>
      </c>
      <c r="T13" s="253">
        <f>'SC-New'!N71</f>
        <v>0</v>
      </c>
      <c r="U13" s="253">
        <f>'SC-New'!O71</f>
        <v>0</v>
      </c>
      <c r="V13" s="253">
        <f>'SC-New'!P71</f>
        <v>0</v>
      </c>
      <c r="W13" s="253">
        <f>'SC-New'!Q71</f>
        <v>0</v>
      </c>
      <c r="X13" s="253">
        <f>'SC-New'!R71</f>
        <v>0</v>
      </c>
      <c r="Y13" s="253">
        <f>'SC-New'!S71</f>
        <v>0</v>
      </c>
      <c r="Z13" s="253">
        <f>'SC-New'!T71</f>
        <v>0</v>
      </c>
      <c r="AA13" s="253">
        <f>'SC-New'!U71</f>
        <v>0</v>
      </c>
      <c r="AB13" s="253">
        <f>'SC-New'!V71</f>
        <v>0</v>
      </c>
      <c r="AC13" s="253">
        <f>'SC-New'!W71</f>
        <v>0</v>
      </c>
      <c r="AD13" s="253">
        <f>'SC-New'!X71</f>
        <v>0</v>
      </c>
      <c r="AE13" s="253">
        <f>'SC-New'!Y71</f>
        <v>0</v>
      </c>
      <c r="AF13" s="254">
        <f t="shared" si="5"/>
        <v>0</v>
      </c>
      <c r="AG13" s="254">
        <f t="shared" si="5"/>
        <v>0</v>
      </c>
      <c r="AH13" s="254">
        <f t="shared" si="5"/>
        <v>0</v>
      </c>
      <c r="AI13" s="254">
        <f t="shared" si="5"/>
        <v>0</v>
      </c>
      <c r="AJ13" s="254">
        <f t="shared" si="5"/>
        <v>0</v>
      </c>
      <c r="AK13" s="254">
        <f t="shared" si="5"/>
        <v>0</v>
      </c>
      <c r="AL13" s="254">
        <f t="shared" si="5"/>
        <v>0</v>
      </c>
      <c r="AM13" s="254">
        <f t="shared" si="5"/>
        <v>0</v>
      </c>
      <c r="AN13" s="254">
        <f t="shared" si="5"/>
        <v>0</v>
      </c>
      <c r="AO13" s="254">
        <f t="shared" si="5"/>
        <v>0</v>
      </c>
      <c r="AP13" s="254">
        <f t="shared" si="5"/>
        <v>0</v>
      </c>
      <c r="AQ13" s="254">
        <f t="shared" si="5"/>
        <v>0</v>
      </c>
      <c r="AR13" s="254"/>
      <c r="AS13" s="254">
        <f t="shared" si="5"/>
        <v>0</v>
      </c>
      <c r="AT13" s="254">
        <f t="shared" si="5"/>
        <v>0</v>
      </c>
      <c r="AU13" s="254">
        <f t="shared" si="5"/>
        <v>0</v>
      </c>
      <c r="AV13" s="254">
        <f t="shared" si="3"/>
        <v>0</v>
      </c>
      <c r="AW13" s="254">
        <f t="shared" si="3"/>
        <v>0</v>
      </c>
      <c r="AX13" s="254">
        <f t="shared" si="3"/>
        <v>0</v>
      </c>
      <c r="AY13" s="254">
        <f t="shared" si="3"/>
        <v>0</v>
      </c>
      <c r="AZ13" s="254">
        <f t="shared" si="3"/>
        <v>0</v>
      </c>
      <c r="BA13" s="254">
        <f t="shared" si="3"/>
        <v>0</v>
      </c>
      <c r="BB13" s="254">
        <f t="shared" si="3"/>
        <v>0</v>
      </c>
      <c r="BC13" s="254">
        <f t="shared" si="3"/>
        <v>0</v>
      </c>
      <c r="BD13" s="254">
        <f t="shared" si="3"/>
        <v>0</v>
      </c>
    </row>
    <row r="14" spans="1:56" ht="15">
      <c r="A14" s="96" t="str">
        <f>VLOOKUP(CONCATENATE($C14,"-",$B14),[1]ACHIEV!$B$19:$C$100,2,FALSE)</f>
        <v>LO12Med</v>
      </c>
      <c r="B14" s="96" t="s">
        <v>430</v>
      </c>
      <c r="C14" s="96" t="str">
        <f>'7PSourceSummary'!$D$2</f>
        <v>ECM-VAV</v>
      </c>
      <c r="D14" s="96" t="s">
        <v>677</v>
      </c>
      <c r="E14" s="249" t="str">
        <f>'SC-New'!$A$9</f>
        <v>Motors/Drives</v>
      </c>
      <c r="F14" s="250">
        <f t="shared" si="1"/>
        <v>0</v>
      </c>
      <c r="G14" s="251">
        <f>'SC-New'!A72</f>
        <v>0</v>
      </c>
      <c r="H14" s="251">
        <f>'SC-New'!B72</f>
        <v>9999</v>
      </c>
      <c r="I14" s="252"/>
      <c r="J14" s="252" t="str">
        <f>'SC-New'!D72</f>
        <v>ECM-VAV-NEW-MiniMart</v>
      </c>
      <c r="K14" s="253">
        <f>'SC-New'!E72</f>
        <v>0</v>
      </c>
      <c r="L14" s="253">
        <f>'SC-New'!F72</f>
        <v>0</v>
      </c>
      <c r="M14" s="253">
        <f>'SC-New'!G72</f>
        <v>0</v>
      </c>
      <c r="N14" s="253">
        <f>'SC-New'!H72</f>
        <v>0</v>
      </c>
      <c r="O14" s="253">
        <f>'SC-New'!I72</f>
        <v>0</v>
      </c>
      <c r="P14" s="253">
        <f>'SC-New'!J72</f>
        <v>0</v>
      </c>
      <c r="Q14" s="253">
        <f>'SC-New'!K72</f>
        <v>0</v>
      </c>
      <c r="R14" s="253">
        <f>'SC-New'!L72</f>
        <v>0</v>
      </c>
      <c r="S14" s="253">
        <f>'SC-New'!M72</f>
        <v>0</v>
      </c>
      <c r="T14" s="253">
        <f>'SC-New'!N72</f>
        <v>0</v>
      </c>
      <c r="U14" s="253">
        <f>'SC-New'!O72</f>
        <v>0</v>
      </c>
      <c r="V14" s="253">
        <f>'SC-New'!P72</f>
        <v>0</v>
      </c>
      <c r="W14" s="253">
        <f>'SC-New'!Q72</f>
        <v>0</v>
      </c>
      <c r="X14" s="253">
        <f>'SC-New'!R72</f>
        <v>0</v>
      </c>
      <c r="Y14" s="253">
        <f>'SC-New'!S72</f>
        <v>0</v>
      </c>
      <c r="Z14" s="253">
        <f>'SC-New'!T72</f>
        <v>0</v>
      </c>
      <c r="AA14" s="253">
        <f>'SC-New'!U72</f>
        <v>0</v>
      </c>
      <c r="AB14" s="253">
        <f>'SC-New'!V72</f>
        <v>0</v>
      </c>
      <c r="AC14" s="253">
        <f>'SC-New'!W72</f>
        <v>0</v>
      </c>
      <c r="AD14" s="253">
        <f>'SC-New'!X72</f>
        <v>0</v>
      </c>
      <c r="AE14" s="253">
        <f>'SC-New'!Y72</f>
        <v>0</v>
      </c>
      <c r="AF14" s="254">
        <f t="shared" si="5"/>
        <v>0</v>
      </c>
      <c r="AG14" s="254">
        <f t="shared" si="5"/>
        <v>0</v>
      </c>
      <c r="AH14" s="254">
        <f t="shared" si="5"/>
        <v>0</v>
      </c>
      <c r="AI14" s="254">
        <f t="shared" si="5"/>
        <v>0</v>
      </c>
      <c r="AJ14" s="254">
        <f t="shared" si="5"/>
        <v>0</v>
      </c>
      <c r="AK14" s="254">
        <f t="shared" si="5"/>
        <v>0</v>
      </c>
      <c r="AL14" s="254">
        <f t="shared" si="5"/>
        <v>0</v>
      </c>
      <c r="AM14" s="254">
        <f t="shared" si="5"/>
        <v>0</v>
      </c>
      <c r="AN14" s="254">
        <f t="shared" si="5"/>
        <v>0</v>
      </c>
      <c r="AO14" s="254">
        <f t="shared" si="5"/>
        <v>0</v>
      </c>
      <c r="AP14" s="254">
        <f t="shared" si="5"/>
        <v>0</v>
      </c>
      <c r="AQ14" s="254">
        <f t="shared" si="5"/>
        <v>0</v>
      </c>
      <c r="AR14" s="254"/>
      <c r="AS14" s="254">
        <f t="shared" si="5"/>
        <v>0</v>
      </c>
      <c r="AT14" s="254">
        <f t="shared" si="5"/>
        <v>0</v>
      </c>
      <c r="AU14" s="254">
        <f t="shared" si="5"/>
        <v>0</v>
      </c>
      <c r="AV14" s="254">
        <f t="shared" si="3"/>
        <v>0</v>
      </c>
      <c r="AW14" s="254">
        <f t="shared" si="3"/>
        <v>0</v>
      </c>
      <c r="AX14" s="254">
        <f t="shared" si="3"/>
        <v>0</v>
      </c>
      <c r="AY14" s="254">
        <f t="shared" si="3"/>
        <v>0</v>
      </c>
      <c r="AZ14" s="254">
        <f t="shared" si="3"/>
        <v>0</v>
      </c>
      <c r="BA14" s="254">
        <f t="shared" si="3"/>
        <v>0</v>
      </c>
      <c r="BB14" s="254">
        <f t="shared" si="3"/>
        <v>0</v>
      </c>
      <c r="BC14" s="254">
        <f t="shared" si="3"/>
        <v>0</v>
      </c>
      <c r="BD14" s="254">
        <f t="shared" si="3"/>
        <v>0</v>
      </c>
    </row>
    <row r="15" spans="1:56" ht="15">
      <c r="A15" s="96" t="str">
        <f>VLOOKUP(CONCATENATE($C15,"-",$B15),[1]ACHIEV!$B$19:$C$100,2,FALSE)</f>
        <v>LO12Med</v>
      </c>
      <c r="B15" s="96" t="s">
        <v>430</v>
      </c>
      <c r="C15" s="96" t="str">
        <f>'7PSourceSummary'!$D$2</f>
        <v>ECM-VAV</v>
      </c>
      <c r="D15" s="96" t="s">
        <v>677</v>
      </c>
      <c r="E15" s="249" t="str">
        <f>'SC-New'!$A$9</f>
        <v>Motors/Drives</v>
      </c>
      <c r="F15" s="250">
        <f t="shared" si="1"/>
        <v>0</v>
      </c>
      <c r="G15" s="251">
        <f>'SC-New'!A73</f>
        <v>0</v>
      </c>
      <c r="H15" s="251">
        <f>'SC-New'!B73</f>
        <v>9999</v>
      </c>
      <c r="I15" s="252"/>
      <c r="J15" s="252" t="str">
        <f>'SC-New'!D73</f>
        <v>ECM-VAV-NEW-Restaurant</v>
      </c>
      <c r="K15" s="253">
        <f>'SC-New'!E73</f>
        <v>0</v>
      </c>
      <c r="L15" s="253">
        <f>'SC-New'!F73</f>
        <v>0</v>
      </c>
      <c r="M15" s="253">
        <f>'SC-New'!G73</f>
        <v>0</v>
      </c>
      <c r="N15" s="253">
        <f>'SC-New'!H73</f>
        <v>0</v>
      </c>
      <c r="O15" s="253">
        <f>'SC-New'!I73</f>
        <v>0</v>
      </c>
      <c r="P15" s="253">
        <f>'SC-New'!J73</f>
        <v>0</v>
      </c>
      <c r="Q15" s="253">
        <f>'SC-New'!K73</f>
        <v>0</v>
      </c>
      <c r="R15" s="253">
        <f>'SC-New'!L73</f>
        <v>0</v>
      </c>
      <c r="S15" s="253">
        <f>'SC-New'!M73</f>
        <v>0</v>
      </c>
      <c r="T15" s="253">
        <f>'SC-New'!N73</f>
        <v>0</v>
      </c>
      <c r="U15" s="253">
        <f>'SC-New'!O73</f>
        <v>0</v>
      </c>
      <c r="V15" s="253">
        <f>'SC-New'!P73</f>
        <v>0</v>
      </c>
      <c r="W15" s="253">
        <f>'SC-New'!Q73</f>
        <v>0</v>
      </c>
      <c r="X15" s="253">
        <f>'SC-New'!R73</f>
        <v>0</v>
      </c>
      <c r="Y15" s="253">
        <f>'SC-New'!S73</f>
        <v>0</v>
      </c>
      <c r="Z15" s="253">
        <f>'SC-New'!T73</f>
        <v>0</v>
      </c>
      <c r="AA15" s="253">
        <f>'SC-New'!U73</f>
        <v>0</v>
      </c>
      <c r="AB15" s="253">
        <f>'SC-New'!V73</f>
        <v>0</v>
      </c>
      <c r="AC15" s="253">
        <f>'SC-New'!W73</f>
        <v>0</v>
      </c>
      <c r="AD15" s="253">
        <f>'SC-New'!X73</f>
        <v>0</v>
      </c>
      <c r="AE15" s="253">
        <f>'SC-New'!Y73</f>
        <v>0</v>
      </c>
      <c r="AF15" s="254">
        <f t="shared" si="5"/>
        <v>0</v>
      </c>
      <c r="AG15" s="254">
        <f t="shared" si="5"/>
        <v>0</v>
      </c>
      <c r="AH15" s="254">
        <f t="shared" si="5"/>
        <v>0</v>
      </c>
      <c r="AI15" s="254">
        <f t="shared" si="5"/>
        <v>0</v>
      </c>
      <c r="AJ15" s="254">
        <f t="shared" si="5"/>
        <v>0</v>
      </c>
      <c r="AK15" s="254">
        <f t="shared" si="5"/>
        <v>0</v>
      </c>
      <c r="AL15" s="254">
        <f t="shared" si="5"/>
        <v>0</v>
      </c>
      <c r="AM15" s="254">
        <f t="shared" si="5"/>
        <v>0</v>
      </c>
      <c r="AN15" s="254">
        <f t="shared" si="5"/>
        <v>0</v>
      </c>
      <c r="AO15" s="254">
        <f t="shared" si="5"/>
        <v>0</v>
      </c>
      <c r="AP15" s="254">
        <f t="shared" si="5"/>
        <v>0</v>
      </c>
      <c r="AQ15" s="254">
        <f t="shared" si="5"/>
        <v>0</v>
      </c>
      <c r="AR15" s="254"/>
      <c r="AS15" s="254">
        <f t="shared" si="5"/>
        <v>0</v>
      </c>
      <c r="AT15" s="254">
        <f t="shared" si="5"/>
        <v>0</v>
      </c>
      <c r="AU15" s="254">
        <f t="shared" si="5"/>
        <v>0</v>
      </c>
      <c r="AV15" s="254">
        <f t="shared" si="3"/>
        <v>0</v>
      </c>
      <c r="AW15" s="254">
        <f t="shared" si="3"/>
        <v>0</v>
      </c>
      <c r="AX15" s="254">
        <f t="shared" si="3"/>
        <v>0</v>
      </c>
      <c r="AY15" s="254">
        <f t="shared" si="3"/>
        <v>0</v>
      </c>
      <c r="AZ15" s="254">
        <f t="shared" si="3"/>
        <v>0</v>
      </c>
      <c r="BA15" s="254">
        <f t="shared" si="3"/>
        <v>0</v>
      </c>
      <c r="BB15" s="254">
        <f t="shared" si="3"/>
        <v>0</v>
      </c>
      <c r="BC15" s="254">
        <f t="shared" si="3"/>
        <v>0</v>
      </c>
      <c r="BD15" s="254">
        <f t="shared" si="3"/>
        <v>0</v>
      </c>
    </row>
    <row r="16" spans="1:56" ht="15">
      <c r="A16" s="96" t="str">
        <f>VLOOKUP(CONCATENATE($C16,"-",$B16),[1]ACHIEV!$B$19:$C$100,2,FALSE)</f>
        <v>LO12Med</v>
      </c>
      <c r="B16" s="96" t="s">
        <v>430</v>
      </c>
      <c r="C16" s="96" t="str">
        <f>'7PSourceSummary'!$D$2</f>
        <v>ECM-VAV</v>
      </c>
      <c r="D16" s="96" t="s">
        <v>677</v>
      </c>
      <c r="E16" s="249" t="str">
        <f>'SC-New'!$A$9</f>
        <v>Motors/Drives</v>
      </c>
      <c r="F16" s="250">
        <f t="shared" si="1"/>
        <v>5.3149482986007804E-6</v>
      </c>
      <c r="G16" s="251">
        <f>'SC-New'!A74</f>
        <v>2.8273051442723861E-2</v>
      </c>
      <c r="H16" s="251">
        <f>'SC-New'!B74</f>
        <v>29.008918669910692</v>
      </c>
      <c r="I16" s="252"/>
      <c r="J16" s="252" t="str">
        <f>'SC-New'!D74</f>
        <v>ECM-VAV-NEW-Lodging</v>
      </c>
      <c r="K16" s="253">
        <f>'SC-New'!E74</f>
        <v>2.7887600935624343E-4</v>
      </c>
      <c r="L16" s="253">
        <f>'SC-New'!F74</f>
        <v>5.4867839028111584E-4</v>
      </c>
      <c r="M16" s="253">
        <f>'SC-New'!G74</f>
        <v>6.0198444307173996E-4</v>
      </c>
      <c r="N16" s="253">
        <f>'SC-New'!H74</f>
        <v>8.2154074124294479E-4</v>
      </c>
      <c r="O16" s="253">
        <f>'SC-New'!I74</f>
        <v>8.8599014062076798E-4</v>
      </c>
      <c r="P16" s="253">
        <f>'SC-New'!J74</f>
        <v>9.9987791421822839E-4</v>
      </c>
      <c r="Q16" s="253">
        <f>'SC-New'!K74</f>
        <v>1.0909380769191953E-3</v>
      </c>
      <c r="R16" s="253">
        <f>'SC-New'!L74</f>
        <v>1.1770838060813575E-3</v>
      </c>
      <c r="S16" s="253">
        <f>'SC-New'!M74</f>
        <v>1.3460487037244414E-3</v>
      </c>
      <c r="T16" s="253">
        <f>'SC-New'!N74</f>
        <v>1.5023554410521372E-3</v>
      </c>
      <c r="U16" s="253">
        <f>'SC-New'!O74</f>
        <v>1.7715592987832753E-3</v>
      </c>
      <c r="V16" s="253">
        <f>'SC-New'!P74</f>
        <v>3.1530152248757724E-3</v>
      </c>
      <c r="W16" s="253">
        <f>'SC-New'!Q74</f>
        <v>3.7861812618719595E-3</v>
      </c>
      <c r="X16" s="253">
        <f>'SC-New'!R74</f>
        <v>3.9429582844563195E-3</v>
      </c>
      <c r="Y16" s="253">
        <f>'SC-New'!S74</f>
        <v>4.0671459176211686E-3</v>
      </c>
      <c r="Z16" s="253">
        <f>'SC-New'!T74</f>
        <v>4.3208610068131356E-3</v>
      </c>
      <c r="AA16" s="253">
        <f>'SC-New'!U74</f>
        <v>3.6602602683331723E-3</v>
      </c>
      <c r="AB16" s="253">
        <f>'SC-New'!V74</f>
        <v>3.544341548714398E-3</v>
      </c>
      <c r="AC16" s="253">
        <f>'SC-New'!W74</f>
        <v>3.322755013802893E-3</v>
      </c>
      <c r="AD16" s="253">
        <f>'SC-New'!X74</f>
        <v>3.5658025845148548E-3</v>
      </c>
      <c r="AE16" s="253">
        <f>'SC-New'!Y74</f>
        <v>4.4388254076355119E-2</v>
      </c>
      <c r="AF16" s="254">
        <f t="shared" si="5"/>
        <v>1.7728654797429036E-3</v>
      </c>
      <c r="AG16" s="254">
        <f t="shared" si="5"/>
        <v>1.594093650151439E-3</v>
      </c>
      <c r="AH16" s="254">
        <f t="shared" si="5"/>
        <v>1.8343919890009205E-3</v>
      </c>
      <c r="AI16" s="254">
        <f t="shared" si="5"/>
        <v>1.7065733184472803E-3</v>
      </c>
      <c r="AJ16" s="254">
        <f t="shared" si="5"/>
        <v>1.7423102847233729E-3</v>
      </c>
      <c r="AK16" s="254">
        <f t="shared" si="5"/>
        <v>1.7246513332486483E-3</v>
      </c>
      <c r="AL16" s="254">
        <f t="shared" si="5"/>
        <v>1.6384482066807648E-3</v>
      </c>
      <c r="AM16" s="254">
        <f t="shared" si="5"/>
        <v>1.7072008132152921E-3</v>
      </c>
      <c r="AN16" s="254">
        <f t="shared" si="5"/>
        <v>1.5950712682222489E-3</v>
      </c>
      <c r="AO16" s="254">
        <f t="shared" si="5"/>
        <v>1.8186843407895202E-3</v>
      </c>
      <c r="AP16" s="254">
        <f t="shared" si="5"/>
        <v>1.6094367613883921E-3</v>
      </c>
      <c r="AQ16" s="254">
        <f t="shared" si="5"/>
        <v>1.7522559023072657E-3</v>
      </c>
      <c r="AR16" s="254"/>
      <c r="AS16" s="254">
        <f t="shared" si="5"/>
        <v>7.5268719906960004E-4</v>
      </c>
      <c r="AT16" s="254">
        <f t="shared" si="5"/>
        <v>6.4668674968714217E-4</v>
      </c>
      <c r="AU16" s="254">
        <f t="shared" si="5"/>
        <v>6.2030874307328343E-4</v>
      </c>
      <c r="AV16" s="254">
        <f t="shared" si="3"/>
        <v>6.4770574454652658E-4</v>
      </c>
      <c r="AW16" s="254">
        <f t="shared" si="3"/>
        <v>6.3548617788770044E-4</v>
      </c>
      <c r="AX16" s="254">
        <f t="shared" si="3"/>
        <v>5.5762149824575965E-4</v>
      </c>
      <c r="AY16" s="254">
        <f t="shared" si="3"/>
        <v>6.5471852147849546E-4</v>
      </c>
      <c r="AZ16" s="254">
        <f t="shared" si="3"/>
        <v>5.3693541234297096E-4</v>
      </c>
      <c r="BA16" s="254">
        <f t="shared" si="3"/>
        <v>6.6102573453476351E-4</v>
      </c>
      <c r="BB16" s="254">
        <f t="shared" si="3"/>
        <v>5.9370422479074984E-4</v>
      </c>
      <c r="BC16" s="254">
        <f t="shared" si="3"/>
        <v>7.1232306979988143E-4</v>
      </c>
      <c r="BD16" s="254">
        <f t="shared" si="3"/>
        <v>7.5786501934893699E-4</v>
      </c>
    </row>
    <row r="17" spans="1:56" ht="15">
      <c r="A17" s="96" t="str">
        <f>VLOOKUP(CONCATENATE($C17,"-",$B17),[1]ACHIEV!$B$19:$C$100,2,FALSE)</f>
        <v>LO12Med</v>
      </c>
      <c r="B17" s="96" t="s">
        <v>430</v>
      </c>
      <c r="C17" s="96" t="str">
        <f>'7PSourceSummary'!$D$2</f>
        <v>ECM-VAV</v>
      </c>
      <c r="D17" s="96" t="s">
        <v>677</v>
      </c>
      <c r="E17" s="249" t="str">
        <f>'SC-New'!$A$9</f>
        <v>Motors/Drives</v>
      </c>
      <c r="F17" s="250">
        <f t="shared" si="1"/>
        <v>4.398413298989826E-5</v>
      </c>
      <c r="G17" s="251">
        <f>'SC-New'!A75</f>
        <v>0.23397511787920566</v>
      </c>
      <c r="H17" s="251">
        <f>'SC-New'!B75</f>
        <v>25.43678914830091</v>
      </c>
      <c r="I17" s="252"/>
      <c r="J17" s="252" t="str">
        <f>'SC-New'!D75</f>
        <v>ECM-VAV-NEW-Hospital</v>
      </c>
      <c r="K17" s="253">
        <f>'SC-New'!E75</f>
        <v>6.1585913618839097E-3</v>
      </c>
      <c r="L17" s="253">
        <f>'SC-New'!F75</f>
        <v>1.0608399756224888E-2</v>
      </c>
      <c r="M17" s="253">
        <f>'SC-New'!G75</f>
        <v>1.430635103997812E-2</v>
      </c>
      <c r="N17" s="253">
        <f>'SC-New'!H75</f>
        <v>1.581151325606274E-2</v>
      </c>
      <c r="O17" s="253">
        <f>'SC-New'!I75</f>
        <v>1.3952816901361091E-2</v>
      </c>
      <c r="P17" s="253">
        <f>'SC-New'!J75</f>
        <v>1.4475255010596315E-2</v>
      </c>
      <c r="Q17" s="253">
        <f>'SC-New'!K75</f>
        <v>1.4988091723291125E-2</v>
      </c>
      <c r="R17" s="253">
        <f>'SC-New'!L75</f>
        <v>1.4289370193852154E-2</v>
      </c>
      <c r="S17" s="253">
        <f>'SC-New'!M75</f>
        <v>1.5254816874572074E-2</v>
      </c>
      <c r="T17" s="253">
        <f>'SC-New'!N75</f>
        <v>1.6843405403922582E-2</v>
      </c>
      <c r="U17" s="253">
        <f>'SC-New'!O75</f>
        <v>2.073405605055223E-2</v>
      </c>
      <c r="V17" s="253">
        <f>'SC-New'!P75</f>
        <v>2.5697729486904863E-2</v>
      </c>
      <c r="W17" s="253">
        <f>'SC-New'!Q75</f>
        <v>3.0010771322771492E-2</v>
      </c>
      <c r="X17" s="253">
        <f>'SC-New'!R75</f>
        <v>2.7355394256059141E-2</v>
      </c>
      <c r="Y17" s="253">
        <f>'SC-New'!S75</f>
        <v>2.6706908513126071E-2</v>
      </c>
      <c r="Z17" s="253">
        <f>'SC-New'!T75</f>
        <v>2.6262895661895897E-2</v>
      </c>
      <c r="AA17" s="253">
        <f>'SC-New'!U75</f>
        <v>2.4095975871814501E-2</v>
      </c>
      <c r="AB17" s="253">
        <f>'SC-New'!V75</f>
        <v>2.2709827493169323E-2</v>
      </c>
      <c r="AC17" s="253">
        <f>'SC-New'!W75</f>
        <v>2.0931723368889949E-2</v>
      </c>
      <c r="AD17" s="253">
        <f>'SC-New'!X75</f>
        <v>2.1133785860332408E-2</v>
      </c>
      <c r="AE17" s="253">
        <f>'SC-New'!Y75</f>
        <v>0.38232767940726087</v>
      </c>
      <c r="AF17" s="254">
        <f t="shared" si="5"/>
        <v>1.4671441122906165E-2</v>
      </c>
      <c r="AG17" s="254">
        <f t="shared" si="5"/>
        <v>1.319200548480815E-2</v>
      </c>
      <c r="AH17" s="254">
        <f t="shared" si="5"/>
        <v>1.5180606972425577E-2</v>
      </c>
      <c r="AI17" s="254">
        <f t="shared" si="5"/>
        <v>1.4122836870371462E-2</v>
      </c>
      <c r="AJ17" s="254">
        <f t="shared" si="5"/>
        <v>1.4418580006340812E-2</v>
      </c>
      <c r="AK17" s="254">
        <f t="shared" si="5"/>
        <v>1.4272442428609167E-2</v>
      </c>
      <c r="AL17" s="254">
        <f t="shared" si="5"/>
        <v>1.355906394022293E-2</v>
      </c>
      <c r="AM17" s="254">
        <f t="shared" si="5"/>
        <v>1.4128029736186159E-2</v>
      </c>
      <c r="AN17" s="254">
        <f t="shared" si="5"/>
        <v>1.3200095814351175E-2</v>
      </c>
      <c r="AO17" s="254">
        <f t="shared" si="5"/>
        <v>1.5050617507039685E-2</v>
      </c>
      <c r="AP17" s="254">
        <f t="shared" si="5"/>
        <v>1.3318978205371135E-2</v>
      </c>
      <c r="AQ17" s="254">
        <f t="shared" si="5"/>
        <v>1.4500885485510153E-2</v>
      </c>
      <c r="AR17" s="254"/>
      <c r="AS17" s="254">
        <f t="shared" si="5"/>
        <v>6.2289023342685977E-3</v>
      </c>
      <c r="AT17" s="254">
        <f t="shared" si="5"/>
        <v>5.3516900641408863E-3</v>
      </c>
      <c r="AU17" s="254">
        <f t="shared" si="5"/>
        <v>5.1333974889868029E-3</v>
      </c>
      <c r="AV17" s="254">
        <f t="shared" si="3"/>
        <v>5.3601228094646717E-3</v>
      </c>
      <c r="AW17" s="254">
        <f t="shared" si="3"/>
        <v>5.2589991456385848E-3</v>
      </c>
      <c r="AX17" s="254">
        <f t="shared" si="3"/>
        <v>4.6146259114739994E-3</v>
      </c>
      <c r="AY17" s="254">
        <f t="shared" si="3"/>
        <v>5.4181574122256085E-3</v>
      </c>
      <c r="AZ17" s="254">
        <f t="shared" si="3"/>
        <v>4.443437124251319E-3</v>
      </c>
      <c r="BA17" s="254">
        <f t="shared" si="3"/>
        <v>5.4703530841826711E-3</v>
      </c>
      <c r="BB17" s="254">
        <f t="shared" si="3"/>
        <v>4.9132304046561421E-3</v>
      </c>
      <c r="BC17" s="254">
        <f t="shared" si="3"/>
        <v>5.8948668686201102E-3</v>
      </c>
      <c r="BD17" s="254">
        <f t="shared" si="3"/>
        <v>6.2717516571536578E-3</v>
      </c>
    </row>
    <row r="18" spans="1:56" ht="15">
      <c r="A18" s="96" t="str">
        <f>VLOOKUP(CONCATENATE($C18,"-",$B18),[1]ACHIEV!$B$19:$C$100,2,FALSE)</f>
        <v>LO12Med</v>
      </c>
      <c r="B18" s="96" t="s">
        <v>430</v>
      </c>
      <c r="C18" s="96" t="str">
        <f>'7PSourceSummary'!$D$2</f>
        <v>ECM-VAV</v>
      </c>
      <c r="D18" s="96" t="s">
        <v>677</v>
      </c>
      <c r="E18" s="249" t="str">
        <f>'SC-New'!$A$9</f>
        <v>Motors/Drives</v>
      </c>
      <c r="F18" s="250">
        <f t="shared" si="1"/>
        <v>5.6792294075969281E-6</v>
      </c>
      <c r="G18" s="251">
        <f>'SC-New'!A76</f>
        <v>3.0210857411028767E-2</v>
      </c>
      <c r="H18" s="251">
        <f>'SC-New'!B76</f>
        <v>27.260137110567694</v>
      </c>
      <c r="I18" s="252"/>
      <c r="J18" s="252" t="str">
        <f>'SC-New'!D76</f>
        <v>ECM-VAV-NEW-Residential Care</v>
      </c>
      <c r="K18" s="253">
        <f>'SC-New'!E76</f>
        <v>1.2993706831274157E-3</v>
      </c>
      <c r="L18" s="253">
        <f>'SC-New'!F76</f>
        <v>2.3538495259096404E-3</v>
      </c>
      <c r="M18" s="253">
        <f>'SC-New'!G76</f>
        <v>3.1095133171811706E-3</v>
      </c>
      <c r="N18" s="253">
        <f>'SC-New'!H76</f>
        <v>3.5090032287698001E-3</v>
      </c>
      <c r="O18" s="253">
        <f>'SC-New'!I76</f>
        <v>3.3211392210095339E-3</v>
      </c>
      <c r="P18" s="253">
        <f>'SC-New'!J76</f>
        <v>3.6299944403523836E-3</v>
      </c>
      <c r="Q18" s="253">
        <f>'SC-New'!K76</f>
        <v>3.7768918185356053E-3</v>
      </c>
      <c r="R18" s="253">
        <f>'SC-New'!L76</f>
        <v>3.7576152543756717E-3</v>
      </c>
      <c r="S18" s="253">
        <f>'SC-New'!M76</f>
        <v>4.20314199182954E-3</v>
      </c>
      <c r="T18" s="253">
        <f>'SC-New'!N76</f>
        <v>4.6617036496940899E-3</v>
      </c>
      <c r="U18" s="253">
        <f>'SC-New'!O76</f>
        <v>5.5317930877315314E-3</v>
      </c>
      <c r="V18" s="253">
        <f>'SC-New'!P76</f>
        <v>6.9113409057748538E-3</v>
      </c>
      <c r="W18" s="253">
        <f>'SC-New'!Q76</f>
        <v>7.7425921240735695E-3</v>
      </c>
      <c r="X18" s="253">
        <f>'SC-New'!R76</f>
        <v>7.0443910142967119E-3</v>
      </c>
      <c r="Y18" s="253">
        <f>'SC-New'!S76</f>
        <v>7.2974255947685467E-3</v>
      </c>
      <c r="Z18" s="253">
        <f>'SC-New'!T76</f>
        <v>7.1747925252573855E-3</v>
      </c>
      <c r="AA18" s="253">
        <f>'SC-New'!U76</f>
        <v>6.5643160131710725E-3</v>
      </c>
      <c r="AB18" s="253">
        <f>'SC-New'!V76</f>
        <v>6.4152082949271317E-3</v>
      </c>
      <c r="AC18" s="253">
        <f>'SC-New'!W76</f>
        <v>6.1509167371050846E-3</v>
      </c>
      <c r="AD18" s="253">
        <f>'SC-New'!X76</f>
        <v>6.0765045475873374E-3</v>
      </c>
      <c r="AE18" s="253">
        <f>'SC-New'!Y76</f>
        <v>0.10053150397547807</v>
      </c>
      <c r="AF18" s="254">
        <f t="shared" si="5"/>
        <v>1.8943758626814833E-3</v>
      </c>
      <c r="AG18" s="254">
        <f t="shared" si="5"/>
        <v>1.7033511951164125E-3</v>
      </c>
      <c r="AH18" s="254">
        <f t="shared" si="5"/>
        <v>1.9601193358243741E-3</v>
      </c>
      <c r="AI18" s="254">
        <f t="shared" si="5"/>
        <v>1.8235401045947344E-3</v>
      </c>
      <c r="AJ18" s="254">
        <f t="shared" si="5"/>
        <v>1.861726445911905E-3</v>
      </c>
      <c r="AK18" s="254">
        <f t="shared" si="5"/>
        <v>1.8428571680020925E-3</v>
      </c>
      <c r="AL18" s="254">
        <f t="shared" si="5"/>
        <v>1.7507457674904433E-3</v>
      </c>
      <c r="AM18" s="254">
        <f t="shared" si="5"/>
        <v>1.8242106072110145E-3</v>
      </c>
      <c r="AN18" s="254">
        <f t="shared" si="5"/>
        <v>1.7043958181278166E-3</v>
      </c>
      <c r="AO18" s="254">
        <f t="shared" si="5"/>
        <v>1.9433351015036269E-3</v>
      </c>
      <c r="AP18" s="254">
        <f t="shared" si="5"/>
        <v>1.7197459074721048E-3</v>
      </c>
      <c r="AQ18" s="254">
        <f t="shared" si="5"/>
        <v>1.8723537259315482E-3</v>
      </c>
      <c r="AR18" s="254"/>
      <c r="AS18" s="254">
        <f t="shared" si="5"/>
        <v>8.0427560825063803E-4</v>
      </c>
      <c r="AT18" s="254">
        <f t="shared" si="5"/>
        <v>6.9100999670935017E-4</v>
      </c>
      <c r="AU18" s="254">
        <f t="shared" si="5"/>
        <v>6.628240685574901E-4</v>
      </c>
      <c r="AV18" s="254">
        <f t="shared" si="3"/>
        <v>6.9209883243200987E-4</v>
      </c>
      <c r="AW18" s="254">
        <f t="shared" si="3"/>
        <v>6.7904174919845026E-4</v>
      </c>
      <c r="AX18" s="254">
        <f t="shared" si="3"/>
        <v>5.9584030421881782E-4</v>
      </c>
      <c r="AY18" s="254">
        <f t="shared" si="3"/>
        <v>6.9959225790736969E-4</v>
      </c>
      <c r="AZ18" s="254">
        <f t="shared" si="3"/>
        <v>5.7373641518980857E-4</v>
      </c>
      <c r="BA18" s="254">
        <f t="shared" si="3"/>
        <v>7.063317608821337E-4</v>
      </c>
      <c r="BB18" s="254">
        <f t="shared" si="3"/>
        <v>6.3439610385934014E-4</v>
      </c>
      <c r="BC18" s="254">
        <f t="shared" si="3"/>
        <v>7.6114496293072415E-4</v>
      </c>
      <c r="BD18" s="254">
        <f t="shared" si="3"/>
        <v>8.0980831102507578E-4</v>
      </c>
    </row>
    <row r="19" spans="1:56" ht="15">
      <c r="A19" s="96" t="str">
        <f>VLOOKUP(CONCATENATE($C19,"-",$B19),[1]ACHIEV!$B$19:$C$100,2,FALSE)</f>
        <v>LO12Med</v>
      </c>
      <c r="B19" s="96" t="s">
        <v>430</v>
      </c>
      <c r="C19" s="96" t="str">
        <f>'7PSourceSummary'!$D$2</f>
        <v>ECM-VAV</v>
      </c>
      <c r="D19" s="96" t="s">
        <v>677</v>
      </c>
      <c r="E19" s="249" t="str">
        <f>'SC-New'!$A$9</f>
        <v>Motors/Drives</v>
      </c>
      <c r="F19" s="250">
        <f t="shared" si="1"/>
        <v>2.8830428182361563E-5</v>
      </c>
      <c r="G19" s="251">
        <f>'SC-New'!A77</f>
        <v>0.1533644606345945</v>
      </c>
      <c r="H19" s="251">
        <f>'SC-New'!B77</f>
        <v>25.908937486123577</v>
      </c>
      <c r="I19" s="252"/>
      <c r="J19" s="252" t="str">
        <f>'SC-New'!D77</f>
        <v>ECM-VAV-NEW-Assembly</v>
      </c>
      <c r="K19" s="253">
        <f>'SC-New'!E77</f>
        <v>4.6663122876059492E-3</v>
      </c>
      <c r="L19" s="253">
        <f>'SC-New'!F77</f>
        <v>9.2869875182727286E-3</v>
      </c>
      <c r="M19" s="253">
        <f>'SC-New'!G77</f>
        <v>9.9443426267175304E-3</v>
      </c>
      <c r="N19" s="253">
        <f>'SC-New'!H77</f>
        <v>1.5248466446755317E-2</v>
      </c>
      <c r="O19" s="253">
        <f>'SC-New'!I77</f>
        <v>1.6787157383156576E-2</v>
      </c>
      <c r="P19" s="253">
        <f>'SC-New'!J77</f>
        <v>1.8630639904478819E-2</v>
      </c>
      <c r="Q19" s="253">
        <f>'SC-New'!K77</f>
        <v>1.4371968976805195E-2</v>
      </c>
      <c r="R19" s="253">
        <f>'SC-New'!L77</f>
        <v>1.6447800948153457E-2</v>
      </c>
      <c r="S19" s="253">
        <f>'SC-New'!M77</f>
        <v>2.6409777963301118E-2</v>
      </c>
      <c r="T19" s="253">
        <f>'SC-New'!N77</f>
        <v>3.8490288826836382E-2</v>
      </c>
      <c r="U19" s="253">
        <f>'SC-New'!O77</f>
        <v>4.4172237625825901E-2</v>
      </c>
      <c r="V19" s="253">
        <f>'SC-New'!P77</f>
        <v>5.56754176035981E-2</v>
      </c>
      <c r="W19" s="253">
        <f>'SC-New'!Q77</f>
        <v>7.4587090170294565E-2</v>
      </c>
      <c r="X19" s="253">
        <f>'SC-New'!R77</f>
        <v>8.4189199970943582E-2</v>
      </c>
      <c r="Y19" s="253">
        <f>'SC-New'!S77</f>
        <v>9.1157831988293678E-2</v>
      </c>
      <c r="Z19" s="253">
        <f>'SC-New'!T77</f>
        <v>9.0092728220619048E-2</v>
      </c>
      <c r="AA19" s="253">
        <f>'SC-New'!U77</f>
        <v>8.5933123146566315E-2</v>
      </c>
      <c r="AB19" s="253">
        <f>'SC-New'!V77</f>
        <v>8.4184371519692394E-2</v>
      </c>
      <c r="AC19" s="253">
        <f>'SC-New'!W77</f>
        <v>8.3094814878516915E-2</v>
      </c>
      <c r="AD19" s="253">
        <f>'SC-New'!X77</f>
        <v>8.0624900824127585E-2</v>
      </c>
      <c r="AE19" s="253">
        <f>'SC-New'!Y77</f>
        <v>0.94399545883056135</v>
      </c>
      <c r="AF19" s="254">
        <f t="shared" si="5"/>
        <v>9.6167390573059178E-3</v>
      </c>
      <c r="AG19" s="254">
        <f t="shared" si="5"/>
        <v>8.6470083836466902E-3</v>
      </c>
      <c r="AH19" s="254">
        <f t="shared" si="5"/>
        <v>9.9504837161093988E-3</v>
      </c>
      <c r="AI19" s="254">
        <f t="shared" si="5"/>
        <v>9.2571435752971561E-3</v>
      </c>
      <c r="AJ19" s="254">
        <f t="shared" si="5"/>
        <v>9.4509953273357612E-3</v>
      </c>
      <c r="AK19" s="254">
        <f t="shared" si="5"/>
        <v>9.3552060357631819E-3</v>
      </c>
      <c r="AL19" s="254">
        <f t="shared" si="5"/>
        <v>8.8876054289492509E-3</v>
      </c>
      <c r="AM19" s="254">
        <f t="shared" si="5"/>
        <v>9.2605473605886762E-3</v>
      </c>
      <c r="AN19" s="254">
        <f t="shared" si="5"/>
        <v>8.6523113792727601E-3</v>
      </c>
      <c r="AO19" s="254">
        <f t="shared" si="5"/>
        <v>9.8652790822671838E-3</v>
      </c>
      <c r="AP19" s="254">
        <f t="shared" si="5"/>
        <v>8.730235621572489E-3</v>
      </c>
      <c r="AQ19" s="254">
        <f t="shared" si="5"/>
        <v>9.5049443777069833E-3</v>
      </c>
      <c r="AR19" s="254"/>
      <c r="AS19" s="254">
        <f t="shared" si="5"/>
        <v>4.0828796476292785E-3</v>
      </c>
      <c r="AT19" s="254">
        <f t="shared" si="5"/>
        <v>3.5078903586415488E-3</v>
      </c>
      <c r="AU19" s="254">
        <f t="shared" si="5"/>
        <v>3.3648053872458871E-3</v>
      </c>
      <c r="AV19" s="254">
        <f t="shared" ref="AV19:BD20" si="6">VLOOKUP($J19,MeasureOutputN,COLUMN()-17,FALSE)</f>
        <v>3.5134177986957467E-3</v>
      </c>
      <c r="AW19" s="254">
        <f t="shared" si="6"/>
        <v>3.4471339292798178E-3</v>
      </c>
      <c r="AX19" s="254">
        <f t="shared" si="6"/>
        <v>3.0247644294766774E-3</v>
      </c>
      <c r="AY19" s="254">
        <f t="shared" si="6"/>
        <v>3.5514579357464266E-3</v>
      </c>
      <c r="AZ19" s="254">
        <f t="shared" si="6"/>
        <v>2.9125547370227518E-3</v>
      </c>
      <c r="BA19" s="254">
        <f t="shared" si="6"/>
        <v>3.5856708091054133E-3</v>
      </c>
      <c r="BB19" s="254">
        <f t="shared" si="6"/>
        <v>3.2204917249901628E-3</v>
      </c>
      <c r="BC19" s="254">
        <f t="shared" si="6"/>
        <v>3.8639282929452557E-3</v>
      </c>
      <c r="BD19" s="254">
        <f t="shared" si="6"/>
        <v>4.1109662380000439E-3</v>
      </c>
    </row>
    <row r="20" spans="1:56" ht="15">
      <c r="A20" s="96" t="str">
        <f>VLOOKUP(CONCATENATE($C20,"-",$B20),[1]ACHIEV!$B$19:$C$100,2,FALSE)</f>
        <v>LO12Med</v>
      </c>
      <c r="B20" s="96" t="s">
        <v>430</v>
      </c>
      <c r="C20" s="96" t="str">
        <f>'7PSourceSummary'!$D$2</f>
        <v>ECM-VAV</v>
      </c>
      <c r="D20" s="96" t="s">
        <v>677</v>
      </c>
      <c r="E20" s="249" t="str">
        <f>'SC-New'!$A$9</f>
        <v>Motors/Drives</v>
      </c>
      <c r="F20" s="250">
        <f t="shared" si="1"/>
        <v>2.5562778625900151E-5</v>
      </c>
      <c r="G20" s="251">
        <f>'SC-New'!A78</f>
        <v>0.13598208571460718</v>
      </c>
      <c r="H20" s="251">
        <f>'SC-New'!B78</f>
        <v>26.612043881430953</v>
      </c>
      <c r="I20" s="252"/>
      <c r="J20" s="252" t="str">
        <f>'SC-New'!D78</f>
        <v>ECM-VAV-NEW-Other</v>
      </c>
      <c r="K20" s="253">
        <f>'SC-New'!E78</f>
        <v>1.1138074318086352E-2</v>
      </c>
      <c r="L20" s="253">
        <f>'SC-New'!F78</f>
        <v>1.8568274814812373E-2</v>
      </c>
      <c r="M20" s="253">
        <f>'SC-New'!G78</f>
        <v>2.6345993814529612E-2</v>
      </c>
      <c r="N20" s="253">
        <f>'SC-New'!H78</f>
        <v>3.2769520606121295E-2</v>
      </c>
      <c r="O20" s="253">
        <f>'SC-New'!I78</f>
        <v>3.1881555171165539E-2</v>
      </c>
      <c r="P20" s="253">
        <f>'SC-New'!J78</f>
        <v>4.1683178718438157E-2</v>
      </c>
      <c r="Q20" s="253">
        <f>'SC-New'!K78</f>
        <v>4.5630509980114496E-2</v>
      </c>
      <c r="R20" s="253">
        <f>'SC-New'!L78</f>
        <v>5.3602611857298241E-2</v>
      </c>
      <c r="S20" s="253">
        <f>'SC-New'!M78</f>
        <v>6.1796486994602481E-2</v>
      </c>
      <c r="T20" s="253">
        <f>'SC-New'!N78</f>
        <v>6.2940589578770065E-2</v>
      </c>
      <c r="U20" s="253">
        <f>'SC-New'!O78</f>
        <v>7.3374032004618506E-2</v>
      </c>
      <c r="V20" s="253">
        <f>'SC-New'!P78</f>
        <v>7.9923859004115638E-2</v>
      </c>
      <c r="W20" s="253">
        <f>'SC-New'!Q78</f>
        <v>8.3335545095202176E-2</v>
      </c>
      <c r="X20" s="253">
        <f>'SC-New'!R78</f>
        <v>7.9087209950681775E-2</v>
      </c>
      <c r="Y20" s="253">
        <f>'SC-New'!S78</f>
        <v>8.6098097824625505E-2</v>
      </c>
      <c r="Z20" s="253">
        <f>'SC-New'!T78</f>
        <v>7.8604386024939618E-2</v>
      </c>
      <c r="AA20" s="253">
        <f>'SC-New'!U78</f>
        <v>8.1602063127202737E-2</v>
      </c>
      <c r="AB20" s="253">
        <f>'SC-New'!V78</f>
        <v>7.7645022335212407E-2</v>
      </c>
      <c r="AC20" s="253">
        <f>'SC-New'!W78</f>
        <v>7.3620046444839993E-2</v>
      </c>
      <c r="AD20" s="253">
        <f>'SC-New'!X78</f>
        <v>7.1310022469504492E-2</v>
      </c>
      <c r="AE20" s="253">
        <f>'SC-New'!Y78</f>
        <v>1.1709570801348812</v>
      </c>
      <c r="AF20" s="254">
        <f t="shared" si="5"/>
        <v>8.5267749084405858E-3</v>
      </c>
      <c r="AG20" s="254">
        <f t="shared" si="5"/>
        <v>7.6669538062114568E-3</v>
      </c>
      <c r="AH20" s="254">
        <f t="shared" si="5"/>
        <v>8.8226928454412396E-3</v>
      </c>
      <c r="AI20" s="254">
        <f t="shared" si="5"/>
        <v>8.2079360884508221E-3</v>
      </c>
      <c r="AJ20" s="254">
        <f t="shared" si="5"/>
        <v>8.3798166235667538E-3</v>
      </c>
      <c r="AK20" s="254">
        <f t="shared" si="5"/>
        <v>8.2948841196263598E-3</v>
      </c>
      <c r="AL20" s="254">
        <f t="shared" si="5"/>
        <v>7.880281508742001E-3</v>
      </c>
      <c r="AM20" s="254">
        <f t="shared" si="5"/>
        <v>8.2109540876753508E-3</v>
      </c>
      <c r="AN20" s="254">
        <f t="shared" si="5"/>
        <v>7.6716557586897858E-3</v>
      </c>
      <c r="AO20" s="254">
        <f t="shared" si="5"/>
        <v>8.7471453308836204E-3</v>
      </c>
      <c r="AP20" s="254">
        <f t="shared" si="5"/>
        <v>7.7407480435111977E-3</v>
      </c>
      <c r="AQ20" s="254">
        <f t="shared" si="5"/>
        <v>8.4276510720527036E-3</v>
      </c>
      <c r="AR20" s="254"/>
      <c r="AS20" s="254">
        <f t="shared" si="5"/>
        <v>3.6201248184164606E-3</v>
      </c>
      <c r="AT20" s="254">
        <f t="shared" si="5"/>
        <v>3.11030499147232E-3</v>
      </c>
      <c r="AU20" s="254">
        <f t="shared" si="5"/>
        <v>2.9834373145392972E-3</v>
      </c>
      <c r="AV20" s="254">
        <f t="shared" si="6"/>
        <v>3.1152059497785802E-3</v>
      </c>
      <c r="AW20" s="254">
        <f t="shared" si="6"/>
        <v>3.0564347144146848E-3</v>
      </c>
      <c r="AX20" s="254">
        <f t="shared" si="6"/>
        <v>2.6819367030252658E-3</v>
      </c>
      <c r="AY20" s="254">
        <f t="shared" si="6"/>
        <v>3.1489346060501635E-3</v>
      </c>
      <c r="AZ20" s="254">
        <f t="shared" si="6"/>
        <v>2.5824448914664308E-3</v>
      </c>
      <c r="BA20" s="254">
        <f t="shared" si="6"/>
        <v>3.1792697818685649E-3</v>
      </c>
      <c r="BB20" s="254">
        <f t="shared" si="6"/>
        <v>2.8554802069444482E-3</v>
      </c>
      <c r="BC20" s="254">
        <f t="shared" si="6"/>
        <v>3.4259894773030443E-3</v>
      </c>
      <c r="BD20" s="254">
        <f t="shared" si="6"/>
        <v>3.6450280660360527E-3</v>
      </c>
    </row>
    <row r="21" spans="1:56" ht="15">
      <c r="A21" s="255" t="str">
        <f>VLOOKUP(CONCATENATE($C21,"-",$B21),[1]ACHIEV!$B$19:$C$100,2,FALSE)</f>
        <v>LO12Med</v>
      </c>
      <c r="B21" s="255" t="str">
        <f>'SC-NR'!C7</f>
        <v>NR</v>
      </c>
      <c r="C21" s="277" t="str">
        <f>'7PSourceSummary'!$D$2</f>
        <v>ECM-VAV</v>
      </c>
      <c r="D21" s="255" t="s">
        <v>677</v>
      </c>
      <c r="E21" s="256" t="str">
        <f>'SC-NR'!$A$9</f>
        <v>Motors/Drives</v>
      </c>
      <c r="F21" s="257">
        <f t="shared" ref="F21:F38" si="7">VLOOKUP(J21,MeasureOutputR,14,FALSE)</f>
        <v>1.0367773786359064E-4</v>
      </c>
      <c r="G21" s="274">
        <f>'SC-NR'!A61</f>
        <v>0.55151731520215008</v>
      </c>
      <c r="H21" s="257">
        <f>'SC-NR'!B61</f>
        <v>23.10155419829081</v>
      </c>
      <c r="I21" s="258"/>
      <c r="J21" s="259" t="str">
        <f>'SC-NR'!D61</f>
        <v>ECM-VAV-NR-Large Off</v>
      </c>
      <c r="K21" s="259">
        <f>'SC-NR'!E61</f>
        <v>9.887634263752372E-2</v>
      </c>
      <c r="L21" s="259">
        <f>'SC-NR'!F61</f>
        <v>0.19715942721922225</v>
      </c>
      <c r="M21" s="259">
        <f>'SC-NR'!G61</f>
        <v>0.29485192340634686</v>
      </c>
      <c r="N21" s="259">
        <f>'SC-NR'!H61</f>
        <v>0.39195649018150375</v>
      </c>
      <c r="O21" s="259">
        <f>'SC-NR'!I61</f>
        <v>0.48847577588869917</v>
      </c>
      <c r="P21" s="259">
        <f>'SC-NR'!J61</f>
        <v>0.57467221130201906</v>
      </c>
      <c r="Q21" s="259">
        <f>'SC-NR'!K61</f>
        <v>0.64286729639032336</v>
      </c>
      <c r="R21" s="259">
        <f>'SC-NR'!L61</f>
        <v>0.69670617003478741</v>
      </c>
      <c r="S21" s="259">
        <f>'SC-NR'!M61</f>
        <v>0.73909619001031024</v>
      </c>
      <c r="T21" s="259">
        <f>'SC-NR'!N61</f>
        <v>0.77235625989641565</v>
      </c>
      <c r="U21" s="259">
        <f>'SC-NR'!O61</f>
        <v>0.7983359322213408</v>
      </c>
      <c r="V21" s="259">
        <f>'SC-NR'!P61</f>
        <v>0.81851040512971729</v>
      </c>
      <c r="W21" s="259">
        <f>'SC-NR'!Q61</f>
        <v>0.83405629172466833</v>
      </c>
      <c r="X21" s="259">
        <f>'SC-NR'!R61</f>
        <v>0.84591205369502165</v>
      </c>
      <c r="Y21" s="259">
        <f>'SC-NR'!S61</f>
        <v>0.85482620317632907</v>
      </c>
      <c r="Z21" s="259">
        <f>'SC-NR'!T61</f>
        <v>0.86139574855517242</v>
      </c>
      <c r="AA21" s="259">
        <f>'SC-NR'!U61</f>
        <v>0.85887367545383464</v>
      </c>
      <c r="AB21" s="259">
        <f>'SC-NR'!V61</f>
        <v>0.85631917149957815</v>
      </c>
      <c r="AC21" s="259">
        <f>'SC-NR'!W61</f>
        <v>0.85375773127629184</v>
      </c>
      <c r="AD21" s="259">
        <f>'SC-NR'!X61</f>
        <v>0.8511989020192039</v>
      </c>
      <c r="AE21" s="259">
        <f>'SC-NR'!Y61</f>
        <v>15.369383601349945</v>
      </c>
      <c r="AF21" s="273">
        <f t="shared" ref="AF21:AO30" si="8">VLOOKUP($J21,MeasureOutputR,COLUMN()-17,FALSE)</f>
        <v>3.4582967161615255E-2</v>
      </c>
      <c r="AG21" s="260">
        <f t="shared" si="8"/>
        <v>3.1095697324830984E-2</v>
      </c>
      <c r="AH21" s="260">
        <f t="shared" si="8"/>
        <v>3.5783153680869595E-2</v>
      </c>
      <c r="AI21" s="260">
        <f t="shared" si="8"/>
        <v>3.3289817927590178E-2</v>
      </c>
      <c r="AJ21" s="260">
        <f t="shared" si="8"/>
        <v>3.3986932483264801E-2</v>
      </c>
      <c r="AK21" s="260">
        <f t="shared" si="8"/>
        <v>3.3642462501793043E-2</v>
      </c>
      <c r="AL21" s="260">
        <f t="shared" si="8"/>
        <v>3.1960913659317976E-2</v>
      </c>
      <c r="AM21" s="260">
        <f t="shared" si="8"/>
        <v>3.3302058354855633E-2</v>
      </c>
      <c r="AN21" s="260">
        <f t="shared" si="8"/>
        <v>3.1114767544216337E-2</v>
      </c>
      <c r="AO21" s="260">
        <f t="shared" si="8"/>
        <v>3.5476747420220958E-2</v>
      </c>
      <c r="AP21" s="260">
        <f t="shared" ref="AP21:BD30" si="9">VLOOKUP($J21,MeasureOutputR,COLUMN()-17,FALSE)</f>
        <v>3.1394992628466491E-2</v>
      </c>
      <c r="AQ21" s="260">
        <f t="shared" si="9"/>
        <v>3.4180939851695048E-2</v>
      </c>
      <c r="AR21" s="260">
        <f t="shared" si="9"/>
        <v>0</v>
      </c>
      <c r="AS21" s="260">
        <f t="shared" si="9"/>
        <v>1.4682533438559008E-2</v>
      </c>
      <c r="AT21" s="260">
        <f t="shared" si="9"/>
        <v>1.261480179055963E-2</v>
      </c>
      <c r="AU21" s="260">
        <f t="shared" si="9"/>
        <v>1.2100250773046313E-2</v>
      </c>
      <c r="AV21" s="260">
        <f t="shared" si="9"/>
        <v>1.2634679139497043E-2</v>
      </c>
      <c r="AW21" s="260">
        <f t="shared" si="9"/>
        <v>1.2396314256588593E-2</v>
      </c>
      <c r="AX21" s="260">
        <f t="shared" si="9"/>
        <v>1.0877421994386368E-2</v>
      </c>
      <c r="AY21" s="260">
        <f t="shared" si="9"/>
        <v>1.2771476114293566E-2</v>
      </c>
      <c r="AZ21" s="260">
        <f t="shared" si="9"/>
        <v>1.0473902247596424E-2</v>
      </c>
      <c r="BA21" s="260">
        <f t="shared" si="9"/>
        <v>1.2894509781821382E-2</v>
      </c>
      <c r="BB21" s="260">
        <f t="shared" si="9"/>
        <v>1.1581281233265508E-2</v>
      </c>
      <c r="BC21" s="260">
        <f t="shared" si="9"/>
        <v>1.3895157648916861E-2</v>
      </c>
      <c r="BD21" s="260">
        <f t="shared" si="9"/>
        <v>1.4783536244883051E-2</v>
      </c>
    </row>
    <row r="22" spans="1:56" ht="15">
      <c r="A22" s="255" t="str">
        <f>VLOOKUP(CONCATENATE($C22,"-",$B22),[1]ACHIEV!$B$19:$C$100,2,FALSE)</f>
        <v>LO12Med</v>
      </c>
      <c r="B22" s="255" t="str">
        <f>B21</f>
        <v>NR</v>
      </c>
      <c r="C22" s="277" t="str">
        <f>'7PSourceSummary'!$D$2</f>
        <v>ECM-VAV</v>
      </c>
      <c r="D22" s="255" t="s">
        <v>677</v>
      </c>
      <c r="E22" s="256" t="str">
        <f>'SC-NR'!$A$9</f>
        <v>Motors/Drives</v>
      </c>
      <c r="F22" s="257">
        <f t="shared" si="7"/>
        <v>9.4468619780733091E-6</v>
      </c>
      <c r="G22" s="257">
        <f>'SC-NR'!A62</f>
        <v>5.0252909280169969E-2</v>
      </c>
      <c r="H22" s="257">
        <f>'SC-NR'!B62</f>
        <v>23.007080590833723</v>
      </c>
      <c r="I22" s="258"/>
      <c r="J22" s="259" t="str">
        <f>'SC-NR'!D62</f>
        <v>ECM-VAV-NR-Medium Off</v>
      </c>
      <c r="K22" s="259">
        <f>'SC-NR'!E62</f>
        <v>4.5211052991258422E-3</v>
      </c>
      <c r="L22" s="259">
        <f>'SC-NR'!F62</f>
        <v>9.015083966456932E-3</v>
      </c>
      <c r="M22" s="259">
        <f>'SC-NR'!G62</f>
        <v>1.3482058071836342E-2</v>
      </c>
      <c r="N22" s="259">
        <f>'SC-NR'!H62</f>
        <v>1.7922149196827778E-2</v>
      </c>
      <c r="O22" s="259">
        <f>'SC-NR'!I62</f>
        <v>2.2335478436546614E-2</v>
      </c>
      <c r="P22" s="259">
        <f>'SC-NR'!J62</f>
        <v>2.6276796961459629E-2</v>
      </c>
      <c r="Q22" s="259">
        <f>'SC-NR'!K62</f>
        <v>2.939500655884884E-2</v>
      </c>
      <c r="R22" s="259">
        <f>'SC-NR'!L62</f>
        <v>3.1856780633819318E-2</v>
      </c>
      <c r="S22" s="259">
        <f>'SC-NR'!M62</f>
        <v>3.3795057665808315E-2</v>
      </c>
      <c r="T22" s="259">
        <f>'SC-NR'!N62</f>
        <v>3.5315869158225918E-2</v>
      </c>
      <c r="U22" s="259">
        <f>'SC-NR'!O62</f>
        <v>3.6503785611086269E-2</v>
      </c>
      <c r="V22" s="259">
        <f>'SC-NR'!P62</f>
        <v>3.7426260228776237E-2</v>
      </c>
      <c r="W22" s="259">
        <f>'SC-NR'!Q62</f>
        <v>3.8137093461369613E-2</v>
      </c>
      <c r="X22" s="259">
        <f>'SC-NR'!R62</f>
        <v>3.8679196322777422E-2</v>
      </c>
      <c r="Y22" s="259">
        <f>'SC-NR'!S62</f>
        <v>3.9086794413302303E-2</v>
      </c>
      <c r="Z22" s="259">
        <f>'SC-NR'!T62</f>
        <v>3.9387185848026189E-2</v>
      </c>
      <c r="AA22" s="259">
        <f>'SC-NR'!U62</f>
        <v>3.9271864450014508E-2</v>
      </c>
      <c r="AB22" s="259">
        <f>'SC-NR'!V62</f>
        <v>3.915506015632654E-2</v>
      </c>
      <c r="AC22" s="259">
        <f>'SC-NR'!W62</f>
        <v>3.9037938702822246E-2</v>
      </c>
      <c r="AD22" s="259">
        <f>'SC-NR'!X62</f>
        <v>3.8920936635338937E-2</v>
      </c>
      <c r="AE22" s="259">
        <f>'SC-NR'!Y62</f>
        <v>0.70276266082267913</v>
      </c>
      <c r="AF22" s="260">
        <f t="shared" si="8"/>
        <v>3.1511154110814275E-3</v>
      </c>
      <c r="AG22" s="260">
        <f t="shared" si="8"/>
        <v>2.8333639100625346E-3</v>
      </c>
      <c r="AH22" s="260">
        <f t="shared" si="8"/>
        <v>3.2604734722136782E-3</v>
      </c>
      <c r="AI22" s="260">
        <f t="shared" si="8"/>
        <v>3.0332868146766812E-3</v>
      </c>
      <c r="AJ22" s="260">
        <f t="shared" si="8"/>
        <v>3.0968061885178499E-3</v>
      </c>
      <c r="AK22" s="260">
        <f t="shared" si="8"/>
        <v>3.0654189260484982E-3</v>
      </c>
      <c r="AL22" s="260">
        <f t="shared" si="8"/>
        <v>2.9122003069737708E-3</v>
      </c>
      <c r="AM22" s="260">
        <f t="shared" si="8"/>
        <v>3.034402132480794E-3</v>
      </c>
      <c r="AN22" s="260">
        <f t="shared" si="8"/>
        <v>2.8351015418255085E-3</v>
      </c>
      <c r="AO22" s="260">
        <f t="shared" si="8"/>
        <v>3.2325544829184681E-3</v>
      </c>
      <c r="AP22" s="260">
        <f t="shared" si="9"/>
        <v>2.8606349663412725E-3</v>
      </c>
      <c r="AQ22" s="260">
        <f t="shared" si="9"/>
        <v>3.1144836655737354E-3</v>
      </c>
      <c r="AR22" s="260">
        <f t="shared" si="9"/>
        <v>0</v>
      </c>
      <c r="AS22" s="260">
        <f t="shared" si="9"/>
        <v>1.3378365475624715E-3</v>
      </c>
      <c r="AT22" s="260">
        <f t="shared" si="9"/>
        <v>1.1494298954801837E-3</v>
      </c>
      <c r="AU22" s="260">
        <f t="shared" si="9"/>
        <v>1.1025452648614003E-3</v>
      </c>
      <c r="AV22" s="260">
        <f t="shared" si="9"/>
        <v>1.151241070914478E-3</v>
      </c>
      <c r="AW22" s="260">
        <f t="shared" si="9"/>
        <v>1.1295218455951673E-3</v>
      </c>
      <c r="AX22" s="260">
        <f t="shared" si="9"/>
        <v>9.9112409641330629E-4</v>
      </c>
      <c r="AY22" s="260">
        <f t="shared" si="9"/>
        <v>1.1637056767840718E-3</v>
      </c>
      <c r="AZ22" s="260">
        <f t="shared" si="9"/>
        <v>9.5435636370710909E-4</v>
      </c>
      <c r="BA22" s="260">
        <f t="shared" si="9"/>
        <v>1.1749162037471568E-3</v>
      </c>
      <c r="BB22" s="260">
        <f t="shared" si="9"/>
        <v>1.0552580292970603E-3</v>
      </c>
      <c r="BC22" s="260">
        <f t="shared" si="9"/>
        <v>1.2660927907743715E-3</v>
      </c>
      <c r="BD22" s="260">
        <f t="shared" si="9"/>
        <v>1.3470396763189719E-3</v>
      </c>
    </row>
    <row r="23" spans="1:56" ht="15">
      <c r="A23" s="255" t="str">
        <f>VLOOKUP(CONCATENATE($C23,"-",$B23),[1]ACHIEV!$B$19:$C$100,2,FALSE)</f>
        <v>LO12Med</v>
      </c>
      <c r="B23" s="255" t="str">
        <f t="shared" ref="B23:B38" si="10">B22</f>
        <v>NR</v>
      </c>
      <c r="C23" s="277" t="str">
        <f>'7PSourceSummary'!$D$2</f>
        <v>ECM-VAV</v>
      </c>
      <c r="D23" s="255" t="s">
        <v>677</v>
      </c>
      <c r="E23" s="256" t="str">
        <f>'SC-NR'!$A$9</f>
        <v>Motors/Drives</v>
      </c>
      <c r="F23" s="257">
        <f t="shared" si="7"/>
        <v>0</v>
      </c>
      <c r="G23" s="257">
        <f>'SC-NR'!A63</f>
        <v>0</v>
      </c>
      <c r="H23" s="257">
        <f>'SC-NR'!B63</f>
        <v>9999</v>
      </c>
      <c r="I23" s="258"/>
      <c r="J23" s="259" t="str">
        <f>'SC-NR'!D63</f>
        <v>ECM-VAV-NR-Small Off</v>
      </c>
      <c r="K23" s="259">
        <f>'SC-NR'!E63</f>
        <v>0</v>
      </c>
      <c r="L23" s="259">
        <f>'SC-NR'!F63</f>
        <v>0</v>
      </c>
      <c r="M23" s="259">
        <f>'SC-NR'!G63</f>
        <v>0</v>
      </c>
      <c r="N23" s="259">
        <f>'SC-NR'!H63</f>
        <v>0</v>
      </c>
      <c r="O23" s="259">
        <f>'SC-NR'!I63</f>
        <v>0</v>
      </c>
      <c r="P23" s="259">
        <f>'SC-NR'!J63</f>
        <v>0</v>
      </c>
      <c r="Q23" s="259">
        <f>'SC-NR'!K63</f>
        <v>0</v>
      </c>
      <c r="R23" s="259">
        <f>'SC-NR'!L63</f>
        <v>0</v>
      </c>
      <c r="S23" s="259">
        <f>'SC-NR'!M63</f>
        <v>0</v>
      </c>
      <c r="T23" s="259">
        <f>'SC-NR'!N63</f>
        <v>0</v>
      </c>
      <c r="U23" s="259">
        <f>'SC-NR'!O63</f>
        <v>0</v>
      </c>
      <c r="V23" s="259">
        <f>'SC-NR'!P63</f>
        <v>0</v>
      </c>
      <c r="W23" s="259">
        <f>'SC-NR'!Q63</f>
        <v>0</v>
      </c>
      <c r="X23" s="259">
        <f>'SC-NR'!R63</f>
        <v>0</v>
      </c>
      <c r="Y23" s="259">
        <f>'SC-NR'!S63</f>
        <v>0</v>
      </c>
      <c r="Z23" s="259">
        <f>'SC-NR'!T63</f>
        <v>0</v>
      </c>
      <c r="AA23" s="259">
        <f>'SC-NR'!U63</f>
        <v>0</v>
      </c>
      <c r="AB23" s="259">
        <f>'SC-NR'!V63</f>
        <v>0</v>
      </c>
      <c r="AC23" s="259">
        <f>'SC-NR'!W63</f>
        <v>0</v>
      </c>
      <c r="AD23" s="259">
        <f>'SC-NR'!X63</f>
        <v>0</v>
      </c>
      <c r="AE23" s="259">
        <f>'SC-NR'!Y63</f>
        <v>0</v>
      </c>
      <c r="AF23" s="260">
        <f t="shared" si="8"/>
        <v>0</v>
      </c>
      <c r="AG23" s="260">
        <f t="shared" si="8"/>
        <v>0</v>
      </c>
      <c r="AH23" s="260">
        <f t="shared" si="8"/>
        <v>0</v>
      </c>
      <c r="AI23" s="260">
        <f t="shared" si="8"/>
        <v>0</v>
      </c>
      <c r="AJ23" s="260">
        <f t="shared" si="8"/>
        <v>0</v>
      </c>
      <c r="AK23" s="260">
        <f t="shared" si="8"/>
        <v>0</v>
      </c>
      <c r="AL23" s="260">
        <f t="shared" si="8"/>
        <v>0</v>
      </c>
      <c r="AM23" s="260">
        <f t="shared" si="8"/>
        <v>0</v>
      </c>
      <c r="AN23" s="260">
        <f t="shared" si="8"/>
        <v>0</v>
      </c>
      <c r="AO23" s="260">
        <f t="shared" si="8"/>
        <v>0</v>
      </c>
      <c r="AP23" s="260">
        <f t="shared" si="9"/>
        <v>0</v>
      </c>
      <c r="AQ23" s="260">
        <f t="shared" si="9"/>
        <v>0</v>
      </c>
      <c r="AR23" s="260">
        <f t="shared" si="9"/>
        <v>0</v>
      </c>
      <c r="AS23" s="260">
        <f t="shared" si="9"/>
        <v>0</v>
      </c>
      <c r="AT23" s="260">
        <f t="shared" si="9"/>
        <v>0</v>
      </c>
      <c r="AU23" s="260">
        <f t="shared" si="9"/>
        <v>0</v>
      </c>
      <c r="AV23" s="260">
        <f t="shared" si="9"/>
        <v>0</v>
      </c>
      <c r="AW23" s="260">
        <f t="shared" si="9"/>
        <v>0</v>
      </c>
      <c r="AX23" s="260">
        <f t="shared" si="9"/>
        <v>0</v>
      </c>
      <c r="AY23" s="260">
        <f t="shared" si="9"/>
        <v>0</v>
      </c>
      <c r="AZ23" s="260">
        <f t="shared" si="9"/>
        <v>0</v>
      </c>
      <c r="BA23" s="260">
        <f t="shared" si="9"/>
        <v>0</v>
      </c>
      <c r="BB23" s="260">
        <f t="shared" si="9"/>
        <v>0</v>
      </c>
      <c r="BC23" s="260">
        <f t="shared" si="9"/>
        <v>0</v>
      </c>
      <c r="BD23" s="260">
        <f t="shared" si="9"/>
        <v>0</v>
      </c>
    </row>
    <row r="24" spans="1:56" ht="15">
      <c r="A24" s="255" t="str">
        <f>VLOOKUP(CONCATENATE($C24,"-",$B24),[1]ACHIEV!$B$19:$C$100,2,FALSE)</f>
        <v>LO12Med</v>
      </c>
      <c r="B24" s="255" t="str">
        <f t="shared" si="10"/>
        <v>NR</v>
      </c>
      <c r="C24" s="277" t="str">
        <f>'7PSourceSummary'!$D$2</f>
        <v>ECM-VAV</v>
      </c>
      <c r="D24" s="255" t="s">
        <v>677</v>
      </c>
      <c r="E24" s="256" t="str">
        <f>'SC-NR'!$A$9</f>
        <v>Motors/Drives</v>
      </c>
      <c r="F24" s="257">
        <f t="shared" si="7"/>
        <v>1.756293090226213E-6</v>
      </c>
      <c r="G24" s="257">
        <f>'SC-NR'!A64</f>
        <v>9.3426618846957771E-3</v>
      </c>
      <c r="H24" s="257">
        <f>'SC-NR'!B64</f>
        <v>22.430136352820817</v>
      </c>
      <c r="I24" s="258"/>
      <c r="J24" s="259" t="str">
        <f>'SC-NR'!D64</f>
        <v>ECM-VAV-NR-XLarge Ret</v>
      </c>
      <c r="K24" s="259">
        <f>'SC-NR'!E64</f>
        <v>6.8592102972615202E-4</v>
      </c>
      <c r="L24" s="259">
        <f>'SC-NR'!F64</f>
        <v>1.3655315859788235E-3</v>
      </c>
      <c r="M24" s="259">
        <f>'SC-NR'!G64</f>
        <v>2.0388752110249808E-3</v>
      </c>
      <c r="N24" s="259">
        <f>'SC-NR'!H64</f>
        <v>2.7059951800723551E-3</v>
      </c>
      <c r="O24" s="259">
        <f>'SC-NR'!I64</f>
        <v>3.366934502805027E-3</v>
      </c>
      <c r="P24" s="259">
        <f>'SC-NR'!J64</f>
        <v>3.9547069928287052E-3</v>
      </c>
      <c r="Q24" s="259">
        <f>'SC-NR'!K64</f>
        <v>4.4169036534204087E-3</v>
      </c>
      <c r="R24" s="259">
        <f>'SC-NR'!L64</f>
        <v>4.7791287178306947E-3</v>
      </c>
      <c r="S24" s="259">
        <f>'SC-NR'!M64</f>
        <v>5.0617712251194158E-3</v>
      </c>
      <c r="T24" s="259">
        <f>'SC-NR'!N64</f>
        <v>5.2810672514787002E-3</v>
      </c>
      <c r="U24" s="259">
        <f>'SC-NR'!O64</f>
        <v>5.4499457862774662E-3</v>
      </c>
      <c r="V24" s="259">
        <f>'SC-NR'!P64</f>
        <v>5.5787023200705495E-3</v>
      </c>
      <c r="W24" s="259">
        <f>'SC-NR'!Q64</f>
        <v>5.6755352361995649E-3</v>
      </c>
      <c r="X24" s="259">
        <f>'SC-NR'!R64</f>
        <v>5.7469729501498906E-3</v>
      </c>
      <c r="Y24" s="259">
        <f>'SC-NR'!S64</f>
        <v>5.7982140491608597E-3</v>
      </c>
      <c r="Z24" s="259">
        <f>'SC-NR'!T64</f>
        <v>5.8333981521975871E-3</v>
      </c>
      <c r="AA24" s="259">
        <f>'SC-NR'!U64</f>
        <v>5.8069844845206678E-3</v>
      </c>
      <c r="AB24" s="259">
        <f>'SC-NR'!V64</f>
        <v>5.7804216530310164E-3</v>
      </c>
      <c r="AC24" s="259">
        <f>'SC-NR'!W64</f>
        <v>5.7538823760539945E-3</v>
      </c>
      <c r="AD24" s="259">
        <f>'SC-NR'!X64</f>
        <v>5.7274309615520285E-3</v>
      </c>
      <c r="AE24" s="259">
        <f>'SC-NR'!Y64</f>
        <v>0.10341541006399901</v>
      </c>
      <c r="AF24" s="260">
        <f t="shared" si="8"/>
        <v>5.8583286554127927E-4</v>
      </c>
      <c r="AG24" s="260">
        <f t="shared" si="8"/>
        <v>5.2675877650051753E-4</v>
      </c>
      <c r="AH24" s="260">
        <f t="shared" si="8"/>
        <v>6.0616393500888656E-4</v>
      </c>
      <c r="AI24" s="260">
        <f t="shared" si="8"/>
        <v>5.6392701466963181E-4</v>
      </c>
      <c r="AJ24" s="260">
        <f t="shared" si="8"/>
        <v>5.7573608286938689E-4</v>
      </c>
      <c r="AK24" s="260">
        <f t="shared" si="8"/>
        <v>5.6990078726286821E-4</v>
      </c>
      <c r="AL24" s="260">
        <f t="shared" si="8"/>
        <v>5.414154762040707E-4</v>
      </c>
      <c r="AM24" s="260">
        <f t="shared" si="8"/>
        <v>5.6413436658790022E-4</v>
      </c>
      <c r="AN24" s="260">
        <f t="shared" si="8"/>
        <v>5.2708182458418293E-4</v>
      </c>
      <c r="AO24" s="260">
        <f t="shared" si="8"/>
        <v>6.0097343597343041E-4</v>
      </c>
      <c r="AP24" s="260">
        <f t="shared" si="9"/>
        <v>5.3182881645840894E-4</v>
      </c>
      <c r="AQ24" s="260">
        <f t="shared" si="9"/>
        <v>5.7902255311505636E-4</v>
      </c>
      <c r="AR24" s="260">
        <f t="shared" si="9"/>
        <v>0</v>
      </c>
      <c r="AS24" s="260">
        <f t="shared" si="9"/>
        <v>2.487210133682158E-4</v>
      </c>
      <c r="AT24" s="260">
        <f t="shared" si="9"/>
        <v>2.1369379459728347E-4</v>
      </c>
      <c r="AU24" s="260">
        <f t="shared" si="9"/>
        <v>2.0497733901820328E-4</v>
      </c>
      <c r="AV24" s="260">
        <f t="shared" si="9"/>
        <v>2.1403051539492206E-4</v>
      </c>
      <c r="AW24" s="260">
        <f t="shared" si="9"/>
        <v>2.0999263218651816E-4</v>
      </c>
      <c r="AX24" s="260">
        <f t="shared" si="9"/>
        <v>1.8426271137735053E-4</v>
      </c>
      <c r="AY24" s="260">
        <f t="shared" si="9"/>
        <v>2.1634784587058395E-4</v>
      </c>
      <c r="AZ24" s="260">
        <f t="shared" si="9"/>
        <v>1.7742711718267924E-4</v>
      </c>
      <c r="BA24" s="260">
        <f t="shared" si="9"/>
        <v>2.1843202695513453E-4</v>
      </c>
      <c r="BB24" s="260">
        <f t="shared" si="9"/>
        <v>1.9618603400387008E-4</v>
      </c>
      <c r="BC24" s="260">
        <f t="shared" si="9"/>
        <v>2.3538292664626833E-4</v>
      </c>
      <c r="BD24" s="260">
        <f t="shared" si="9"/>
        <v>2.5043199331912646E-4</v>
      </c>
    </row>
    <row r="25" spans="1:56" ht="15">
      <c r="A25" s="255" t="str">
        <f>VLOOKUP(CONCATENATE($C25,"-",$B25),[1]ACHIEV!$B$19:$C$100,2,FALSE)</f>
        <v>LO12Med</v>
      </c>
      <c r="B25" s="255" t="str">
        <f t="shared" si="10"/>
        <v>NR</v>
      </c>
      <c r="C25" s="277" t="str">
        <f>'7PSourceSummary'!$D$2</f>
        <v>ECM-VAV</v>
      </c>
      <c r="D25" s="255" t="s">
        <v>677</v>
      </c>
      <c r="E25" s="256" t="str">
        <f>'SC-NR'!$A$9</f>
        <v>Motors/Drives</v>
      </c>
      <c r="F25" s="257">
        <f t="shared" si="7"/>
        <v>0</v>
      </c>
      <c r="G25" s="257">
        <f>'SC-NR'!A65</f>
        <v>0</v>
      </c>
      <c r="H25" s="257">
        <f>'SC-NR'!B65</f>
        <v>9999</v>
      </c>
      <c r="I25" s="258"/>
      <c r="J25" s="259" t="str">
        <f>'SC-NR'!D65</f>
        <v>ECM-VAV-NR-Large Ret</v>
      </c>
      <c r="K25" s="259">
        <f>'SC-NR'!E65</f>
        <v>0</v>
      </c>
      <c r="L25" s="259">
        <f>'SC-NR'!F65</f>
        <v>0</v>
      </c>
      <c r="M25" s="259">
        <f>'SC-NR'!G65</f>
        <v>0</v>
      </c>
      <c r="N25" s="259">
        <f>'SC-NR'!H65</f>
        <v>0</v>
      </c>
      <c r="O25" s="259">
        <f>'SC-NR'!I65</f>
        <v>0</v>
      </c>
      <c r="P25" s="259">
        <f>'SC-NR'!J65</f>
        <v>0</v>
      </c>
      <c r="Q25" s="259">
        <f>'SC-NR'!K65</f>
        <v>0</v>
      </c>
      <c r="R25" s="259">
        <f>'SC-NR'!L65</f>
        <v>0</v>
      </c>
      <c r="S25" s="259">
        <f>'SC-NR'!M65</f>
        <v>0</v>
      </c>
      <c r="T25" s="259">
        <f>'SC-NR'!N65</f>
        <v>0</v>
      </c>
      <c r="U25" s="259">
        <f>'SC-NR'!O65</f>
        <v>0</v>
      </c>
      <c r="V25" s="259">
        <f>'SC-NR'!P65</f>
        <v>0</v>
      </c>
      <c r="W25" s="259">
        <f>'SC-NR'!Q65</f>
        <v>0</v>
      </c>
      <c r="X25" s="259">
        <f>'SC-NR'!R65</f>
        <v>0</v>
      </c>
      <c r="Y25" s="259">
        <f>'SC-NR'!S65</f>
        <v>0</v>
      </c>
      <c r="Z25" s="259">
        <f>'SC-NR'!T65</f>
        <v>0</v>
      </c>
      <c r="AA25" s="259">
        <f>'SC-NR'!U65</f>
        <v>0</v>
      </c>
      <c r="AB25" s="259">
        <f>'SC-NR'!V65</f>
        <v>0</v>
      </c>
      <c r="AC25" s="259">
        <f>'SC-NR'!W65</f>
        <v>0</v>
      </c>
      <c r="AD25" s="259">
        <f>'SC-NR'!X65</f>
        <v>0</v>
      </c>
      <c r="AE25" s="259">
        <f>'SC-NR'!Y65</f>
        <v>0</v>
      </c>
      <c r="AF25" s="260">
        <f t="shared" si="8"/>
        <v>0</v>
      </c>
      <c r="AG25" s="260">
        <f t="shared" si="8"/>
        <v>0</v>
      </c>
      <c r="AH25" s="260">
        <f t="shared" si="8"/>
        <v>0</v>
      </c>
      <c r="AI25" s="260">
        <f t="shared" si="8"/>
        <v>0</v>
      </c>
      <c r="AJ25" s="260">
        <f t="shared" si="8"/>
        <v>0</v>
      </c>
      <c r="AK25" s="260">
        <f t="shared" si="8"/>
        <v>0</v>
      </c>
      <c r="AL25" s="260">
        <f t="shared" si="8"/>
        <v>0</v>
      </c>
      <c r="AM25" s="260">
        <f t="shared" si="8"/>
        <v>0</v>
      </c>
      <c r="AN25" s="260">
        <f t="shared" si="8"/>
        <v>0</v>
      </c>
      <c r="AO25" s="260">
        <f t="shared" si="8"/>
        <v>0</v>
      </c>
      <c r="AP25" s="260">
        <f t="shared" si="9"/>
        <v>0</v>
      </c>
      <c r="AQ25" s="260">
        <f t="shared" si="9"/>
        <v>0</v>
      </c>
      <c r="AR25" s="260">
        <f t="shared" si="9"/>
        <v>0</v>
      </c>
      <c r="AS25" s="260">
        <f t="shared" si="9"/>
        <v>0</v>
      </c>
      <c r="AT25" s="260">
        <f t="shared" si="9"/>
        <v>0</v>
      </c>
      <c r="AU25" s="260">
        <f t="shared" si="9"/>
        <v>0</v>
      </c>
      <c r="AV25" s="260">
        <f t="shared" si="9"/>
        <v>0</v>
      </c>
      <c r="AW25" s="260">
        <f t="shared" si="9"/>
        <v>0</v>
      </c>
      <c r="AX25" s="260">
        <f t="shared" si="9"/>
        <v>0</v>
      </c>
      <c r="AY25" s="260">
        <f t="shared" si="9"/>
        <v>0</v>
      </c>
      <c r="AZ25" s="260">
        <f t="shared" si="9"/>
        <v>0</v>
      </c>
      <c r="BA25" s="260">
        <f t="shared" si="9"/>
        <v>0</v>
      </c>
      <c r="BB25" s="260">
        <f t="shared" si="9"/>
        <v>0</v>
      </c>
      <c r="BC25" s="260">
        <f t="shared" si="9"/>
        <v>0</v>
      </c>
      <c r="BD25" s="260">
        <f t="shared" si="9"/>
        <v>0</v>
      </c>
    </row>
    <row r="26" spans="1:56" ht="15">
      <c r="A26" s="255" t="str">
        <f>VLOOKUP(CONCATENATE($C26,"-",$B26),[1]ACHIEV!$B$19:$C$100,2,FALSE)</f>
        <v>LO12Med</v>
      </c>
      <c r="B26" s="255" t="str">
        <f t="shared" si="10"/>
        <v>NR</v>
      </c>
      <c r="C26" s="277" t="str">
        <f>'7PSourceSummary'!$D$2</f>
        <v>ECM-VAV</v>
      </c>
      <c r="D26" s="255" t="s">
        <v>677</v>
      </c>
      <c r="E26" s="256" t="str">
        <f>'SC-NR'!$A$9</f>
        <v>Motors/Drives</v>
      </c>
      <c r="F26" s="257">
        <f t="shared" si="7"/>
        <v>0</v>
      </c>
      <c r="G26" s="257">
        <f>'SC-NR'!A66</f>
        <v>0</v>
      </c>
      <c r="H26" s="257">
        <f>'SC-NR'!B66</f>
        <v>9999</v>
      </c>
      <c r="I26" s="258"/>
      <c r="J26" s="259" t="str">
        <f>'SC-NR'!D66</f>
        <v>ECM-VAV-NR-Medium Ret</v>
      </c>
      <c r="K26" s="259">
        <f>'SC-NR'!E66</f>
        <v>0</v>
      </c>
      <c r="L26" s="259">
        <f>'SC-NR'!F66</f>
        <v>0</v>
      </c>
      <c r="M26" s="259">
        <f>'SC-NR'!G66</f>
        <v>0</v>
      </c>
      <c r="N26" s="259">
        <f>'SC-NR'!H66</f>
        <v>0</v>
      </c>
      <c r="O26" s="259">
        <f>'SC-NR'!I66</f>
        <v>0</v>
      </c>
      <c r="P26" s="259">
        <f>'SC-NR'!J66</f>
        <v>0</v>
      </c>
      <c r="Q26" s="259">
        <f>'SC-NR'!K66</f>
        <v>0</v>
      </c>
      <c r="R26" s="259">
        <f>'SC-NR'!L66</f>
        <v>0</v>
      </c>
      <c r="S26" s="259">
        <f>'SC-NR'!M66</f>
        <v>0</v>
      </c>
      <c r="T26" s="259">
        <f>'SC-NR'!N66</f>
        <v>0</v>
      </c>
      <c r="U26" s="259">
        <f>'SC-NR'!O66</f>
        <v>0</v>
      </c>
      <c r="V26" s="259">
        <f>'SC-NR'!P66</f>
        <v>0</v>
      </c>
      <c r="W26" s="259">
        <f>'SC-NR'!Q66</f>
        <v>0</v>
      </c>
      <c r="X26" s="259">
        <f>'SC-NR'!R66</f>
        <v>0</v>
      </c>
      <c r="Y26" s="259">
        <f>'SC-NR'!S66</f>
        <v>0</v>
      </c>
      <c r="Z26" s="259">
        <f>'SC-NR'!T66</f>
        <v>0</v>
      </c>
      <c r="AA26" s="259">
        <f>'SC-NR'!U66</f>
        <v>0</v>
      </c>
      <c r="AB26" s="259">
        <f>'SC-NR'!V66</f>
        <v>0</v>
      </c>
      <c r="AC26" s="259">
        <f>'SC-NR'!W66</f>
        <v>0</v>
      </c>
      <c r="AD26" s="259">
        <f>'SC-NR'!X66</f>
        <v>0</v>
      </c>
      <c r="AE26" s="259">
        <f>'SC-NR'!Y66</f>
        <v>0</v>
      </c>
      <c r="AF26" s="260">
        <f t="shared" si="8"/>
        <v>0</v>
      </c>
      <c r="AG26" s="260">
        <f t="shared" si="8"/>
        <v>0</v>
      </c>
      <c r="AH26" s="260">
        <f t="shared" si="8"/>
        <v>0</v>
      </c>
      <c r="AI26" s="260">
        <f t="shared" si="8"/>
        <v>0</v>
      </c>
      <c r="AJ26" s="260">
        <f t="shared" si="8"/>
        <v>0</v>
      </c>
      <c r="AK26" s="260">
        <f t="shared" si="8"/>
        <v>0</v>
      </c>
      <c r="AL26" s="260">
        <f t="shared" si="8"/>
        <v>0</v>
      </c>
      <c r="AM26" s="260">
        <f t="shared" si="8"/>
        <v>0</v>
      </c>
      <c r="AN26" s="260">
        <f t="shared" si="8"/>
        <v>0</v>
      </c>
      <c r="AO26" s="260">
        <f t="shared" si="8"/>
        <v>0</v>
      </c>
      <c r="AP26" s="260">
        <f t="shared" si="9"/>
        <v>0</v>
      </c>
      <c r="AQ26" s="260">
        <f t="shared" si="9"/>
        <v>0</v>
      </c>
      <c r="AR26" s="260">
        <f t="shared" si="9"/>
        <v>0</v>
      </c>
      <c r="AS26" s="260">
        <f t="shared" si="9"/>
        <v>0</v>
      </c>
      <c r="AT26" s="260">
        <f t="shared" si="9"/>
        <v>0</v>
      </c>
      <c r="AU26" s="260">
        <f t="shared" si="9"/>
        <v>0</v>
      </c>
      <c r="AV26" s="260">
        <f t="shared" si="9"/>
        <v>0</v>
      </c>
      <c r="AW26" s="260">
        <f t="shared" si="9"/>
        <v>0</v>
      </c>
      <c r="AX26" s="260">
        <f t="shared" si="9"/>
        <v>0</v>
      </c>
      <c r="AY26" s="260">
        <f t="shared" si="9"/>
        <v>0</v>
      </c>
      <c r="AZ26" s="260">
        <f t="shared" si="9"/>
        <v>0</v>
      </c>
      <c r="BA26" s="260">
        <f t="shared" si="9"/>
        <v>0</v>
      </c>
      <c r="BB26" s="260">
        <f t="shared" si="9"/>
        <v>0</v>
      </c>
      <c r="BC26" s="260">
        <f t="shared" si="9"/>
        <v>0</v>
      </c>
      <c r="BD26" s="260">
        <f t="shared" si="9"/>
        <v>0</v>
      </c>
    </row>
    <row r="27" spans="1:56" ht="15">
      <c r="A27" s="255" t="str">
        <f>VLOOKUP(CONCATENATE($C27,"-",$B27),[1]ACHIEV!$B$19:$C$100,2,FALSE)</f>
        <v>LO12Med</v>
      </c>
      <c r="B27" s="255" t="str">
        <f t="shared" si="10"/>
        <v>NR</v>
      </c>
      <c r="C27" s="277" t="str">
        <f>'7PSourceSummary'!$D$2</f>
        <v>ECM-VAV</v>
      </c>
      <c r="D27" s="255" t="s">
        <v>677</v>
      </c>
      <c r="E27" s="256" t="str">
        <f>'SC-NR'!$A$9</f>
        <v>Motors/Drives</v>
      </c>
      <c r="F27" s="257">
        <f t="shared" si="7"/>
        <v>0</v>
      </c>
      <c r="G27" s="257">
        <f>'SC-NR'!A67</f>
        <v>0</v>
      </c>
      <c r="H27" s="257">
        <f>'SC-NR'!B67</f>
        <v>9999</v>
      </c>
      <c r="I27" s="258"/>
      <c r="J27" s="259" t="str">
        <f>'SC-NR'!D67</f>
        <v>ECM-VAV-NR-Small Ret</v>
      </c>
      <c r="K27" s="259">
        <f>'SC-NR'!E67</f>
        <v>0</v>
      </c>
      <c r="L27" s="259">
        <f>'SC-NR'!F67</f>
        <v>0</v>
      </c>
      <c r="M27" s="259">
        <f>'SC-NR'!G67</f>
        <v>0</v>
      </c>
      <c r="N27" s="259">
        <f>'SC-NR'!H67</f>
        <v>0</v>
      </c>
      <c r="O27" s="259">
        <f>'SC-NR'!I67</f>
        <v>0</v>
      </c>
      <c r="P27" s="259">
        <f>'SC-NR'!J67</f>
        <v>0</v>
      </c>
      <c r="Q27" s="259">
        <f>'SC-NR'!K67</f>
        <v>0</v>
      </c>
      <c r="R27" s="259">
        <f>'SC-NR'!L67</f>
        <v>0</v>
      </c>
      <c r="S27" s="259">
        <f>'SC-NR'!M67</f>
        <v>0</v>
      </c>
      <c r="T27" s="259">
        <f>'SC-NR'!N67</f>
        <v>0</v>
      </c>
      <c r="U27" s="259">
        <f>'SC-NR'!O67</f>
        <v>0</v>
      </c>
      <c r="V27" s="259">
        <f>'SC-NR'!P67</f>
        <v>0</v>
      </c>
      <c r="W27" s="259">
        <f>'SC-NR'!Q67</f>
        <v>0</v>
      </c>
      <c r="X27" s="259">
        <f>'SC-NR'!R67</f>
        <v>0</v>
      </c>
      <c r="Y27" s="259">
        <f>'SC-NR'!S67</f>
        <v>0</v>
      </c>
      <c r="Z27" s="259">
        <f>'SC-NR'!T67</f>
        <v>0</v>
      </c>
      <c r="AA27" s="259">
        <f>'SC-NR'!U67</f>
        <v>0</v>
      </c>
      <c r="AB27" s="259">
        <f>'SC-NR'!V67</f>
        <v>0</v>
      </c>
      <c r="AC27" s="259">
        <f>'SC-NR'!W67</f>
        <v>0</v>
      </c>
      <c r="AD27" s="259">
        <f>'SC-NR'!X67</f>
        <v>0</v>
      </c>
      <c r="AE27" s="259">
        <f>'SC-NR'!Y67</f>
        <v>0</v>
      </c>
      <c r="AF27" s="260">
        <f t="shared" si="8"/>
        <v>0</v>
      </c>
      <c r="AG27" s="260">
        <f t="shared" si="8"/>
        <v>0</v>
      </c>
      <c r="AH27" s="260">
        <f t="shared" si="8"/>
        <v>0</v>
      </c>
      <c r="AI27" s="260">
        <f t="shared" si="8"/>
        <v>0</v>
      </c>
      <c r="AJ27" s="260">
        <f t="shared" si="8"/>
        <v>0</v>
      </c>
      <c r="AK27" s="260">
        <f t="shared" si="8"/>
        <v>0</v>
      </c>
      <c r="AL27" s="260">
        <f t="shared" si="8"/>
        <v>0</v>
      </c>
      <c r="AM27" s="260">
        <f t="shared" si="8"/>
        <v>0</v>
      </c>
      <c r="AN27" s="260">
        <f t="shared" si="8"/>
        <v>0</v>
      </c>
      <c r="AO27" s="260">
        <f t="shared" si="8"/>
        <v>0</v>
      </c>
      <c r="AP27" s="260">
        <f t="shared" si="9"/>
        <v>0</v>
      </c>
      <c r="AQ27" s="260">
        <f t="shared" si="9"/>
        <v>0</v>
      </c>
      <c r="AR27" s="260">
        <f t="shared" si="9"/>
        <v>0</v>
      </c>
      <c r="AS27" s="260">
        <f t="shared" si="9"/>
        <v>0</v>
      </c>
      <c r="AT27" s="260">
        <f t="shared" si="9"/>
        <v>0</v>
      </c>
      <c r="AU27" s="260">
        <f t="shared" si="9"/>
        <v>0</v>
      </c>
      <c r="AV27" s="260">
        <f t="shared" si="9"/>
        <v>0</v>
      </c>
      <c r="AW27" s="260">
        <f t="shared" si="9"/>
        <v>0</v>
      </c>
      <c r="AX27" s="260">
        <f t="shared" si="9"/>
        <v>0</v>
      </c>
      <c r="AY27" s="260">
        <f t="shared" si="9"/>
        <v>0</v>
      </c>
      <c r="AZ27" s="260">
        <f t="shared" si="9"/>
        <v>0</v>
      </c>
      <c r="BA27" s="260">
        <f t="shared" si="9"/>
        <v>0</v>
      </c>
      <c r="BB27" s="260">
        <f t="shared" si="9"/>
        <v>0</v>
      </c>
      <c r="BC27" s="260">
        <f t="shared" si="9"/>
        <v>0</v>
      </c>
      <c r="BD27" s="260">
        <f t="shared" si="9"/>
        <v>0</v>
      </c>
    </row>
    <row r="28" spans="1:56" ht="15">
      <c r="A28" s="255" t="str">
        <f>VLOOKUP(CONCATENATE($C28,"-",$B28),[1]ACHIEV!$B$19:$C$100,2,FALSE)</f>
        <v>LO12Med</v>
      </c>
      <c r="B28" s="255" t="str">
        <f t="shared" si="10"/>
        <v>NR</v>
      </c>
      <c r="C28" s="277" t="str">
        <f>'7PSourceSummary'!$D$2</f>
        <v>ECM-VAV</v>
      </c>
      <c r="D28" s="255" t="s">
        <v>677</v>
      </c>
      <c r="E28" s="256" t="str">
        <f>'SC-NR'!$A$9</f>
        <v>Motors/Drives</v>
      </c>
      <c r="F28" s="257">
        <f t="shared" si="7"/>
        <v>1.2612038579999505E-5</v>
      </c>
      <c r="G28" s="257">
        <f>'SC-NR'!A68</f>
        <v>6.7090175771572017E-2</v>
      </c>
      <c r="H28" s="257">
        <f>'SC-NR'!B68</f>
        <v>22.457534174758862</v>
      </c>
      <c r="I28" s="258"/>
      <c r="J28" s="259" t="str">
        <f>'SC-NR'!D68</f>
        <v>ECM-VAV-NR-School K-12</v>
      </c>
      <c r="K28" s="259">
        <f>'SC-NR'!E68</f>
        <v>8.5839898217767458E-3</v>
      </c>
      <c r="L28" s="259">
        <f>'SC-NR'!F68</f>
        <v>1.7097590927014922E-2</v>
      </c>
      <c r="M28" s="259">
        <f>'SC-NR'!G68</f>
        <v>2.5541236206321243E-2</v>
      </c>
      <c r="N28" s="259">
        <f>'SC-NR'!H68</f>
        <v>3.3915356183833768E-2</v>
      </c>
      <c r="O28" s="259">
        <f>'SC-NR'!I68</f>
        <v>4.2220379029350066E-2</v>
      </c>
      <c r="P28" s="259">
        <f>'SC-NR'!J68</f>
        <v>4.9615785060889081E-2</v>
      </c>
      <c r="Q28" s="259">
        <f>'SC-NR'!K68</f>
        <v>5.5442343299146282E-2</v>
      </c>
      <c r="R28" s="259">
        <f>'SC-NR'!L68</f>
        <v>6.0019237713126276E-2</v>
      </c>
      <c r="S28" s="259">
        <f>'SC-NR'!M68</f>
        <v>6.36007674533971E-2</v>
      </c>
      <c r="T28" s="259">
        <f>'SC-NR'!N68</f>
        <v>6.6389536642497068E-2</v>
      </c>
      <c r="U28" s="259">
        <f>'SC-NR'!O68</f>
        <v>6.8546962944728937E-2</v>
      </c>
      <c r="V28" s="259">
        <f>'SC-NR'!P68</f>
        <v>7.0201649953868378E-2</v>
      </c>
      <c r="W28" s="259">
        <f>'SC-NR'!Q68</f>
        <v>7.1456057641880094E-2</v>
      </c>
      <c r="X28" s="259">
        <f>'SC-NR'!R68</f>
        <v>7.2391816838801193E-2</v>
      </c>
      <c r="Y28" s="259">
        <f>'SC-NR'!S68</f>
        <v>7.3073963385135304E-2</v>
      </c>
      <c r="Z28" s="259">
        <f>'SC-NR'!T68</f>
        <v>7.3554311565730002E-2</v>
      </c>
      <c r="AA28" s="259">
        <f>'SC-NR'!U68</f>
        <v>7.3258036943670571E-2</v>
      </c>
      <c r="AB28" s="259">
        <f>'SC-NR'!V68</f>
        <v>7.295956339696337E-2</v>
      </c>
      <c r="AC28" s="259">
        <f>'SC-NR'!W68</f>
        <v>7.2661068963866163E-2</v>
      </c>
      <c r="AD28" s="259">
        <f>'SC-NR'!X68</f>
        <v>7.2363366348639949E-2</v>
      </c>
      <c r="AE28" s="259">
        <f>'SC-NR'!Y68</f>
        <v>1.3066045238768098</v>
      </c>
      <c r="AF28" s="260">
        <f t="shared" si="8"/>
        <v>4.2068984628793483E-3</v>
      </c>
      <c r="AG28" s="260">
        <f t="shared" si="8"/>
        <v>3.7826841365766412E-3</v>
      </c>
      <c r="AH28" s="260">
        <f t="shared" si="8"/>
        <v>4.3528970060183452E-3</v>
      </c>
      <c r="AI28" s="260">
        <f t="shared" si="8"/>
        <v>4.0495913266966584E-3</v>
      </c>
      <c r="AJ28" s="260">
        <f t="shared" si="8"/>
        <v>4.1343929036988048E-3</v>
      </c>
      <c r="AK28" s="260">
        <f t="shared" si="8"/>
        <v>4.0924893206780253E-3</v>
      </c>
      <c r="AL28" s="260">
        <f t="shared" si="8"/>
        <v>3.8879347141399061E-3</v>
      </c>
      <c r="AM28" s="260">
        <f t="shared" si="8"/>
        <v>4.0510803323799303E-3</v>
      </c>
      <c r="AN28" s="260">
        <f t="shared" si="8"/>
        <v>3.785003962872751E-3</v>
      </c>
      <c r="AO28" s="260">
        <f t="shared" si="8"/>
        <v>4.3156237431165416E-3</v>
      </c>
      <c r="AP28" s="260">
        <f t="shared" si="9"/>
        <v>3.8190923761278373E-3</v>
      </c>
      <c r="AQ28" s="260">
        <f t="shared" si="9"/>
        <v>4.1579932297269992E-3</v>
      </c>
      <c r="AR28" s="260">
        <f t="shared" si="9"/>
        <v>0</v>
      </c>
      <c r="AS28" s="260">
        <f t="shared" si="9"/>
        <v>1.7860794611749434E-3</v>
      </c>
      <c r="AT28" s="260">
        <f t="shared" si="9"/>
        <v>1.5345470506977251E-3</v>
      </c>
      <c r="AU28" s="260">
        <f t="shared" si="9"/>
        <v>1.4719536973126978E-3</v>
      </c>
      <c r="AV28" s="260">
        <f t="shared" si="9"/>
        <v>1.5369650615150194E-3</v>
      </c>
      <c r="AW28" s="260">
        <f t="shared" si="9"/>
        <v>1.5079687971162551E-3</v>
      </c>
      <c r="AX28" s="260">
        <f t="shared" si="9"/>
        <v>1.3232008015513707E-3</v>
      </c>
      <c r="AY28" s="260">
        <f t="shared" si="9"/>
        <v>1.5536059408331132E-3</v>
      </c>
      <c r="AZ28" s="260">
        <f t="shared" si="9"/>
        <v>1.27411401861054E-3</v>
      </c>
      <c r="BA28" s="260">
        <f t="shared" si="9"/>
        <v>1.5685725613774504E-3</v>
      </c>
      <c r="BB28" s="260">
        <f t="shared" si="9"/>
        <v>1.40882284596087E-3</v>
      </c>
      <c r="BC28" s="260">
        <f t="shared" si="9"/>
        <v>1.6902979169345603E-3</v>
      </c>
      <c r="BD28" s="260">
        <f t="shared" si="9"/>
        <v>1.798366103575678E-3</v>
      </c>
    </row>
    <row r="29" spans="1:56" ht="15">
      <c r="A29" s="255" t="str">
        <f>VLOOKUP(CONCATENATE($C29,"-",$B29),[1]ACHIEV!$B$19:$C$100,2,FALSE)</f>
        <v>LO12Med</v>
      </c>
      <c r="B29" s="255" t="str">
        <f t="shared" si="10"/>
        <v>NR</v>
      </c>
      <c r="C29" s="277" t="str">
        <f>'7PSourceSummary'!$D$2</f>
        <v>ECM-VAV</v>
      </c>
      <c r="D29" s="255" t="s">
        <v>677</v>
      </c>
      <c r="E29" s="256" t="str">
        <f>'SC-NR'!$A$9</f>
        <v>Motors/Drives</v>
      </c>
      <c r="F29" s="257">
        <f t="shared" si="7"/>
        <v>5.1768548528883946E-5</v>
      </c>
      <c r="G29" s="257">
        <f>'SC-NR'!A69</f>
        <v>0.27538458578376129</v>
      </c>
      <c r="H29" s="257">
        <f>'SC-NR'!B69</f>
        <v>22.423202089124281</v>
      </c>
      <c r="I29" s="258"/>
      <c r="J29" s="259" t="str">
        <f>'SC-NR'!D69</f>
        <v>ECM-VAV-NR-University</v>
      </c>
      <c r="K29" s="259">
        <f>'SC-NR'!E69</f>
        <v>1.5866968793748042E-2</v>
      </c>
      <c r="L29" s="259">
        <f>'SC-NR'!F69</f>
        <v>3.1603828443387341E-2</v>
      </c>
      <c r="M29" s="259">
        <f>'SC-NR'!G69</f>
        <v>4.7211379120154183E-2</v>
      </c>
      <c r="N29" s="259">
        <f>'SC-NR'!H69</f>
        <v>6.2690416621015405E-2</v>
      </c>
      <c r="O29" s="259">
        <f>'SC-NR'!I69</f>
        <v>7.8041732391086555E-2</v>
      </c>
      <c r="P29" s="259">
        <f>'SC-NR'!J69</f>
        <v>9.1711678320174059E-2</v>
      </c>
      <c r="Q29" s="259">
        <f>'SC-NR'!K69</f>
        <v>0.10248170713670951</v>
      </c>
      <c r="R29" s="259">
        <f>'SC-NR'!L69</f>
        <v>0.11094181046239925</v>
      </c>
      <c r="S29" s="259">
        <f>'SC-NR'!M69</f>
        <v>0.11756204438655778</v>
      </c>
      <c r="T29" s="259">
        <f>'SC-NR'!N69</f>
        <v>0.12271690996947805</v>
      </c>
      <c r="U29" s="259">
        <f>'SC-NR'!O69</f>
        <v>0.12670477767704239</v>
      </c>
      <c r="V29" s="259">
        <f>'SC-NR'!P69</f>
        <v>0.12976336321623183</v>
      </c>
      <c r="W29" s="259">
        <f>'SC-NR'!Q69</f>
        <v>0.13208205744275878</v>
      </c>
      <c r="X29" s="259">
        <f>'SC-NR'!R69</f>
        <v>0.13381174984504271</v>
      </c>
      <c r="Y29" s="259">
        <f>'SC-NR'!S69</f>
        <v>0.13507265511032948</v>
      </c>
      <c r="Z29" s="259">
        <f>'SC-NR'!T69</f>
        <v>0.13596054870641619</v>
      </c>
      <c r="AA29" s="259">
        <f>'SC-NR'!U69</f>
        <v>0.13541290358099095</v>
      </c>
      <c r="AB29" s="259">
        <f>'SC-NR'!V69</f>
        <v>0.13486119388075946</v>
      </c>
      <c r="AC29" s="259">
        <f>'SC-NR'!W69</f>
        <v>0.13430944557334115</v>
      </c>
      <c r="AD29" s="259">
        <f>'SC-NR'!X69</f>
        <v>0.13375916089177881</v>
      </c>
      <c r="AE29" s="259">
        <f>'SC-NR'!Y69</f>
        <v>2.4151768159753257</v>
      </c>
      <c r="AF29" s="260">
        <f t="shared" si="8"/>
        <v>1.7268027357371547E-2</v>
      </c>
      <c r="AG29" s="260">
        <f t="shared" si="8"/>
        <v>1.5526757712615167E-2</v>
      </c>
      <c r="AH29" s="260">
        <f t="shared" si="8"/>
        <v>1.786730657917978E-2</v>
      </c>
      <c r="AI29" s="260">
        <f t="shared" si="8"/>
        <v>1.6622329831015449E-2</v>
      </c>
      <c r="AJ29" s="260">
        <f t="shared" si="8"/>
        <v>1.6970414284334785E-2</v>
      </c>
      <c r="AK29" s="260">
        <f t="shared" si="8"/>
        <v>1.6798412933610611E-2</v>
      </c>
      <c r="AL29" s="260">
        <f t="shared" si="8"/>
        <v>1.5958779038724776E-2</v>
      </c>
      <c r="AM29" s="260">
        <f t="shared" si="8"/>
        <v>1.6628441742463015E-2</v>
      </c>
      <c r="AN29" s="260">
        <f t="shared" si="8"/>
        <v>1.5536279887751801E-2</v>
      </c>
      <c r="AO29" s="260">
        <f t="shared" si="8"/>
        <v>1.7714311271789757E-2</v>
      </c>
      <c r="AP29" s="260">
        <f t="shared" si="9"/>
        <v>1.5676202364572248E-2</v>
      </c>
      <c r="AQ29" s="260">
        <f t="shared" si="9"/>
        <v>1.7067286381223672E-2</v>
      </c>
      <c r="AR29" s="260">
        <f t="shared" si="9"/>
        <v>0</v>
      </c>
      <c r="AS29" s="260">
        <f t="shared" si="9"/>
        <v>7.3313081525858753E-3</v>
      </c>
      <c r="AT29" s="260">
        <f t="shared" si="9"/>
        <v>6.298844787065664E-3</v>
      </c>
      <c r="AU29" s="260">
        <f t="shared" si="9"/>
        <v>6.0419182773864891E-3</v>
      </c>
      <c r="AV29" s="260">
        <f t="shared" si="9"/>
        <v>6.308769979535102E-3</v>
      </c>
      <c r="AW29" s="260">
        <f t="shared" si="9"/>
        <v>6.1897492113093958E-3</v>
      </c>
      <c r="AX29" s="260">
        <f t="shared" si="9"/>
        <v>5.4313332832013079E-3</v>
      </c>
      <c r="AY29" s="260">
        <f t="shared" si="9"/>
        <v>6.3770756830958397E-3</v>
      </c>
      <c r="AZ29" s="260">
        <f t="shared" si="9"/>
        <v>5.2298471008779355E-3</v>
      </c>
      <c r="BA29" s="260">
        <f t="shared" si="9"/>
        <v>6.4385090681151041E-3</v>
      </c>
      <c r="BB29" s="260">
        <f t="shared" si="9"/>
        <v>5.7827855034779446E-3</v>
      </c>
      <c r="BC29" s="260">
        <f t="shared" si="9"/>
        <v>6.9381543028154673E-3</v>
      </c>
      <c r="BD29" s="260">
        <f t="shared" si="9"/>
        <v>7.3817410496425139E-3</v>
      </c>
    </row>
    <row r="30" spans="1:56" ht="15">
      <c r="A30" s="255" t="str">
        <f>VLOOKUP(CONCATENATE($C30,"-",$B30),[1]ACHIEV!$B$19:$C$100,2,FALSE)</f>
        <v>LO12Med</v>
      </c>
      <c r="B30" s="255" t="str">
        <f t="shared" si="10"/>
        <v>NR</v>
      </c>
      <c r="C30" s="277" t="str">
        <f>'7PSourceSummary'!$D$2</f>
        <v>ECM-VAV</v>
      </c>
      <c r="D30" s="255" t="s">
        <v>677</v>
      </c>
      <c r="E30" s="256" t="str">
        <f>'SC-NR'!$A$9</f>
        <v>Motors/Drives</v>
      </c>
      <c r="F30" s="257">
        <f t="shared" si="7"/>
        <v>0</v>
      </c>
      <c r="G30" s="257">
        <f>'SC-NR'!A70</f>
        <v>0</v>
      </c>
      <c r="H30" s="257">
        <f>'SC-NR'!B70</f>
        <v>9999</v>
      </c>
      <c r="I30" s="258"/>
      <c r="J30" s="259" t="str">
        <f>'SC-NR'!D70</f>
        <v>ECM-VAV-NR-Warehouse</v>
      </c>
      <c r="K30" s="259">
        <f>'SC-NR'!E70</f>
        <v>0</v>
      </c>
      <c r="L30" s="259">
        <f>'SC-NR'!F70</f>
        <v>0</v>
      </c>
      <c r="M30" s="259">
        <f>'SC-NR'!G70</f>
        <v>0</v>
      </c>
      <c r="N30" s="259">
        <f>'SC-NR'!H70</f>
        <v>0</v>
      </c>
      <c r="O30" s="259">
        <f>'SC-NR'!I70</f>
        <v>0</v>
      </c>
      <c r="P30" s="259">
        <f>'SC-NR'!J70</f>
        <v>0</v>
      </c>
      <c r="Q30" s="259">
        <f>'SC-NR'!K70</f>
        <v>0</v>
      </c>
      <c r="R30" s="259">
        <f>'SC-NR'!L70</f>
        <v>0</v>
      </c>
      <c r="S30" s="259">
        <f>'SC-NR'!M70</f>
        <v>0</v>
      </c>
      <c r="T30" s="259">
        <f>'SC-NR'!N70</f>
        <v>0</v>
      </c>
      <c r="U30" s="259">
        <f>'SC-NR'!O70</f>
        <v>0</v>
      </c>
      <c r="V30" s="259">
        <f>'SC-NR'!P70</f>
        <v>0</v>
      </c>
      <c r="W30" s="259">
        <f>'SC-NR'!Q70</f>
        <v>0</v>
      </c>
      <c r="X30" s="259">
        <f>'SC-NR'!R70</f>
        <v>0</v>
      </c>
      <c r="Y30" s="259">
        <f>'SC-NR'!S70</f>
        <v>0</v>
      </c>
      <c r="Z30" s="259">
        <f>'SC-NR'!T70</f>
        <v>0</v>
      </c>
      <c r="AA30" s="259">
        <f>'SC-NR'!U70</f>
        <v>0</v>
      </c>
      <c r="AB30" s="259">
        <f>'SC-NR'!V70</f>
        <v>0</v>
      </c>
      <c r="AC30" s="259">
        <f>'SC-NR'!W70</f>
        <v>0</v>
      </c>
      <c r="AD30" s="259">
        <f>'SC-NR'!X70</f>
        <v>0</v>
      </c>
      <c r="AE30" s="259">
        <f>'SC-NR'!Y70</f>
        <v>0</v>
      </c>
      <c r="AF30" s="260">
        <f t="shared" si="8"/>
        <v>0</v>
      </c>
      <c r="AG30" s="260">
        <f t="shared" si="8"/>
        <v>0</v>
      </c>
      <c r="AH30" s="260">
        <f t="shared" si="8"/>
        <v>0</v>
      </c>
      <c r="AI30" s="260">
        <f t="shared" si="8"/>
        <v>0</v>
      </c>
      <c r="AJ30" s="260">
        <f t="shared" si="8"/>
        <v>0</v>
      </c>
      <c r="AK30" s="260">
        <f t="shared" si="8"/>
        <v>0</v>
      </c>
      <c r="AL30" s="260">
        <f t="shared" si="8"/>
        <v>0</v>
      </c>
      <c r="AM30" s="260">
        <f t="shared" si="8"/>
        <v>0</v>
      </c>
      <c r="AN30" s="260">
        <f t="shared" si="8"/>
        <v>0</v>
      </c>
      <c r="AO30" s="260">
        <f t="shared" si="8"/>
        <v>0</v>
      </c>
      <c r="AP30" s="260">
        <f t="shared" si="9"/>
        <v>0</v>
      </c>
      <c r="AQ30" s="260">
        <f t="shared" si="9"/>
        <v>0</v>
      </c>
      <c r="AR30" s="260">
        <f t="shared" si="9"/>
        <v>0</v>
      </c>
      <c r="AS30" s="260">
        <f t="shared" si="9"/>
        <v>0</v>
      </c>
      <c r="AT30" s="260">
        <f t="shared" si="9"/>
        <v>0</v>
      </c>
      <c r="AU30" s="260">
        <f t="shared" si="9"/>
        <v>0</v>
      </c>
      <c r="AV30" s="260">
        <f t="shared" si="9"/>
        <v>0</v>
      </c>
      <c r="AW30" s="260">
        <f t="shared" si="9"/>
        <v>0</v>
      </c>
      <c r="AX30" s="260">
        <f t="shared" si="9"/>
        <v>0</v>
      </c>
      <c r="AY30" s="260">
        <f t="shared" si="9"/>
        <v>0</v>
      </c>
      <c r="AZ30" s="260">
        <f t="shared" si="9"/>
        <v>0</v>
      </c>
      <c r="BA30" s="260">
        <f t="shared" si="9"/>
        <v>0</v>
      </c>
      <c r="BB30" s="260">
        <f t="shared" si="9"/>
        <v>0</v>
      </c>
      <c r="BC30" s="260">
        <f t="shared" si="9"/>
        <v>0</v>
      </c>
      <c r="BD30" s="260">
        <f t="shared" si="9"/>
        <v>0</v>
      </c>
    </row>
    <row r="31" spans="1:56" ht="15">
      <c r="A31" s="255" t="str">
        <f>VLOOKUP(CONCATENATE($C31,"-",$B31),[1]ACHIEV!$B$19:$C$100,2,FALSE)</f>
        <v>LO12Med</v>
      </c>
      <c r="B31" s="255" t="str">
        <f t="shared" si="10"/>
        <v>NR</v>
      </c>
      <c r="C31" s="277" t="str">
        <f>'7PSourceSummary'!$D$2</f>
        <v>ECM-VAV</v>
      </c>
      <c r="D31" s="255" t="s">
        <v>677</v>
      </c>
      <c r="E31" s="256" t="str">
        <f>'SC-NR'!$A$9</f>
        <v>Motors/Drives</v>
      </c>
      <c r="F31" s="257">
        <f t="shared" si="7"/>
        <v>0</v>
      </c>
      <c r="G31" s="257">
        <f>'SC-NR'!A71</f>
        <v>0</v>
      </c>
      <c r="H31" s="257">
        <f>'SC-NR'!B71</f>
        <v>9999</v>
      </c>
      <c r="I31" s="258"/>
      <c r="J31" s="259" t="str">
        <f>'SC-NR'!D71</f>
        <v>ECM-VAV-NR-Supermarket</v>
      </c>
      <c r="K31" s="259">
        <f>'SC-NR'!E71</f>
        <v>0</v>
      </c>
      <c r="L31" s="259">
        <f>'SC-NR'!F71</f>
        <v>0</v>
      </c>
      <c r="M31" s="259">
        <f>'SC-NR'!G71</f>
        <v>0</v>
      </c>
      <c r="N31" s="259">
        <f>'SC-NR'!H71</f>
        <v>0</v>
      </c>
      <c r="O31" s="259">
        <f>'SC-NR'!I71</f>
        <v>0</v>
      </c>
      <c r="P31" s="259">
        <f>'SC-NR'!J71</f>
        <v>0</v>
      </c>
      <c r="Q31" s="259">
        <f>'SC-NR'!K71</f>
        <v>0</v>
      </c>
      <c r="R31" s="259">
        <f>'SC-NR'!L71</f>
        <v>0</v>
      </c>
      <c r="S31" s="259">
        <f>'SC-NR'!M71</f>
        <v>0</v>
      </c>
      <c r="T31" s="259">
        <f>'SC-NR'!N71</f>
        <v>0</v>
      </c>
      <c r="U31" s="259">
        <f>'SC-NR'!O71</f>
        <v>0</v>
      </c>
      <c r="V31" s="259">
        <f>'SC-NR'!P71</f>
        <v>0</v>
      </c>
      <c r="W31" s="259">
        <f>'SC-NR'!Q71</f>
        <v>0</v>
      </c>
      <c r="X31" s="259">
        <f>'SC-NR'!R71</f>
        <v>0</v>
      </c>
      <c r="Y31" s="259">
        <f>'SC-NR'!S71</f>
        <v>0</v>
      </c>
      <c r="Z31" s="259">
        <f>'SC-NR'!T71</f>
        <v>0</v>
      </c>
      <c r="AA31" s="259">
        <f>'SC-NR'!U71</f>
        <v>0</v>
      </c>
      <c r="AB31" s="259">
        <f>'SC-NR'!V71</f>
        <v>0</v>
      </c>
      <c r="AC31" s="259">
        <f>'SC-NR'!W71</f>
        <v>0</v>
      </c>
      <c r="AD31" s="259">
        <f>'SC-NR'!X71</f>
        <v>0</v>
      </c>
      <c r="AE31" s="259">
        <f>'SC-NR'!Y71</f>
        <v>0</v>
      </c>
      <c r="AF31" s="260">
        <f t="shared" ref="AF31:AO38" si="11">VLOOKUP($J31,MeasureOutputR,COLUMN()-17,FALSE)</f>
        <v>0</v>
      </c>
      <c r="AG31" s="260">
        <f t="shared" si="11"/>
        <v>0</v>
      </c>
      <c r="AH31" s="260">
        <f t="shared" si="11"/>
        <v>0</v>
      </c>
      <c r="AI31" s="260">
        <f t="shared" si="11"/>
        <v>0</v>
      </c>
      <c r="AJ31" s="260">
        <f t="shared" si="11"/>
        <v>0</v>
      </c>
      <c r="AK31" s="260">
        <f t="shared" si="11"/>
        <v>0</v>
      </c>
      <c r="AL31" s="260">
        <f t="shared" si="11"/>
        <v>0</v>
      </c>
      <c r="AM31" s="260">
        <f t="shared" si="11"/>
        <v>0</v>
      </c>
      <c r="AN31" s="260">
        <f t="shared" si="11"/>
        <v>0</v>
      </c>
      <c r="AO31" s="260">
        <f t="shared" si="11"/>
        <v>0</v>
      </c>
      <c r="AP31" s="260">
        <f t="shared" ref="AP31:BD38" si="12">VLOOKUP($J31,MeasureOutputR,COLUMN()-17,FALSE)</f>
        <v>0</v>
      </c>
      <c r="AQ31" s="260">
        <f t="shared" si="12"/>
        <v>0</v>
      </c>
      <c r="AR31" s="260">
        <f t="shared" si="12"/>
        <v>0</v>
      </c>
      <c r="AS31" s="260">
        <f t="shared" si="12"/>
        <v>0</v>
      </c>
      <c r="AT31" s="260">
        <f t="shared" si="12"/>
        <v>0</v>
      </c>
      <c r="AU31" s="260">
        <f t="shared" si="12"/>
        <v>0</v>
      </c>
      <c r="AV31" s="260">
        <f t="shared" si="12"/>
        <v>0</v>
      </c>
      <c r="AW31" s="260">
        <f t="shared" si="12"/>
        <v>0</v>
      </c>
      <c r="AX31" s="260">
        <f t="shared" si="12"/>
        <v>0</v>
      </c>
      <c r="AY31" s="260">
        <f t="shared" si="12"/>
        <v>0</v>
      </c>
      <c r="AZ31" s="260">
        <f t="shared" si="12"/>
        <v>0</v>
      </c>
      <c r="BA31" s="260">
        <f t="shared" si="12"/>
        <v>0</v>
      </c>
      <c r="BB31" s="260">
        <f t="shared" si="12"/>
        <v>0</v>
      </c>
      <c r="BC31" s="260">
        <f t="shared" si="12"/>
        <v>0</v>
      </c>
      <c r="BD31" s="260">
        <f t="shared" si="12"/>
        <v>0</v>
      </c>
    </row>
    <row r="32" spans="1:56" ht="15">
      <c r="A32" s="255" t="str">
        <f>VLOOKUP(CONCATENATE($C32,"-",$B32),[1]ACHIEV!$B$19:$C$100,2,FALSE)</f>
        <v>LO12Med</v>
      </c>
      <c r="B32" s="255" t="str">
        <f t="shared" si="10"/>
        <v>NR</v>
      </c>
      <c r="C32" s="277" t="str">
        <f>'7PSourceSummary'!$D$2</f>
        <v>ECM-VAV</v>
      </c>
      <c r="D32" s="255" t="s">
        <v>677</v>
      </c>
      <c r="E32" s="256" t="str">
        <f>'SC-NR'!$A$9</f>
        <v>Motors/Drives</v>
      </c>
      <c r="F32" s="257">
        <f t="shared" si="7"/>
        <v>0</v>
      </c>
      <c r="G32" s="257">
        <f>'SC-NR'!A72</f>
        <v>0</v>
      </c>
      <c r="H32" s="257">
        <f>'SC-NR'!B72</f>
        <v>9999</v>
      </c>
      <c r="I32" s="258"/>
      <c r="J32" s="259" t="str">
        <f>'SC-NR'!D72</f>
        <v>ECM-VAV-NR-MiniMart</v>
      </c>
      <c r="K32" s="259">
        <f>'SC-NR'!E72</f>
        <v>0</v>
      </c>
      <c r="L32" s="259">
        <f>'SC-NR'!F72</f>
        <v>0</v>
      </c>
      <c r="M32" s="259">
        <f>'SC-NR'!G72</f>
        <v>0</v>
      </c>
      <c r="N32" s="259">
        <f>'SC-NR'!H72</f>
        <v>0</v>
      </c>
      <c r="O32" s="259">
        <f>'SC-NR'!I72</f>
        <v>0</v>
      </c>
      <c r="P32" s="259">
        <f>'SC-NR'!J72</f>
        <v>0</v>
      </c>
      <c r="Q32" s="259">
        <f>'SC-NR'!K72</f>
        <v>0</v>
      </c>
      <c r="R32" s="259">
        <f>'SC-NR'!L72</f>
        <v>0</v>
      </c>
      <c r="S32" s="259">
        <f>'SC-NR'!M72</f>
        <v>0</v>
      </c>
      <c r="T32" s="259">
        <f>'SC-NR'!N72</f>
        <v>0</v>
      </c>
      <c r="U32" s="259">
        <f>'SC-NR'!O72</f>
        <v>0</v>
      </c>
      <c r="V32" s="259">
        <f>'SC-NR'!P72</f>
        <v>0</v>
      </c>
      <c r="W32" s="259">
        <f>'SC-NR'!Q72</f>
        <v>0</v>
      </c>
      <c r="X32" s="259">
        <f>'SC-NR'!R72</f>
        <v>0</v>
      </c>
      <c r="Y32" s="259">
        <f>'SC-NR'!S72</f>
        <v>0</v>
      </c>
      <c r="Z32" s="259">
        <f>'SC-NR'!T72</f>
        <v>0</v>
      </c>
      <c r="AA32" s="259">
        <f>'SC-NR'!U72</f>
        <v>0</v>
      </c>
      <c r="AB32" s="259">
        <f>'SC-NR'!V72</f>
        <v>0</v>
      </c>
      <c r="AC32" s="259">
        <f>'SC-NR'!W72</f>
        <v>0</v>
      </c>
      <c r="AD32" s="259">
        <f>'SC-NR'!X72</f>
        <v>0</v>
      </c>
      <c r="AE32" s="259">
        <f>'SC-NR'!Y72</f>
        <v>0</v>
      </c>
      <c r="AF32" s="260">
        <f t="shared" si="11"/>
        <v>0</v>
      </c>
      <c r="AG32" s="260">
        <f t="shared" si="11"/>
        <v>0</v>
      </c>
      <c r="AH32" s="260">
        <f t="shared" si="11"/>
        <v>0</v>
      </c>
      <c r="AI32" s="260">
        <f t="shared" si="11"/>
        <v>0</v>
      </c>
      <c r="AJ32" s="260">
        <f t="shared" si="11"/>
        <v>0</v>
      </c>
      <c r="AK32" s="260">
        <f t="shared" si="11"/>
        <v>0</v>
      </c>
      <c r="AL32" s="260">
        <f t="shared" si="11"/>
        <v>0</v>
      </c>
      <c r="AM32" s="260">
        <f t="shared" si="11"/>
        <v>0</v>
      </c>
      <c r="AN32" s="260">
        <f t="shared" si="11"/>
        <v>0</v>
      </c>
      <c r="AO32" s="260">
        <f t="shared" si="11"/>
        <v>0</v>
      </c>
      <c r="AP32" s="260">
        <f t="shared" si="12"/>
        <v>0</v>
      </c>
      <c r="AQ32" s="260">
        <f t="shared" si="12"/>
        <v>0</v>
      </c>
      <c r="AR32" s="260">
        <f t="shared" si="12"/>
        <v>0</v>
      </c>
      <c r="AS32" s="260">
        <f t="shared" si="12"/>
        <v>0</v>
      </c>
      <c r="AT32" s="260">
        <f t="shared" si="12"/>
        <v>0</v>
      </c>
      <c r="AU32" s="260">
        <f t="shared" si="12"/>
        <v>0</v>
      </c>
      <c r="AV32" s="260">
        <f t="shared" si="12"/>
        <v>0</v>
      </c>
      <c r="AW32" s="260">
        <f t="shared" si="12"/>
        <v>0</v>
      </c>
      <c r="AX32" s="260">
        <f t="shared" si="12"/>
        <v>0</v>
      </c>
      <c r="AY32" s="260">
        <f t="shared" si="12"/>
        <v>0</v>
      </c>
      <c r="AZ32" s="260">
        <f t="shared" si="12"/>
        <v>0</v>
      </c>
      <c r="BA32" s="260">
        <f t="shared" si="12"/>
        <v>0</v>
      </c>
      <c r="BB32" s="260">
        <f t="shared" si="12"/>
        <v>0</v>
      </c>
      <c r="BC32" s="260">
        <f t="shared" si="12"/>
        <v>0</v>
      </c>
      <c r="BD32" s="260">
        <f t="shared" si="12"/>
        <v>0</v>
      </c>
    </row>
    <row r="33" spans="1:56" ht="15">
      <c r="A33" s="255" t="str">
        <f>VLOOKUP(CONCATENATE($C33,"-",$B33),[1]ACHIEV!$B$19:$C$100,2,FALSE)</f>
        <v>LO12Med</v>
      </c>
      <c r="B33" s="255" t="str">
        <f t="shared" si="10"/>
        <v>NR</v>
      </c>
      <c r="C33" s="277" t="str">
        <f>'7PSourceSummary'!$D$2</f>
        <v>ECM-VAV</v>
      </c>
      <c r="D33" s="255" t="s">
        <v>677</v>
      </c>
      <c r="E33" s="256" t="str">
        <f>'SC-NR'!$A$9</f>
        <v>Motors/Drives</v>
      </c>
      <c r="F33" s="257">
        <f t="shared" si="7"/>
        <v>0</v>
      </c>
      <c r="G33" s="257">
        <f>'SC-NR'!A73</f>
        <v>0</v>
      </c>
      <c r="H33" s="257">
        <f>'SC-NR'!B73</f>
        <v>9999</v>
      </c>
      <c r="I33" s="258"/>
      <c r="J33" s="259" t="str">
        <f>'SC-NR'!D73</f>
        <v>ECM-VAV-NR-Restaurant</v>
      </c>
      <c r="K33" s="259">
        <f>'SC-NR'!E73</f>
        <v>0</v>
      </c>
      <c r="L33" s="259">
        <f>'SC-NR'!F73</f>
        <v>0</v>
      </c>
      <c r="M33" s="259">
        <f>'SC-NR'!G73</f>
        <v>0</v>
      </c>
      <c r="N33" s="259">
        <f>'SC-NR'!H73</f>
        <v>0</v>
      </c>
      <c r="O33" s="259">
        <f>'SC-NR'!I73</f>
        <v>0</v>
      </c>
      <c r="P33" s="259">
        <f>'SC-NR'!J73</f>
        <v>0</v>
      </c>
      <c r="Q33" s="259">
        <f>'SC-NR'!K73</f>
        <v>0</v>
      </c>
      <c r="R33" s="259">
        <f>'SC-NR'!L73</f>
        <v>0</v>
      </c>
      <c r="S33" s="259">
        <f>'SC-NR'!M73</f>
        <v>0</v>
      </c>
      <c r="T33" s="259">
        <f>'SC-NR'!N73</f>
        <v>0</v>
      </c>
      <c r="U33" s="259">
        <f>'SC-NR'!O73</f>
        <v>0</v>
      </c>
      <c r="V33" s="259">
        <f>'SC-NR'!P73</f>
        <v>0</v>
      </c>
      <c r="W33" s="259">
        <f>'SC-NR'!Q73</f>
        <v>0</v>
      </c>
      <c r="X33" s="259">
        <f>'SC-NR'!R73</f>
        <v>0</v>
      </c>
      <c r="Y33" s="259">
        <f>'SC-NR'!S73</f>
        <v>0</v>
      </c>
      <c r="Z33" s="259">
        <f>'SC-NR'!T73</f>
        <v>0</v>
      </c>
      <c r="AA33" s="259">
        <f>'SC-NR'!U73</f>
        <v>0</v>
      </c>
      <c r="AB33" s="259">
        <f>'SC-NR'!V73</f>
        <v>0</v>
      </c>
      <c r="AC33" s="259">
        <f>'SC-NR'!W73</f>
        <v>0</v>
      </c>
      <c r="AD33" s="259">
        <f>'SC-NR'!X73</f>
        <v>0</v>
      </c>
      <c r="AE33" s="259">
        <f>'SC-NR'!Y73</f>
        <v>0</v>
      </c>
      <c r="AF33" s="260">
        <f t="shared" si="11"/>
        <v>0</v>
      </c>
      <c r="AG33" s="260">
        <f t="shared" si="11"/>
        <v>0</v>
      </c>
      <c r="AH33" s="260">
        <f t="shared" si="11"/>
        <v>0</v>
      </c>
      <c r="AI33" s="260">
        <f t="shared" si="11"/>
        <v>0</v>
      </c>
      <c r="AJ33" s="260">
        <f t="shared" si="11"/>
        <v>0</v>
      </c>
      <c r="AK33" s="260">
        <f t="shared" si="11"/>
        <v>0</v>
      </c>
      <c r="AL33" s="260">
        <f t="shared" si="11"/>
        <v>0</v>
      </c>
      <c r="AM33" s="260">
        <f t="shared" si="11"/>
        <v>0</v>
      </c>
      <c r="AN33" s="260">
        <f t="shared" si="11"/>
        <v>0</v>
      </c>
      <c r="AO33" s="260">
        <f t="shared" si="11"/>
        <v>0</v>
      </c>
      <c r="AP33" s="260">
        <f t="shared" si="12"/>
        <v>0</v>
      </c>
      <c r="AQ33" s="260">
        <f t="shared" si="12"/>
        <v>0</v>
      </c>
      <c r="AR33" s="260">
        <f t="shared" si="12"/>
        <v>0</v>
      </c>
      <c r="AS33" s="260">
        <f t="shared" si="12"/>
        <v>0</v>
      </c>
      <c r="AT33" s="260">
        <f t="shared" si="12"/>
        <v>0</v>
      </c>
      <c r="AU33" s="260">
        <f t="shared" si="12"/>
        <v>0</v>
      </c>
      <c r="AV33" s="260">
        <f t="shared" si="12"/>
        <v>0</v>
      </c>
      <c r="AW33" s="260">
        <f t="shared" si="12"/>
        <v>0</v>
      </c>
      <c r="AX33" s="260">
        <f t="shared" si="12"/>
        <v>0</v>
      </c>
      <c r="AY33" s="260">
        <f t="shared" si="12"/>
        <v>0</v>
      </c>
      <c r="AZ33" s="260">
        <f t="shared" si="12"/>
        <v>0</v>
      </c>
      <c r="BA33" s="260">
        <f t="shared" si="12"/>
        <v>0</v>
      </c>
      <c r="BB33" s="260">
        <f t="shared" si="12"/>
        <v>0</v>
      </c>
      <c r="BC33" s="260">
        <f t="shared" si="12"/>
        <v>0</v>
      </c>
      <c r="BD33" s="260">
        <f t="shared" si="12"/>
        <v>0</v>
      </c>
    </row>
    <row r="34" spans="1:56" ht="15">
      <c r="A34" s="255" t="str">
        <f>VLOOKUP(CONCATENATE($C34,"-",$B34),[1]ACHIEV!$B$19:$C$100,2,FALSE)</f>
        <v>LO12Med</v>
      </c>
      <c r="B34" s="255" t="str">
        <f t="shared" si="10"/>
        <v>NR</v>
      </c>
      <c r="C34" s="277" t="str">
        <f>'7PSourceSummary'!$D$2</f>
        <v>ECM-VAV</v>
      </c>
      <c r="D34" s="255" t="s">
        <v>677</v>
      </c>
      <c r="E34" s="256" t="str">
        <f>'SC-NR'!$A$9</f>
        <v>Motors/Drives</v>
      </c>
      <c r="F34" s="257">
        <f t="shared" si="7"/>
        <v>5.9993631295188704E-6</v>
      </c>
      <c r="G34" s="257">
        <f>'SC-NR'!A74</f>
        <v>3.1913819825702218E-2</v>
      </c>
      <c r="H34" s="257">
        <f>'SC-NR'!B74</f>
        <v>24.277785081737264</v>
      </c>
      <c r="I34" s="258"/>
      <c r="J34" s="259" t="str">
        <f>'SC-NR'!D74</f>
        <v>ECM-VAV-NR-Lodging</v>
      </c>
      <c r="K34" s="259">
        <f>'SC-NR'!E74</f>
        <v>2.8814883090227234E-3</v>
      </c>
      <c r="L34" s="259">
        <f>'SC-NR'!F74</f>
        <v>5.749145474162139E-3</v>
      </c>
      <c r="M34" s="259">
        <f>'SC-NR'!G74</f>
        <v>8.6030212875362229E-3</v>
      </c>
      <c r="N34" s="259">
        <f>'SC-NR'!H74</f>
        <v>1.144316538192818E-2</v>
      </c>
      <c r="O34" s="259">
        <f>'SC-NR'!I74</f>
        <v>1.4269627231264443E-2</v>
      </c>
      <c r="P34" s="259">
        <f>'SC-NR'!J74</f>
        <v>1.6797748548573105E-2</v>
      </c>
      <c r="Q34" s="259">
        <f>'SC-NR'!K74</f>
        <v>1.8802408942815971E-2</v>
      </c>
      <c r="R34" s="259">
        <f>'SC-NR'!L74</f>
        <v>2.0389336801978512E-2</v>
      </c>
      <c r="S34" s="259">
        <f>'SC-NR'!M74</f>
        <v>2.1642911763164002E-2</v>
      </c>
      <c r="T34" s="259">
        <f>'SC-NR'!N74</f>
        <v>2.2630475452551126E-2</v>
      </c>
      <c r="U34" s="259">
        <f>'SC-NR'!O74</f>
        <v>2.3405771800738964E-2</v>
      </c>
      <c r="V34" s="259">
        <f>'SC-NR'!P74</f>
        <v>2.4011692689616948E-2</v>
      </c>
      <c r="W34" s="259">
        <f>'SC-NR'!Q74</f>
        <v>2.448246919821857E-2</v>
      </c>
      <c r="X34" s="259">
        <f>'SC-NR'!R74</f>
        <v>2.4845420392211784E-2</v>
      </c>
      <c r="Y34" s="259">
        <f>'SC-NR'!S74</f>
        <v>2.5122348997815083E-2</v>
      </c>
      <c r="Z34" s="259">
        <f>'SC-NR'!T74</f>
        <v>2.5330655261236103E-2</v>
      </c>
      <c r="AA34" s="259">
        <f>'SC-NR'!U74</f>
        <v>2.5271689348956041E-2</v>
      </c>
      <c r="AB34" s="259">
        <f>'SC-NR'!V74</f>
        <v>2.5211688463790714E-2</v>
      </c>
      <c r="AC34" s="259">
        <f>'SC-NR'!W74</f>
        <v>2.5151401868227365E-2</v>
      </c>
      <c r="AD34" s="259">
        <f>'SC-NR'!X74</f>
        <v>2.5091110544587167E-2</v>
      </c>
      <c r="AE34" s="259">
        <f>'SC-NR'!Y74</f>
        <v>0.45304910759264161</v>
      </c>
      <c r="AF34" s="260">
        <f t="shared" si="11"/>
        <v>2.0011603491169282E-3</v>
      </c>
      <c r="AG34" s="260">
        <f t="shared" si="11"/>
        <v>1.799367770376319E-3</v>
      </c>
      <c r="AH34" s="260">
        <f t="shared" si="11"/>
        <v>2.0706097304453827E-3</v>
      </c>
      <c r="AI34" s="260">
        <f t="shared" si="11"/>
        <v>1.9263316347232658E-3</v>
      </c>
      <c r="AJ34" s="260">
        <f t="shared" si="11"/>
        <v>1.9666705102479986E-3</v>
      </c>
      <c r="AK34" s="260">
        <f t="shared" si="11"/>
        <v>1.9467375858936234E-3</v>
      </c>
      <c r="AL34" s="260">
        <f t="shared" si="11"/>
        <v>1.8494339377439772E-3</v>
      </c>
      <c r="AM34" s="260">
        <f t="shared" si="11"/>
        <v>1.9270399330478544E-3</v>
      </c>
      <c r="AN34" s="260">
        <f t="shared" si="11"/>
        <v>1.8004712779702335E-3</v>
      </c>
      <c r="AO34" s="260">
        <f t="shared" si="11"/>
        <v>2.0528793819571882E-3</v>
      </c>
      <c r="AP34" s="260">
        <f t="shared" si="12"/>
        <v>1.8166866398508005E-3</v>
      </c>
      <c r="AQ34" s="260">
        <f t="shared" si="12"/>
        <v>1.9778968417343856E-3</v>
      </c>
      <c r="AR34" s="260">
        <f t="shared" si="12"/>
        <v>0</v>
      </c>
      <c r="AS34" s="260">
        <f t="shared" si="12"/>
        <v>8.4961199553865521E-4</v>
      </c>
      <c r="AT34" s="260">
        <f t="shared" si="12"/>
        <v>7.2996169002110829E-4</v>
      </c>
      <c r="AU34" s="260">
        <f t="shared" si="12"/>
        <v>7.0018694313390896E-4</v>
      </c>
      <c r="AV34" s="260">
        <f t="shared" si="12"/>
        <v>7.3111190256224803E-4</v>
      </c>
      <c r="AW34" s="260">
        <f t="shared" si="12"/>
        <v>7.1731880175429489E-4</v>
      </c>
      <c r="AX34" s="260">
        <f t="shared" si="12"/>
        <v>6.2942735636457435E-4</v>
      </c>
      <c r="AY34" s="260">
        <f t="shared" si="12"/>
        <v>7.390277265736069E-4</v>
      </c>
      <c r="AZ34" s="260">
        <f t="shared" si="12"/>
        <v>6.0607748839089696E-4</v>
      </c>
      <c r="BA34" s="260">
        <f t="shared" si="12"/>
        <v>7.4614713006239646E-4</v>
      </c>
      <c r="BB34" s="260">
        <f t="shared" si="12"/>
        <v>6.7015651628951948E-4</v>
      </c>
      <c r="BC34" s="260">
        <f t="shared" si="12"/>
        <v>8.0405010945979447E-4</v>
      </c>
      <c r="BD34" s="260">
        <f t="shared" si="12"/>
        <v>8.5545657244325208E-4</v>
      </c>
    </row>
    <row r="35" spans="1:56" ht="15">
      <c r="A35" s="255" t="str">
        <f>VLOOKUP(CONCATENATE($C35,"-",$B35),[1]ACHIEV!$B$19:$C$100,2,FALSE)</f>
        <v>LO12Med</v>
      </c>
      <c r="B35" s="255" t="str">
        <f t="shared" si="10"/>
        <v>NR</v>
      </c>
      <c r="C35" s="277" t="str">
        <f>'7PSourceSummary'!$D$2</f>
        <v>ECM-VAV</v>
      </c>
      <c r="D35" s="255" t="s">
        <v>677</v>
      </c>
      <c r="E35" s="256" t="str">
        <f>'SC-NR'!$A$9</f>
        <v>Motors/Drives</v>
      </c>
      <c r="F35" s="257">
        <f t="shared" si="7"/>
        <v>4.8110830590569473E-5</v>
      </c>
      <c r="G35" s="257">
        <f>'SC-NR'!A75</f>
        <v>0.25592722860492212</v>
      </c>
      <c r="H35" s="257">
        <f>'SC-NR'!B75</f>
        <v>21.976102120224137</v>
      </c>
      <c r="I35" s="258"/>
      <c r="J35" s="259" t="str">
        <f>'SC-NR'!D75</f>
        <v>ECM-VAV-NR-Hospital</v>
      </c>
      <c r="K35" s="259">
        <f>'SC-NR'!E75</f>
        <v>1.267875078100344E-2</v>
      </c>
      <c r="L35" s="259">
        <f>'SC-NR'!F75</f>
        <v>2.5304250808726666E-2</v>
      </c>
      <c r="M35" s="259">
        <f>'SC-NR'!G75</f>
        <v>3.7876667823042505E-2</v>
      </c>
      <c r="N35" s="259">
        <f>'SC-NR'!H75</f>
        <v>5.0396169094152163E-2</v>
      </c>
      <c r="O35" s="259">
        <f>'SC-NR'!I75</f>
        <v>6.2862921423818052E-2</v>
      </c>
      <c r="P35" s="259">
        <f>'SC-NR'!J75</f>
        <v>7.4022472960817084E-2</v>
      </c>
      <c r="Q35" s="259">
        <f>'SC-NR'!K75</f>
        <v>8.2881306878221664E-2</v>
      </c>
      <c r="R35" s="259">
        <f>'SC-NR'!L75</f>
        <v>8.9903537030009376E-2</v>
      </c>
      <c r="S35" s="259">
        <f>'SC-NR'!M75</f>
        <v>9.5459674567326305E-2</v>
      </c>
      <c r="T35" s="259">
        <f>'SC-NR'!N75</f>
        <v>9.9845505732057527E-2</v>
      </c>
      <c r="U35" s="259">
        <f>'SC-NR'!O75</f>
        <v>0.10329716237698965</v>
      </c>
      <c r="V35" s="259">
        <f>'SC-NR'!P75</f>
        <v>0.10600315306346582</v>
      </c>
      <c r="W35" s="259">
        <f>'SC-NR'!Q75</f>
        <v>0.10811396772726466</v>
      </c>
      <c r="X35" s="259">
        <f>'SC-NR'!R75</f>
        <v>0.10974974527546394</v>
      </c>
      <c r="Y35" s="259">
        <f>'SC-NR'!S75</f>
        <v>0.11100639478236761</v>
      </c>
      <c r="Z35" s="259">
        <f>'SC-NR'!T75</f>
        <v>0.11196048216263736</v>
      </c>
      <c r="AA35" s="259">
        <f>'SC-NR'!U75</f>
        <v>0.11173344576494622</v>
      </c>
      <c r="AB35" s="259">
        <f>'SC-NR'!V75</f>
        <v>0.1115016854022538</v>
      </c>
      <c r="AC35" s="259">
        <f>'SC-NR'!W75</f>
        <v>0.11126851157620904</v>
      </c>
      <c r="AD35" s="259">
        <f>'SC-NR'!X75</f>
        <v>0.11103516650273662</v>
      </c>
      <c r="AE35" s="259">
        <f>'SC-NR'!Y75</f>
        <v>2.0048687365221949</v>
      </c>
      <c r="AF35" s="260">
        <f t="shared" si="11"/>
        <v>1.6047951167885138E-2</v>
      </c>
      <c r="AG35" s="260">
        <f t="shared" si="11"/>
        <v>1.4429711304647826E-2</v>
      </c>
      <c r="AH35" s="260">
        <f t="shared" si="11"/>
        <v>1.6604888187295247E-2</v>
      </c>
      <c r="AI35" s="260">
        <f t="shared" si="11"/>
        <v>1.5447875539225482E-2</v>
      </c>
      <c r="AJ35" s="260">
        <f t="shared" si="11"/>
        <v>1.5771366010578255E-2</v>
      </c>
      <c r="AK35" s="260">
        <f t="shared" si="11"/>
        <v>1.5611517452308887E-2</v>
      </c>
      <c r="AL35" s="260">
        <f t="shared" si="11"/>
        <v>1.4831208070978366E-2</v>
      </c>
      <c r="AM35" s="260">
        <f t="shared" si="11"/>
        <v>1.5453555612254269E-2</v>
      </c>
      <c r="AN35" s="260">
        <f t="shared" si="11"/>
        <v>1.4438560688450749E-2</v>
      </c>
      <c r="AO35" s="260">
        <f t="shared" si="11"/>
        <v>1.6462702796277637E-2</v>
      </c>
      <c r="AP35" s="260">
        <f t="shared" si="12"/>
        <v>1.4568596912556308E-2</v>
      </c>
      <c r="AQ35" s="260">
        <f t="shared" si="12"/>
        <v>1.5861393588611931E-2</v>
      </c>
      <c r="AR35" s="260">
        <f t="shared" si="12"/>
        <v>0</v>
      </c>
      <c r="AS35" s="260">
        <f t="shared" si="12"/>
        <v>6.8133129971670835E-3</v>
      </c>
      <c r="AT35" s="260">
        <f t="shared" si="12"/>
        <v>5.8537985529520309E-3</v>
      </c>
      <c r="AU35" s="260">
        <f t="shared" si="12"/>
        <v>5.6150252411118432E-3</v>
      </c>
      <c r="AV35" s="260">
        <f t="shared" si="12"/>
        <v>5.863022478811368E-3</v>
      </c>
      <c r="AW35" s="260">
        <f t="shared" si="12"/>
        <v>5.7524111485811706E-3</v>
      </c>
      <c r="AX35" s="260">
        <f t="shared" si="12"/>
        <v>5.0475812611053906E-3</v>
      </c>
      <c r="AY35" s="260">
        <f t="shared" si="12"/>
        <v>5.9265020281857681E-3</v>
      </c>
      <c r="AZ35" s="260">
        <f t="shared" si="12"/>
        <v>4.860331128359408E-3</v>
      </c>
      <c r="BA35" s="260">
        <f t="shared" si="12"/>
        <v>5.9835948241643523E-3</v>
      </c>
      <c r="BB35" s="260">
        <f t="shared" si="12"/>
        <v>5.3742015491162597E-3</v>
      </c>
      <c r="BC35" s="260">
        <f t="shared" si="12"/>
        <v>6.447937517269655E-3</v>
      </c>
      <c r="BD35" s="260">
        <f t="shared" si="12"/>
        <v>6.8601825470276483E-3</v>
      </c>
    </row>
    <row r="36" spans="1:56" ht="15">
      <c r="A36" s="255" t="str">
        <f>VLOOKUP(CONCATENATE($C36,"-",$B36),[1]ACHIEV!$B$19:$C$100,2,FALSE)</f>
        <v>LO12Med</v>
      </c>
      <c r="B36" s="255" t="str">
        <f t="shared" si="10"/>
        <v>NR</v>
      </c>
      <c r="C36" s="277" t="str">
        <f>'7PSourceSummary'!$D$2</f>
        <v>ECM-VAV</v>
      </c>
      <c r="D36" s="255" t="s">
        <v>677</v>
      </c>
      <c r="E36" s="256" t="str">
        <f>'SC-NR'!$A$9</f>
        <v>Motors/Drives</v>
      </c>
      <c r="F36" s="257">
        <f t="shared" si="7"/>
        <v>6.3133825152891921E-6</v>
      </c>
      <c r="G36" s="257">
        <f>'SC-NR'!A76</f>
        <v>3.3584256817579289E-2</v>
      </c>
      <c r="H36" s="257">
        <f>'SC-NR'!B76</f>
        <v>23.169049466882125</v>
      </c>
      <c r="I36" s="258"/>
      <c r="J36" s="259" t="str">
        <f>'SC-NR'!D76</f>
        <v>ECM-VAV-NR-Residential Care</v>
      </c>
      <c r="K36" s="259">
        <f>'SC-NR'!E76</f>
        <v>2.2944480009248003E-3</v>
      </c>
      <c r="L36" s="259">
        <f>'SC-NR'!F76</f>
        <v>4.5778826514451601E-3</v>
      </c>
      <c r="M36" s="259">
        <f>'SC-NR'!G76</f>
        <v>6.85034359962254E-3</v>
      </c>
      <c r="N36" s="259">
        <f>'SC-NR'!H76</f>
        <v>9.111870366644596E-3</v>
      </c>
      <c r="O36" s="259">
        <f>'SC-NR'!I76</f>
        <v>1.1362502347205808E-2</v>
      </c>
      <c r="P36" s="259">
        <f>'SC-NR'!J76</f>
        <v>1.337557416305557E-2</v>
      </c>
      <c r="Q36" s="259">
        <f>'SC-NR'!K76</f>
        <v>1.4971828785953436E-2</v>
      </c>
      <c r="R36" s="259">
        <f>'SC-NR'!L76</f>
        <v>1.6235454754056793E-2</v>
      </c>
      <c r="S36" s="259">
        <f>'SC-NR'!M76</f>
        <v>1.723364119635298E-2</v>
      </c>
      <c r="T36" s="259">
        <f>'SC-NR'!N76</f>
        <v>1.8020010353501745E-2</v>
      </c>
      <c r="U36" s="259">
        <f>'SC-NR'!O76</f>
        <v>1.8637357004068995E-2</v>
      </c>
      <c r="V36" s="259">
        <f>'SC-NR'!P76</f>
        <v>1.9119834745814961E-2</v>
      </c>
      <c r="W36" s="259">
        <f>'SC-NR'!Q76</f>
        <v>1.949470082306436E-2</v>
      </c>
      <c r="X36" s="259">
        <f>'SC-NR'!R76</f>
        <v>1.9783708638533657E-2</v>
      </c>
      <c r="Y36" s="259">
        <f>'SC-NR'!S76</f>
        <v>2.0004219089169804E-2</v>
      </c>
      <c r="Z36" s="259">
        <f>'SC-NR'!T76</f>
        <v>2.0170087501056078E-2</v>
      </c>
      <c r="AA36" s="259">
        <f>'SC-NR'!U76</f>
        <v>2.0123134605522869E-2</v>
      </c>
      <c r="AB36" s="259">
        <f>'SC-NR'!V76</f>
        <v>2.0075357590224836E-2</v>
      </c>
      <c r="AC36" s="259">
        <f>'SC-NR'!W76</f>
        <v>2.0027353071782134E-2</v>
      </c>
      <c r="AD36" s="259">
        <f>'SC-NR'!X76</f>
        <v>1.9979344788504983E-2</v>
      </c>
      <c r="AE36" s="259">
        <f>'SC-NR'!Y76</f>
        <v>0.36075024701011343</v>
      </c>
      <c r="AF36" s="260">
        <f t="shared" si="11"/>
        <v>2.1059053245570157E-3</v>
      </c>
      <c r="AG36" s="260">
        <f t="shared" si="11"/>
        <v>1.893550494413862E-3</v>
      </c>
      <c r="AH36" s="260">
        <f t="shared" si="11"/>
        <v>2.1789898337475572E-3</v>
      </c>
      <c r="AI36" s="260">
        <f t="shared" si="11"/>
        <v>2.0271599166036213E-3</v>
      </c>
      <c r="AJ36" s="260">
        <f t="shared" si="11"/>
        <v>2.0696102143979308E-3</v>
      </c>
      <c r="AK36" s="260">
        <f t="shared" si="11"/>
        <v>2.048633958521986E-3</v>
      </c>
      <c r="AL36" s="260">
        <f t="shared" si="11"/>
        <v>1.9462372311295081E-3</v>
      </c>
      <c r="AM36" s="260">
        <f t="shared" si="11"/>
        <v>2.02790528876422E-3</v>
      </c>
      <c r="AN36" s="260">
        <f t="shared" si="11"/>
        <v>1.8947117619348473E-3</v>
      </c>
      <c r="AO36" s="260">
        <f t="shared" si="11"/>
        <v>2.1603314412284285E-3</v>
      </c>
      <c r="AP36" s="260">
        <f t="shared" si="12"/>
        <v>1.911775870235301E-3</v>
      </c>
      <c r="AQ36" s="260">
        <f t="shared" si="12"/>
        <v>2.0814241558758623E-3</v>
      </c>
      <c r="AR36" s="260">
        <f t="shared" si="12"/>
        <v>0</v>
      </c>
      <c r="AS36" s="260">
        <f t="shared" si="12"/>
        <v>8.9408248869307476E-4</v>
      </c>
      <c r="AT36" s="260">
        <f t="shared" si="12"/>
        <v>7.6816943250771407E-4</v>
      </c>
      <c r="AU36" s="260">
        <f t="shared" si="12"/>
        <v>7.3683621224140212E-4</v>
      </c>
      <c r="AV36" s="260">
        <f t="shared" si="12"/>
        <v>7.6937984961188437E-4</v>
      </c>
      <c r="AW36" s="260">
        <f t="shared" si="12"/>
        <v>7.5486478866415064E-4</v>
      </c>
      <c r="AX36" s="260">
        <f t="shared" si="12"/>
        <v>6.623729186793683E-4</v>
      </c>
      <c r="AY36" s="260">
        <f t="shared" si="12"/>
        <v>7.7771000463476049E-4</v>
      </c>
      <c r="AZ36" s="260">
        <f t="shared" si="12"/>
        <v>6.3780086911064207E-4</v>
      </c>
      <c r="BA36" s="260">
        <f t="shared" si="12"/>
        <v>7.8520205279638221E-4</v>
      </c>
      <c r="BB36" s="260">
        <f t="shared" si="12"/>
        <v>7.0523392918685993E-4</v>
      </c>
      <c r="BC36" s="260">
        <f t="shared" si="12"/>
        <v>8.4613579689864985E-4</v>
      </c>
      <c r="BD36" s="260">
        <f t="shared" si="12"/>
        <v>9.0023298314425909E-4</v>
      </c>
    </row>
    <row r="37" spans="1:56" ht="15">
      <c r="A37" s="255" t="str">
        <f>VLOOKUP(CONCATENATE($C37,"-",$B37),[1]ACHIEV!$B$19:$C$100,2,FALSE)</f>
        <v>LO12Med</v>
      </c>
      <c r="B37" s="255" t="str">
        <f t="shared" si="10"/>
        <v>NR</v>
      </c>
      <c r="C37" s="277" t="str">
        <f>'7PSourceSummary'!$D$2</f>
        <v>ECM-VAV</v>
      </c>
      <c r="D37" s="255" t="s">
        <v>677</v>
      </c>
      <c r="E37" s="256" t="str">
        <f>'SC-NR'!$A$9</f>
        <v>Motors/Drives</v>
      </c>
      <c r="F37" s="257">
        <f t="shared" si="7"/>
        <v>3.1668549027258338E-5</v>
      </c>
      <c r="G37" s="257">
        <f>'SC-NR'!A77</f>
        <v>0.16846194270597381</v>
      </c>
      <c r="H37" s="257">
        <f>'SC-NR'!B77</f>
        <v>22.288728630459147</v>
      </c>
      <c r="I37" s="258"/>
      <c r="J37" s="259" t="str">
        <f>'SC-NR'!D77</f>
        <v>ECM-VAV-NR-Assembly</v>
      </c>
      <c r="K37" s="259">
        <f>'SC-NR'!E77</f>
        <v>3.3602996698365709E-2</v>
      </c>
      <c r="L37" s="259">
        <f>'SC-NR'!F77</f>
        <v>6.6904462506358078E-2</v>
      </c>
      <c r="M37" s="259">
        <f>'SC-NR'!G77</f>
        <v>9.9906426726869321E-2</v>
      </c>
      <c r="N37" s="259">
        <f>'SC-NR'!H77</f>
        <v>0.13261090652305083</v>
      </c>
      <c r="O37" s="259">
        <f>'SC-NR'!I77</f>
        <v>0.16501990698639679</v>
      </c>
      <c r="P37" s="259">
        <f>'SC-NR'!J77</f>
        <v>0.19384983085105364</v>
      </c>
      <c r="Q37" s="259">
        <f>'SC-NR'!K77</f>
        <v>0.21653020411039414</v>
      </c>
      <c r="R37" s="259">
        <f>'SC-NR'!L77</f>
        <v>0.23431426632329461</v>
      </c>
      <c r="S37" s="259">
        <f>'SC-NR'!M77</f>
        <v>0.24820010520415953</v>
      </c>
      <c r="T37" s="259">
        <f>'SC-NR'!N77</f>
        <v>0.25898260284213254</v>
      </c>
      <c r="U37" s="259">
        <f>'SC-NR'!O77</f>
        <v>0.26729480622405649</v>
      </c>
      <c r="V37" s="259">
        <f>'SC-NR'!P77</f>
        <v>0.27364087516013025</v>
      </c>
      <c r="W37" s="259">
        <f>'SC-NR'!Q77</f>
        <v>0.27842232236323511</v>
      </c>
      <c r="X37" s="259">
        <f>'SC-NR'!R77</f>
        <v>0.28195891132789158</v>
      </c>
      <c r="Y37" s="259">
        <f>'SC-NR'!S77</f>
        <v>0.28450529962386045</v>
      </c>
      <c r="Z37" s="259">
        <f>'SC-NR'!T77</f>
        <v>0.28626429379258361</v>
      </c>
      <c r="AA37" s="259">
        <f>'SC-NR'!U77</f>
        <v>0.28500053269906395</v>
      </c>
      <c r="AB37" s="259">
        <f>'SC-NR'!V77</f>
        <v>0.28372915848578661</v>
      </c>
      <c r="AC37" s="259">
        <f>'SC-NR'!W77</f>
        <v>0.28245864736134685</v>
      </c>
      <c r="AD37" s="259">
        <f>'SC-NR'!X77</f>
        <v>0.28119215691400057</v>
      </c>
      <c r="AE37" s="259">
        <f>'SC-NR'!Y77</f>
        <v>5.0772505874364455</v>
      </c>
      <c r="AF37" s="260">
        <f t="shared" si="11"/>
        <v>1.0563428693888249E-2</v>
      </c>
      <c r="AG37" s="260">
        <f t="shared" si="11"/>
        <v>9.4982359333866256E-3</v>
      </c>
      <c r="AH37" s="260">
        <f t="shared" si="11"/>
        <v>1.0930027796164846E-2</v>
      </c>
      <c r="AI37" s="260">
        <f t="shared" si="11"/>
        <v>1.0168433965404053E-2</v>
      </c>
      <c r="AJ37" s="260">
        <f t="shared" si="11"/>
        <v>1.0381368843603687E-2</v>
      </c>
      <c r="AK37" s="260">
        <f t="shared" si="11"/>
        <v>1.0276149876432451E-2</v>
      </c>
      <c r="AL37" s="260">
        <f t="shared" si="11"/>
        <v>9.7625177982546326E-3</v>
      </c>
      <c r="AM37" s="260">
        <f t="shared" si="11"/>
        <v>1.0172172825635366E-2</v>
      </c>
      <c r="AN37" s="260">
        <f t="shared" si="11"/>
        <v>9.5040609657417903E-3</v>
      </c>
      <c r="AO37" s="260">
        <f t="shared" si="11"/>
        <v>1.0836435460070699E-2</v>
      </c>
      <c r="AP37" s="260">
        <f t="shared" si="12"/>
        <v>9.5896562150413027E-3</v>
      </c>
      <c r="AQ37" s="260">
        <f t="shared" si="12"/>
        <v>1.0440628738595475E-2</v>
      </c>
      <c r="AR37" s="260">
        <f t="shared" si="12"/>
        <v>0</v>
      </c>
      <c r="AS37" s="260">
        <f t="shared" si="12"/>
        <v>4.4848058958918968E-3</v>
      </c>
      <c r="AT37" s="260">
        <f t="shared" si="12"/>
        <v>3.8532135944082642E-3</v>
      </c>
      <c r="AU37" s="260">
        <f t="shared" si="12"/>
        <v>3.6960430729354125E-3</v>
      </c>
      <c r="AV37" s="260">
        <f t="shared" si="12"/>
        <v>3.8592851659175172E-3</v>
      </c>
      <c r="AW37" s="260">
        <f t="shared" si="12"/>
        <v>3.7864761894071037E-3</v>
      </c>
      <c r="AX37" s="260">
        <f t="shared" si="12"/>
        <v>3.322527852340169E-3</v>
      </c>
      <c r="AY37" s="260">
        <f t="shared" si="12"/>
        <v>3.9010700446426316E-3</v>
      </c>
      <c r="AZ37" s="260">
        <f t="shared" si="12"/>
        <v>3.1992720295569068E-3</v>
      </c>
      <c r="BA37" s="260">
        <f t="shared" si="12"/>
        <v>3.9386508967367848E-3</v>
      </c>
      <c r="BB37" s="260">
        <f t="shared" si="12"/>
        <v>3.5375229059944075E-3</v>
      </c>
      <c r="BC37" s="260">
        <f t="shared" si="12"/>
        <v>4.2443005635903206E-3</v>
      </c>
      <c r="BD37" s="260">
        <f t="shared" si="12"/>
        <v>4.5156573823332009E-3</v>
      </c>
    </row>
    <row r="38" spans="1:56" ht="15">
      <c r="A38" s="255" t="str">
        <f>VLOOKUP(CONCATENATE($C38,"-",$B38),[1]ACHIEV!$B$19:$C$100,2,FALSE)</f>
        <v>LO12Med</v>
      </c>
      <c r="B38" s="255" t="str">
        <f t="shared" si="10"/>
        <v>NR</v>
      </c>
      <c r="C38" s="277" t="str">
        <f>'7PSourceSummary'!$D$2</f>
        <v>ECM-VAV</v>
      </c>
      <c r="D38" s="255" t="s">
        <v>677</v>
      </c>
      <c r="E38" s="256" t="str">
        <f>'SC-NR'!$A$9</f>
        <v>Motors/Drives</v>
      </c>
      <c r="F38" s="257">
        <f t="shared" si="7"/>
        <v>2.8255075013409478E-5</v>
      </c>
      <c r="G38" s="257">
        <f>'SC-NR'!A78</f>
        <v>0.15030384953743686</v>
      </c>
      <c r="H38" s="257">
        <f>'SC-NR'!B78</f>
        <v>22.74943773968312</v>
      </c>
      <c r="I38" s="258"/>
      <c r="J38" s="259" t="str">
        <f>'SC-NR'!D78</f>
        <v>ECM-VAV-NR-Other</v>
      </c>
      <c r="K38" s="259">
        <f>'SC-NR'!E78</f>
        <v>2.4292345543545341E-2</v>
      </c>
      <c r="L38" s="259">
        <f>'SC-NR'!F78</f>
        <v>4.8147428867306864E-2</v>
      </c>
      <c r="M38" s="259">
        <f>'SC-NR'!G78</f>
        <v>7.1571153011251637E-2</v>
      </c>
      <c r="N38" s="259">
        <f>'SC-NR'!H78</f>
        <v>9.4569350178867181E-2</v>
      </c>
      <c r="O38" s="259">
        <f>'SC-NR'!I78</f>
        <v>0.11714778253407174</v>
      </c>
      <c r="P38" s="259">
        <f>'SC-NR'!J78</f>
        <v>0.13699027393969276</v>
      </c>
      <c r="Q38" s="259">
        <f>'SC-NR'!K78</f>
        <v>0.15232436151854903</v>
      </c>
      <c r="R38" s="259">
        <f>'SC-NR'!L78</f>
        <v>0.16408775990001384</v>
      </c>
      <c r="S38" s="259">
        <f>'SC-NR'!M78</f>
        <v>0.17302385708204621</v>
      </c>
      <c r="T38" s="259">
        <f>'SC-NR'!N78</f>
        <v>0.17972197919866154</v>
      </c>
      <c r="U38" s="259">
        <f>'SC-NR'!O78</f>
        <v>0.18464931242497809</v>
      </c>
      <c r="V38" s="259">
        <f>'SC-NR'!P78</f>
        <v>0.18817621066095527</v>
      </c>
      <c r="W38" s="259">
        <f>'SC-NR'!Q78</f>
        <v>0.19059625946050415</v>
      </c>
      <c r="X38" s="259">
        <f>'SC-NR'!R78</f>
        <v>0.19214218271194997</v>
      </c>
      <c r="Y38" s="259">
        <f>'SC-NR'!S78</f>
        <v>0.19299845345179131</v>
      </c>
      <c r="Z38" s="259">
        <f>'SC-NR'!T78</f>
        <v>0.19331129171535769</v>
      </c>
      <c r="AA38" s="259">
        <f>'SC-NR'!U78</f>
        <v>0.19158534563136831</v>
      </c>
      <c r="AB38" s="259">
        <f>'SC-NR'!V78</f>
        <v>0.18986598139267738</v>
      </c>
      <c r="AC38" s="259">
        <f>'SC-NR'!W78</f>
        <v>0.1881588442887149</v>
      </c>
      <c r="AD38" s="259">
        <f>'SC-NR'!X78</f>
        <v>0.18646595006555602</v>
      </c>
      <c r="AE38" s="259">
        <f>'SC-NR'!Y78</f>
        <v>3.3668590365299096</v>
      </c>
      <c r="AF38" s="260">
        <f t="shared" si="11"/>
        <v>9.4248230282893471E-3</v>
      </c>
      <c r="AG38" s="260">
        <f t="shared" si="11"/>
        <v>8.4744447420657398E-3</v>
      </c>
      <c r="AH38" s="260">
        <f t="shared" si="11"/>
        <v>9.7519073265234738E-3</v>
      </c>
      <c r="AI38" s="260">
        <f t="shared" si="11"/>
        <v>9.0724037976635322E-3</v>
      </c>
      <c r="AJ38" s="260">
        <f t="shared" si="11"/>
        <v>9.26238695575907E-3</v>
      </c>
      <c r="AK38" s="260">
        <f t="shared" si="11"/>
        <v>9.168509278960622E-3</v>
      </c>
      <c r="AL38" s="260">
        <f t="shared" si="11"/>
        <v>8.7102403230411071E-3</v>
      </c>
      <c r="AM38" s="260">
        <f t="shared" si="11"/>
        <v>9.0757396554639481E-3</v>
      </c>
      <c r="AN38" s="260">
        <f t="shared" si="11"/>
        <v>8.4796419086933944E-3</v>
      </c>
      <c r="AO38" s="260">
        <f t="shared" si="11"/>
        <v>9.6684030752000501E-3</v>
      </c>
      <c r="AP38" s="260">
        <f t="shared" si="12"/>
        <v>8.5560110592871746E-3</v>
      </c>
      <c r="AQ38" s="260">
        <f t="shared" si="12"/>
        <v>9.3152593742850502E-3</v>
      </c>
      <c r="AR38" s="260">
        <f t="shared" si="12"/>
        <v>0</v>
      </c>
      <c r="AS38" s="260">
        <f t="shared" si="12"/>
        <v>4.0013998399464129E-3</v>
      </c>
      <c r="AT38" s="260">
        <f t="shared" si="12"/>
        <v>3.4378852993543732E-3</v>
      </c>
      <c r="AU38" s="260">
        <f t="shared" si="12"/>
        <v>3.2976557968820721E-3</v>
      </c>
      <c r="AV38" s="260">
        <f t="shared" si="12"/>
        <v>3.443302431294822E-3</v>
      </c>
      <c r="AW38" s="260">
        <f t="shared" si="12"/>
        <v>3.3783413529965842E-3</v>
      </c>
      <c r="AX38" s="260">
        <f t="shared" si="12"/>
        <v>2.9644008514949369E-3</v>
      </c>
      <c r="AY38" s="260">
        <f t="shared" si="12"/>
        <v>3.4805834220275546E-3</v>
      </c>
      <c r="AZ38" s="260">
        <f t="shared" si="12"/>
        <v>2.854430466821393E-3</v>
      </c>
      <c r="BA38" s="260">
        <f t="shared" si="12"/>
        <v>3.5141135276877218E-3</v>
      </c>
      <c r="BB38" s="260">
        <f t="shared" si="12"/>
        <v>3.1562221238646869E-3</v>
      </c>
      <c r="BC38" s="260">
        <f t="shared" si="12"/>
        <v>3.7868179783190656E-3</v>
      </c>
      <c r="BD38" s="260">
        <f t="shared" si="12"/>
        <v>4.0289259215147196E-3</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59"/>
  <sheetViews>
    <sheetView zoomScale="85" zoomScaleNormal="85" workbookViewId="0">
      <selection activeCell="C10" sqref="C10"/>
    </sheetView>
  </sheetViews>
  <sheetFormatPr defaultRowHeight="12.75"/>
  <cols>
    <col min="1" max="1" width="45.5703125" style="21" customWidth="1"/>
    <col min="2" max="2" width="20.28515625" style="21" customWidth="1"/>
    <col min="3" max="3" width="29.28515625" style="21" customWidth="1"/>
    <col min="4" max="4" width="33.85546875" style="21" customWidth="1"/>
    <col min="5" max="5" width="11" style="21" customWidth="1"/>
    <col min="6" max="24" width="10.42578125" style="21" bestFit="1" customWidth="1"/>
    <col min="25" max="25" width="17.7109375" style="21" bestFit="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11" t="s">
        <v>45</v>
      </c>
      <c r="B1" s="280"/>
      <c r="C1" s="281"/>
      <c r="D1" s="281"/>
      <c r="E1" s="281"/>
      <c r="F1" s="281"/>
      <c r="G1" s="281"/>
      <c r="H1" s="281"/>
      <c r="I1" s="281"/>
      <c r="J1" s="281"/>
      <c r="K1" s="281"/>
      <c r="L1" s="281"/>
      <c r="M1" s="281"/>
      <c r="N1" s="281"/>
      <c r="O1" s="281"/>
      <c r="P1" s="281"/>
      <c r="Q1" s="281"/>
      <c r="R1" s="281"/>
      <c r="S1" s="282"/>
      <c r="T1" s="48"/>
      <c r="U1" s="48"/>
      <c r="V1" s="48"/>
      <c r="W1" s="48"/>
    </row>
    <row r="2" spans="1:25" ht="12.75" customHeight="1">
      <c r="A2" s="112"/>
      <c r="B2" s="283"/>
      <c r="C2" s="284"/>
      <c r="D2" s="284"/>
      <c r="E2" s="284"/>
      <c r="F2" s="284"/>
      <c r="G2" s="284"/>
      <c r="H2" s="284"/>
      <c r="I2" s="284"/>
      <c r="J2" s="284"/>
      <c r="K2" s="284"/>
      <c r="L2" s="284"/>
      <c r="M2" s="284"/>
      <c r="N2" s="284"/>
      <c r="O2" s="284"/>
      <c r="P2" s="284"/>
      <c r="Q2" s="284"/>
      <c r="R2" s="284"/>
      <c r="S2" s="285"/>
      <c r="T2" s="49"/>
      <c r="U2" s="49"/>
      <c r="V2" s="49"/>
      <c r="W2" s="49"/>
    </row>
    <row r="3" spans="1:25">
      <c r="A3" s="112"/>
      <c r="B3" s="283"/>
      <c r="C3" s="284"/>
      <c r="D3" s="284"/>
      <c r="E3" s="284"/>
      <c r="F3" s="284"/>
      <c r="G3" s="284"/>
      <c r="H3" s="284"/>
      <c r="I3" s="284"/>
      <c r="J3" s="284"/>
      <c r="K3" s="284"/>
      <c r="L3" s="284"/>
      <c r="M3" s="284"/>
      <c r="N3" s="284"/>
      <c r="O3" s="284"/>
      <c r="P3" s="284"/>
      <c r="Q3" s="284"/>
      <c r="R3" s="284"/>
      <c r="S3" s="285"/>
      <c r="T3" s="49"/>
      <c r="U3" s="49"/>
      <c r="V3" s="49"/>
      <c r="W3" s="49"/>
    </row>
    <row r="4" spans="1:25">
      <c r="A4" s="112"/>
      <c r="B4" s="283"/>
      <c r="C4" s="284"/>
      <c r="D4" s="284"/>
      <c r="E4" s="284"/>
      <c r="F4" s="284"/>
      <c r="G4" s="284"/>
      <c r="H4" s="284"/>
      <c r="I4" s="284"/>
      <c r="J4" s="284"/>
      <c r="K4" s="284"/>
      <c r="L4" s="284"/>
      <c r="M4" s="284"/>
      <c r="N4" s="284"/>
      <c r="O4" s="284"/>
      <c r="P4" s="284"/>
      <c r="Q4" s="284"/>
      <c r="R4" s="284"/>
      <c r="S4" s="285"/>
      <c r="T4" s="49"/>
      <c r="U4" s="49"/>
      <c r="V4" s="49"/>
      <c r="W4" s="49"/>
    </row>
    <row r="5" spans="1:25">
      <c r="A5" s="113" t="s">
        <v>46</v>
      </c>
      <c r="B5" s="283"/>
      <c r="C5" s="284"/>
      <c r="D5" s="286"/>
      <c r="E5" s="286"/>
      <c r="F5" s="286"/>
      <c r="G5" s="286"/>
      <c r="H5" s="286"/>
      <c r="I5" s="286"/>
      <c r="J5" s="286"/>
      <c r="K5" s="286"/>
      <c r="L5" s="286"/>
      <c r="M5" s="286"/>
      <c r="N5" s="286"/>
      <c r="O5" s="286"/>
      <c r="P5" s="286"/>
      <c r="Q5" s="286"/>
      <c r="R5" s="286"/>
      <c r="S5" s="287"/>
      <c r="T5" s="49"/>
      <c r="U5" s="49"/>
      <c r="V5" s="49"/>
      <c r="W5" s="49"/>
    </row>
    <row r="6" spans="1:25">
      <c r="A6" s="118" t="s">
        <v>261</v>
      </c>
      <c r="B6" s="117"/>
      <c r="C6" s="117"/>
      <c r="D6" s="116"/>
      <c r="E6" s="114"/>
      <c r="F6" s="114"/>
      <c r="G6" s="114"/>
      <c r="H6" s="114"/>
      <c r="I6" s="114"/>
      <c r="J6" s="114"/>
      <c r="K6" s="114"/>
      <c r="L6" s="114"/>
      <c r="M6" s="114"/>
      <c r="N6" s="114"/>
      <c r="O6" s="114"/>
      <c r="P6" s="114"/>
      <c r="Q6" s="114"/>
      <c r="R6" s="114"/>
      <c r="S6" s="115"/>
      <c r="T6" s="49"/>
      <c r="U6" s="49"/>
      <c r="V6" s="49"/>
      <c r="W6" s="49"/>
    </row>
    <row r="7" spans="1:25">
      <c r="A7" s="261"/>
      <c r="B7" s="264" t="s">
        <v>330</v>
      </c>
      <c r="C7" s="265" t="s">
        <v>544</v>
      </c>
      <c r="D7" s="266" t="s">
        <v>430</v>
      </c>
    </row>
    <row r="8" spans="1:25">
      <c r="A8" s="262" t="s">
        <v>678</v>
      </c>
      <c r="B8" s="267" t="s">
        <v>47</v>
      </c>
      <c r="C8" s="268" t="s">
        <v>659</v>
      </c>
      <c r="D8" s="269" t="str">
        <f>[2]!switch_ForecastState</f>
        <v>Region</v>
      </c>
      <c r="E8" s="119"/>
      <c r="F8" s="104"/>
    </row>
    <row r="9" spans="1:25">
      <c r="A9" s="262" t="str">
        <f>INDEX([1]ACHIEV!$A$19:$B$100,MATCH(C8,[1]ACHIEV!$B$19:$B$100,0),1)</f>
        <v>Motors/Drives</v>
      </c>
      <c r="B9" s="270" t="s">
        <v>48</v>
      </c>
      <c r="C9" s="268">
        <f>[1]FILES!$H$4</f>
        <v>2035</v>
      </c>
      <c r="D9" s="269" t="str">
        <f>[2]!switch_ForecastScenario</f>
        <v>Base</v>
      </c>
      <c r="E9" s="120"/>
    </row>
    <row r="10" spans="1:25">
      <c r="A10" s="263"/>
      <c r="B10" s="271" t="s">
        <v>331</v>
      </c>
      <c r="C10" s="272">
        <f>MIN(SUM(E80:X80),Y80)</f>
        <v>6.3907640383945719</v>
      </c>
      <c r="D10" s="278"/>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 t="shared" ref="W10:X11" si="1">V10+1</f>
        <v>19</v>
      </c>
      <c r="X10" s="21">
        <f t="shared" si="1"/>
        <v>20</v>
      </c>
    </row>
    <row r="11" spans="1:25">
      <c r="A11" s="53" t="s">
        <v>49</v>
      </c>
      <c r="B11" s="53"/>
      <c r="C11" s="53"/>
      <c r="D11" s="53"/>
      <c r="E11" s="53">
        <f>C9-20+1</f>
        <v>2016</v>
      </c>
      <c r="F11" s="53">
        <f>E11+1</f>
        <v>2017</v>
      </c>
      <c r="G11" s="53">
        <f t="shared" si="0"/>
        <v>2018</v>
      </c>
      <c r="H11" s="53">
        <f t="shared" si="0"/>
        <v>2019</v>
      </c>
      <c r="I11" s="53">
        <f t="shared" si="0"/>
        <v>2020</v>
      </c>
      <c r="J11" s="53">
        <f t="shared" si="0"/>
        <v>2021</v>
      </c>
      <c r="K11" s="53">
        <f t="shared" si="0"/>
        <v>2022</v>
      </c>
      <c r="L11" s="53">
        <f t="shared" si="0"/>
        <v>2023</v>
      </c>
      <c r="M11" s="53">
        <f t="shared" si="0"/>
        <v>2024</v>
      </c>
      <c r="N11" s="53">
        <f t="shared" si="0"/>
        <v>2025</v>
      </c>
      <c r="O11" s="53">
        <f t="shared" si="0"/>
        <v>2026</v>
      </c>
      <c r="P11" s="53">
        <f t="shared" si="0"/>
        <v>2027</v>
      </c>
      <c r="Q11" s="53">
        <f t="shared" si="0"/>
        <v>2028</v>
      </c>
      <c r="R11" s="53">
        <f t="shared" si="0"/>
        <v>2029</v>
      </c>
      <c r="S11" s="53">
        <f t="shared" si="0"/>
        <v>2030</v>
      </c>
      <c r="T11" s="53">
        <f t="shared" si="0"/>
        <v>2031</v>
      </c>
      <c r="U11" s="53">
        <f t="shared" si="0"/>
        <v>2032</v>
      </c>
      <c r="V11" s="53">
        <f t="shared" si="0"/>
        <v>2033</v>
      </c>
      <c r="W11" s="53">
        <f t="shared" si="1"/>
        <v>2034</v>
      </c>
      <c r="X11" s="53">
        <f t="shared" si="1"/>
        <v>2035</v>
      </c>
    </row>
    <row r="12" spans="1:25">
      <c r="A12" s="53"/>
      <c r="B12" s="53"/>
      <c r="C12" s="53"/>
      <c r="D12" s="53"/>
      <c r="E12" s="53" t="str">
        <f>CONCATENATE("FLOOR_",E11)</f>
        <v>FLOOR_2016</v>
      </c>
      <c r="F12" s="53" t="str">
        <f t="shared" ref="F12:X12" si="2">CONCATENATE("FLOOR_",F11)</f>
        <v>FLOOR_2017</v>
      </c>
      <c r="G12" s="53" t="str">
        <f t="shared" si="2"/>
        <v>FLOOR_2018</v>
      </c>
      <c r="H12" s="53" t="str">
        <f t="shared" si="2"/>
        <v>FLOOR_2019</v>
      </c>
      <c r="I12" s="53" t="str">
        <f t="shared" si="2"/>
        <v>FLOOR_2020</v>
      </c>
      <c r="J12" s="53" t="str">
        <f t="shared" si="2"/>
        <v>FLOOR_2021</v>
      </c>
      <c r="K12" s="53" t="str">
        <f t="shared" si="2"/>
        <v>FLOOR_2022</v>
      </c>
      <c r="L12" s="53" t="str">
        <f t="shared" si="2"/>
        <v>FLOOR_2023</v>
      </c>
      <c r="M12" s="53" t="str">
        <f t="shared" si="2"/>
        <v>FLOOR_2024</v>
      </c>
      <c r="N12" s="53" t="str">
        <f t="shared" si="2"/>
        <v>FLOOR_2025</v>
      </c>
      <c r="O12" s="53" t="str">
        <f t="shared" si="2"/>
        <v>FLOOR_2026</v>
      </c>
      <c r="P12" s="53" t="str">
        <f t="shared" si="2"/>
        <v>FLOOR_2027</v>
      </c>
      <c r="Q12" s="53" t="str">
        <f t="shared" si="2"/>
        <v>FLOOR_2028</v>
      </c>
      <c r="R12" s="53" t="str">
        <f t="shared" si="2"/>
        <v>FLOOR_2029</v>
      </c>
      <c r="S12" s="53" t="str">
        <f t="shared" si="2"/>
        <v>FLOOR_2030</v>
      </c>
      <c r="T12" s="53" t="str">
        <f t="shared" si="2"/>
        <v>FLOOR_2031</v>
      </c>
      <c r="U12" s="53" t="str">
        <f t="shared" si="2"/>
        <v>FLOOR_2032</v>
      </c>
      <c r="V12" s="53" t="str">
        <f t="shared" si="2"/>
        <v>FLOOR_2033</v>
      </c>
      <c r="W12" s="53" t="str">
        <f t="shared" si="2"/>
        <v>FLOOR_2034</v>
      </c>
      <c r="X12" s="53" t="str">
        <f t="shared" si="2"/>
        <v>FLOOR_2035</v>
      </c>
    </row>
    <row r="13" spans="1:25">
      <c r="B13" s="21" t="s">
        <v>484</v>
      </c>
      <c r="C13" s="21" t="s">
        <v>429</v>
      </c>
      <c r="E13" s="119">
        <f>INDEX([2]!tbl_Forecast,MATCH($D$8&amp;$C13&amp;$D$7,[2]!rng_ForecastRowLookup,0),MATCH(E$11,[2]!rng_ForecastColumnLookup,0))</f>
        <v>7.8066550111953834</v>
      </c>
      <c r="F13" s="119">
        <f>INDEX([2]!tbl_Forecast,MATCH($D$8&amp;$C13&amp;$D$7,[2]!rng_ForecastRowLookup,0),MATCH(F$11,[2]!rng_ForecastColumnLookup,0))</f>
        <v>5.9496992573140863</v>
      </c>
      <c r="G13" s="119">
        <f>INDEX([2]!tbl_Forecast,MATCH($D$8&amp;$C13&amp;$D$7,[2]!rng_ForecastRowLookup,0),MATCH(G$11,[2]!rng_ForecastColumnLookup,0))</f>
        <v>5.890903545908837</v>
      </c>
      <c r="H13" s="119">
        <f>INDEX([2]!tbl_Forecast,MATCH($D$8&amp;$C13&amp;$D$7,[2]!rng_ForecastRowLookup,0),MATCH(H$11,[2]!rng_ForecastColumnLookup,0))</f>
        <v>6.8915688291332424</v>
      </c>
      <c r="I13" s="119">
        <f>INDEX([2]!tbl_Forecast,MATCH($D$8&amp;$C13&amp;$D$7,[2]!rng_ForecastRowLookup,0),MATCH(I$11,[2]!rng_ForecastColumnLookup,0))</f>
        <v>6.6410191533148355</v>
      </c>
      <c r="J13" s="119">
        <f>INDEX([2]!tbl_Forecast,MATCH($D$8&amp;$C13&amp;$D$7,[2]!rng_ForecastRowLookup,0),MATCH(J$11,[2]!rng_ForecastColumnLookup,0))</f>
        <v>5.4382226791221893</v>
      </c>
      <c r="K13" s="119">
        <f>INDEX([2]!tbl_Forecast,MATCH($D$8&amp;$C13&amp;$D$7,[2]!rng_ForecastRowLookup,0),MATCH(K$11,[2]!rng_ForecastColumnLookup,0))</f>
        <v>6.9236851515846078</v>
      </c>
      <c r="L13" s="119">
        <f>INDEX([2]!tbl_Forecast,MATCH($D$8&amp;$C13&amp;$D$7,[2]!rng_ForecastRowLookup,0),MATCH(L$11,[2]!rng_ForecastColumnLookup,0))</f>
        <v>6.040566884985755</v>
      </c>
      <c r="M13" s="119">
        <f>INDEX([2]!tbl_Forecast,MATCH($D$8&amp;$C13&amp;$D$7,[2]!rng_ForecastRowLookup,0),MATCH(M$11,[2]!rng_ForecastColumnLookup,0))</f>
        <v>5.8620040343764588</v>
      </c>
      <c r="N13" s="119">
        <f>INDEX([2]!tbl_Forecast,MATCH($D$8&amp;$C13&amp;$D$7,[2]!rng_ForecastRowLookup,0),MATCH(N$11,[2]!rng_ForecastColumnLookup,0))</f>
        <v>6.6048352977963205</v>
      </c>
      <c r="O13" s="119">
        <f>INDEX([2]!tbl_Forecast,MATCH($D$8&amp;$C13&amp;$D$7,[2]!rng_ForecastRowLookup,0),MATCH(O$11,[2]!rng_ForecastColumnLookup,0))</f>
        <v>6.6081856774849808</v>
      </c>
      <c r="P13" s="119">
        <f>INDEX([2]!tbl_Forecast,MATCH($D$8&amp;$C13&amp;$D$7,[2]!rng_ForecastRowLookup,0),MATCH(P$11,[2]!rng_ForecastColumnLookup,0))</f>
        <v>7.2276230030590352</v>
      </c>
      <c r="Q13" s="119">
        <f>INDEX([2]!tbl_Forecast,MATCH($D$8&amp;$C13&amp;$D$7,[2]!rng_ForecastRowLookup,0),MATCH(Q$11,[2]!rng_ForecastColumnLookup,0))</f>
        <v>7.9321378463678132</v>
      </c>
      <c r="R13" s="119">
        <f>INDEX([2]!tbl_Forecast,MATCH($D$8&amp;$C13&amp;$D$7,[2]!rng_ForecastRowLookup,0),MATCH(R$11,[2]!rng_ForecastColumnLookup,0))</f>
        <v>7.2590370336019197</v>
      </c>
      <c r="S13" s="119">
        <f>INDEX([2]!tbl_Forecast,MATCH($D$8&amp;$C13&amp;$D$7,[2]!rng_ForecastRowLookup,0),MATCH(S$11,[2]!rng_ForecastColumnLookup,0))</f>
        <v>7.9122271387396417</v>
      </c>
      <c r="T13" s="119">
        <f>INDEX([2]!tbl_Forecast,MATCH($D$8&amp;$C13&amp;$D$7,[2]!rng_ForecastRowLookup,0),MATCH(T$11,[2]!rng_ForecastColumnLookup,0))</f>
        <v>7.7623340380974311</v>
      </c>
      <c r="U13" s="119">
        <f>INDEX([2]!tbl_Forecast,MATCH($D$8&amp;$C13&amp;$D$7,[2]!rng_ForecastRowLookup,0),MATCH(U$11,[2]!rng_ForecastColumnLookup,0))</f>
        <v>7.6402299023279152</v>
      </c>
      <c r="V13" s="119">
        <f>INDEX([2]!tbl_Forecast,MATCH($D$8&amp;$C13&amp;$D$7,[2]!rng_ForecastRowLookup,0),MATCH(V$11,[2]!rng_ForecastColumnLookup,0))</f>
        <v>7.1724831299946894</v>
      </c>
      <c r="W13" s="119">
        <f>INDEX([2]!tbl_Forecast,MATCH($D$8&amp;$C13&amp;$D$7,[2]!rng_ForecastRowLookup,0),MATCH(W$11,[2]!rng_ForecastColumnLookup,0))</f>
        <v>7.0810470955732994</v>
      </c>
      <c r="X13" s="119">
        <f>INDEX([2]!tbl_Forecast,MATCH($D$8&amp;$C13&amp;$D$7,[2]!rng_ForecastRowLookup,0),MATCH(X$11,[2]!rng_ForecastColumnLookup,0))</f>
        <v>7.4281005850341701</v>
      </c>
      <c r="Y13" s="51"/>
    </row>
    <row r="14" spans="1:25">
      <c r="B14" s="21" t="s">
        <v>484</v>
      </c>
      <c r="C14" s="21" t="s">
        <v>432</v>
      </c>
      <c r="E14" s="119">
        <f>INDEX([2]!tbl_Forecast,MATCH($D$8&amp;$C14&amp;$D$7,[2]!rng_ForecastRowLookup,0),MATCH(E$11,[2]!rng_ForecastColumnLookup,0))</f>
        <v>6.3306892326899415</v>
      </c>
      <c r="F14" s="119">
        <f>INDEX([2]!tbl_Forecast,MATCH($D$8&amp;$C14&amp;$D$7,[2]!rng_ForecastRowLookup,0),MATCH(F$11,[2]!rng_ForecastColumnLookup,0))</f>
        <v>4.6245517962703104</v>
      </c>
      <c r="G14" s="119">
        <f>INDEX([2]!tbl_Forecast,MATCH($D$8&amp;$C14&amp;$D$7,[2]!rng_ForecastRowLookup,0),MATCH(G$11,[2]!rng_ForecastColumnLookup,0))</f>
        <v>4.6954401235311058</v>
      </c>
      <c r="H14" s="119">
        <f>INDEX([2]!tbl_Forecast,MATCH($D$8&amp;$C14&amp;$D$7,[2]!rng_ForecastRowLookup,0),MATCH(H$11,[2]!rng_ForecastColumnLookup,0))</f>
        <v>5.5561738496820645</v>
      </c>
      <c r="I14" s="119">
        <f>INDEX([2]!tbl_Forecast,MATCH($D$8&amp;$C14&amp;$D$7,[2]!rng_ForecastRowLookup,0),MATCH(I$11,[2]!rng_ForecastColumnLookup,0))</f>
        <v>5.2903315868283292</v>
      </c>
      <c r="J14" s="119">
        <f>INDEX([2]!tbl_Forecast,MATCH($D$8&amp;$C14&amp;$D$7,[2]!rng_ForecastRowLookup,0),MATCH(J$11,[2]!rng_ForecastColumnLookup,0))</f>
        <v>4.0954748538564614</v>
      </c>
      <c r="K14" s="119">
        <f>INDEX([2]!tbl_Forecast,MATCH($D$8&amp;$C14&amp;$D$7,[2]!rng_ForecastRowLookup,0),MATCH(K$11,[2]!rng_ForecastColumnLookup,0))</f>
        <v>5.6166455086822502</v>
      </c>
      <c r="L14" s="119">
        <f>INDEX([2]!tbl_Forecast,MATCH($D$8&amp;$C14&amp;$D$7,[2]!rng_ForecastRowLookup,0),MATCH(L$11,[2]!rng_ForecastColumnLookup,0))</f>
        <v>4.8928421056079552</v>
      </c>
      <c r="M14" s="119">
        <f>INDEX([2]!tbl_Forecast,MATCH($D$8&amp;$C14&amp;$D$7,[2]!rng_ForecastRowLookup,0),MATCH(M$11,[2]!rng_ForecastColumnLookup,0))</f>
        <v>4.6489885594062974</v>
      </c>
      <c r="N14" s="119">
        <f>INDEX([2]!tbl_Forecast,MATCH($D$8&amp;$C14&amp;$D$7,[2]!rng_ForecastRowLookup,0),MATCH(N$11,[2]!rng_ForecastColumnLookup,0))</f>
        <v>5.3600762751998365</v>
      </c>
      <c r="O14" s="119">
        <f>INDEX([2]!tbl_Forecast,MATCH($D$8&amp;$C14&amp;$D$7,[2]!rng_ForecastRowLookup,0),MATCH(O$11,[2]!rng_ForecastColumnLookup,0))</f>
        <v>5.3451061612370649</v>
      </c>
      <c r="P14" s="119">
        <f>INDEX([2]!tbl_Forecast,MATCH($D$8&amp;$C14&amp;$D$7,[2]!rng_ForecastRowLookup,0),MATCH(P$11,[2]!rng_ForecastColumnLookup,0))</f>
        <v>5.7169042762389006</v>
      </c>
      <c r="Q14" s="119">
        <f>INDEX([2]!tbl_Forecast,MATCH($D$8&amp;$C14&amp;$D$7,[2]!rng_ForecastRowLookup,0),MATCH(Q$11,[2]!rng_ForecastColumnLookup,0))</f>
        <v>6.1644080859749115</v>
      </c>
      <c r="R14" s="119">
        <f>INDEX([2]!tbl_Forecast,MATCH($D$8&amp;$C14&amp;$D$7,[2]!rng_ForecastRowLookup,0),MATCH(R$11,[2]!rng_ForecastColumnLookup,0))</f>
        <v>5.8003829082546376</v>
      </c>
      <c r="S14" s="119">
        <f>INDEX([2]!tbl_Forecast,MATCH($D$8&amp;$C14&amp;$D$7,[2]!rng_ForecastRowLookup,0),MATCH(S$11,[2]!rng_ForecastColumnLookup,0))</f>
        <v>6.4331999103991837</v>
      </c>
      <c r="T14" s="119">
        <f>INDEX([2]!tbl_Forecast,MATCH($D$8&amp;$C14&amp;$D$7,[2]!rng_ForecastRowLookup,0),MATCH(T$11,[2]!rng_ForecastColumnLookup,0))</f>
        <v>6.1077443299386847</v>
      </c>
      <c r="U14" s="119">
        <f>INDEX([2]!tbl_Forecast,MATCH($D$8&amp;$C14&amp;$D$7,[2]!rng_ForecastRowLookup,0),MATCH(U$11,[2]!rng_ForecastColumnLookup,0))</f>
        <v>6.3133258324543373</v>
      </c>
      <c r="V14" s="119">
        <f>INDEX([2]!tbl_Forecast,MATCH($D$8&amp;$C14&amp;$D$7,[2]!rng_ForecastRowLookup,0),MATCH(V$11,[2]!rng_ForecastColumnLookup,0))</f>
        <v>5.5403053352108875</v>
      </c>
      <c r="W14" s="119">
        <f>INDEX([2]!tbl_Forecast,MATCH($D$8&amp;$C14&amp;$D$7,[2]!rng_ForecastRowLookup,0),MATCH(W$11,[2]!rng_ForecastColumnLookup,0))</f>
        <v>5.5266028757425794</v>
      </c>
      <c r="X14" s="119">
        <f>INDEX([2]!tbl_Forecast,MATCH($D$8&amp;$C14&amp;$D$7,[2]!rng_ForecastRowLookup,0),MATCH(X$11,[2]!rng_ForecastColumnLookup,0))</f>
        <v>5.9833355534459063</v>
      </c>
      <c r="Y14" s="51"/>
    </row>
    <row r="15" spans="1:25">
      <c r="B15" s="21" t="s">
        <v>484</v>
      </c>
      <c r="C15" s="21" t="s">
        <v>433</v>
      </c>
      <c r="E15" s="119">
        <f>INDEX([2]!tbl_Forecast,MATCH($D$8&amp;$C15&amp;$D$7,[2]!rng_ForecastRowLookup,0),MATCH(E$11,[2]!rng_ForecastColumnLookup,0))</f>
        <v>1.6621196768024407</v>
      </c>
      <c r="F15" s="119">
        <f>INDEX([2]!tbl_Forecast,MATCH($D$8&amp;$C15&amp;$D$7,[2]!rng_ForecastRowLookup,0),MATCH(F$11,[2]!rng_ForecastColumnLookup,0))</f>
        <v>1.2170657423442173</v>
      </c>
      <c r="G15" s="119">
        <f>INDEX([2]!tbl_Forecast,MATCH($D$8&amp;$C15&amp;$D$7,[2]!rng_ForecastRowLookup,0),MATCH(G$11,[2]!rng_ForecastColumnLookup,0))</f>
        <v>1.2444333527444498</v>
      </c>
      <c r="H15" s="119">
        <f>INDEX([2]!tbl_Forecast,MATCH($D$8&amp;$C15&amp;$D$7,[2]!rng_ForecastRowLookup,0),MATCH(H$11,[2]!rng_ForecastColumnLookup,0))</f>
        <v>1.4586094503549032</v>
      </c>
      <c r="I15" s="119">
        <f>INDEX([2]!tbl_Forecast,MATCH($D$8&amp;$C15&amp;$D$7,[2]!rng_ForecastRowLookup,0),MATCH(I$11,[2]!rng_ForecastColumnLookup,0))</f>
        <v>1.4004070058555529</v>
      </c>
      <c r="J15" s="119">
        <f>INDEX([2]!tbl_Forecast,MATCH($D$8&amp;$C15&amp;$D$7,[2]!rng_ForecastRowLookup,0),MATCH(J$11,[2]!rng_ForecastColumnLookup,0))</f>
        <v>1.0787722980410579</v>
      </c>
      <c r="K15" s="119">
        <f>INDEX([2]!tbl_Forecast,MATCH($D$8&amp;$C15&amp;$D$7,[2]!rng_ForecastRowLookup,0),MATCH(K$11,[2]!rng_ForecastColumnLookup,0))</f>
        <v>1.4747976167420549</v>
      </c>
      <c r="L15" s="119">
        <f>INDEX([2]!tbl_Forecast,MATCH($D$8&amp;$C15&amp;$D$7,[2]!rng_ForecastRowLookup,0),MATCH(L$11,[2]!rng_ForecastColumnLookup,0))</f>
        <v>1.2896357804774434</v>
      </c>
      <c r="M15" s="119">
        <f>INDEX([2]!tbl_Forecast,MATCH($D$8&amp;$C15&amp;$D$7,[2]!rng_ForecastRowLookup,0),MATCH(M$11,[2]!rng_ForecastColumnLookup,0))</f>
        <v>1.2239291307589197</v>
      </c>
      <c r="N15" s="119">
        <f>INDEX([2]!tbl_Forecast,MATCH($D$8&amp;$C15&amp;$D$7,[2]!rng_ForecastRowLookup,0),MATCH(N$11,[2]!rng_ForecastColumnLookup,0))</f>
        <v>1.4012443744673324</v>
      </c>
      <c r="O15" s="119">
        <f>INDEX([2]!tbl_Forecast,MATCH($D$8&amp;$C15&amp;$D$7,[2]!rng_ForecastRowLookup,0),MATCH(O$11,[2]!rng_ForecastColumnLookup,0))</f>
        <v>1.3991315932028052</v>
      </c>
      <c r="P15" s="119">
        <f>INDEX([2]!tbl_Forecast,MATCH($D$8&amp;$C15&amp;$D$7,[2]!rng_ForecastRowLookup,0),MATCH(P$11,[2]!rng_ForecastColumnLookup,0))</f>
        <v>1.4996248899933684</v>
      </c>
      <c r="Q15" s="119">
        <f>INDEX([2]!tbl_Forecast,MATCH($D$8&amp;$C15&amp;$D$7,[2]!rng_ForecastRowLookup,0),MATCH(Q$11,[2]!rng_ForecastColumnLookup,0))</f>
        <v>1.6197763904689295</v>
      </c>
      <c r="R15" s="119">
        <f>INDEX([2]!tbl_Forecast,MATCH($D$8&amp;$C15&amp;$D$7,[2]!rng_ForecastRowLookup,0),MATCH(R$11,[2]!rng_ForecastColumnLookup,0))</f>
        <v>1.5187400891362097</v>
      </c>
      <c r="S15" s="119">
        <f>INDEX([2]!tbl_Forecast,MATCH($D$8&amp;$C15&amp;$D$7,[2]!rng_ForecastRowLookup,0),MATCH(S$11,[2]!rng_ForecastColumnLookup,0))</f>
        <v>1.6890757136254622</v>
      </c>
      <c r="T15" s="119">
        <f>INDEX([2]!tbl_Forecast,MATCH($D$8&amp;$C15&amp;$D$7,[2]!rng_ForecastRowLookup,0),MATCH(T$11,[2]!rng_ForecastColumnLookup,0))</f>
        <v>1.5972356158259797</v>
      </c>
      <c r="U15" s="119">
        <f>INDEX([2]!tbl_Forecast,MATCH($D$8&amp;$C15&amp;$D$7,[2]!rng_ForecastRowLookup,0),MATCH(U$11,[2]!rng_ForecastColumnLookup,0))</f>
        <v>1.640465747141107</v>
      </c>
      <c r="V15" s="119">
        <f>INDEX([2]!tbl_Forecast,MATCH($D$8&amp;$C15&amp;$D$7,[2]!rng_ForecastRowLookup,0),MATCH(V$11,[2]!rng_ForecastColumnLookup,0))</f>
        <v>1.4565955217811706</v>
      </c>
      <c r="W15" s="119">
        <f>INDEX([2]!tbl_Forecast,MATCH($D$8&amp;$C15&amp;$D$7,[2]!rng_ForecastRowLookup,0),MATCH(W$11,[2]!rng_ForecastColumnLookup,0))</f>
        <v>1.4531741906643101</v>
      </c>
      <c r="X15" s="119">
        <f>INDEX([2]!tbl_Forecast,MATCH($D$8&amp;$C15&amp;$D$7,[2]!rng_ForecastRowLookup,0),MATCH(X$11,[2]!rng_ForecastColumnLookup,0))</f>
        <v>1.5648660344158036</v>
      </c>
      <c r="Y15" s="51"/>
    </row>
    <row r="16" spans="1:25">
      <c r="B16" s="21" t="s">
        <v>485</v>
      </c>
      <c r="C16" s="104" t="s">
        <v>486</v>
      </c>
      <c r="E16" s="119">
        <f>INDEX([2]!tbl_Forecast,MATCH($D$8&amp;$C16&amp;$D$7,[2]!rng_ForecastRowLookup,0),MATCH(E$11,[2]!rng_ForecastColumnLookup,0))</f>
        <v>1.799418169017593</v>
      </c>
      <c r="F16" s="119">
        <f>INDEX([2]!tbl_Forecast,MATCH($D$8&amp;$C16&amp;$D$7,[2]!rng_ForecastRowLookup,0),MATCH(F$11,[2]!rng_ForecastColumnLookup,0))</f>
        <v>1.485755176968429</v>
      </c>
      <c r="G16" s="119">
        <f>INDEX([2]!tbl_Forecast,MATCH($D$8&amp;$C16&amp;$D$7,[2]!rng_ForecastRowLookup,0),MATCH(G$11,[2]!rng_ForecastColumnLookup,0))</f>
        <v>0.89794362681754358</v>
      </c>
      <c r="H16" s="119">
        <f>INDEX([2]!tbl_Forecast,MATCH($D$8&amp;$C16&amp;$D$7,[2]!rng_ForecastRowLookup,0),MATCH(H$11,[2]!rng_ForecastColumnLookup,0))</f>
        <v>0.91201694404352718</v>
      </c>
      <c r="I16" s="119">
        <f>INDEX([2]!tbl_Forecast,MATCH($D$8&amp;$C16&amp;$D$7,[2]!rng_ForecastRowLookup,0),MATCH(I$11,[2]!rng_ForecastColumnLookup,0))</f>
        <v>0.85125423267540556</v>
      </c>
      <c r="J16" s="119">
        <f>INDEX([2]!tbl_Forecast,MATCH($D$8&amp;$C16&amp;$D$7,[2]!rng_ForecastRowLookup,0),MATCH(J$11,[2]!rng_ForecastColumnLookup,0))</f>
        <v>0.73204497427617965</v>
      </c>
      <c r="K16" s="119">
        <f>INDEX([2]!tbl_Forecast,MATCH($D$8&amp;$C16&amp;$D$7,[2]!rng_ForecastRowLookup,0),MATCH(K$11,[2]!rng_ForecastColumnLookup,0))</f>
        <v>0.73428349109996394</v>
      </c>
      <c r="L16" s="119">
        <f>INDEX([2]!tbl_Forecast,MATCH($D$8&amp;$C16&amp;$D$7,[2]!rng_ForecastRowLookup,0),MATCH(L$11,[2]!rng_ForecastColumnLookup,0))</f>
        <v>0.71341173425108251</v>
      </c>
      <c r="M16" s="119">
        <f>INDEX([2]!tbl_Forecast,MATCH($D$8&amp;$C16&amp;$D$7,[2]!rng_ForecastRowLookup,0),MATCH(M$11,[2]!rng_ForecastColumnLookup,0))</f>
        <v>0.89455902577447755</v>
      </c>
      <c r="N16" s="119">
        <f>INDEX([2]!tbl_Forecast,MATCH($D$8&amp;$C16&amp;$D$7,[2]!rng_ForecastRowLookup,0),MATCH(N$11,[2]!rng_ForecastColumnLookup,0))</f>
        <v>1.032083805968905</v>
      </c>
      <c r="O16" s="119">
        <f>INDEX([2]!tbl_Forecast,MATCH($D$8&amp;$C16&amp;$D$7,[2]!rng_ForecastRowLookup,0),MATCH(O$11,[2]!rng_ForecastColumnLookup,0))</f>
        <v>1.0963398187475875</v>
      </c>
      <c r="P16" s="119">
        <f>INDEX([2]!tbl_Forecast,MATCH($D$8&amp;$C16&amp;$D$7,[2]!rng_ForecastRowLookup,0),MATCH(P$11,[2]!rng_ForecastColumnLookup,0))</f>
        <v>1.617287860192538</v>
      </c>
      <c r="Q16" s="119">
        <f>INDEX([2]!tbl_Forecast,MATCH($D$8&amp;$C16&amp;$D$7,[2]!rng_ForecastRowLookup,0),MATCH(Q$11,[2]!rng_ForecastColumnLookup,0))</f>
        <v>1.8239074921539626</v>
      </c>
      <c r="R16" s="119">
        <f>INDEX([2]!tbl_Forecast,MATCH($D$8&amp;$C16&amp;$D$7,[2]!rng_ForecastRowLookup,0),MATCH(R$11,[2]!rng_ForecastColumnLookup,0))</f>
        <v>1.6267354909009817</v>
      </c>
      <c r="S16" s="119">
        <f>INDEX([2]!tbl_Forecast,MATCH($D$8&amp;$C16&amp;$D$7,[2]!rng_ForecastRowLookup,0),MATCH(S$11,[2]!rng_ForecastColumnLookup,0))</f>
        <v>1.5970323938843554</v>
      </c>
      <c r="T16" s="119">
        <f>INDEX([2]!tbl_Forecast,MATCH($D$8&amp;$C16&amp;$D$7,[2]!rng_ForecastRowLookup,0),MATCH(T$11,[2]!rng_ForecastColumnLookup,0))</f>
        <v>1.5393396581386409</v>
      </c>
      <c r="U16" s="119">
        <f>INDEX([2]!tbl_Forecast,MATCH($D$8&amp;$C16&amp;$D$7,[2]!rng_ForecastRowLookup,0),MATCH(U$11,[2]!rng_ForecastColumnLookup,0))</f>
        <v>1.2960530677092543</v>
      </c>
      <c r="V16" s="119">
        <f>INDEX([2]!tbl_Forecast,MATCH($D$8&amp;$C16&amp;$D$7,[2]!rng_ForecastRowLookup,0),MATCH(V$11,[2]!rng_ForecastColumnLookup,0))</f>
        <v>1.3176455108269955</v>
      </c>
      <c r="W16" s="119">
        <f>INDEX([2]!tbl_Forecast,MATCH($D$8&amp;$C16&amp;$D$7,[2]!rng_ForecastRowLookup,0),MATCH(W$11,[2]!rng_ForecastColumnLookup,0))</f>
        <v>1.2469979474733393</v>
      </c>
      <c r="X16" s="119">
        <f>INDEX([2]!tbl_Forecast,MATCH($D$8&amp;$C16&amp;$D$7,[2]!rng_ForecastRowLookup,0),MATCH(X$11,[2]!rng_ForecastColumnLookup,0))</f>
        <v>1.3540449607593745</v>
      </c>
      <c r="Y16" s="51"/>
    </row>
    <row r="17" spans="2:25">
      <c r="B17" s="21" t="s">
        <v>485</v>
      </c>
      <c r="C17" s="104" t="s">
        <v>474</v>
      </c>
      <c r="E17" s="119">
        <f>INDEX([2]!tbl_Forecast,MATCH($D$8&amp;$C17&amp;$D$7,[2]!rng_ForecastRowLookup,0),MATCH(E$11,[2]!rng_ForecastColumnLookup,0))</f>
        <v>0.71960427219664069</v>
      </c>
      <c r="F17" s="119">
        <f>INDEX([2]!tbl_Forecast,MATCH($D$8&amp;$C17&amp;$D$7,[2]!rng_ForecastRowLookup,0),MATCH(F$11,[2]!rng_ForecastColumnLookup,0))</f>
        <v>0.59647847099566831</v>
      </c>
      <c r="G17" s="119">
        <f>INDEX([2]!tbl_Forecast,MATCH($D$8&amp;$C17&amp;$D$7,[2]!rng_ForecastRowLookup,0),MATCH(G$11,[2]!rng_ForecastColumnLookup,0))</f>
        <v>0.36611838042447359</v>
      </c>
      <c r="H17" s="119">
        <f>INDEX([2]!tbl_Forecast,MATCH($D$8&amp;$C17&amp;$D$7,[2]!rng_ForecastRowLookup,0),MATCH(H$11,[2]!rng_ForecastColumnLookup,0))</f>
        <v>0.3731768350638246</v>
      </c>
      <c r="I17" s="119">
        <f>INDEX([2]!tbl_Forecast,MATCH($D$8&amp;$C17&amp;$D$7,[2]!rng_ForecastRowLookup,0),MATCH(I$11,[2]!rng_ForecastColumnLookup,0))</f>
        <v>0.34504559304633386</v>
      </c>
      <c r="J17" s="119">
        <f>INDEX([2]!tbl_Forecast,MATCH($D$8&amp;$C17&amp;$D$7,[2]!rng_ForecastRowLookup,0),MATCH(J$11,[2]!rng_ForecastColumnLookup,0))</f>
        <v>0.2928623587115301</v>
      </c>
      <c r="K17" s="119">
        <f>INDEX([2]!tbl_Forecast,MATCH($D$8&amp;$C17&amp;$D$7,[2]!rng_ForecastRowLookup,0),MATCH(K$11,[2]!rng_ForecastColumnLookup,0))</f>
        <v>0.29376294298921468</v>
      </c>
      <c r="L17" s="119">
        <f>INDEX([2]!tbl_Forecast,MATCH($D$8&amp;$C17&amp;$D$7,[2]!rng_ForecastRowLookup,0),MATCH(L$11,[2]!rng_ForecastColumnLookup,0))</f>
        <v>0.28416308329236456</v>
      </c>
      <c r="M17" s="119">
        <f>INDEX([2]!tbl_Forecast,MATCH($D$8&amp;$C17&amp;$D$7,[2]!rng_ForecastRowLookup,0),MATCH(M$11,[2]!rng_ForecastColumnLookup,0))</f>
        <v>0.36455471421578001</v>
      </c>
      <c r="N17" s="119">
        <f>INDEX([2]!tbl_Forecast,MATCH($D$8&amp;$C17&amp;$D$7,[2]!rng_ForecastRowLookup,0),MATCH(N$11,[2]!rng_ForecastColumnLookup,0))</f>
        <v>0.42646627810709853</v>
      </c>
      <c r="O17" s="119">
        <f>INDEX([2]!tbl_Forecast,MATCH($D$8&amp;$C17&amp;$D$7,[2]!rng_ForecastRowLookup,0),MATCH(O$11,[2]!rng_ForecastColumnLookup,0))</f>
        <v>0.44956380488737768</v>
      </c>
      <c r="P17" s="119">
        <f>INDEX([2]!tbl_Forecast,MATCH($D$8&amp;$C17&amp;$D$7,[2]!rng_ForecastRowLookup,0),MATCH(P$11,[2]!rng_ForecastColumnLookup,0))</f>
        <v>0.65213839834683018</v>
      </c>
      <c r="Q17" s="119">
        <f>INDEX([2]!tbl_Forecast,MATCH($D$8&amp;$C17&amp;$D$7,[2]!rng_ForecastRowLookup,0),MATCH(Q$11,[2]!rng_ForecastColumnLookup,0))</f>
        <v>0.73353807331773047</v>
      </c>
      <c r="R17" s="119">
        <f>INDEX([2]!tbl_Forecast,MATCH($D$8&amp;$C17&amp;$D$7,[2]!rng_ForecastRowLookup,0),MATCH(R$11,[2]!rng_ForecastColumnLookup,0))</f>
        <v>0.65560780242911365</v>
      </c>
      <c r="S17" s="119">
        <f>INDEX([2]!tbl_Forecast,MATCH($D$8&amp;$C17&amp;$D$7,[2]!rng_ForecastRowLookup,0),MATCH(S$11,[2]!rng_ForecastColumnLookup,0))</f>
        <v>0.64604928436358278</v>
      </c>
      <c r="T17" s="119">
        <f>INDEX([2]!tbl_Forecast,MATCH($D$8&amp;$C17&amp;$D$7,[2]!rng_ForecastRowLookup,0),MATCH(T$11,[2]!rng_ForecastColumnLookup,0))</f>
        <v>0.62178261445398098</v>
      </c>
      <c r="U17" s="119">
        <f>INDEX([2]!tbl_Forecast,MATCH($D$8&amp;$C17&amp;$D$7,[2]!rng_ForecastRowLookup,0),MATCH(U$11,[2]!rng_ForecastColumnLookup,0))</f>
        <v>0.52554853465709617</v>
      </c>
      <c r="V17" s="119">
        <f>INDEX([2]!tbl_Forecast,MATCH($D$8&amp;$C17&amp;$D$7,[2]!rng_ForecastRowLookup,0),MATCH(V$11,[2]!rng_ForecastColumnLookup,0))</f>
        <v>0.53266253778165396</v>
      </c>
      <c r="W17" s="119">
        <f>INDEX([2]!tbl_Forecast,MATCH($D$8&amp;$C17&amp;$D$7,[2]!rng_ForecastRowLookup,0),MATCH(W$11,[2]!rng_ForecastColumnLookup,0))</f>
        <v>0.50454130308386236</v>
      </c>
      <c r="X17" s="119">
        <f>INDEX([2]!tbl_Forecast,MATCH($D$8&amp;$C17&amp;$D$7,[2]!rng_ForecastRowLookup,0),MATCH(X$11,[2]!rng_ForecastColumnLookup,0))</f>
        <v>0.54553111610891503</v>
      </c>
      <c r="Y17" s="51"/>
    </row>
    <row r="18" spans="2:25">
      <c r="B18" s="21" t="s">
        <v>485</v>
      </c>
      <c r="C18" s="104" t="s">
        <v>475</v>
      </c>
      <c r="E18" s="119">
        <f>INDEX([2]!tbl_Forecast,MATCH($D$8&amp;$C18&amp;$D$7,[2]!rng_ForecastRowLookup,0),MATCH(E$11,[2]!rng_ForecastColumnLookup,0))</f>
        <v>2.7275899469990224</v>
      </c>
      <c r="F18" s="119">
        <f>INDEX([2]!tbl_Forecast,MATCH($D$8&amp;$C18&amp;$D$7,[2]!rng_ForecastRowLookup,0),MATCH(F$11,[2]!rng_ForecastColumnLookup,0))</f>
        <v>2.2451802625726844</v>
      </c>
      <c r="G18" s="119">
        <f>INDEX([2]!tbl_Forecast,MATCH($D$8&amp;$C18&amp;$D$7,[2]!rng_ForecastRowLookup,0),MATCH(G$11,[2]!rng_ForecastColumnLookup,0))</f>
        <v>1.3846551620328988</v>
      </c>
      <c r="H18" s="119">
        <f>INDEX([2]!tbl_Forecast,MATCH($D$8&amp;$C18&amp;$D$7,[2]!rng_ForecastRowLookup,0),MATCH(H$11,[2]!rng_ForecastColumnLookup,0))</f>
        <v>1.414332931216091</v>
      </c>
      <c r="I18" s="119">
        <f>INDEX([2]!tbl_Forecast,MATCH($D$8&amp;$C18&amp;$D$7,[2]!rng_ForecastRowLookup,0),MATCH(I$11,[2]!rng_ForecastColumnLookup,0))</f>
        <v>1.3048976182463843</v>
      </c>
      <c r="J18" s="119">
        <f>INDEX([2]!tbl_Forecast,MATCH($D$8&amp;$C18&amp;$D$7,[2]!rng_ForecastRowLookup,0),MATCH(J$11,[2]!rng_ForecastColumnLookup,0))</f>
        <v>1.1035456427042536</v>
      </c>
      <c r="K18" s="119">
        <f>INDEX([2]!tbl_Forecast,MATCH($D$8&amp;$C18&amp;$D$7,[2]!rng_ForecastRowLookup,0),MATCH(K$11,[2]!rng_ForecastColumnLookup,0))</f>
        <v>1.0932193385059683</v>
      </c>
      <c r="L18" s="119">
        <f>INDEX([2]!tbl_Forecast,MATCH($D$8&amp;$C18&amp;$D$7,[2]!rng_ForecastRowLookup,0),MATCH(L$11,[2]!rng_ForecastColumnLookup,0))</f>
        <v>1.0602010304011045</v>
      </c>
      <c r="M18" s="119">
        <f>INDEX([2]!tbl_Forecast,MATCH($D$8&amp;$C18&amp;$D$7,[2]!rng_ForecastRowLookup,0),MATCH(M$11,[2]!rng_ForecastColumnLookup,0))</f>
        <v>1.3687417218066935</v>
      </c>
      <c r="N18" s="119">
        <f>INDEX([2]!tbl_Forecast,MATCH($D$8&amp;$C18&amp;$D$7,[2]!rng_ForecastRowLookup,0),MATCH(N$11,[2]!rng_ForecastColumnLookup,0))</f>
        <v>1.6102119957699914</v>
      </c>
      <c r="O18" s="119">
        <f>INDEX([2]!tbl_Forecast,MATCH($D$8&amp;$C18&amp;$D$7,[2]!rng_ForecastRowLookup,0),MATCH(O$11,[2]!rng_ForecastColumnLookup,0))</f>
        <v>1.7014476793012303</v>
      </c>
      <c r="P18" s="119">
        <f>INDEX([2]!tbl_Forecast,MATCH($D$8&amp;$C18&amp;$D$7,[2]!rng_ForecastRowLookup,0),MATCH(P$11,[2]!rng_ForecastColumnLookup,0))</f>
        <v>2.4475448442766612</v>
      </c>
      <c r="Q18" s="119">
        <f>INDEX([2]!tbl_Forecast,MATCH($D$8&amp;$C18&amp;$D$7,[2]!rng_ForecastRowLookup,0),MATCH(Q$11,[2]!rng_ForecastColumnLookup,0))</f>
        <v>2.7642584104961641</v>
      </c>
      <c r="R18" s="119">
        <f>INDEX([2]!tbl_Forecast,MATCH($D$8&amp;$C18&amp;$D$7,[2]!rng_ForecastRowLookup,0),MATCH(R$11,[2]!rng_ForecastColumnLookup,0))</f>
        <v>2.4645092385842489</v>
      </c>
      <c r="S18" s="119">
        <f>INDEX([2]!tbl_Forecast,MATCH($D$8&amp;$C18&amp;$D$7,[2]!rng_ForecastRowLookup,0),MATCH(S$11,[2]!rng_ForecastColumnLookup,0))</f>
        <v>2.435211674558635</v>
      </c>
      <c r="T18" s="119">
        <f>INDEX([2]!tbl_Forecast,MATCH($D$8&amp;$C18&amp;$D$7,[2]!rng_ForecastRowLookup,0),MATCH(T$11,[2]!rng_ForecastColumnLookup,0))</f>
        <v>2.3436666024455817</v>
      </c>
      <c r="U18" s="119">
        <f>INDEX([2]!tbl_Forecast,MATCH($D$8&amp;$C18&amp;$D$7,[2]!rng_ForecastRowLookup,0),MATCH(U$11,[2]!rng_ForecastColumnLookup,0))</f>
        <v>1.9970991421399598</v>
      </c>
      <c r="V18" s="119">
        <f>INDEX([2]!tbl_Forecast,MATCH($D$8&amp;$C18&amp;$D$7,[2]!rng_ForecastRowLookup,0),MATCH(V$11,[2]!rng_ForecastColumnLookup,0))</f>
        <v>2.0220850932468024</v>
      </c>
      <c r="W18" s="119">
        <f>INDEX([2]!tbl_Forecast,MATCH($D$8&amp;$C18&amp;$D$7,[2]!rng_ForecastRowLookup,0),MATCH(W$11,[2]!rng_ForecastColumnLookup,0))</f>
        <v>1.9074632582746243</v>
      </c>
      <c r="X18" s="119">
        <f>INDEX([2]!tbl_Forecast,MATCH($D$8&amp;$C18&amp;$D$7,[2]!rng_ForecastRowLookup,0),MATCH(X$11,[2]!rng_ForecastColumnLookup,0))</f>
        <v>2.0633846520749657</v>
      </c>
      <c r="Y18" s="51"/>
    </row>
    <row r="19" spans="2:25">
      <c r="B19" s="21" t="s">
        <v>485</v>
      </c>
      <c r="C19" s="104" t="s">
        <v>476</v>
      </c>
      <c r="E19" s="119">
        <f>INDEX([2]!tbl_Forecast,MATCH($D$8&amp;$C19&amp;$D$7,[2]!rng_ForecastRowLookup,0),MATCH(E$11,[2]!rng_ForecastColumnLookup,0))</f>
        <v>0.86249938561661099</v>
      </c>
      <c r="F19" s="119">
        <f>INDEX([2]!tbl_Forecast,MATCH($D$8&amp;$C19&amp;$D$7,[2]!rng_ForecastRowLookup,0),MATCH(F$11,[2]!rng_ForecastColumnLookup,0))</f>
        <v>0.71243811393533818</v>
      </c>
      <c r="G19" s="119">
        <f>INDEX([2]!tbl_Forecast,MATCH($D$8&amp;$C19&amp;$D$7,[2]!rng_ForecastRowLookup,0),MATCH(G$11,[2]!rng_ForecastColumnLookup,0))</f>
        <v>0.43988135050703958</v>
      </c>
      <c r="H19" s="119">
        <f>INDEX([2]!tbl_Forecast,MATCH($D$8&amp;$C19&amp;$D$7,[2]!rng_ForecastRowLookup,0),MATCH(H$11,[2]!rng_ForecastColumnLookup,0))</f>
        <v>0.44879648252082133</v>
      </c>
      <c r="I19" s="119">
        <f>INDEX([2]!tbl_Forecast,MATCH($D$8&amp;$C19&amp;$D$7,[2]!rng_ForecastRowLookup,0),MATCH(I$11,[2]!rng_ForecastColumnLookup,0))</f>
        <v>0.41374173801952452</v>
      </c>
      <c r="J19" s="119">
        <f>INDEX([2]!tbl_Forecast,MATCH($D$8&amp;$C19&amp;$D$7,[2]!rng_ForecastRowLookup,0),MATCH(J$11,[2]!rng_ForecastColumnLookup,0))</f>
        <v>0.34301620014224921</v>
      </c>
      <c r="K19" s="119">
        <f>INDEX([2]!tbl_Forecast,MATCH($D$8&amp;$C19&amp;$D$7,[2]!rng_ForecastRowLookup,0),MATCH(K$11,[2]!rng_ForecastColumnLookup,0))</f>
        <v>0.33946657261656726</v>
      </c>
      <c r="L19" s="119">
        <f>INDEX([2]!tbl_Forecast,MATCH($D$8&amp;$C19&amp;$D$7,[2]!rng_ForecastRowLookup,0),MATCH(L$11,[2]!rng_ForecastColumnLookup,0))</f>
        <v>0.32965754978673117</v>
      </c>
      <c r="M19" s="119">
        <f>INDEX([2]!tbl_Forecast,MATCH($D$8&amp;$C19&amp;$D$7,[2]!rng_ForecastRowLookup,0),MATCH(M$11,[2]!rng_ForecastColumnLookup,0))</f>
        <v>0.43689232903555525</v>
      </c>
      <c r="N19" s="119">
        <f>INDEX([2]!tbl_Forecast,MATCH($D$8&amp;$C19&amp;$D$7,[2]!rng_ForecastRowLookup,0),MATCH(N$11,[2]!rng_ForecastColumnLookup,0))</f>
        <v>0.51886957722704219</v>
      </c>
      <c r="O19" s="119">
        <f>INDEX([2]!tbl_Forecast,MATCH($D$8&amp;$C19&amp;$D$7,[2]!rng_ForecastRowLookup,0),MATCH(O$11,[2]!rng_ForecastColumnLookup,0))</f>
        <v>0.54817313334918127</v>
      </c>
      <c r="P19" s="119">
        <f>INDEX([2]!tbl_Forecast,MATCH($D$8&amp;$C19&amp;$D$7,[2]!rng_ForecastRowLookup,0),MATCH(P$11,[2]!rng_ForecastColumnLookup,0))</f>
        <v>0.77969532117377649</v>
      </c>
      <c r="Q19" s="119">
        <f>INDEX([2]!tbl_Forecast,MATCH($D$8&amp;$C19&amp;$D$7,[2]!rng_ForecastRowLookup,0),MATCH(Q$11,[2]!rng_ForecastColumnLookup,0))</f>
        <v>0.87858644381951334</v>
      </c>
      <c r="R19" s="119">
        <f>INDEX([2]!tbl_Forecast,MATCH($D$8&amp;$C19&amp;$D$7,[2]!rng_ForecastRowLookup,0),MATCH(R$11,[2]!rng_ForecastColumnLookup,0))</f>
        <v>0.78420074698109388</v>
      </c>
      <c r="S19" s="119">
        <f>INDEX([2]!tbl_Forecast,MATCH($D$8&amp;$C19&amp;$D$7,[2]!rng_ForecastRowLookup,0),MATCH(S$11,[2]!rng_ForecastColumnLookup,0))</f>
        <v>0.77728841592354081</v>
      </c>
      <c r="T19" s="119">
        <f>INDEX([2]!tbl_Forecast,MATCH($D$8&amp;$C19&amp;$D$7,[2]!rng_ForecastRowLookup,0),MATCH(T$11,[2]!rng_ForecastColumnLookup,0))</f>
        <v>0.74886674252534069</v>
      </c>
      <c r="U19" s="119">
        <f>INDEX([2]!tbl_Forecast,MATCH($D$8&amp;$C19&amp;$D$7,[2]!rng_ForecastRowLookup,0),MATCH(U$11,[2]!rng_ForecastColumnLookup,0))</f>
        <v>0.63964179951326661</v>
      </c>
      <c r="V19" s="119">
        <f>INDEX([2]!tbl_Forecast,MATCH($D$8&amp;$C19&amp;$D$7,[2]!rng_ForecastRowLookup,0),MATCH(V$11,[2]!rng_ForecastColumnLookup,0))</f>
        <v>0.64714740319049269</v>
      </c>
      <c r="W19" s="119">
        <f>INDEX([2]!tbl_Forecast,MATCH($D$8&amp;$C19&amp;$D$7,[2]!rng_ForecastRowLookup,0),MATCH(W$11,[2]!rng_ForecastColumnLookup,0))</f>
        <v>0.61166389038687663</v>
      </c>
      <c r="X19" s="119">
        <f>INDEX([2]!tbl_Forecast,MATCH($D$8&amp;$C19&amp;$D$7,[2]!rng_ForecastRowLookup,0),MATCH(X$11,[2]!rng_ForecastColumnLookup,0))</f>
        <v>0.66242443593788758</v>
      </c>
      <c r="Y19" s="51"/>
    </row>
    <row r="20" spans="2:25">
      <c r="B20" s="21" t="s">
        <v>487</v>
      </c>
      <c r="C20" s="21" t="s">
        <v>477</v>
      </c>
      <c r="E20" s="119">
        <f>INDEX([2]!tbl_Forecast,MATCH($D$8&amp;$C20&amp;$D$7,[2]!rng_ForecastRowLookup,0),MATCH(E$11,[2]!rng_ForecastColumnLookup,0))</f>
        <v>0.49337113702797691</v>
      </c>
      <c r="F20" s="119">
        <f>INDEX([2]!tbl_Forecast,MATCH($D$8&amp;$C20&amp;$D$7,[2]!rng_ForecastRowLookup,0),MATCH(F$11,[2]!rng_ForecastColumnLookup,0))</f>
        <v>1.1029723159217257</v>
      </c>
      <c r="G20" s="119">
        <f>INDEX([2]!tbl_Forecast,MATCH($D$8&amp;$C20&amp;$D$7,[2]!rng_ForecastRowLookup,0),MATCH(G$11,[2]!rng_ForecastColumnLookup,0))</f>
        <v>0.94992456965043459</v>
      </c>
      <c r="H20" s="119">
        <f>INDEX([2]!tbl_Forecast,MATCH($D$8&amp;$C20&amp;$D$7,[2]!rng_ForecastRowLookup,0),MATCH(H$11,[2]!rng_ForecastColumnLookup,0))</f>
        <v>0.71720701164062661</v>
      </c>
      <c r="I20" s="119">
        <f>INDEX([2]!tbl_Forecast,MATCH($D$8&amp;$C20&amp;$D$7,[2]!rng_ForecastRowLookup,0),MATCH(I$11,[2]!rng_ForecastColumnLookup,0))</f>
        <v>0.7442281187428561</v>
      </c>
      <c r="J20" s="119">
        <f>INDEX([2]!tbl_Forecast,MATCH($D$8&amp;$C20&amp;$D$7,[2]!rng_ForecastRowLookup,0),MATCH(J$11,[2]!rng_ForecastColumnLookup,0))</f>
        <v>0.85140099810585501</v>
      </c>
      <c r="K20" s="119">
        <f>INDEX([2]!tbl_Forecast,MATCH($D$8&amp;$C20&amp;$D$7,[2]!rng_ForecastRowLookup,0),MATCH(K$11,[2]!rng_ForecastColumnLookup,0))</f>
        <v>0.99139466996200198</v>
      </c>
      <c r="L20" s="119">
        <f>INDEX([2]!tbl_Forecast,MATCH($D$8&amp;$C20&amp;$D$7,[2]!rng_ForecastRowLookup,0),MATCH(L$11,[2]!rng_ForecastColumnLookup,0))</f>
        <v>1.5014629353162949</v>
      </c>
      <c r="M20" s="119">
        <f>INDEX([2]!tbl_Forecast,MATCH($D$8&amp;$C20&amp;$D$7,[2]!rng_ForecastRowLookup,0),MATCH(M$11,[2]!rng_ForecastColumnLookup,0))</f>
        <v>1.8697826256608596</v>
      </c>
      <c r="N20" s="119">
        <f>INDEX([2]!tbl_Forecast,MATCH($D$8&amp;$C20&amp;$D$7,[2]!rng_ForecastRowLookup,0),MATCH(N$11,[2]!rng_ForecastColumnLookup,0))</f>
        <v>1.6452707482432332</v>
      </c>
      <c r="O20" s="119">
        <f>INDEX([2]!tbl_Forecast,MATCH($D$8&amp;$C20&amp;$D$7,[2]!rng_ForecastRowLookup,0),MATCH(O$11,[2]!rng_ForecastColumnLookup,0))</f>
        <v>1.6753181172445872</v>
      </c>
      <c r="P20" s="119">
        <f>INDEX([2]!tbl_Forecast,MATCH($D$8&amp;$C20&amp;$D$7,[2]!rng_ForecastRowLookup,0),MATCH(P$11,[2]!rng_ForecastColumnLookup,0))</f>
        <v>1.7943041099264481</v>
      </c>
      <c r="Q20" s="119">
        <f>INDEX([2]!tbl_Forecast,MATCH($D$8&amp;$C20&amp;$D$7,[2]!rng_ForecastRowLookup,0),MATCH(Q$11,[2]!rng_ForecastColumnLookup,0))</f>
        <v>1.8624299937819393</v>
      </c>
      <c r="R20" s="119">
        <f>INDEX([2]!tbl_Forecast,MATCH($D$8&amp;$C20&amp;$D$7,[2]!rng_ForecastRowLookup,0),MATCH(R$11,[2]!rng_ForecastColumnLookup,0))</f>
        <v>1.7489264522150836</v>
      </c>
      <c r="S20" s="119">
        <f>INDEX([2]!tbl_Forecast,MATCH($D$8&amp;$C20&amp;$D$7,[2]!rng_ForecastRowLookup,0),MATCH(S$11,[2]!rng_ForecastColumnLookup,0))</f>
        <v>1.7975598556031414</v>
      </c>
      <c r="T20" s="119">
        <f>INDEX([2]!tbl_Forecast,MATCH($D$8&amp;$C20&amp;$D$7,[2]!rng_ForecastRowLookup,0),MATCH(T$11,[2]!rng_ForecastColumnLookup,0))</f>
        <v>1.6195220459723754</v>
      </c>
      <c r="U20" s="119">
        <f>INDEX([2]!tbl_Forecast,MATCH($D$8&amp;$C20&amp;$D$7,[2]!rng_ForecastRowLookup,0),MATCH(U$11,[2]!rng_ForecastColumnLookup,0))</f>
        <v>1.8221433074925411</v>
      </c>
      <c r="V20" s="119">
        <f>INDEX([2]!tbl_Forecast,MATCH($D$8&amp;$C20&amp;$D$7,[2]!rng_ForecastRowLookup,0),MATCH(V$11,[2]!rng_ForecastColumnLookup,0))</f>
        <v>1.6336676691608698</v>
      </c>
      <c r="W20" s="119">
        <f>INDEX([2]!tbl_Forecast,MATCH($D$8&amp;$C20&amp;$D$7,[2]!rng_ForecastRowLookup,0),MATCH(W$11,[2]!rng_ForecastColumnLookup,0))</f>
        <v>1.7826242149357872</v>
      </c>
      <c r="X20" s="119">
        <f>INDEX([2]!tbl_Forecast,MATCH($D$8&amp;$C20&amp;$D$7,[2]!rng_ForecastRowLookup,0),MATCH(X$11,[2]!rng_ForecastColumnLookup,0))</f>
        <v>1.6891002859244486</v>
      </c>
      <c r="Y20" s="51"/>
    </row>
    <row r="21" spans="2:25">
      <c r="B21" s="21" t="s">
        <v>488</v>
      </c>
      <c r="C21" s="21" t="s">
        <v>439</v>
      </c>
      <c r="E21" s="119">
        <f>INDEX([2]!tbl_Forecast,MATCH($D$8&amp;$C21&amp;$D$7,[2]!rng_ForecastRowLookup,0),MATCH(E$11,[2]!rng_ForecastColumnLookup,0))</f>
        <v>0.2800209986196866</v>
      </c>
      <c r="F21" s="119">
        <f>INDEX([2]!tbl_Forecast,MATCH($D$8&amp;$C21&amp;$D$7,[2]!rng_ForecastRowLookup,0),MATCH(F$11,[2]!rng_ForecastColumnLookup,0))</f>
        <v>0.29719871383536939</v>
      </c>
      <c r="G21" s="119">
        <f>INDEX([2]!tbl_Forecast,MATCH($D$8&amp;$C21&amp;$D$7,[2]!rng_ForecastRowLookup,0),MATCH(G$11,[2]!rng_ForecastColumnLookup,0))</f>
        <v>0.58203115602335975</v>
      </c>
      <c r="H21" s="119">
        <f>INDEX([2]!tbl_Forecast,MATCH($D$8&amp;$C21&amp;$D$7,[2]!rng_ForecastRowLookup,0),MATCH(H$11,[2]!rng_ForecastColumnLookup,0))</f>
        <v>0.83189457735737737</v>
      </c>
      <c r="I21" s="119">
        <f>INDEX([2]!tbl_Forecast,MATCH($D$8&amp;$C21&amp;$D$7,[2]!rng_ForecastRowLookup,0),MATCH(I$11,[2]!rng_ForecastColumnLookup,0))</f>
        <v>0.66610454718876777</v>
      </c>
      <c r="J21" s="119">
        <f>INDEX([2]!tbl_Forecast,MATCH($D$8&amp;$C21&amp;$D$7,[2]!rng_ForecastRowLookup,0),MATCH(J$11,[2]!rng_ForecastColumnLookup,0))</f>
        <v>0.73648247778559484</v>
      </c>
      <c r="K21" s="119">
        <f>INDEX([2]!tbl_Forecast,MATCH($D$8&amp;$C21&amp;$D$7,[2]!rng_ForecastRowLookup,0),MATCH(K$11,[2]!rng_ForecastColumnLookup,0))</f>
        <v>0.64334185638367225</v>
      </c>
      <c r="L21" s="119">
        <f>INDEX([2]!tbl_Forecast,MATCH($D$8&amp;$C21&amp;$D$7,[2]!rng_ForecastRowLookup,0),MATCH(L$11,[2]!rng_ForecastColumnLookup,0))</f>
        <v>0.97289424291238524</v>
      </c>
      <c r="M21" s="119">
        <f>INDEX([2]!tbl_Forecast,MATCH($D$8&amp;$C21&amp;$D$7,[2]!rng_ForecastRowLookup,0),MATCH(M$11,[2]!rng_ForecastColumnLookup,0))</f>
        <v>1.1820978013224126</v>
      </c>
      <c r="N21" s="119">
        <f>INDEX([2]!tbl_Forecast,MATCH($D$8&amp;$C21&amp;$D$7,[2]!rng_ForecastRowLookup,0),MATCH(N$11,[2]!rng_ForecastColumnLookup,0))</f>
        <v>1.1785313924254113</v>
      </c>
      <c r="O21" s="119">
        <f>INDEX([2]!tbl_Forecast,MATCH($D$8&amp;$C21&amp;$D$7,[2]!rng_ForecastRowLookup,0),MATCH(O$11,[2]!rng_ForecastColumnLookup,0))</f>
        <v>1.2952038876416079</v>
      </c>
      <c r="P21" s="119">
        <f>INDEX([2]!tbl_Forecast,MATCH($D$8&amp;$C21&amp;$D$7,[2]!rng_ForecastRowLookup,0),MATCH(P$11,[2]!rng_ForecastColumnLookup,0))</f>
        <v>1.3229243736280945</v>
      </c>
      <c r="Q21" s="119">
        <f>INDEX([2]!tbl_Forecast,MATCH($D$8&amp;$C21&amp;$D$7,[2]!rng_ForecastRowLookup,0),MATCH(Q$11,[2]!rng_ForecastColumnLookup,0))</f>
        <v>1.422909455419719</v>
      </c>
      <c r="R21" s="119">
        <f>INDEX([2]!tbl_Forecast,MATCH($D$8&amp;$C21&amp;$D$7,[2]!rng_ForecastRowLookup,0),MATCH(R$11,[2]!rng_ForecastColumnLookup,0))</f>
        <v>1.4430187909981058</v>
      </c>
      <c r="S21" s="119">
        <f>INDEX([2]!tbl_Forecast,MATCH($D$8&amp;$C21&amp;$D$7,[2]!rng_ForecastRowLookup,0),MATCH(S$11,[2]!rng_ForecastColumnLookup,0))</f>
        <v>1.2923971403480323</v>
      </c>
      <c r="T21" s="119">
        <f>INDEX([2]!tbl_Forecast,MATCH($D$8&amp;$C21&amp;$D$7,[2]!rng_ForecastRowLookup,0),MATCH(T$11,[2]!rng_ForecastColumnLookup,0))</f>
        <v>1.1785050733908478</v>
      </c>
      <c r="U21" s="119">
        <f>INDEX([2]!tbl_Forecast,MATCH($D$8&amp;$C21&amp;$D$7,[2]!rng_ForecastRowLookup,0),MATCH(U$11,[2]!rng_ForecastColumnLookup,0))</f>
        <v>1.3433889489273994</v>
      </c>
      <c r="V21" s="119">
        <f>INDEX([2]!tbl_Forecast,MATCH($D$8&amp;$C21&amp;$D$7,[2]!rng_ForecastRowLookup,0),MATCH(V$11,[2]!rng_ForecastColumnLookup,0))</f>
        <v>1.2265545990556588</v>
      </c>
      <c r="W21" s="119">
        <f>INDEX([2]!tbl_Forecast,MATCH($D$8&amp;$C21&amp;$D$7,[2]!rng_ForecastRowLookup,0),MATCH(W$11,[2]!rng_ForecastColumnLookup,0))</f>
        <v>1.2571458643971927</v>
      </c>
      <c r="X21" s="119">
        <f>INDEX([2]!tbl_Forecast,MATCH($D$8&amp;$C21&amp;$D$7,[2]!rng_ForecastRowLookup,0),MATCH(X$11,[2]!rng_ForecastColumnLookup,0))</f>
        <v>1.2979913333963795</v>
      </c>
      <c r="Y21" s="51"/>
    </row>
    <row r="22" spans="2:25">
      <c r="B22" s="21" t="s">
        <v>489</v>
      </c>
      <c r="C22" s="21" t="s">
        <v>440</v>
      </c>
      <c r="E22" s="119">
        <f>INDEX([2]!tbl_Forecast,MATCH($D$8&amp;$C22&amp;$D$7,[2]!rng_ForecastRowLookup,0),MATCH(E$11,[2]!rng_ForecastColumnLookup,0))</f>
        <v>7.6586609772993617</v>
      </c>
      <c r="F22" s="119">
        <f>INDEX([2]!tbl_Forecast,MATCH($D$8&amp;$C22&amp;$D$7,[2]!rng_ForecastRowLookup,0),MATCH(F$11,[2]!rng_ForecastColumnLookup,0))</f>
        <v>7.5774552212762423</v>
      </c>
      <c r="G22" s="119">
        <f>INDEX([2]!tbl_Forecast,MATCH($D$8&amp;$C22&amp;$D$7,[2]!rng_ForecastRowLookup,0),MATCH(G$11,[2]!rng_ForecastColumnLookup,0))</f>
        <v>5.6453939930651131</v>
      </c>
      <c r="H22" s="119">
        <f>INDEX([2]!tbl_Forecast,MATCH($D$8&amp;$C22&amp;$D$7,[2]!rng_ForecastRowLookup,0),MATCH(H$11,[2]!rng_ForecastColumnLookup,0))</f>
        <v>4.800793231843981</v>
      </c>
      <c r="I22" s="119">
        <f>INDEX([2]!tbl_Forecast,MATCH($D$8&amp;$C22&amp;$D$7,[2]!rng_ForecastRowLookup,0),MATCH(I$11,[2]!rng_ForecastColumnLookup,0))</f>
        <v>3.5881391412601156</v>
      </c>
      <c r="J22" s="119">
        <f>INDEX([2]!tbl_Forecast,MATCH($D$8&amp;$C22&amp;$D$7,[2]!rng_ForecastRowLookup,0),MATCH(J$11,[2]!rng_ForecastColumnLookup,0))</f>
        <v>3.1529819033971824</v>
      </c>
      <c r="K22" s="119">
        <f>INDEX([2]!tbl_Forecast,MATCH($D$8&amp;$C22&amp;$D$7,[2]!rng_ForecastRowLookup,0),MATCH(K$11,[2]!rng_ForecastColumnLookup,0))</f>
        <v>4.0691744688008198</v>
      </c>
      <c r="L22" s="119">
        <f>INDEX([2]!tbl_Forecast,MATCH($D$8&amp;$C22&amp;$D$7,[2]!rng_ForecastRowLookup,0),MATCH(L$11,[2]!rng_ForecastColumnLookup,0))</f>
        <v>4.5400289951106014</v>
      </c>
      <c r="M22" s="119">
        <f>INDEX([2]!tbl_Forecast,MATCH($D$8&amp;$C22&amp;$D$7,[2]!rng_ForecastRowLookup,0),MATCH(M$11,[2]!rng_ForecastColumnLookup,0))</f>
        <v>4.8555474587969272</v>
      </c>
      <c r="N22" s="119">
        <f>INDEX([2]!tbl_Forecast,MATCH($D$8&amp;$C22&amp;$D$7,[2]!rng_ForecastRowLookup,0),MATCH(N$11,[2]!rng_ForecastColumnLookup,0))</f>
        <v>4.6966359797376018</v>
      </c>
      <c r="O22" s="119">
        <f>INDEX([2]!tbl_Forecast,MATCH($D$8&amp;$C22&amp;$D$7,[2]!rng_ForecastRowLookup,0),MATCH(O$11,[2]!rng_ForecastColumnLookup,0))</f>
        <v>4.8557170740974245</v>
      </c>
      <c r="P22" s="119">
        <f>INDEX([2]!tbl_Forecast,MATCH($D$8&amp;$C22&amp;$D$7,[2]!rng_ForecastRowLookup,0),MATCH(P$11,[2]!rng_ForecastColumnLookup,0))</f>
        <v>4.451750056135543</v>
      </c>
      <c r="Q22" s="119">
        <f>INDEX([2]!tbl_Forecast,MATCH($D$8&amp;$C22&amp;$D$7,[2]!rng_ForecastRowLookup,0),MATCH(Q$11,[2]!rng_ForecastColumnLookup,0))</f>
        <v>3.8657972013430704</v>
      </c>
      <c r="R22" s="119">
        <f>INDEX([2]!tbl_Forecast,MATCH($D$8&amp;$C22&amp;$D$7,[2]!rng_ForecastRowLookup,0),MATCH(R$11,[2]!rng_ForecastColumnLookup,0))</f>
        <v>3.9817445148405937</v>
      </c>
      <c r="S22" s="119">
        <f>INDEX([2]!tbl_Forecast,MATCH($D$8&amp;$C22&amp;$D$7,[2]!rng_ForecastRowLookup,0),MATCH(S$11,[2]!rng_ForecastColumnLookup,0))</f>
        <v>3.9951806948216846</v>
      </c>
      <c r="T22" s="119">
        <f>INDEX([2]!tbl_Forecast,MATCH($D$8&amp;$C22&amp;$D$7,[2]!rng_ForecastRowLookup,0),MATCH(T$11,[2]!rng_ForecastColumnLookup,0))</f>
        <v>4.4738164673360306</v>
      </c>
      <c r="U22" s="119">
        <f>INDEX([2]!tbl_Forecast,MATCH($D$8&amp;$C22&amp;$D$7,[2]!rng_ForecastRowLookup,0),MATCH(U$11,[2]!rng_ForecastColumnLookup,0))</f>
        <v>4.2737219736102183</v>
      </c>
      <c r="V22" s="119">
        <f>INDEX([2]!tbl_Forecast,MATCH($D$8&amp;$C22&amp;$D$7,[2]!rng_ForecastRowLookup,0),MATCH(V$11,[2]!rng_ForecastColumnLookup,0))</f>
        <v>4.0870251812551333</v>
      </c>
      <c r="W22" s="119">
        <f>INDEX([2]!tbl_Forecast,MATCH($D$8&amp;$C22&amp;$D$7,[2]!rng_ForecastRowLookup,0),MATCH(W$11,[2]!rng_ForecastColumnLookup,0))</f>
        <v>4.137725578117939</v>
      </c>
      <c r="X22" s="119">
        <f>INDEX([2]!tbl_Forecast,MATCH($D$8&amp;$C22&amp;$D$7,[2]!rng_ForecastRowLookup,0),MATCH(X$11,[2]!rng_ForecastColumnLookup,0))</f>
        <v>3.6922064696454697</v>
      </c>
      <c r="Y22" s="51"/>
    </row>
    <row r="23" spans="2:25">
      <c r="B23" s="21" t="s">
        <v>490</v>
      </c>
      <c r="C23" s="21" t="s">
        <v>441</v>
      </c>
      <c r="E23" s="119">
        <f>INDEX([2]!tbl_Forecast,MATCH($D$8&amp;$C23&amp;$D$7,[2]!rng_ForecastRowLookup,0),MATCH(E$11,[2]!rng_ForecastColumnLookup,0))</f>
        <v>0.38924897939746522</v>
      </c>
      <c r="F23" s="119">
        <f>INDEX([2]!tbl_Forecast,MATCH($D$8&amp;$C23&amp;$D$7,[2]!rng_ForecastRowLookup,0),MATCH(F$11,[2]!rng_ForecastColumnLookup,0))</f>
        <v>0.34341311895347121</v>
      </c>
      <c r="G23" s="119">
        <f>INDEX([2]!tbl_Forecast,MATCH($D$8&amp;$C23&amp;$D$7,[2]!rng_ForecastRowLookup,0),MATCH(G$11,[2]!rng_ForecastColumnLookup,0))</f>
        <v>0.29927348040561341</v>
      </c>
      <c r="H23" s="119">
        <f>INDEX([2]!tbl_Forecast,MATCH($D$8&amp;$C23&amp;$D$7,[2]!rng_ForecastRowLookup,0),MATCH(H$11,[2]!rng_ForecastColumnLookup,0))</f>
        <v>0.29688874456634085</v>
      </c>
      <c r="I23" s="119">
        <f>INDEX([2]!tbl_Forecast,MATCH($D$8&amp;$C23&amp;$D$7,[2]!rng_ForecastRowLookup,0),MATCH(I$11,[2]!rng_ForecastColumnLookup,0))</f>
        <v>0.29379933994281465</v>
      </c>
      <c r="J23" s="119">
        <f>INDEX([2]!tbl_Forecast,MATCH($D$8&amp;$C23&amp;$D$7,[2]!rng_ForecastRowLookup,0),MATCH(J$11,[2]!rng_ForecastColumnLookup,0))</f>
        <v>0.29041766271303127</v>
      </c>
      <c r="K23" s="119">
        <f>INDEX([2]!tbl_Forecast,MATCH($D$8&amp;$C23&amp;$D$7,[2]!rng_ForecastRowLookup,0),MATCH(K$11,[2]!rng_ForecastColumnLookup,0))</f>
        <v>0.28614144770449462</v>
      </c>
      <c r="L23" s="119">
        <f>INDEX([2]!tbl_Forecast,MATCH($D$8&amp;$C23&amp;$D$7,[2]!rng_ForecastRowLookup,0),MATCH(L$11,[2]!rng_ForecastColumnLookup,0))</f>
        <v>0.28163861967746157</v>
      </c>
      <c r="M23" s="119">
        <f>INDEX([2]!tbl_Forecast,MATCH($D$8&amp;$C23&amp;$D$7,[2]!rng_ForecastRowLookup,0),MATCH(M$11,[2]!rng_ForecastColumnLookup,0))</f>
        <v>0.27688800876616482</v>
      </c>
      <c r="N23" s="119">
        <f>INDEX([2]!tbl_Forecast,MATCH($D$8&amp;$C23&amp;$D$7,[2]!rng_ForecastRowLookup,0),MATCH(N$11,[2]!rng_ForecastColumnLookup,0))</f>
        <v>0.27357754310134663</v>
      </c>
      <c r="O23" s="119">
        <f>INDEX([2]!tbl_Forecast,MATCH($D$8&amp;$C23&amp;$D$7,[2]!rng_ForecastRowLookup,0),MATCH(O$11,[2]!rng_ForecastColumnLookup,0))</f>
        <v>0.27063184585003941</v>
      </c>
      <c r="P23" s="119">
        <f>INDEX([2]!tbl_Forecast,MATCH($D$8&amp;$C23&amp;$D$7,[2]!rng_ForecastRowLookup,0),MATCH(P$11,[2]!rng_ForecastColumnLookup,0))</f>
        <v>0.26801411864303953</v>
      </c>
      <c r="Q23" s="119">
        <f>INDEX([2]!tbl_Forecast,MATCH($D$8&amp;$C23&amp;$D$7,[2]!rng_ForecastRowLookup,0),MATCH(Q$11,[2]!rng_ForecastColumnLookup,0))</f>
        <v>0.26660240614409092</v>
      </c>
      <c r="R23" s="119">
        <f>INDEX([2]!tbl_Forecast,MATCH($D$8&amp;$C23&amp;$D$7,[2]!rng_ForecastRowLookup,0),MATCH(R$11,[2]!rng_ForecastColumnLookup,0))</f>
        <v>0.25138198684402913</v>
      </c>
      <c r="S23" s="119">
        <f>INDEX([2]!tbl_Forecast,MATCH($D$8&amp;$C23&amp;$D$7,[2]!rng_ForecastRowLookup,0),MATCH(S$11,[2]!rng_ForecastColumnLookup,0))</f>
        <v>0.26455339135243683</v>
      </c>
      <c r="T23" s="119">
        <f>INDEX([2]!tbl_Forecast,MATCH($D$8&amp;$C23&amp;$D$7,[2]!rng_ForecastRowLookup,0),MATCH(T$11,[2]!rng_ForecastColumnLookup,0))</f>
        <v>0.26299167309250365</v>
      </c>
      <c r="U23" s="119">
        <f>INDEX([2]!tbl_Forecast,MATCH($D$8&amp;$C23&amp;$D$7,[2]!rng_ForecastRowLookup,0),MATCH(U$11,[2]!rng_ForecastColumnLookup,0))</f>
        <v>0.26140909607327911</v>
      </c>
      <c r="V23" s="119">
        <f>INDEX([2]!tbl_Forecast,MATCH($D$8&amp;$C23&amp;$D$7,[2]!rng_ForecastRowLookup,0),MATCH(V$11,[2]!rng_ForecastColumnLookup,0))</f>
        <v>0.25947687815142023</v>
      </c>
      <c r="W23" s="119">
        <f>INDEX([2]!tbl_Forecast,MATCH($D$8&amp;$C23&amp;$D$7,[2]!rng_ForecastRowLookup,0),MATCH(W$11,[2]!rng_ForecastColumnLookup,0))</f>
        <v>0.25750619496776178</v>
      </c>
      <c r="X23" s="119">
        <f>INDEX([2]!tbl_Forecast,MATCH($D$8&amp;$C23&amp;$D$7,[2]!rng_ForecastRowLookup,0),MATCH(X$11,[2]!rng_ForecastColumnLookup,0))</f>
        <v>0.25562560804995926</v>
      </c>
      <c r="Y23" s="51"/>
    </row>
    <row r="24" spans="2:25">
      <c r="B24" s="21" t="s">
        <v>491</v>
      </c>
      <c r="C24" s="21" t="s">
        <v>478</v>
      </c>
      <c r="E24" s="119">
        <f>INDEX([2]!tbl_Forecast,MATCH($D$8&amp;$C24&amp;$D$7,[2]!rng_ForecastRowLookup,0),MATCH(E$11,[2]!rng_ForecastColumnLookup,0))</f>
        <v>0.19765540078516197</v>
      </c>
      <c r="F24" s="119">
        <f>INDEX([2]!tbl_Forecast,MATCH($D$8&amp;$C24&amp;$D$7,[2]!rng_ForecastRowLookup,0),MATCH(F$11,[2]!rng_ForecastColumnLookup,0))</f>
        <v>0.18600542935034625</v>
      </c>
      <c r="G24" s="119">
        <f>INDEX([2]!tbl_Forecast,MATCH($D$8&amp;$C24&amp;$D$7,[2]!rng_ForecastRowLookup,0),MATCH(G$11,[2]!rng_ForecastColumnLookup,0))</f>
        <v>9.5760802585072302E-2</v>
      </c>
      <c r="H24" s="119">
        <f>INDEX([2]!tbl_Forecast,MATCH($D$8&amp;$C24&amp;$D$7,[2]!rng_ForecastRowLookup,0),MATCH(H$11,[2]!rng_ForecastColumnLookup,0))</f>
        <v>0.10062051473914659</v>
      </c>
      <c r="I24" s="119">
        <f>INDEX([2]!tbl_Forecast,MATCH($D$8&amp;$C24&amp;$D$7,[2]!rng_ForecastRowLookup,0),MATCH(I$11,[2]!rng_ForecastColumnLookup,0))</f>
        <v>8.5646792534183808E-2</v>
      </c>
      <c r="J24" s="119">
        <f>INDEX([2]!tbl_Forecast,MATCH($D$8&amp;$C24&amp;$D$7,[2]!rng_ForecastRowLookup,0),MATCH(J$11,[2]!rng_ForecastColumnLookup,0))</f>
        <v>6.5415041923045286E-2</v>
      </c>
      <c r="K24" s="119">
        <f>INDEX([2]!tbl_Forecast,MATCH($D$8&amp;$C24&amp;$D$7,[2]!rng_ForecastRowLookup,0),MATCH(K$11,[2]!rng_ForecastColumnLookup,0))</f>
        <v>5.7242996146950373E-2</v>
      </c>
      <c r="L24" s="119">
        <f>INDEX([2]!tbl_Forecast,MATCH($D$8&amp;$C24&amp;$D$7,[2]!rng_ForecastRowLookup,0),MATCH(L$11,[2]!rng_ForecastColumnLookup,0))</f>
        <v>5.5087150941189433E-2</v>
      </c>
      <c r="M24" s="119">
        <f>INDEX([2]!tbl_Forecast,MATCH($D$8&amp;$C24&amp;$D$7,[2]!rng_ForecastRowLookup,0),MATCH(M$11,[2]!rng_ForecastColumnLookup,0))</f>
        <v>7.3916214299540497E-2</v>
      </c>
      <c r="N24" s="119">
        <f>INDEX([2]!tbl_Forecast,MATCH($D$8&amp;$C24&amp;$D$7,[2]!rng_ForecastRowLookup,0),MATCH(N$11,[2]!rng_ForecastColumnLookup,0))</f>
        <v>9.2056169088318471E-2</v>
      </c>
      <c r="O24" s="119">
        <f>INDEX([2]!tbl_Forecast,MATCH($D$8&amp;$C24&amp;$D$7,[2]!rng_ForecastRowLookup,0),MATCH(O$11,[2]!rng_ForecastColumnLookup,0))</f>
        <v>0.10393709432109566</v>
      </c>
      <c r="P24" s="119">
        <f>INDEX([2]!tbl_Forecast,MATCH($D$8&amp;$C24&amp;$D$7,[2]!rng_ForecastRowLookup,0),MATCH(P$11,[2]!rng_ForecastColumnLookup,0))</f>
        <v>0.15172170448022598</v>
      </c>
      <c r="Q24" s="119">
        <f>INDEX([2]!tbl_Forecast,MATCH($D$8&amp;$C24&amp;$D$7,[2]!rng_ForecastRowLookup,0),MATCH(Q$11,[2]!rng_ForecastColumnLookup,0))</f>
        <v>0.15706997726929292</v>
      </c>
      <c r="R24" s="119">
        <f>INDEX([2]!tbl_Forecast,MATCH($D$8&amp;$C24&amp;$D$7,[2]!rng_ForecastRowLookup,0),MATCH(R$11,[2]!rng_ForecastColumnLookup,0))</f>
        <v>0.14510580631504899</v>
      </c>
      <c r="S24" s="119">
        <f>INDEX([2]!tbl_Forecast,MATCH($D$8&amp;$C24&amp;$D$7,[2]!rng_ForecastRowLookup,0),MATCH(S$11,[2]!rng_ForecastColumnLookup,0))</f>
        <v>0.15272706829792246</v>
      </c>
      <c r="T24" s="119">
        <f>INDEX([2]!tbl_Forecast,MATCH($D$8&amp;$C24&amp;$D$7,[2]!rng_ForecastRowLookup,0),MATCH(T$11,[2]!rng_ForecastColumnLookup,0))</f>
        <v>0.14104647748606622</v>
      </c>
      <c r="U24" s="119">
        <f>INDEX([2]!tbl_Forecast,MATCH($D$8&amp;$C24&amp;$D$7,[2]!rng_ForecastRowLookup,0),MATCH(U$11,[2]!rng_ForecastColumnLookup,0))</f>
        <v>0.11700741064540764</v>
      </c>
      <c r="V24" s="119">
        <f>INDEX([2]!tbl_Forecast,MATCH($D$8&amp;$C24&amp;$D$7,[2]!rng_ForecastRowLookup,0),MATCH(V$11,[2]!rng_ForecastColumnLookup,0))</f>
        <v>0.1200067315077773</v>
      </c>
      <c r="W24" s="119">
        <f>INDEX([2]!tbl_Forecast,MATCH($D$8&amp;$C24&amp;$D$7,[2]!rng_ForecastRowLookup,0),MATCH(W$11,[2]!rng_ForecastColumnLookup,0))</f>
        <v>0.11457442878633581</v>
      </c>
      <c r="X24" s="119">
        <f>INDEX([2]!tbl_Forecast,MATCH($D$8&amp;$C24&amp;$D$7,[2]!rng_ForecastRowLookup,0),MATCH(X$11,[2]!rng_ForecastColumnLookup,0))</f>
        <v>0.1211768182439132</v>
      </c>
      <c r="Y24" s="51"/>
    </row>
    <row r="25" spans="2:25">
      <c r="B25" s="21" t="s">
        <v>492</v>
      </c>
      <c r="C25" s="21" t="s">
        <v>443</v>
      </c>
      <c r="E25" s="119">
        <f>INDEX([2]!tbl_Forecast,MATCH($D$8&amp;$C25&amp;$D$7,[2]!rng_ForecastRowLookup,0),MATCH(E$11,[2]!rng_ForecastColumnLookup,0))</f>
        <v>0.46894871790011039</v>
      </c>
      <c r="F25" s="119">
        <f>INDEX([2]!tbl_Forecast,MATCH($D$8&amp;$C25&amp;$D$7,[2]!rng_ForecastRowLookup,0),MATCH(F$11,[2]!rng_ForecastColumnLookup,0))</f>
        <v>0.47387410836125871</v>
      </c>
      <c r="G25" s="119">
        <f>INDEX([2]!tbl_Forecast,MATCH($D$8&amp;$C25&amp;$D$7,[2]!rng_ForecastRowLookup,0),MATCH(G$11,[2]!rng_ForecastColumnLookup,0))</f>
        <v>0.45144590813821411</v>
      </c>
      <c r="H25" s="119">
        <f>INDEX([2]!tbl_Forecast,MATCH($D$8&amp;$C25&amp;$D$7,[2]!rng_ForecastRowLookup,0),MATCH(H$11,[2]!rng_ForecastColumnLookup,0))</f>
        <v>0.4505136151455652</v>
      </c>
      <c r="I25" s="119">
        <f>INDEX([2]!tbl_Forecast,MATCH($D$8&amp;$C25&amp;$D$7,[2]!rng_ForecastRowLookup,0),MATCH(I$11,[2]!rng_ForecastColumnLookup,0))</f>
        <v>0.44778046039172248</v>
      </c>
      <c r="J25" s="119">
        <f>INDEX([2]!tbl_Forecast,MATCH($D$8&amp;$C25&amp;$D$7,[2]!rng_ForecastRowLookup,0),MATCH(J$11,[2]!rng_ForecastColumnLookup,0))</f>
        <v>0.44523396067124349</v>
      </c>
      <c r="K25" s="119">
        <f>INDEX([2]!tbl_Forecast,MATCH($D$8&amp;$C25&amp;$D$7,[2]!rng_ForecastRowLookup,0),MATCH(K$11,[2]!rng_ForecastColumnLookup,0))</f>
        <v>0.44273536313864043</v>
      </c>
      <c r="L25" s="119">
        <f>INDEX([2]!tbl_Forecast,MATCH($D$8&amp;$C25&amp;$D$7,[2]!rng_ForecastRowLookup,0),MATCH(L$11,[2]!rng_ForecastColumnLookup,0))</f>
        <v>0.4399078135546039</v>
      </c>
      <c r="M25" s="119">
        <f>INDEX([2]!tbl_Forecast,MATCH($D$8&amp;$C25&amp;$D$7,[2]!rng_ForecastRowLookup,0),MATCH(M$11,[2]!rng_ForecastColumnLookup,0))</f>
        <v>0.43708606600163591</v>
      </c>
      <c r="N25" s="119">
        <f>INDEX([2]!tbl_Forecast,MATCH($D$8&amp;$C25&amp;$D$7,[2]!rng_ForecastRowLookup,0),MATCH(N$11,[2]!rng_ForecastColumnLookup,0))</f>
        <v>0.43513915585550955</v>
      </c>
      <c r="O25" s="119">
        <f>INDEX([2]!tbl_Forecast,MATCH($D$8&amp;$C25&amp;$D$7,[2]!rng_ForecastRowLookup,0),MATCH(O$11,[2]!rng_ForecastColumnLookup,0))</f>
        <v>0.43580404899906589</v>
      </c>
      <c r="P25" s="119">
        <f>INDEX([2]!tbl_Forecast,MATCH($D$8&amp;$C25&amp;$D$7,[2]!rng_ForecastRowLookup,0),MATCH(P$11,[2]!rng_ForecastColumnLookup,0))</f>
        <v>0.59161866303702282</v>
      </c>
      <c r="Q25" s="119">
        <f>INDEX([2]!tbl_Forecast,MATCH($D$8&amp;$C25&amp;$D$7,[2]!rng_ForecastRowLookup,0),MATCH(Q$11,[2]!rng_ForecastColumnLookup,0))</f>
        <v>0.66467702134516005</v>
      </c>
      <c r="R25" s="119">
        <f>INDEX([2]!tbl_Forecast,MATCH($D$8&amp;$C25&amp;$D$7,[2]!rng_ForecastRowLookup,0),MATCH(R$11,[2]!rng_ForecastColumnLookup,0))</f>
        <v>0.65353995366480533</v>
      </c>
      <c r="S25" s="119">
        <f>INDEX([2]!tbl_Forecast,MATCH($D$8&amp;$C25&amp;$D$7,[2]!rng_ForecastRowLookup,0),MATCH(S$11,[2]!rng_ForecastColumnLookup,0))</f>
        <v>0.676060915960916</v>
      </c>
      <c r="T25" s="119">
        <f>INDEX([2]!tbl_Forecast,MATCH($D$8&amp;$C25&amp;$D$7,[2]!rng_ForecastRowLookup,0),MATCH(T$11,[2]!rng_ForecastColumnLookup,0))</f>
        <v>0.70559825286541389</v>
      </c>
      <c r="U25" s="119">
        <f>INDEX([2]!tbl_Forecast,MATCH($D$8&amp;$C25&amp;$D$7,[2]!rng_ForecastRowLookup,0),MATCH(U$11,[2]!rng_ForecastColumnLookup,0))</f>
        <v>0.63206878506691044</v>
      </c>
      <c r="V25" s="119">
        <f>INDEX([2]!tbl_Forecast,MATCH($D$8&amp;$C25&amp;$D$7,[2]!rng_ForecastRowLookup,0),MATCH(V$11,[2]!rng_ForecastColumnLookup,0))</f>
        <v>0.63726309269471215</v>
      </c>
      <c r="W25" s="119">
        <f>INDEX([2]!tbl_Forecast,MATCH($D$8&amp;$C25&amp;$D$7,[2]!rng_ForecastRowLookup,0),MATCH(W$11,[2]!rng_ForecastColumnLookup,0))</f>
        <v>0.5828366650853003</v>
      </c>
      <c r="X25" s="119">
        <f>INDEX([2]!tbl_Forecast,MATCH($D$8&amp;$C25&amp;$D$7,[2]!rng_ForecastRowLookup,0),MATCH(X$11,[2]!rng_ForecastColumnLookup,0))</f>
        <v>0.63928201324113043</v>
      </c>
      <c r="Y25" s="51"/>
    </row>
    <row r="26" spans="2:25">
      <c r="B26" s="21" t="s">
        <v>493</v>
      </c>
      <c r="C26" s="21" t="s">
        <v>444</v>
      </c>
      <c r="E26" s="119">
        <f>INDEX([2]!tbl_Forecast,MATCH($D$8&amp;$C26&amp;$D$7,[2]!rng_ForecastRowLookup,0),MATCH(E$11,[2]!rng_ForecastColumnLookup,0))</f>
        <v>1.0326774321313152</v>
      </c>
      <c r="F26" s="119">
        <f>INDEX([2]!tbl_Forecast,MATCH($D$8&amp;$C26&amp;$D$7,[2]!rng_ForecastRowLookup,0),MATCH(F$11,[2]!rng_ForecastColumnLookup,0))</f>
        <v>1.0158776160943388</v>
      </c>
      <c r="G26" s="119">
        <f>INDEX([2]!tbl_Forecast,MATCH($D$8&amp;$C26&amp;$D$7,[2]!rng_ForecastRowLookup,0),MATCH(G$11,[2]!rng_ForecastColumnLookup,0))</f>
        <v>0.74304915446037911</v>
      </c>
      <c r="H26" s="119">
        <f>INDEX([2]!tbl_Forecast,MATCH($D$8&amp;$C26&amp;$D$7,[2]!rng_ForecastRowLookup,0),MATCH(H$11,[2]!rng_ForecastColumnLookup,0))</f>
        <v>0.76054102414226543</v>
      </c>
      <c r="I26" s="119">
        <f>INDEX([2]!tbl_Forecast,MATCH($D$8&amp;$C26&amp;$D$7,[2]!rng_ForecastRowLookup,0),MATCH(I$11,[2]!rng_ForecastColumnLookup,0))</f>
        <v>0.65616402459427536</v>
      </c>
      <c r="J26" s="119">
        <f>INDEX([2]!tbl_Forecast,MATCH($D$8&amp;$C26&amp;$D$7,[2]!rng_ForecastRowLookup,0),MATCH(J$11,[2]!rng_ForecastColumnLookup,0))</f>
        <v>0.62755023267601961</v>
      </c>
      <c r="K26" s="119">
        <f>INDEX([2]!tbl_Forecast,MATCH($D$8&amp;$C26&amp;$D$7,[2]!rng_ForecastRowLookup,0),MATCH(K$11,[2]!rng_ForecastColumnLookup,0))</f>
        <v>0.61023293273354484</v>
      </c>
      <c r="L26" s="119">
        <f>INDEX([2]!tbl_Forecast,MATCH($D$8&amp;$C26&amp;$D$7,[2]!rng_ForecastRowLookup,0),MATCH(L$11,[2]!rng_ForecastColumnLookup,0))</f>
        <v>0.60571699788717037</v>
      </c>
      <c r="M26" s="119">
        <f>INDEX([2]!tbl_Forecast,MATCH($D$8&amp;$C26&amp;$D$7,[2]!rng_ForecastRowLookup,0),MATCH(M$11,[2]!rng_ForecastColumnLookup,0))</f>
        <v>0.65097903457434547</v>
      </c>
      <c r="N26" s="119">
        <f>INDEX([2]!tbl_Forecast,MATCH($D$8&amp;$C26&amp;$D$7,[2]!rng_ForecastRowLookup,0),MATCH(N$11,[2]!rng_ForecastColumnLookup,0))</f>
        <v>0.69319811486407867</v>
      </c>
      <c r="O26" s="119">
        <f>INDEX([2]!tbl_Forecast,MATCH($D$8&amp;$C26&amp;$D$7,[2]!rng_ForecastRowLookup,0),MATCH(O$11,[2]!rng_ForecastColumnLookup,0))</f>
        <v>0.78843795894088464</v>
      </c>
      <c r="P26" s="119">
        <f>INDEX([2]!tbl_Forecast,MATCH($D$8&amp;$C26&amp;$D$7,[2]!rng_ForecastRowLookup,0),MATCH(P$11,[2]!rng_ForecastColumnLookup,0))</f>
        <v>1.3645659476947984</v>
      </c>
      <c r="Q26" s="119">
        <f>INDEX([2]!tbl_Forecast,MATCH($D$8&amp;$C26&amp;$D$7,[2]!rng_ForecastRowLookup,0),MATCH(Q$11,[2]!rng_ForecastColumnLookup,0))</f>
        <v>1.6032227373726178</v>
      </c>
      <c r="R26" s="119">
        <f>INDEX([2]!tbl_Forecast,MATCH($D$8&amp;$C26&amp;$D$7,[2]!rng_ForecastRowLookup,0),MATCH(R$11,[2]!rng_ForecastColumnLookup,0))</f>
        <v>1.6412696995684901</v>
      </c>
      <c r="S26" s="119">
        <f>INDEX([2]!tbl_Forecast,MATCH($D$8&amp;$C26&amp;$D$7,[2]!rng_ForecastRowLookup,0),MATCH(S$11,[2]!rng_ForecastColumnLookup,0))</f>
        <v>1.670283030615213</v>
      </c>
      <c r="T26" s="119">
        <f>INDEX([2]!tbl_Forecast,MATCH($D$8&amp;$C26&amp;$D$7,[2]!rng_ForecastRowLookup,0),MATCH(T$11,[2]!rng_ForecastColumnLookup,0))</f>
        <v>1.755661848186447</v>
      </c>
      <c r="U26" s="119">
        <f>INDEX([2]!tbl_Forecast,MATCH($D$8&amp;$C26&amp;$D$7,[2]!rng_ForecastRowLookup,0),MATCH(U$11,[2]!rng_ForecastColumnLookup,0))</f>
        <v>1.4871375295645746</v>
      </c>
      <c r="V26" s="119">
        <f>INDEX([2]!tbl_Forecast,MATCH($D$8&amp;$C26&amp;$D$7,[2]!rng_ForecastRowLookup,0),MATCH(V$11,[2]!rng_ForecastColumnLookup,0))</f>
        <v>1.4400033906080374</v>
      </c>
      <c r="W26" s="119">
        <f>INDEX([2]!tbl_Forecast,MATCH($D$8&amp;$C26&amp;$D$7,[2]!rng_ForecastRowLookup,0),MATCH(W$11,[2]!rng_ForecastColumnLookup,0))</f>
        <v>1.3499648074414823</v>
      </c>
      <c r="X26" s="119">
        <f>INDEX([2]!tbl_Forecast,MATCH($D$8&amp;$C26&amp;$D$7,[2]!rng_ForecastRowLookup,0),MATCH(X$11,[2]!rng_ForecastColumnLookup,0))</f>
        <v>1.4487057151095009</v>
      </c>
      <c r="Y26" s="51"/>
    </row>
    <row r="27" spans="2:25">
      <c r="B27" s="21" t="s">
        <v>494</v>
      </c>
      <c r="C27" s="21" t="s">
        <v>445</v>
      </c>
      <c r="E27" s="119">
        <f>INDEX([2]!tbl_Forecast,MATCH($D$8&amp;$C27&amp;$D$7,[2]!rng_ForecastRowLookup,0),MATCH(E$11,[2]!rng_ForecastColumnLookup,0))</f>
        <v>4.1336070304911159</v>
      </c>
      <c r="F27" s="119">
        <f>INDEX([2]!tbl_Forecast,MATCH($D$8&amp;$C27&amp;$D$7,[2]!rng_ForecastRowLookup,0),MATCH(F$11,[2]!rng_ForecastColumnLookup,0))</f>
        <v>3.5601449453189118</v>
      </c>
      <c r="G27" s="119">
        <f>INDEX([2]!tbl_Forecast,MATCH($D$8&amp;$C27&amp;$D$7,[2]!rng_ForecastRowLookup,0),MATCH(G$11,[2]!rng_ForecastColumnLookup,0))</f>
        <v>3.2007770264658664</v>
      </c>
      <c r="H27" s="119">
        <f>INDEX([2]!tbl_Forecast,MATCH($D$8&amp;$C27&amp;$D$7,[2]!rng_ForecastRowLookup,0),MATCH(H$11,[2]!rng_ForecastColumnLookup,0))</f>
        <v>2.6531465767673241</v>
      </c>
      <c r="I27" s="119">
        <f>INDEX([2]!tbl_Forecast,MATCH($D$8&amp;$C27&amp;$D$7,[2]!rng_ForecastRowLookup,0),MATCH(I$11,[2]!rng_ForecastColumnLookup,0))</f>
        <v>1.8730082465149496</v>
      </c>
      <c r="J27" s="119">
        <f>INDEX([2]!tbl_Forecast,MATCH($D$8&amp;$C27&amp;$D$7,[2]!rng_ForecastRowLookup,0),MATCH(J$11,[2]!rng_ForecastColumnLookup,0))</f>
        <v>1.6467285324389391</v>
      </c>
      <c r="K27" s="119">
        <f>INDEX([2]!tbl_Forecast,MATCH($D$8&amp;$C27&amp;$D$7,[2]!rng_ForecastRowLookup,0),MATCH(K$11,[2]!rng_ForecastColumnLookup,0))</f>
        <v>1.5196240263467067</v>
      </c>
      <c r="L27" s="119">
        <f>INDEX([2]!tbl_Forecast,MATCH($D$8&amp;$C27&amp;$D$7,[2]!rng_ForecastRowLookup,0),MATCH(L$11,[2]!rng_ForecastColumnLookup,0))</f>
        <v>1.3328145698119136</v>
      </c>
      <c r="M27" s="119">
        <f>INDEX([2]!tbl_Forecast,MATCH($D$8&amp;$C27&amp;$D$7,[2]!rng_ForecastRowLookup,0),MATCH(M$11,[2]!rng_ForecastColumnLookup,0))</f>
        <v>1.3372342578617185</v>
      </c>
      <c r="N27" s="119">
        <f>INDEX([2]!tbl_Forecast,MATCH($D$8&amp;$C27&amp;$D$7,[2]!rng_ForecastRowLookup,0),MATCH(N$11,[2]!rng_ForecastColumnLookup,0))</f>
        <v>1.4086686461757902</v>
      </c>
      <c r="O27" s="119">
        <f>INDEX([2]!tbl_Forecast,MATCH($D$8&amp;$C27&amp;$D$7,[2]!rng_ForecastRowLookup,0),MATCH(O$11,[2]!rng_ForecastColumnLookup,0))</f>
        <v>1.6725933548501446</v>
      </c>
      <c r="P27" s="119">
        <f>INDEX([2]!tbl_Forecast,MATCH($D$8&amp;$C27&amp;$D$7,[2]!rng_ForecastRowLookup,0),MATCH(P$11,[2]!rng_ForecastColumnLookup,0))</f>
        <v>2.0158466086985318</v>
      </c>
      <c r="Q27" s="119">
        <f>INDEX([2]!tbl_Forecast,MATCH($D$8&amp;$C27&amp;$D$7,[2]!rng_ForecastRowLookup,0),MATCH(Q$11,[2]!rng_ForecastColumnLookup,0))</f>
        <v>2.3033709594417431</v>
      </c>
      <c r="R27" s="119">
        <f>INDEX([2]!tbl_Forecast,MATCH($D$8&amp;$C27&amp;$D$7,[2]!rng_ForecastRowLookup,0),MATCH(R$11,[2]!rng_ForecastColumnLookup,0))</f>
        <v>2.063930246052466</v>
      </c>
      <c r="S27" s="119">
        <f>INDEX([2]!tbl_Forecast,MATCH($D$8&amp;$C27&amp;$D$7,[2]!rng_ForecastRowLookup,0),MATCH(S$11,[2]!rng_ForecastColumnLookup,0))</f>
        <v>1.9880083370090949</v>
      </c>
      <c r="T27" s="119">
        <f>INDEX([2]!tbl_Forecast,MATCH($D$8&amp;$C27&amp;$D$7,[2]!rng_ForecastRowLookup,0),MATCH(T$11,[2]!rng_ForecastColumnLookup,0))</f>
        <v>1.9342270452860566</v>
      </c>
      <c r="U27" s="119">
        <f>INDEX([2]!tbl_Forecast,MATCH($D$8&amp;$C27&amp;$D$7,[2]!rng_ForecastRowLookup,0),MATCH(U$11,[2]!rng_ForecastColumnLookup,0))</f>
        <v>1.774507966199161</v>
      </c>
      <c r="V27" s="119">
        <f>INDEX([2]!tbl_Forecast,MATCH($D$8&amp;$C27&amp;$D$7,[2]!rng_ForecastRowLookup,0),MATCH(V$11,[2]!rng_ForecastColumnLookup,0))</f>
        <v>1.6723841845019074</v>
      </c>
      <c r="W27" s="119">
        <f>INDEX([2]!tbl_Forecast,MATCH($D$8&amp;$C27&amp;$D$7,[2]!rng_ForecastRowLookup,0),MATCH(W$11,[2]!rng_ForecastColumnLookup,0))</f>
        <v>1.5414284807799123</v>
      </c>
      <c r="X27" s="119">
        <f>INDEX([2]!tbl_Forecast,MATCH($D$8&amp;$C27&amp;$D$7,[2]!rng_ForecastRowLookup,0),MATCH(X$11,[2]!rng_ForecastColumnLookup,0))</f>
        <v>1.5563040522680198</v>
      </c>
      <c r="Y27" s="51"/>
    </row>
    <row r="28" spans="2:25">
      <c r="B28" s="21" t="s">
        <v>495</v>
      </c>
      <c r="C28" s="104" t="s">
        <v>479</v>
      </c>
      <c r="E28" s="119">
        <f>INDEX([2]!tbl_Forecast,MATCH($D$8&amp;$C28&amp;$D$7,[2]!rng_ForecastRowLookup,0),MATCH(E$11,[2]!rng_ForecastColumnLookup,0))</f>
        <v>4.5029406937179912</v>
      </c>
      <c r="F28" s="119">
        <f>INDEX([2]!tbl_Forecast,MATCH($D$8&amp;$C28&amp;$D$7,[2]!rng_ForecastRowLookup,0),MATCH(F$11,[2]!rng_ForecastColumnLookup,0))</f>
        <v>4.0786070344439063</v>
      </c>
      <c r="G28" s="119">
        <f>INDEX([2]!tbl_Forecast,MATCH($D$8&amp;$C28&amp;$D$7,[2]!rng_ForecastRowLookup,0),MATCH(G$11,[2]!rng_ForecastColumnLookup,0))</f>
        <v>3.5919834720533679</v>
      </c>
      <c r="H28" s="119">
        <f>INDEX([2]!tbl_Forecast,MATCH($D$8&amp;$C28&amp;$D$7,[2]!rng_ForecastRowLookup,0),MATCH(H$11,[2]!rng_ForecastColumnLookup,0))</f>
        <v>3.0400934926407626</v>
      </c>
      <c r="I28" s="119">
        <f>INDEX([2]!tbl_Forecast,MATCH($D$8&amp;$C28&amp;$D$7,[2]!rng_ForecastRowLookup,0),MATCH(I$11,[2]!rng_ForecastColumnLookup,0))</f>
        <v>2.3018670718031324</v>
      </c>
      <c r="J28" s="119">
        <f>INDEX([2]!tbl_Forecast,MATCH($D$8&amp;$C28&amp;$D$7,[2]!rng_ForecastRowLookup,0),MATCH(J$11,[2]!rng_ForecastColumnLookup,0))</f>
        <v>2.1321468422073435</v>
      </c>
      <c r="K28" s="119">
        <f>INDEX([2]!tbl_Forecast,MATCH($D$8&amp;$C28&amp;$D$7,[2]!rng_ForecastRowLookup,0),MATCH(K$11,[2]!rng_ForecastColumnLookup,0))</f>
        <v>1.9771504564110642</v>
      </c>
      <c r="L28" s="119">
        <f>INDEX([2]!tbl_Forecast,MATCH($D$8&amp;$C28&amp;$D$7,[2]!rng_ForecastRowLookup,0),MATCH(L$11,[2]!rng_ForecastColumnLookup,0))</f>
        <v>1.8096072137015302</v>
      </c>
      <c r="M28" s="119">
        <f>INDEX([2]!tbl_Forecast,MATCH($D$8&amp;$C28&amp;$D$7,[2]!rng_ForecastRowLookup,0),MATCH(M$11,[2]!rng_ForecastColumnLookup,0))</f>
        <v>1.9023478055732992</v>
      </c>
      <c r="N28" s="119">
        <f>INDEX([2]!tbl_Forecast,MATCH($D$8&amp;$C28&amp;$D$7,[2]!rng_ForecastRowLookup,0),MATCH(N$11,[2]!rng_ForecastColumnLookup,0))</f>
        <v>2.0129777404511922</v>
      </c>
      <c r="O28" s="119">
        <f>INDEX([2]!tbl_Forecast,MATCH($D$8&amp;$C28&amp;$D$7,[2]!rng_ForecastRowLookup,0),MATCH(O$11,[2]!rng_ForecastColumnLookup,0))</f>
        <v>2.304026079874093</v>
      </c>
      <c r="P28" s="119">
        <f>INDEX([2]!tbl_Forecast,MATCH($D$8&amp;$C28&amp;$D$7,[2]!rng_ForecastRowLookup,0),MATCH(P$11,[2]!rng_ForecastColumnLookup,0))</f>
        <v>2.7992417645016405</v>
      </c>
      <c r="Q28" s="119">
        <f>INDEX([2]!tbl_Forecast,MATCH($D$8&amp;$C28&amp;$D$7,[2]!rng_ForecastRowLookup,0),MATCH(Q$11,[2]!rng_ForecastColumnLookup,0))</f>
        <v>3.0682339807477179</v>
      </c>
      <c r="R28" s="119">
        <f>INDEX([2]!tbl_Forecast,MATCH($D$8&amp;$C28&amp;$D$7,[2]!rng_ForecastRowLookup,0),MATCH(R$11,[2]!rng_ForecastColumnLookup,0))</f>
        <v>2.7441690138981158</v>
      </c>
      <c r="S28" s="119">
        <f>INDEX([2]!tbl_Forecast,MATCH($D$8&amp;$C28&amp;$D$7,[2]!rng_ForecastRowLookup,0),MATCH(S$11,[2]!rng_ForecastColumnLookup,0))</f>
        <v>2.8046561391012603</v>
      </c>
      <c r="T28" s="119">
        <f>INDEX([2]!tbl_Forecast,MATCH($D$8&amp;$C28&amp;$D$7,[2]!rng_ForecastRowLookup,0),MATCH(T$11,[2]!rng_ForecastColumnLookup,0))</f>
        <v>2.7282838662201567</v>
      </c>
      <c r="U28" s="119">
        <f>INDEX([2]!tbl_Forecast,MATCH($D$8&amp;$C28&amp;$D$7,[2]!rng_ForecastRowLookup,0),MATCH(U$11,[2]!rng_ForecastColumnLookup,0))</f>
        <v>2.4959637785038216</v>
      </c>
      <c r="V28" s="119">
        <f>INDEX([2]!tbl_Forecast,MATCH($D$8&amp;$C28&amp;$D$7,[2]!rng_ForecastRowLookup,0),MATCH(V$11,[2]!rng_ForecastColumnLookup,0))</f>
        <v>2.4392052334479857</v>
      </c>
      <c r="W28" s="119">
        <f>INDEX([2]!tbl_Forecast,MATCH($D$8&amp;$C28&amp;$D$7,[2]!rng_ForecastRowLookup,0),MATCH(W$11,[2]!rng_ForecastColumnLookup,0))</f>
        <v>2.3386950979959957</v>
      </c>
      <c r="X28" s="119">
        <f>INDEX([2]!tbl_Forecast,MATCH($D$8&amp;$C28&amp;$D$7,[2]!rng_ForecastRowLookup,0),MATCH(X$11,[2]!rng_ForecastColumnLookup,0))</f>
        <v>2.3103955399373803</v>
      </c>
      <c r="Y28" s="51"/>
    </row>
    <row r="29" spans="2:25">
      <c r="B29" s="21" t="s">
        <v>496</v>
      </c>
      <c r="C29" s="21" t="s">
        <v>447</v>
      </c>
      <c r="E29" s="119">
        <f>INDEX([2]!tbl_Forecast,MATCH($D$8&amp;$C29&amp;$D$7,[2]!rng_ForecastRowLookup,0),MATCH(E$11,[2]!rng_ForecastColumnLookup,0))</f>
        <v>3.1854829351393543</v>
      </c>
      <c r="F29" s="119">
        <f>INDEX([2]!tbl_Forecast,MATCH($D$8&amp;$C29&amp;$D$7,[2]!rng_ForecastRowLookup,0),MATCH(F$11,[2]!rng_ForecastColumnLookup,0))</f>
        <v>3.1699057451518957</v>
      </c>
      <c r="G29" s="119">
        <f>INDEX([2]!tbl_Forecast,MATCH($D$8&amp;$C29&amp;$D$7,[2]!rng_ForecastRowLookup,0),MATCH(G$11,[2]!rng_ForecastColumnLookup,0))</f>
        <v>2.2628528186826316</v>
      </c>
      <c r="H29" s="119">
        <f>INDEX([2]!tbl_Forecast,MATCH($D$8&amp;$C29&amp;$D$7,[2]!rng_ForecastRowLookup,0),MATCH(H$11,[2]!rng_ForecastColumnLookup,0))</f>
        <v>2.6023617076700645</v>
      </c>
      <c r="I29" s="119">
        <f>INDEX([2]!tbl_Forecast,MATCH($D$8&amp;$C29&amp;$D$7,[2]!rng_ForecastRowLookup,0),MATCH(I$11,[2]!rng_ForecastColumnLookup,0))</f>
        <v>2.2919684786454506</v>
      </c>
      <c r="J29" s="119">
        <f>INDEX([2]!tbl_Forecast,MATCH($D$8&amp;$C29&amp;$D$7,[2]!rng_ForecastRowLookup,0),MATCH(J$11,[2]!rng_ForecastColumnLookup,0))</f>
        <v>2.1556450092355899</v>
      </c>
      <c r="K29" s="119">
        <f>INDEX([2]!tbl_Forecast,MATCH($D$8&amp;$C29&amp;$D$7,[2]!rng_ForecastRowLookup,0),MATCH(K$11,[2]!rng_ForecastColumnLookup,0))</f>
        <v>1.4820394508668711</v>
      </c>
      <c r="L29" s="119">
        <f>INDEX([2]!tbl_Forecast,MATCH($D$8&amp;$C29&amp;$D$7,[2]!rng_ForecastRowLookup,0),MATCH(L$11,[2]!rng_ForecastColumnLookup,0))</f>
        <v>1.5603361472368396</v>
      </c>
      <c r="M29" s="119">
        <f>INDEX([2]!tbl_Forecast,MATCH($D$8&amp;$C29&amp;$D$7,[2]!rng_ForecastRowLookup,0),MATCH(M$11,[2]!rng_ForecastColumnLookup,0))</f>
        <v>2.3546097038898557</v>
      </c>
      <c r="N29" s="119">
        <f>INDEX([2]!tbl_Forecast,MATCH($D$8&amp;$C29&amp;$D$7,[2]!rng_ForecastRowLookup,0),MATCH(N$11,[2]!rng_ForecastColumnLookup,0))</f>
        <v>3.2740386396924066</v>
      </c>
      <c r="O29" s="119">
        <f>INDEX([2]!tbl_Forecast,MATCH($D$8&amp;$C29&amp;$D$7,[2]!rng_ForecastRowLookup,0),MATCH(O$11,[2]!rng_ForecastColumnLookup,0))</f>
        <v>3.6241751874536021</v>
      </c>
      <c r="P29" s="119">
        <f>INDEX([2]!tbl_Forecast,MATCH($D$8&amp;$C29&amp;$D$7,[2]!rng_ForecastRowLookup,0),MATCH(P$11,[2]!rng_ForecastColumnLookup,0))</f>
        <v>4.4420137300219826</v>
      </c>
      <c r="Q29" s="119">
        <f>INDEX([2]!tbl_Forecast,MATCH($D$8&amp;$C29&amp;$D$7,[2]!rng_ForecastRowLookup,0),MATCH(Q$11,[2]!rng_ForecastColumnLookup,0))</f>
        <v>5.8224273473135861</v>
      </c>
      <c r="R29" s="119">
        <f>INDEX([2]!tbl_Forecast,MATCH($D$8&amp;$C29&amp;$D$7,[2]!rng_ForecastRowLookup,0),MATCH(R$11,[2]!rng_ForecastColumnLookup,0))</f>
        <v>6.4604400946422142</v>
      </c>
      <c r="S29" s="119">
        <f>INDEX([2]!tbl_Forecast,MATCH($D$8&amp;$C29&amp;$D$7,[2]!rng_ForecastRowLookup,0),MATCH(S$11,[2]!rng_ForecastColumnLookup,0))</f>
        <v>6.9014803298142597</v>
      </c>
      <c r="T29" s="119">
        <f>INDEX([2]!tbl_Forecast,MATCH($D$8&amp;$C29&amp;$D$7,[2]!rng_ForecastRowLookup,0),MATCH(T$11,[2]!rng_ForecastColumnLookup,0))</f>
        <v>6.748515751490312</v>
      </c>
      <c r="U29" s="119">
        <f>INDEX([2]!tbl_Forecast,MATCH($D$8&amp;$C29&amp;$D$7,[2]!rng_ForecastRowLookup,0),MATCH(U$11,[2]!rng_ForecastColumnLookup,0))</f>
        <v>6.4364694734288266</v>
      </c>
      <c r="V29" s="119">
        <f>INDEX([2]!tbl_Forecast,MATCH($D$8&amp;$C29&amp;$D$7,[2]!rng_ForecastRowLookup,0),MATCH(V$11,[2]!rng_ForecastColumnLookup,0))</f>
        <v>6.3053235195290611</v>
      </c>
      <c r="W29" s="119">
        <f>INDEX([2]!tbl_Forecast,MATCH($D$8&amp;$C29&amp;$D$7,[2]!rng_ForecastRowLookup,0),MATCH(W$11,[2]!rng_ForecastColumnLookup,0))</f>
        <v>6.2236620394663484</v>
      </c>
      <c r="X29" s="119">
        <f>INDEX([2]!tbl_Forecast,MATCH($D$8&amp;$C29&amp;$D$7,[2]!rng_ForecastRowLookup,0),MATCH(X$11,[2]!rng_ForecastColumnLookup,0))</f>
        <v>6.0386522880717726</v>
      </c>
      <c r="Y29" s="51"/>
    </row>
    <row r="30" spans="2:25">
      <c r="B30" s="21" t="s">
        <v>497</v>
      </c>
      <c r="C30" s="21" t="s">
        <v>448</v>
      </c>
      <c r="E30" s="119">
        <f>INDEX([2]!tbl_Forecast,MATCH($D$8&amp;$C30&amp;$D$7,[2]!rng_ForecastRowLookup,0),MATCH(E$11,[2]!rng_ForecastColumnLookup,0))</f>
        <v>12.863107129152304</v>
      </c>
      <c r="F30" s="119">
        <f>INDEX([2]!tbl_Forecast,MATCH($D$8&amp;$C30&amp;$D$7,[2]!rng_ForecastRowLookup,0),MATCH(F$11,[2]!rng_ForecastColumnLookup,0))</f>
        <v>10.7220378193485</v>
      </c>
      <c r="G30" s="119">
        <f>INDEX([2]!tbl_Forecast,MATCH($D$8&amp;$C30&amp;$D$7,[2]!rng_ForecastRowLookup,0),MATCH(G$11,[2]!rng_ForecastColumnLookup,0))</f>
        <v>10.142128438066296</v>
      </c>
      <c r="H30" s="119">
        <f>INDEX([2]!tbl_Forecast,MATCH($D$8&amp;$C30&amp;$D$7,[2]!rng_ForecastRowLookup,0),MATCH(H$11,[2]!rng_ForecastColumnLookup,0))</f>
        <v>9.4611923499879236</v>
      </c>
      <c r="I30" s="119">
        <f>INDEX([2]!tbl_Forecast,MATCH($D$8&amp;$C30&amp;$D$7,[2]!rng_ForecastRowLookup,0),MATCH(I$11,[2]!rng_ForecastColumnLookup,0))</f>
        <v>7.3638556881373223</v>
      </c>
      <c r="J30" s="119">
        <f>INDEX([2]!tbl_Forecast,MATCH($D$8&amp;$C30&amp;$D$7,[2]!rng_ForecastRowLookup,0),MATCH(J$11,[2]!rng_ForecastColumnLookup,0))</f>
        <v>8.1591439254269407</v>
      </c>
      <c r="K30" s="119">
        <f>INDEX([2]!tbl_Forecast,MATCH($D$8&amp;$C30&amp;$D$7,[2]!rng_ForecastRowLookup,0),MATCH(K$11,[2]!rng_ForecastColumnLookup,0))</f>
        <v>7.9603673258815011</v>
      </c>
      <c r="L30" s="119">
        <f>INDEX([2]!tbl_Forecast,MATCH($D$8&amp;$C30&amp;$D$7,[2]!rng_ForecastRowLookup,0),MATCH(L$11,[2]!rng_ForecastColumnLookup,0))</f>
        <v>8.6026166911432824</v>
      </c>
      <c r="M30" s="119">
        <f>INDEX([2]!tbl_Forecast,MATCH($D$8&amp;$C30&amp;$D$7,[2]!rng_ForecastRowLookup,0),MATCH(M$11,[2]!rng_ForecastColumnLookup,0))</f>
        <v>9.3207800366095146</v>
      </c>
      <c r="N30" s="119">
        <f>INDEX([2]!tbl_Forecast,MATCH($D$8&amp;$C30&amp;$D$7,[2]!rng_ForecastRowLookup,0),MATCH(N$11,[2]!rng_ForecastColumnLookup,0))</f>
        <v>9.0572786632714859</v>
      </c>
      <c r="O30" s="119">
        <f>INDEX([2]!tbl_Forecast,MATCH($D$8&amp;$C30&amp;$D$7,[2]!rng_ForecastRowLookup,0),MATCH(O$11,[2]!rng_ForecastColumnLookup,0))</f>
        <v>10.184423730877143</v>
      </c>
      <c r="P30" s="119">
        <f>INDEX([2]!tbl_Forecast,MATCH($D$8&amp;$C30&amp;$D$7,[2]!rng_ForecastRowLookup,0),MATCH(P$11,[2]!rng_ForecastColumnLookup,0))</f>
        <v>10.787657533789663</v>
      </c>
      <c r="Q30" s="119">
        <f>INDEX([2]!tbl_Forecast,MATCH($D$8&amp;$C30&amp;$D$7,[2]!rng_ForecastRowLookup,0),MATCH(Q$11,[2]!rng_ForecastColumnLookup,0))</f>
        <v>11.005378574708409</v>
      </c>
      <c r="R30" s="119">
        <f>INDEX([2]!tbl_Forecast,MATCH($D$8&amp;$C30&amp;$D$7,[2]!rng_ForecastRowLookup,0),MATCH(R$11,[2]!rng_ForecastColumnLookup,0))</f>
        <v>10.267063981307951</v>
      </c>
      <c r="S30" s="119">
        <f>INDEX([2]!tbl_Forecast,MATCH($D$8&amp;$C30&amp;$D$7,[2]!rng_ForecastRowLookup,0),MATCH(S$11,[2]!rng_ForecastColumnLookup,0))</f>
        <v>11.027475862918971</v>
      </c>
      <c r="T30" s="119">
        <f>INDEX([2]!tbl_Forecast,MATCH($D$8&amp;$C30&amp;$D$7,[2]!rng_ForecastRowLookup,0),MATCH(T$11,[2]!rng_ForecastColumnLookup,0))</f>
        <v>9.9609233822623686</v>
      </c>
      <c r="U30" s="119">
        <f>INDEX([2]!tbl_Forecast,MATCH($D$8&amp;$C30&amp;$D$7,[2]!rng_ForecastRowLookup,0),MATCH(U$11,[2]!rng_ForecastColumnLookup,0))</f>
        <v>10.340047869658916</v>
      </c>
      <c r="V30" s="119">
        <f>INDEX([2]!tbl_Forecast,MATCH($D$8&amp;$C30&amp;$D$7,[2]!rng_ForecastRowLookup,0),MATCH(V$11,[2]!rng_ForecastColumnLookup,0))</f>
        <v>9.8383849729989699</v>
      </c>
      <c r="W30" s="119">
        <f>INDEX([2]!tbl_Forecast,MATCH($D$8&amp;$C30&amp;$D$7,[2]!rng_ForecastRowLookup,0),MATCH(W$11,[2]!rng_ForecastColumnLookup,0))</f>
        <v>9.3282989614436094</v>
      </c>
      <c r="X30" s="119">
        <f>INDEX([2]!tbl_Forecast,MATCH($D$8&amp;$C30&amp;$D$7,[2]!rng_ForecastRowLookup,0),MATCH(X$11,[2]!rng_ForecastColumnLookup,0))</f>
        <v>9.0355729282982153</v>
      </c>
      <c r="Y30" s="51"/>
    </row>
    <row r="31" spans="2:25">
      <c r="B31" s="194"/>
      <c r="E31" s="125">
        <f>SUM(E13:E30)</f>
        <v>57.114297126179473</v>
      </c>
      <c r="F31" s="125">
        <f t="shared" ref="F31:X31" si="3">SUM(F13:F30)</f>
        <v>49.358660888456697</v>
      </c>
      <c r="G31" s="125">
        <f t="shared" si="3"/>
        <v>42.883996361562694</v>
      </c>
      <c r="H31" s="125">
        <f t="shared" si="3"/>
        <v>42.769928168515861</v>
      </c>
      <c r="I31" s="125">
        <f t="shared" si="3"/>
        <v>36.559258837741957</v>
      </c>
      <c r="J31" s="125">
        <f t="shared" si="3"/>
        <v>33.347085593434706</v>
      </c>
      <c r="K31" s="125">
        <f t="shared" si="3"/>
        <v>36.515305616596898</v>
      </c>
      <c r="L31" s="125">
        <f t="shared" si="3"/>
        <v>36.312589546095708</v>
      </c>
      <c r="M31" s="125">
        <f t="shared" si="3"/>
        <v>39.06093852873046</v>
      </c>
      <c r="N31" s="125">
        <f t="shared" si="3"/>
        <v>41.721160397442901</v>
      </c>
      <c r="O31" s="125">
        <f t="shared" si="3"/>
        <v>44.358216248359909</v>
      </c>
      <c r="P31" s="125">
        <f t="shared" si="3"/>
        <v>49.930477203838102</v>
      </c>
      <c r="Q31" s="125">
        <f t="shared" si="3"/>
        <v>53.958732397486379</v>
      </c>
      <c r="R31" s="125">
        <f t="shared" si="3"/>
        <v>51.509803850235102</v>
      </c>
      <c r="S31" s="125">
        <f t="shared" si="3"/>
        <v>54.060467297337325</v>
      </c>
      <c r="T31" s="125">
        <f t="shared" si="3"/>
        <v>52.230061485014218</v>
      </c>
      <c r="U31" s="125">
        <f t="shared" si="3"/>
        <v>51.036230165113999</v>
      </c>
      <c r="V31" s="125">
        <f t="shared" si="3"/>
        <v>48.348219984944222</v>
      </c>
      <c r="W31" s="125">
        <f t="shared" si="3"/>
        <v>47.245952894616551</v>
      </c>
      <c r="X31" s="125">
        <f t="shared" si="3"/>
        <v>47.686700389963214</v>
      </c>
      <c r="Y31" s="124"/>
    </row>
    <row r="32" spans="2:25">
      <c r="E32" s="121"/>
      <c r="F32" s="121"/>
      <c r="G32" s="121"/>
      <c r="H32" s="121"/>
      <c r="I32" s="121"/>
      <c r="J32" s="121"/>
      <c r="K32" s="121"/>
      <c r="L32" s="121"/>
      <c r="M32" s="121"/>
      <c r="N32" s="121"/>
      <c r="O32" s="121"/>
      <c r="P32" s="121"/>
      <c r="Q32" s="121"/>
      <c r="R32" s="121"/>
      <c r="S32" s="121"/>
      <c r="T32" s="121"/>
      <c r="U32" s="121"/>
      <c r="V32" s="121"/>
      <c r="W32" s="121"/>
      <c r="X32" s="121"/>
      <c r="Y32" s="51"/>
    </row>
    <row r="33" spans="1:25">
      <c r="A33" s="48"/>
      <c r="B33" s="48"/>
      <c r="E33" s="125"/>
      <c r="F33" s="125"/>
      <c r="G33" s="125"/>
      <c r="H33" s="125"/>
      <c r="I33" s="125"/>
      <c r="J33" s="125"/>
      <c r="K33" s="125"/>
      <c r="L33" s="125"/>
      <c r="M33" s="125"/>
      <c r="N33" s="125"/>
      <c r="O33" s="125"/>
      <c r="P33" s="125"/>
      <c r="Q33" s="125"/>
      <c r="R33" s="125"/>
      <c r="S33" s="125"/>
      <c r="T33" s="125"/>
      <c r="U33" s="125"/>
      <c r="V33" s="125"/>
      <c r="W33" s="125"/>
      <c r="X33" s="125"/>
      <c r="Y33" s="48"/>
    </row>
    <row r="34" spans="1:25">
      <c r="A34" s="53"/>
      <c r="B34" s="53"/>
      <c r="C34" s="53"/>
      <c r="D34" s="195" t="s">
        <v>51</v>
      </c>
      <c r="E34" s="53">
        <f>E11</f>
        <v>2016</v>
      </c>
      <c r="F34" s="53">
        <f t="shared" ref="F34:X34" si="4">F11</f>
        <v>2017</v>
      </c>
      <c r="G34" s="53">
        <f t="shared" si="4"/>
        <v>2018</v>
      </c>
      <c r="H34" s="53">
        <f t="shared" si="4"/>
        <v>2019</v>
      </c>
      <c r="I34" s="53">
        <f t="shared" si="4"/>
        <v>2020</v>
      </c>
      <c r="J34" s="53">
        <f t="shared" si="4"/>
        <v>2021</v>
      </c>
      <c r="K34" s="53">
        <f t="shared" si="4"/>
        <v>2022</v>
      </c>
      <c r="L34" s="53">
        <f t="shared" si="4"/>
        <v>2023</v>
      </c>
      <c r="M34" s="53">
        <f t="shared" si="4"/>
        <v>2024</v>
      </c>
      <c r="N34" s="53">
        <f t="shared" si="4"/>
        <v>2025</v>
      </c>
      <c r="O34" s="53">
        <f t="shared" si="4"/>
        <v>2026</v>
      </c>
      <c r="P34" s="53">
        <f t="shared" si="4"/>
        <v>2027</v>
      </c>
      <c r="Q34" s="53">
        <f t="shared" si="4"/>
        <v>2028</v>
      </c>
      <c r="R34" s="53">
        <f t="shared" si="4"/>
        <v>2029</v>
      </c>
      <c r="S34" s="53">
        <f t="shared" si="4"/>
        <v>2030</v>
      </c>
      <c r="T34" s="53">
        <f t="shared" si="4"/>
        <v>2031</v>
      </c>
      <c r="U34" s="53">
        <f t="shared" si="4"/>
        <v>2032</v>
      </c>
      <c r="V34" s="53">
        <f t="shared" si="4"/>
        <v>2033</v>
      </c>
      <c r="W34" s="53">
        <f t="shared" si="4"/>
        <v>2034</v>
      </c>
      <c r="X34" s="53">
        <f t="shared" si="4"/>
        <v>2035</v>
      </c>
      <c r="Y34" s="196">
        <v>0.85</v>
      </c>
    </row>
    <row r="35" spans="1:25">
      <c r="A35" s="53" t="s">
        <v>498</v>
      </c>
      <c r="B35" s="53"/>
      <c r="C35" s="53" t="str">
        <f>C8</f>
        <v>ECM-VAV-NEW</v>
      </c>
      <c r="D35" s="195" t="str">
        <f>VLOOKUP(C35,[1]ACHIEV!$B$12:$C$93,2,FALSE)</f>
        <v>LO12Med</v>
      </c>
      <c r="E35" s="54">
        <f>VLOOKUP($C$35,[1]!ACHIEV,MATCH(E$11,$E$11:$X$11,0)+2,FALSE)</f>
        <v>0.10937459468255628</v>
      </c>
      <c r="F35" s="54">
        <f>VLOOKUP($C$35,[1]!ACHIEV,MATCH(F$11,$E$11:$X$11,0)+2,FALSE)</f>
        <v>0.21874918936511256</v>
      </c>
      <c r="G35" s="54">
        <f>VLOOKUP($C$35,[1]!ACHIEV,MATCH(G$11,$E$11:$X$11,0)+2,FALSE)</f>
        <v>0.32812378404766884</v>
      </c>
      <c r="H35" s="54">
        <f>VLOOKUP($C$35,[1]!ACHIEV,MATCH(H$11,$E$11:$X$11,0)+2,FALSE)</f>
        <v>0.43749837873022512</v>
      </c>
      <c r="I35" s="54">
        <f>VLOOKUP($C$35,[1]!ACHIEV,MATCH(I$11,$E$11:$X$11,0)+2,FALSE)</f>
        <v>0.5468729734127814</v>
      </c>
      <c r="J35" s="54">
        <f>VLOOKUP($C$35,[1]!ACHIEV,MATCH(J$11,$E$11:$X$11,0)+2,FALSE)</f>
        <v>0.64531010862708205</v>
      </c>
      <c r="K35" s="54">
        <f>VLOOKUP($C$35,[1]!ACHIEV,MATCH(K$11,$E$11:$X$11,0)+2,FALSE)</f>
        <v>0.7240598167985226</v>
      </c>
      <c r="L35" s="54">
        <f>VLOOKUP($C$35,[1]!ACHIEV,MATCH(L$11,$E$11:$X$11,0)+2,FALSE)</f>
        <v>0.78705958333567505</v>
      </c>
      <c r="M35" s="54">
        <f>VLOOKUP($C$35,[1]!ACHIEV,MATCH(M$11,$E$11:$X$11,0)+2,FALSE)</f>
        <v>0.83745939656539703</v>
      </c>
      <c r="N35" s="54">
        <f>VLOOKUP($C$35,[1]!ACHIEV,MATCH(N$11,$E$11:$X$11,0)+2,FALSE)</f>
        <v>0.87777924714917455</v>
      </c>
      <c r="O35" s="54">
        <f>VLOOKUP($C$35,[1]!ACHIEV,MATCH(O$11,$E$11:$X$11,0)+2,FALSE)</f>
        <v>0.91003512761619654</v>
      </c>
      <c r="P35" s="54">
        <f>VLOOKUP($C$35,[1]!ACHIEV,MATCH(P$11,$E$11:$X$11,0)+2,FALSE)</f>
        <v>0.93583983198981413</v>
      </c>
      <c r="Q35" s="54">
        <f>VLOOKUP($C$35,[1]!ACHIEV,MATCH(Q$11,$E$11:$X$11,0)+2,FALSE)</f>
        <v>0.9564835954887082</v>
      </c>
      <c r="R35" s="54">
        <f>VLOOKUP($C$35,[1]!ACHIEV,MATCH(R$11,$E$11:$X$11,0)+2,FALSE)</f>
        <v>0.97299860628782353</v>
      </c>
      <c r="S35" s="54">
        <f>VLOOKUP($C$35,[1]!ACHIEV,MATCH(S$11,$E$11:$X$11,0)+2,FALSE)</f>
        <v>0.9862106149271157</v>
      </c>
      <c r="T35" s="54">
        <f>VLOOKUP($C$35,[1]!ACHIEV,MATCH(T$11,$E$11:$X$11,0)+2,FALSE)</f>
        <v>0.99678022183854953</v>
      </c>
      <c r="U35" s="54">
        <f>VLOOKUP($C$35,[1]!ACHIEV,MATCH(U$11,$E$11:$X$11,0)+2,FALSE)</f>
        <v>0.99685231466234414</v>
      </c>
      <c r="V35" s="54">
        <f>VLOOKUP($C$35,[1]!ACHIEV,MATCH(V$11,$E$11:$X$11,0)+2,FALSE)</f>
        <v>0.99687806209941365</v>
      </c>
      <c r="W35" s="54">
        <f>VLOOKUP($C$35,[1]!ACHIEV,MATCH(W$11,$E$11:$X$11,0)+2,FALSE)</f>
        <v>0.99688683963477831</v>
      </c>
      <c r="X35" s="54">
        <f>VLOOKUP($C$35,[1]!ACHIEV,MATCH(X$11,$E$11:$X$11,0)+2,FALSE)</f>
        <v>0.99688970187457115</v>
      </c>
      <c r="Y35" s="48"/>
    </row>
    <row r="36" spans="1:25">
      <c r="A36" s="239">
        <f>VLOOKUP($C$35,[1]!APPLIC,MATCH(C36,BLDGTYP,0)+1,FALSE)</f>
        <v>0.6</v>
      </c>
      <c r="C36" s="21" t="str">
        <f>C13</f>
        <v>Large Off</v>
      </c>
      <c r="E36" s="123">
        <f>E13*E$35*$Y$34*$A36</f>
        <v>0.43546336111478134</v>
      </c>
      <c r="F36" s="123">
        <f t="shared" ref="F36:X50" si="5">F13*F$35*$Y$34*$A36</f>
        <v>0.66376086364687092</v>
      </c>
      <c r="G36" s="123">
        <f t="shared" si="5"/>
        <v>0.98580223710115322</v>
      </c>
      <c r="H36" s="123">
        <f t="shared" si="5"/>
        <v>1.5376755967233102</v>
      </c>
      <c r="I36" s="123">
        <f t="shared" si="5"/>
        <v>1.852214884340903</v>
      </c>
      <c r="J36" s="123">
        <f t="shared" si="5"/>
        <v>1.7897634345793265</v>
      </c>
      <c r="K36" s="123">
        <f t="shared" si="5"/>
        <v>2.5567127232377711</v>
      </c>
      <c r="L36" s="123">
        <f t="shared" si="5"/>
        <v>2.4246858883601639</v>
      </c>
      <c r="M36" s="123">
        <f t="shared" si="5"/>
        <v>2.5036870842593442</v>
      </c>
      <c r="N36" s="123">
        <f t="shared" si="5"/>
        <v>2.9567695511744132</v>
      </c>
      <c r="O36" s="123">
        <f t="shared" si="5"/>
        <v>3.066977359123999</v>
      </c>
      <c r="P36" s="123">
        <f t="shared" si="5"/>
        <v>3.4495877234029262</v>
      </c>
      <c r="Q36" s="123">
        <f t="shared" si="5"/>
        <v>3.8693494608750316</v>
      </c>
      <c r="R36" s="123">
        <f t="shared" si="5"/>
        <v>3.6021467875100459</v>
      </c>
      <c r="S36" s="123">
        <f t="shared" si="5"/>
        <v>3.9795924198891113</v>
      </c>
      <c r="T36" s="123">
        <f t="shared" si="5"/>
        <v>3.946043932684637</v>
      </c>
      <c r="U36" s="123">
        <f t="shared" si="5"/>
        <v>3.8842522399708987</v>
      </c>
      <c r="V36" s="123">
        <f t="shared" si="5"/>
        <v>3.6465464523656199</v>
      </c>
      <c r="W36" s="123">
        <f t="shared" si="5"/>
        <v>3.6000913568096569</v>
      </c>
      <c r="X36" s="123">
        <f t="shared" si="5"/>
        <v>3.7765484586316109</v>
      </c>
      <c r="Y36" s="124">
        <f>SUM(E36:X36)</f>
        <v>54.527671815801575</v>
      </c>
    </row>
    <row r="37" spans="1:25">
      <c r="A37" s="239">
        <f>VLOOKUP($C$35,[1]!APPLIC,MATCH(C37,BLDGTYP,0)+1,FALSE)</f>
        <v>0.7</v>
      </c>
      <c r="C37" s="21" t="str">
        <f t="shared" ref="C37:C53" si="6">C14</f>
        <v>Medium Off</v>
      </c>
      <c r="E37" s="123">
        <f t="shared" ref="E37:T53" si="7">E14*E$35*$Y$34*$A37</f>
        <v>0.41198785848757791</v>
      </c>
      <c r="F37" s="123">
        <f t="shared" si="7"/>
        <v>0.60191208918360772</v>
      </c>
      <c r="G37" s="123">
        <f t="shared" si="7"/>
        <v>0.91670792075585661</v>
      </c>
      <c r="H37" s="123">
        <f t="shared" si="7"/>
        <v>1.4463361454516102</v>
      </c>
      <c r="I37" s="123">
        <f t="shared" si="7"/>
        <v>1.7214179223108779</v>
      </c>
      <c r="J37" s="123">
        <f t="shared" si="7"/>
        <v>1.5724965370788495</v>
      </c>
      <c r="K37" s="123">
        <f t="shared" si="7"/>
        <v>2.4197384542330354</v>
      </c>
      <c r="L37" s="123">
        <f t="shared" si="7"/>
        <v>2.2913201700353913</v>
      </c>
      <c r="M37" s="123">
        <f t="shared" si="7"/>
        <v>2.3165367963918997</v>
      </c>
      <c r="N37" s="123">
        <f t="shared" si="7"/>
        <v>2.7994534119167032</v>
      </c>
      <c r="O37" s="123">
        <f t="shared" si="7"/>
        <v>2.8942194487002766</v>
      </c>
      <c r="P37" s="123">
        <f t="shared" si="7"/>
        <v>3.1833135087394711</v>
      </c>
      <c r="Q37" s="123">
        <f t="shared" si="7"/>
        <v>3.5082123500291047</v>
      </c>
      <c r="R37" s="123">
        <f t="shared" si="7"/>
        <v>3.3580398689721473</v>
      </c>
      <c r="S37" s="123">
        <f t="shared" si="7"/>
        <v>3.7749715735523868</v>
      </c>
      <c r="T37" s="123">
        <f t="shared" si="7"/>
        <v>3.6224068551370077</v>
      </c>
      <c r="U37" s="123">
        <f t="shared" si="5"/>
        <v>3.7446048142333077</v>
      </c>
      <c r="V37" s="123">
        <f t="shared" si="5"/>
        <v>3.2861902633724225</v>
      </c>
      <c r="W37" s="123">
        <f t="shared" si="5"/>
        <v>3.278091616455721</v>
      </c>
      <c r="X37" s="123">
        <f t="shared" si="5"/>
        <v>3.5490117296736754</v>
      </c>
      <c r="Y37" s="124">
        <f t="shared" ref="Y37:Y53" si="8">SUM(E37:X37)</f>
        <v>50.696969334710921</v>
      </c>
    </row>
    <row r="38" spans="1:25">
      <c r="A38" s="239">
        <f>VLOOKUP($C$35,[1]!APPLIC,MATCH(C38,BLDGTYP,0)+1,FALSE)</f>
        <v>0.9</v>
      </c>
      <c r="C38" s="21" t="str">
        <f t="shared" si="6"/>
        <v>Small Off</v>
      </c>
      <c r="E38" s="123">
        <f t="shared" si="7"/>
        <v>0.1390721544625888</v>
      </c>
      <c r="F38" s="123">
        <f t="shared" si="5"/>
        <v>0.20366759057451253</v>
      </c>
      <c r="G38" s="123">
        <f t="shared" si="5"/>
        <v>0.31237105823369177</v>
      </c>
      <c r="H38" s="123">
        <f t="shared" si="5"/>
        <v>0.48817654134410393</v>
      </c>
      <c r="I38" s="123">
        <f t="shared" si="5"/>
        <v>0.58587122860944219</v>
      </c>
      <c r="J38" s="123">
        <f t="shared" si="5"/>
        <v>0.53254914165706291</v>
      </c>
      <c r="K38" s="123">
        <f t="shared" si="5"/>
        <v>0.81689889452775977</v>
      </c>
      <c r="L38" s="123">
        <f t="shared" si="5"/>
        <v>0.77649045302857633</v>
      </c>
      <c r="M38" s="123">
        <f t="shared" si="5"/>
        <v>0.78411807773239461</v>
      </c>
      <c r="N38" s="123">
        <f t="shared" si="5"/>
        <v>0.94093717255034259</v>
      </c>
      <c r="O38" s="123">
        <f t="shared" si="5"/>
        <v>0.97404305694870807</v>
      </c>
      <c r="P38" s="123">
        <f t="shared" si="5"/>
        <v>1.0736076594008399</v>
      </c>
      <c r="Q38" s="123">
        <f t="shared" si="5"/>
        <v>1.1852065025702343</v>
      </c>
      <c r="R38" s="123">
        <f t="shared" si="5"/>
        <v>1.1304649723828772</v>
      </c>
      <c r="S38" s="123">
        <f t="shared" si="5"/>
        <v>1.2743250646176634</v>
      </c>
      <c r="T38" s="123">
        <f t="shared" si="5"/>
        <v>1.2179510466756609</v>
      </c>
      <c r="U38" s="123">
        <f t="shared" si="5"/>
        <v>1.2510060890288566</v>
      </c>
      <c r="V38" s="123">
        <f t="shared" si="5"/>
        <v>1.1108168125771616</v>
      </c>
      <c r="W38" s="123">
        <f t="shared" si="5"/>
        <v>1.1082174231731807</v>
      </c>
      <c r="X38" s="123">
        <f t="shared" si="5"/>
        <v>1.193399108409646</v>
      </c>
      <c r="Y38" s="124">
        <f t="shared" si="8"/>
        <v>17.099190048505307</v>
      </c>
    </row>
    <row r="39" spans="1:25">
      <c r="A39" s="239">
        <f>VLOOKUP($C$35,[1]!APPLIC,MATCH(C39,BLDGTYP,0)+1,FALSE)</f>
        <v>0.9</v>
      </c>
      <c r="C39" s="21" t="str">
        <f t="shared" si="6"/>
        <v>XLarge Ret</v>
      </c>
      <c r="E39" s="123">
        <f t="shared" si="7"/>
        <v>0.15056013416905598</v>
      </c>
      <c r="F39" s="123">
        <f t="shared" si="5"/>
        <v>0.24863092152600033</v>
      </c>
      <c r="G39" s="123">
        <f t="shared" si="5"/>
        <v>0.22539704543003805</v>
      </c>
      <c r="H39" s="123">
        <f t="shared" si="5"/>
        <v>0.30523953981105623</v>
      </c>
      <c r="I39" s="123">
        <f t="shared" si="5"/>
        <v>0.35612886901536228</v>
      </c>
      <c r="J39" s="123">
        <f t="shared" si="5"/>
        <v>0.36138295673060428</v>
      </c>
      <c r="K39" s="123">
        <f t="shared" si="5"/>
        <v>0.40672385508367487</v>
      </c>
      <c r="L39" s="123">
        <f t="shared" si="5"/>
        <v>0.42954561986442535</v>
      </c>
      <c r="M39" s="123">
        <f t="shared" si="5"/>
        <v>0.57310499936667592</v>
      </c>
      <c r="N39" s="123">
        <f t="shared" si="5"/>
        <v>0.69304543584165379</v>
      </c>
      <c r="O39" s="123">
        <f t="shared" si="5"/>
        <v>0.7632464263514791</v>
      </c>
      <c r="P39" s="123">
        <f t="shared" si="5"/>
        <v>1.1578446355117393</v>
      </c>
      <c r="Q39" s="123">
        <f t="shared" si="5"/>
        <v>1.3345712608896745</v>
      </c>
      <c r="R39" s="123">
        <f t="shared" si="5"/>
        <v>1.210850694565879</v>
      </c>
      <c r="S39" s="123">
        <f t="shared" si="5"/>
        <v>1.2048828789118786</v>
      </c>
      <c r="T39" s="123">
        <f t="shared" si="5"/>
        <v>1.1738032443320983</v>
      </c>
      <c r="U39" s="123">
        <f t="shared" si="5"/>
        <v>0.98835972786046966</v>
      </c>
      <c r="V39" s="123">
        <f t="shared" si="5"/>
        <v>1.0048519060759136</v>
      </c>
      <c r="W39" s="123">
        <f t="shared" si="5"/>
        <v>0.95098361980913071</v>
      </c>
      <c r="X39" s="123">
        <f t="shared" si="5"/>
        <v>1.0326226101009763</v>
      </c>
      <c r="Y39" s="124">
        <f t="shared" si="8"/>
        <v>14.571776381247785</v>
      </c>
    </row>
    <row r="40" spans="1:25">
      <c r="A40" s="239">
        <f>VLOOKUP($C$35,[1]!APPLIC,MATCH(C40,BLDGTYP,0)+1,FALSE)</f>
        <v>0.9</v>
      </c>
      <c r="C40" s="21" t="str">
        <f t="shared" si="6"/>
        <v>Large Ret</v>
      </c>
      <c r="E40" s="123">
        <f t="shared" si="7"/>
        <v>6.0210415586557771E-2</v>
      </c>
      <c r="F40" s="123">
        <f t="shared" si="5"/>
        <v>9.9816574233093841E-2</v>
      </c>
      <c r="G40" s="123">
        <f t="shared" si="5"/>
        <v>9.1901093521625912E-2</v>
      </c>
      <c r="H40" s="123">
        <f t="shared" si="5"/>
        <v>0.12489715914487641</v>
      </c>
      <c r="I40" s="123">
        <f t="shared" si="5"/>
        <v>0.14435252371565224</v>
      </c>
      <c r="J40" s="123">
        <f t="shared" si="5"/>
        <v>0.14457508599238453</v>
      </c>
      <c r="K40" s="123">
        <f t="shared" si="5"/>
        <v>0.16271698615246871</v>
      </c>
      <c r="L40" s="123">
        <f t="shared" si="5"/>
        <v>0.17109475762063392</v>
      </c>
      <c r="M40" s="123">
        <f t="shared" si="5"/>
        <v>0.23355432480139668</v>
      </c>
      <c r="N40" s="123">
        <f t="shared" si="5"/>
        <v>0.28637258512648994</v>
      </c>
      <c r="O40" s="123">
        <f t="shared" si="5"/>
        <v>0.31297592373251532</v>
      </c>
      <c r="P40" s="123">
        <f t="shared" si="5"/>
        <v>0.46687727319439809</v>
      </c>
      <c r="Q40" s="123">
        <f t="shared" si="5"/>
        <v>0.53673710735302382</v>
      </c>
      <c r="R40" s="123">
        <f t="shared" si="5"/>
        <v>0.48799769069673704</v>
      </c>
      <c r="S40" s="123">
        <f t="shared" si="5"/>
        <v>0.48741260643415552</v>
      </c>
      <c r="T40" s="123">
        <f t="shared" si="5"/>
        <v>0.47413216846365625</v>
      </c>
      <c r="U40" s="123">
        <f t="shared" si="5"/>
        <v>0.4007791190288521</v>
      </c>
      <c r="V40" s="123">
        <f t="shared" si="5"/>
        <v>0.40621469278879918</v>
      </c>
      <c r="W40" s="123">
        <f t="shared" si="5"/>
        <v>0.38477249759881055</v>
      </c>
      <c r="X40" s="123">
        <f t="shared" si="5"/>
        <v>0.41603327905135556</v>
      </c>
      <c r="Y40" s="124">
        <f t="shared" si="8"/>
        <v>5.8934238642374837</v>
      </c>
    </row>
    <row r="41" spans="1:25">
      <c r="A41" s="239">
        <f>VLOOKUP($C$35,[1]!APPLIC,MATCH(C41,BLDGTYP,0)+1,FALSE)</f>
        <v>0.9</v>
      </c>
      <c r="C41" s="21" t="str">
        <f t="shared" si="6"/>
        <v>Medium Ret</v>
      </c>
      <c r="E41" s="123">
        <f t="shared" si="7"/>
        <v>0.22822171935862345</v>
      </c>
      <c r="F41" s="123">
        <f t="shared" si="5"/>
        <v>0.37571549224848882</v>
      </c>
      <c r="G41" s="123">
        <f t="shared" si="5"/>
        <v>0.3475687928960402</v>
      </c>
      <c r="H41" s="123">
        <f t="shared" si="5"/>
        <v>0.47335779875973222</v>
      </c>
      <c r="I41" s="123">
        <f t="shared" si="5"/>
        <v>0.54591412897458735</v>
      </c>
      <c r="J41" s="123">
        <f t="shared" si="5"/>
        <v>0.5447788063048451</v>
      </c>
      <c r="K41" s="123">
        <f t="shared" si="5"/>
        <v>0.60554048837881358</v>
      </c>
      <c r="L41" s="123">
        <f t="shared" si="5"/>
        <v>0.63834765664825321</v>
      </c>
      <c r="M41" s="123">
        <f t="shared" si="5"/>
        <v>0.87689319654455877</v>
      </c>
      <c r="N41" s="123">
        <f t="shared" si="5"/>
        <v>1.0812591651491281</v>
      </c>
      <c r="O41" s="123">
        <f t="shared" si="5"/>
        <v>1.1845085243133602</v>
      </c>
      <c r="P41" s="123">
        <f t="shared" si="5"/>
        <v>1.7522401162293859</v>
      </c>
      <c r="Q41" s="123">
        <f t="shared" si="5"/>
        <v>2.0226353848484231</v>
      </c>
      <c r="R41" s="123">
        <f t="shared" si="5"/>
        <v>1.8344425015593435</v>
      </c>
      <c r="S41" s="123">
        <f t="shared" si="5"/>
        <v>1.8372481763287847</v>
      </c>
      <c r="T41" s="123">
        <f t="shared" si="5"/>
        <v>1.7871321946644996</v>
      </c>
      <c r="U41" s="123">
        <f t="shared" si="5"/>
        <v>1.5229718703760866</v>
      </c>
      <c r="V41" s="123">
        <f t="shared" si="5"/>
        <v>1.5420657859043283</v>
      </c>
      <c r="W41" s="123">
        <f t="shared" si="5"/>
        <v>1.454666639734548</v>
      </c>
      <c r="X41" s="123">
        <f t="shared" si="5"/>
        <v>1.5735796866545775</v>
      </c>
      <c r="Y41" s="124">
        <f t="shared" si="8"/>
        <v>22.229088125876409</v>
      </c>
    </row>
    <row r="42" spans="1:25">
      <c r="A42" s="239">
        <f>VLOOKUP($C$35,[1]!APPLIC,MATCH(C42,BLDGTYP,0)+1,FALSE)</f>
        <v>0.6</v>
      </c>
      <c r="C42" s="21" t="str">
        <f t="shared" si="6"/>
        <v>Small Ret</v>
      </c>
      <c r="E42" s="123">
        <f t="shared" si="7"/>
        <v>4.8111115565043029E-2</v>
      </c>
      <c r="F42" s="123">
        <f t="shared" si="5"/>
        <v>7.9481082547044113E-2</v>
      </c>
      <c r="G42" s="123">
        <f t="shared" si="5"/>
        <v>7.3611121962788073E-2</v>
      </c>
      <c r="H42" s="123">
        <f t="shared" si="5"/>
        <v>0.10013734407617043</v>
      </c>
      <c r="I42" s="123">
        <f t="shared" si="5"/>
        <v>0.11539472899281178</v>
      </c>
      <c r="J42" s="123">
        <f t="shared" si="5"/>
        <v>0.1128894289010683</v>
      </c>
      <c r="K42" s="123">
        <f t="shared" si="5"/>
        <v>0.12535499323276675</v>
      </c>
      <c r="L42" s="123">
        <f t="shared" si="5"/>
        <v>0.13232466822708816</v>
      </c>
      <c r="M42" s="123">
        <f t="shared" si="5"/>
        <v>0.18659858898146514</v>
      </c>
      <c r="N42" s="123">
        <f t="shared" si="5"/>
        <v>0.23228100290215142</v>
      </c>
      <c r="O42" s="123">
        <f t="shared" si="5"/>
        <v>0.25441697175522815</v>
      </c>
      <c r="P42" s="123">
        <f t="shared" si="5"/>
        <v>0.37213166856896068</v>
      </c>
      <c r="Q42" s="123">
        <f t="shared" si="5"/>
        <v>0.42858029557338434</v>
      </c>
      <c r="R42" s="123">
        <f t="shared" si="5"/>
        <v>0.38914337926986198</v>
      </c>
      <c r="S42" s="123">
        <f t="shared" si="5"/>
        <v>0.39095074418827624</v>
      </c>
      <c r="T42" s="123">
        <f t="shared" si="5"/>
        <v>0.38069233444837969</v>
      </c>
      <c r="U42" s="123">
        <f t="shared" si="5"/>
        <v>0.32519048828378927</v>
      </c>
      <c r="V42" s="123">
        <f t="shared" si="5"/>
        <v>0.32901479508445514</v>
      </c>
      <c r="W42" s="123">
        <f t="shared" si="5"/>
        <v>0.31097743812930834</v>
      </c>
      <c r="X42" s="123">
        <f t="shared" si="5"/>
        <v>0.33678569021284138</v>
      </c>
      <c r="Y42" s="124">
        <f t="shared" si="8"/>
        <v>4.7240678809028829</v>
      </c>
    </row>
    <row r="43" spans="1:25">
      <c r="A43" s="239">
        <f>VLOOKUP($C$35,[1]!APPLIC,MATCH(C43,BLDGTYP,0)+1,FALSE)</f>
        <v>0.9</v>
      </c>
      <c r="C43" s="21" t="str">
        <f t="shared" si="6"/>
        <v>School K-12</v>
      </c>
      <c r="E43" s="123">
        <f t="shared" si="7"/>
        <v>4.1281135127487788E-2</v>
      </c>
      <c r="F43" s="123">
        <f t="shared" si="5"/>
        <v>0.18457483950002931</v>
      </c>
      <c r="G43" s="123">
        <f t="shared" si="5"/>
        <v>0.23844502593046879</v>
      </c>
      <c r="H43" s="123">
        <f t="shared" si="5"/>
        <v>0.24003933217714371</v>
      </c>
      <c r="I43" s="123">
        <f t="shared" si="5"/>
        <v>0.3113536568086443</v>
      </c>
      <c r="J43" s="123">
        <f t="shared" si="5"/>
        <v>0.42030451798826496</v>
      </c>
      <c r="K43" s="123">
        <f t="shared" si="5"/>
        <v>0.54913921797740495</v>
      </c>
      <c r="L43" s="123">
        <f t="shared" si="5"/>
        <v>0.90403170608196193</v>
      </c>
      <c r="M43" s="123">
        <f t="shared" si="5"/>
        <v>1.1978882774867214</v>
      </c>
      <c r="N43" s="123">
        <f t="shared" si="5"/>
        <v>1.1048011568433709</v>
      </c>
      <c r="O43" s="123">
        <f t="shared" si="5"/>
        <v>1.166317727517669</v>
      </c>
      <c r="P43" s="123">
        <f t="shared" si="5"/>
        <v>1.2845736614307333</v>
      </c>
      <c r="Q43" s="123">
        <f t="shared" si="5"/>
        <v>1.3627585586508997</v>
      </c>
      <c r="R43" s="123">
        <f t="shared" si="5"/>
        <v>1.3018027953864659</v>
      </c>
      <c r="S43" s="123">
        <f t="shared" si="5"/>
        <v>1.3561710470804436</v>
      </c>
      <c r="T43" s="123">
        <f t="shared" si="5"/>
        <v>1.234945271356426</v>
      </c>
      <c r="U43" s="123">
        <f t="shared" si="5"/>
        <v>1.3895519468961359</v>
      </c>
      <c r="V43" s="123">
        <f t="shared" si="5"/>
        <v>1.2458541070128788</v>
      </c>
      <c r="W43" s="123">
        <f t="shared" si="5"/>
        <v>1.3594620842110801</v>
      </c>
      <c r="X43" s="123">
        <f t="shared" si="5"/>
        <v>1.2881427105606795</v>
      </c>
      <c r="Y43" s="124">
        <f t="shared" si="8"/>
        <v>18.181438776024912</v>
      </c>
    </row>
    <row r="44" spans="1:25">
      <c r="A44" s="239">
        <f>VLOOKUP($C$35,[1]!APPLIC,MATCH(C44,BLDGTYP,0)+1,FALSE)</f>
        <v>0.6</v>
      </c>
      <c r="C44" s="21" t="str">
        <f t="shared" si="6"/>
        <v>University</v>
      </c>
      <c r="E44" s="123">
        <f t="shared" si="7"/>
        <v>1.5619863445582765E-2</v>
      </c>
      <c r="F44" s="123">
        <f t="shared" si="5"/>
        <v>3.3156108643238966E-2</v>
      </c>
      <c r="G44" s="123">
        <f t="shared" si="5"/>
        <v>9.7398915327492216E-2</v>
      </c>
      <c r="H44" s="123">
        <f t="shared" si="5"/>
        <v>0.18561578972284243</v>
      </c>
      <c r="I44" s="123">
        <f t="shared" si="5"/>
        <v>0.18578003290569686</v>
      </c>
      <c r="J44" s="123">
        <f t="shared" si="5"/>
        <v>0.24238238974829998</v>
      </c>
      <c r="K44" s="123">
        <f t="shared" si="5"/>
        <v>0.2375671732027114</v>
      </c>
      <c r="L44" s="123">
        <f t="shared" si="5"/>
        <v>0.39052012610271242</v>
      </c>
      <c r="M44" s="123">
        <f t="shared" si="5"/>
        <v>0.50487904480214263</v>
      </c>
      <c r="N44" s="123">
        <f t="shared" si="5"/>
        <v>0.52759010317627131</v>
      </c>
      <c r="O44" s="123">
        <f t="shared" si="5"/>
        <v>0.60112732794125157</v>
      </c>
      <c r="P44" s="123">
        <f t="shared" si="5"/>
        <v>0.6314031150111864</v>
      </c>
      <c r="Q44" s="123">
        <f t="shared" si="5"/>
        <v>0.69410467150711352</v>
      </c>
      <c r="R44" s="123">
        <f t="shared" si="5"/>
        <v>0.71606818896903157</v>
      </c>
      <c r="S44" s="123">
        <f t="shared" si="5"/>
        <v>0.65003364704146616</v>
      </c>
      <c r="T44" s="123">
        <f t="shared" si="5"/>
        <v>0.59910237973111646</v>
      </c>
      <c r="U44" s="123">
        <f t="shared" si="5"/>
        <v>0.68297179544734665</v>
      </c>
      <c r="V44" s="123">
        <f t="shared" si="5"/>
        <v>0.62358993960052145</v>
      </c>
      <c r="W44" s="123">
        <f t="shared" si="5"/>
        <v>0.6391484055366129</v>
      </c>
      <c r="X44" s="123">
        <f t="shared" si="5"/>
        <v>0.65991663862649985</v>
      </c>
      <c r="Y44" s="124">
        <f t="shared" si="8"/>
        <v>8.917975656489137</v>
      </c>
    </row>
    <row r="45" spans="1:25">
      <c r="A45" s="239">
        <f>VLOOKUP($C$35,[1]!APPLIC,MATCH(C45,BLDGTYP,0)+1,FALSE)</f>
        <v>0.9</v>
      </c>
      <c r="C45" s="21" t="str">
        <f t="shared" si="6"/>
        <v>Warehouse</v>
      </c>
      <c r="E45" s="123">
        <f t="shared" si="7"/>
        <v>0.64081214925546948</v>
      </c>
      <c r="F45" s="123">
        <f t="shared" si="5"/>
        <v>1.2680350731350325</v>
      </c>
      <c r="G45" s="123">
        <f t="shared" si="5"/>
        <v>1.4170768501750455</v>
      </c>
      <c r="H45" s="123">
        <f t="shared" si="5"/>
        <v>1.6067595304963462</v>
      </c>
      <c r="I45" s="123">
        <f t="shared" si="5"/>
        <v>1.5011260857177731</v>
      </c>
      <c r="J45" s="123">
        <f t="shared" si="5"/>
        <v>1.5565080873540516</v>
      </c>
      <c r="K45" s="123">
        <f t="shared" si="5"/>
        <v>2.2539391761068774</v>
      </c>
      <c r="L45" s="123">
        <f t="shared" si="5"/>
        <v>2.7335540968560794</v>
      </c>
      <c r="M45" s="123">
        <f t="shared" si="5"/>
        <v>3.1107377413016217</v>
      </c>
      <c r="N45" s="123">
        <f t="shared" si="5"/>
        <v>3.1537963397372657</v>
      </c>
      <c r="O45" s="123">
        <f t="shared" si="5"/>
        <v>3.3804379270037117</v>
      </c>
      <c r="P45" s="123">
        <f t="shared" si="5"/>
        <v>3.1870856438148167</v>
      </c>
      <c r="Q45" s="123">
        <f t="shared" si="5"/>
        <v>2.8286422790266661</v>
      </c>
      <c r="R45" s="123">
        <f t="shared" si="5"/>
        <v>2.9637873756035744</v>
      </c>
      <c r="S45" s="123">
        <f t="shared" si="5"/>
        <v>3.0141685514855516</v>
      </c>
      <c r="T45" s="123">
        <f t="shared" si="5"/>
        <v>3.4114500046437661</v>
      </c>
      <c r="U45" s="123">
        <f t="shared" si="5"/>
        <v>3.2591062758367504</v>
      </c>
      <c r="V45" s="123">
        <f t="shared" si="5"/>
        <v>3.1168132929674588</v>
      </c>
      <c r="W45" s="123">
        <f t="shared" si="5"/>
        <v>3.1555057937571735</v>
      </c>
      <c r="X45" s="123">
        <f t="shared" si="5"/>
        <v>2.8157527941899398</v>
      </c>
      <c r="Y45" s="124">
        <f t="shared" si="8"/>
        <v>50.375095068464972</v>
      </c>
    </row>
    <row r="46" spans="1:25">
      <c r="A46" s="239">
        <f>VLOOKUP($C$35,[1]!APPLIC,MATCH(C46,BLDGTYP,0)+1,FALSE)</f>
        <v>0.9</v>
      </c>
      <c r="C46" s="21" t="str">
        <f t="shared" si="6"/>
        <v>Supermarket</v>
      </c>
      <c r="E46" s="123">
        <f t="shared" si="7"/>
        <v>3.2569071254430294E-2</v>
      </c>
      <c r="F46" s="123">
        <f t="shared" si="5"/>
        <v>5.7467826162138844E-2</v>
      </c>
      <c r="G46" s="123">
        <f t="shared" si="5"/>
        <v>7.5122041344691387E-2</v>
      </c>
      <c r="H46" s="123">
        <f t="shared" si="5"/>
        <v>9.9364583474434928E-2</v>
      </c>
      <c r="I46" s="123">
        <f t="shared" si="5"/>
        <v>0.12291325274524831</v>
      </c>
      <c r="J46" s="123">
        <f t="shared" si="5"/>
        <v>0.14336823190651565</v>
      </c>
      <c r="K46" s="123">
        <f t="shared" si="5"/>
        <v>0.15849539601558602</v>
      </c>
      <c r="L46" s="123">
        <f t="shared" si="5"/>
        <v>0.16957477661075185</v>
      </c>
      <c r="M46" s="123">
        <f t="shared" si="5"/>
        <v>0.17739008552419269</v>
      </c>
      <c r="N46" s="123">
        <f t="shared" si="5"/>
        <v>0.18370762771262197</v>
      </c>
      <c r="O46" s="123">
        <f t="shared" si="5"/>
        <v>0.1884076320769878</v>
      </c>
      <c r="P46" s="123">
        <f t="shared" si="5"/>
        <v>0.19187599013777717</v>
      </c>
      <c r="Q46" s="123">
        <f t="shared" si="5"/>
        <v>0.19507563341590034</v>
      </c>
      <c r="R46" s="123">
        <f t="shared" si="5"/>
        <v>0.18711465697650481</v>
      </c>
      <c r="S46" s="123">
        <f t="shared" si="5"/>
        <v>0.19959260251655658</v>
      </c>
      <c r="T46" s="123">
        <f t="shared" si="5"/>
        <v>0.20054084715883033</v>
      </c>
      <c r="U46" s="123">
        <f t="shared" si="5"/>
        <v>0.19934849080824613</v>
      </c>
      <c r="V46" s="123">
        <f t="shared" si="5"/>
        <v>0.19788010770016301</v>
      </c>
      <c r="W46" s="123">
        <f t="shared" si="5"/>
        <v>0.19637897071915866</v>
      </c>
      <c r="X46" s="123">
        <f t="shared" si="5"/>
        <v>0.19494536019332886</v>
      </c>
      <c r="Y46" s="124">
        <f t="shared" si="8"/>
        <v>3.1711331844540656</v>
      </c>
    </row>
    <row r="47" spans="1:25">
      <c r="A47" s="239">
        <f>VLOOKUP($C$35,[1]!APPLIC,MATCH(C47,BLDGTYP,0)+1,FALSE)</f>
        <v>0.9</v>
      </c>
      <c r="C47" s="21" t="str">
        <f t="shared" si="6"/>
        <v>MiniMart</v>
      </c>
      <c r="E47" s="123">
        <f t="shared" si="7"/>
        <v>1.6538136700986909E-2</v>
      </c>
      <c r="F47" s="123">
        <f t="shared" si="5"/>
        <v>3.1126730719241942E-2</v>
      </c>
      <c r="G47" s="123">
        <f t="shared" si="5"/>
        <v>2.4037368634356619E-2</v>
      </c>
      <c r="H47" s="123">
        <f t="shared" si="5"/>
        <v>3.3676303730013672E-2</v>
      </c>
      <c r="I47" s="123">
        <f t="shared" si="5"/>
        <v>3.5831005813774082E-2</v>
      </c>
      <c r="J47" s="123">
        <f t="shared" si="5"/>
        <v>3.2292935674042192E-2</v>
      </c>
      <c r="K47" s="123">
        <f t="shared" si="5"/>
        <v>3.170722527691696E-2</v>
      </c>
      <c r="L47" s="123">
        <f t="shared" si="5"/>
        <v>3.316800560119533E-2</v>
      </c>
      <c r="M47" s="123">
        <f t="shared" si="5"/>
        <v>4.7354898591124198E-2</v>
      </c>
      <c r="N47" s="123">
        <f t="shared" si="5"/>
        <v>6.1815821020302697E-2</v>
      </c>
      <c r="O47" s="123">
        <f t="shared" si="5"/>
        <v>7.2358601274334536E-2</v>
      </c>
      <c r="P47" s="123">
        <f t="shared" si="5"/>
        <v>0.10862021903893693</v>
      </c>
      <c r="Q47" s="123">
        <f t="shared" si="5"/>
        <v>0.11492966530042519</v>
      </c>
      <c r="R47" s="123">
        <f t="shared" si="5"/>
        <v>0.10800862669124235</v>
      </c>
      <c r="S47" s="123">
        <f t="shared" si="5"/>
        <v>0.11522510779571392</v>
      </c>
      <c r="T47" s="123">
        <f t="shared" si="5"/>
        <v>0.10755313942535191</v>
      </c>
      <c r="U47" s="123">
        <f t="shared" si="5"/>
        <v>8.9228917722909334E-2</v>
      </c>
      <c r="V47" s="123">
        <f t="shared" si="5"/>
        <v>9.1518539627433629E-2</v>
      </c>
      <c r="W47" s="123">
        <f t="shared" si="5"/>
        <v>8.7376571265064262E-2</v>
      </c>
      <c r="X47" s="123">
        <f t="shared" si="5"/>
        <v>9.2411940493162051E-2</v>
      </c>
      <c r="Y47" s="124">
        <f t="shared" si="8"/>
        <v>1.3347797603965286</v>
      </c>
    </row>
    <row r="48" spans="1:25">
      <c r="A48" s="239">
        <f>VLOOKUP($C$35,[1]!APPLIC,MATCH(C48,BLDGTYP,0)+1,FALSE)</f>
        <v>0.9</v>
      </c>
      <c r="C48" s="21" t="str">
        <f t="shared" si="6"/>
        <v>Restaurant</v>
      </c>
      <c r="E48" s="123">
        <f t="shared" si="7"/>
        <v>3.9237673099630187E-2</v>
      </c>
      <c r="F48" s="123">
        <f t="shared" si="5"/>
        <v>7.9299576454832751E-2</v>
      </c>
      <c r="G48" s="123">
        <f t="shared" si="5"/>
        <v>0.11331955684842754</v>
      </c>
      <c r="H48" s="123">
        <f t="shared" si="5"/>
        <v>0.15078071680988919</v>
      </c>
      <c r="I48" s="123">
        <f t="shared" si="5"/>
        <v>0.18733245933508258</v>
      </c>
      <c r="J48" s="123">
        <f t="shared" si="5"/>
        <v>0.21979519127679795</v>
      </c>
      <c r="K48" s="123">
        <f t="shared" si="5"/>
        <v>0.24523366773215938</v>
      </c>
      <c r="L48" s="123">
        <f t="shared" si="5"/>
        <v>0.2648687502384317</v>
      </c>
      <c r="M48" s="123">
        <f t="shared" si="5"/>
        <v>0.28002200230686808</v>
      </c>
      <c r="N48" s="123">
        <f t="shared" si="5"/>
        <v>0.29219643228346198</v>
      </c>
      <c r="O48" s="123">
        <f t="shared" si="5"/>
        <v>0.30339669991008789</v>
      </c>
      <c r="P48" s="123">
        <f t="shared" si="5"/>
        <v>0.42355013731723345</v>
      </c>
      <c r="Q48" s="123">
        <f t="shared" si="5"/>
        <v>0.48635079041943174</v>
      </c>
      <c r="R48" s="123">
        <f t="shared" si="5"/>
        <v>0.48645850001298724</v>
      </c>
      <c r="S48" s="123">
        <f t="shared" si="5"/>
        <v>0.51005491551837312</v>
      </c>
      <c r="T48" s="123">
        <f t="shared" si="5"/>
        <v>0.53804468301036135</v>
      </c>
      <c r="U48" s="123">
        <f t="shared" si="5"/>
        <v>0.48201061203612056</v>
      </c>
      <c r="V48" s="123">
        <f t="shared" si="5"/>
        <v>0.4859843016231325</v>
      </c>
      <c r="W48" s="123">
        <f t="shared" si="5"/>
        <v>0.44448198382632148</v>
      </c>
      <c r="X48" s="123">
        <f t="shared" si="5"/>
        <v>0.48752964652920056</v>
      </c>
      <c r="Y48" s="124">
        <f t="shared" si="8"/>
        <v>6.519948296588832</v>
      </c>
    </row>
    <row r="49" spans="1:80">
      <c r="A49" s="239">
        <f>VLOOKUP($C$35,[1]!APPLIC,MATCH(C49,BLDGTYP,0)+1,FALSE)</f>
        <v>0.9</v>
      </c>
      <c r="C49" s="21" t="str">
        <f t="shared" si="6"/>
        <v>Lodging</v>
      </c>
      <c r="E49" s="123">
        <f t="shared" si="7"/>
        <v>8.6405736816547007E-2</v>
      </c>
      <c r="F49" s="123">
        <f t="shared" si="5"/>
        <v>0.17000013983632173</v>
      </c>
      <c r="G49" s="123">
        <f t="shared" si="5"/>
        <v>0.18651625672564467</v>
      </c>
      <c r="H49" s="123">
        <f t="shared" si="5"/>
        <v>0.25454263074035061</v>
      </c>
      <c r="I49" s="123">
        <f t="shared" si="5"/>
        <v>0.27451135394992215</v>
      </c>
      <c r="J49" s="123">
        <f t="shared" si="5"/>
        <v>0.30979784924509135</v>
      </c>
      <c r="K49" s="123">
        <f t="shared" si="5"/>
        <v>0.33801153629179881</v>
      </c>
      <c r="L49" s="123">
        <f t="shared" si="5"/>
        <v>0.36470255650195543</v>
      </c>
      <c r="M49" s="123">
        <f t="shared" si="5"/>
        <v>0.41705390974558743</v>
      </c>
      <c r="N49" s="123">
        <f t="shared" si="5"/>
        <v>0.46548331333382281</v>
      </c>
      <c r="O49" s="123">
        <f t="shared" si="5"/>
        <v>0.5488922725153994</v>
      </c>
      <c r="P49" s="123">
        <f t="shared" si="5"/>
        <v>0.97691660293073701</v>
      </c>
      <c r="Q49" s="123">
        <f t="shared" si="5"/>
        <v>1.173094029881729</v>
      </c>
      <c r="R49" s="123">
        <f t="shared" si="5"/>
        <v>1.2216691446202703</v>
      </c>
      <c r="S49" s="123">
        <f t="shared" si="5"/>
        <v>1.2601469038648971</v>
      </c>
      <c r="T49" s="123">
        <f t="shared" si="5"/>
        <v>1.3387568899792048</v>
      </c>
      <c r="U49" s="123">
        <f t="shared" si="5"/>
        <v>1.1340792137542801</v>
      </c>
      <c r="V49" s="123">
        <f t="shared" si="5"/>
        <v>1.0981634589261329</v>
      </c>
      <c r="W49" s="123">
        <f t="shared" si="5"/>
        <v>1.0295080451390113</v>
      </c>
      <c r="X49" s="123">
        <f t="shared" si="5"/>
        <v>1.1048128534562158</v>
      </c>
      <c r="Y49" s="124">
        <f t="shared" si="8"/>
        <v>13.753064698254917</v>
      </c>
    </row>
    <row r="50" spans="1:80">
      <c r="A50" s="239">
        <f>VLOOKUP($C$35,[1]!APPLIC,MATCH(C50,BLDGTYP,0)+1,FALSE)</f>
        <v>0.6</v>
      </c>
      <c r="C50" s="21" t="str">
        <f t="shared" si="6"/>
        <v>Hospital</v>
      </c>
      <c r="E50" s="123">
        <f t="shared" si="7"/>
        <v>0.23057691270383474</v>
      </c>
      <c r="F50" s="123">
        <f t="shared" si="5"/>
        <v>0.39717719861351564</v>
      </c>
      <c r="G50" s="123">
        <f t="shared" si="5"/>
        <v>0.53562804560658095</v>
      </c>
      <c r="H50" s="123">
        <f t="shared" si="5"/>
        <v>0.59198113619336901</v>
      </c>
      <c r="I50" s="123">
        <f t="shared" si="5"/>
        <v>0.52239177038912799</v>
      </c>
      <c r="J50" s="123">
        <f t="shared" ref="F50:X53" si="9">J27*J$35*$Y$34*$A50</f>
        <v>0.5419517897552184</v>
      </c>
      <c r="K50" s="123">
        <f t="shared" si="9"/>
        <v>0.56115233400080711</v>
      </c>
      <c r="L50" s="123">
        <f t="shared" si="9"/>
        <v>0.53499228478973959</v>
      </c>
      <c r="M50" s="123">
        <f t="shared" si="9"/>
        <v>0.57113849127428018</v>
      </c>
      <c r="N50" s="123">
        <f t="shared" si="9"/>
        <v>0.63061505289864428</v>
      </c>
      <c r="O50" s="123">
        <f t="shared" si="9"/>
        <v>0.77628054063683727</v>
      </c>
      <c r="P50" s="123">
        <f t="shared" si="9"/>
        <v>0.96211987131685195</v>
      </c>
      <c r="Q50" s="123">
        <f t="shared" si="9"/>
        <v>1.123599633885868</v>
      </c>
      <c r="R50" s="123">
        <f t="shared" si="9"/>
        <v>1.0241826389710103</v>
      </c>
      <c r="S50" s="123">
        <f t="shared" si="9"/>
        <v>0.99990341150620565</v>
      </c>
      <c r="T50" s="123">
        <f t="shared" si="9"/>
        <v>0.98327962427604232</v>
      </c>
      <c r="U50" s="123">
        <f t="shared" si="9"/>
        <v>0.9021504104811251</v>
      </c>
      <c r="V50" s="123">
        <f t="shared" si="9"/>
        <v>0.85025318351530454</v>
      </c>
      <c r="W50" s="123">
        <f t="shared" si="9"/>
        <v>0.78368118103113937</v>
      </c>
      <c r="X50" s="123">
        <f t="shared" si="9"/>
        <v>0.79124637617274318</v>
      </c>
      <c r="Y50" s="124">
        <f t="shared" si="8"/>
        <v>14.314301888018246</v>
      </c>
    </row>
    <row r="51" spans="1:80">
      <c r="A51" s="239">
        <f>VLOOKUP($C$35,[1]!APPLIC,MATCH(C51,BLDGTYP,0)+1,FALSE)</f>
        <v>0.9</v>
      </c>
      <c r="C51" s="21" t="str">
        <f t="shared" si="6"/>
        <v>Residential Care</v>
      </c>
      <c r="E51" s="123">
        <f t="shared" si="7"/>
        <v>0.37676809464007049</v>
      </c>
      <c r="F51" s="123">
        <f t="shared" si="9"/>
        <v>0.68252686663043938</v>
      </c>
      <c r="G51" s="123">
        <f t="shared" si="9"/>
        <v>0.90164063495142877</v>
      </c>
      <c r="H51" s="123">
        <f t="shared" si="9"/>
        <v>1.0174775202772606</v>
      </c>
      <c r="I51" s="123">
        <f t="shared" si="9"/>
        <v>0.96300410081783283</v>
      </c>
      <c r="J51" s="123">
        <f t="shared" si="9"/>
        <v>1.0525603714205887</v>
      </c>
      <c r="K51" s="123">
        <f t="shared" si="9"/>
        <v>1.0951550258978646</v>
      </c>
      <c r="L51" s="123">
        <f t="shared" si="9"/>
        <v>1.0895655552071262</v>
      </c>
      <c r="M51" s="123">
        <f t="shared" si="9"/>
        <v>1.2187513696643857</v>
      </c>
      <c r="N51" s="123">
        <f t="shared" si="9"/>
        <v>1.3517168154390897</v>
      </c>
      <c r="O51" s="123">
        <f t="shared" si="9"/>
        <v>1.604009670736388</v>
      </c>
      <c r="P51" s="123">
        <f t="shared" si="9"/>
        <v>2.0040260860814159</v>
      </c>
      <c r="Q51" s="123">
        <f t="shared" si="9"/>
        <v>2.2450573343252498</v>
      </c>
      <c r="R51" s="123">
        <f t="shared" si="9"/>
        <v>2.0426055588449397</v>
      </c>
      <c r="S51" s="123">
        <f t="shared" si="9"/>
        <v>2.1159759665356557</v>
      </c>
      <c r="T51" s="123">
        <f t="shared" si="9"/>
        <v>2.0804170390182395</v>
      </c>
      <c r="U51" s="123">
        <f t="shared" si="9"/>
        <v>1.9034020614849023</v>
      </c>
      <c r="V51" s="123">
        <f t="shared" si="9"/>
        <v>1.8601664924295174</v>
      </c>
      <c r="W51" s="123">
        <f t="shared" si="9"/>
        <v>1.7835319893095911</v>
      </c>
      <c r="X51" s="123">
        <f t="shared" si="9"/>
        <v>1.7619552835806933</v>
      </c>
      <c r="Y51" s="124">
        <f t="shared" si="8"/>
        <v>29.150313837292675</v>
      </c>
    </row>
    <row r="52" spans="1:80">
      <c r="A52" s="239">
        <f>VLOOKUP($C$35,[1]!APPLIC,MATCH(C52,BLDGTYP,0)+1,FALSE)</f>
        <v>0.9</v>
      </c>
      <c r="C52" s="21" t="str">
        <f t="shared" si="6"/>
        <v>Assembly</v>
      </c>
      <c r="E52" s="123">
        <f t="shared" si="7"/>
        <v>0.26653434224778599</v>
      </c>
      <c r="F52" s="123">
        <f t="shared" si="9"/>
        <v>0.53046194876857955</v>
      </c>
      <c r="G52" s="123">
        <f t="shared" si="9"/>
        <v>0.56800930965094509</v>
      </c>
      <c r="H52" s="123">
        <f t="shared" si="9"/>
        <v>0.8709747064010841</v>
      </c>
      <c r="I52" s="123">
        <f t="shared" si="9"/>
        <v>0.95886294691718299</v>
      </c>
      <c r="J52" s="123">
        <f t="shared" si="9"/>
        <v>1.0641605290295029</v>
      </c>
      <c r="K52" s="123">
        <f t="shared" si="9"/>
        <v>0.82091018816137995</v>
      </c>
      <c r="L52" s="123">
        <f t="shared" si="9"/>
        <v>0.93947930119948186</v>
      </c>
      <c r="M52" s="123">
        <f t="shared" si="9"/>
        <v>1.5084958666514694</v>
      </c>
      <c r="N52" s="123">
        <f t="shared" si="9"/>
        <v>2.198520626799179</v>
      </c>
      <c r="O52" s="123">
        <f t="shared" si="9"/>
        <v>2.523066947851611</v>
      </c>
      <c r="P52" s="123">
        <f t="shared" si="9"/>
        <v>3.1801152378421684</v>
      </c>
      <c r="Q52" s="123">
        <f t="shared" si="9"/>
        <v>4.2603280263771648</v>
      </c>
      <c r="R52" s="123">
        <f t="shared" si="9"/>
        <v>4.80878939419103</v>
      </c>
      <c r="S52" s="123">
        <f t="shared" si="9"/>
        <v>5.2068295673797387</v>
      </c>
      <c r="T52" s="123">
        <f t="shared" si="9"/>
        <v>5.1459920763063653</v>
      </c>
      <c r="U52" s="123">
        <f t="shared" si="9"/>
        <v>4.9084002620233997</v>
      </c>
      <c r="V52" s="123">
        <f t="shared" si="9"/>
        <v>4.8085135986593581</v>
      </c>
      <c r="W52" s="123">
        <f t="shared" si="9"/>
        <v>4.7462793878310885</v>
      </c>
      <c r="X52" s="123">
        <f t="shared" si="9"/>
        <v>4.6052007635727508</v>
      </c>
      <c r="Y52" s="124">
        <f t="shared" si="8"/>
        <v>53.919925027861268</v>
      </c>
    </row>
    <row r="53" spans="1:80">
      <c r="A53" s="239">
        <f>VLOOKUP($C$35,[1]!APPLIC,MATCH(C53,BLDGTYP,0)+1,FALSE)</f>
        <v>0.6</v>
      </c>
      <c r="C53" s="21" t="str">
        <f t="shared" si="6"/>
        <v>Other</v>
      </c>
      <c r="E53" s="123">
        <f t="shared" si="7"/>
        <v>0.71751753559076004</v>
      </c>
      <c r="F53" s="123">
        <f t="shared" si="9"/>
        <v>1.1961729114755273</v>
      </c>
      <c r="G53" s="123">
        <f t="shared" si="9"/>
        <v>1.697215516311851</v>
      </c>
      <c r="H53" s="123">
        <f t="shared" si="9"/>
        <v>2.1110207201270077</v>
      </c>
      <c r="I53" s="123">
        <f t="shared" si="9"/>
        <v>2.0538177645366833</v>
      </c>
      <c r="J53" s="123">
        <f t="shared" si="9"/>
        <v>2.68524080693884</v>
      </c>
      <c r="K53" s="123">
        <f t="shared" si="9"/>
        <v>2.9395288748896191</v>
      </c>
      <c r="L53" s="123">
        <f t="shared" si="9"/>
        <v>3.4530936733491551</v>
      </c>
      <c r="M53" s="123">
        <f t="shared" si="9"/>
        <v>3.9809451607386794</v>
      </c>
      <c r="N53" s="123">
        <f t="shared" si="9"/>
        <v>4.05464853559603</v>
      </c>
      <c r="O53" s="123">
        <f t="shared" si="9"/>
        <v>4.7267735083093623</v>
      </c>
      <c r="P53" s="123">
        <f t="shared" si="9"/>
        <v>5.1487150031325388</v>
      </c>
      <c r="Q53" s="123">
        <f t="shared" si="9"/>
        <v>5.3684966751142609</v>
      </c>
      <c r="R53" s="123">
        <f t="shared" si="9"/>
        <v>5.0948178616850806</v>
      </c>
      <c r="S53" s="123">
        <f t="shared" si="9"/>
        <v>5.5464610134502541</v>
      </c>
      <c r="T53" s="123">
        <f t="shared" si="9"/>
        <v>5.0637142235310222</v>
      </c>
      <c r="U53" s="123">
        <f t="shared" si="9"/>
        <v>5.2568253328203554</v>
      </c>
      <c r="V53" s="123">
        <f t="shared" si="9"/>
        <v>5.001911774496314</v>
      </c>
      <c r="W53" s="123">
        <f t="shared" si="9"/>
        <v>4.7426218201293704</v>
      </c>
      <c r="X53" s="123">
        <f t="shared" si="9"/>
        <v>4.5938094974061476</v>
      </c>
      <c r="Y53" s="124">
        <f t="shared" si="8"/>
        <v>75.433348209628846</v>
      </c>
    </row>
    <row r="54" spans="1:80">
      <c r="E54" s="125"/>
      <c r="F54" s="125"/>
      <c r="G54" s="125"/>
      <c r="H54" s="125"/>
      <c r="I54" s="125"/>
      <c r="J54" s="125"/>
      <c r="K54" s="125"/>
      <c r="L54" s="125"/>
      <c r="M54" s="125"/>
      <c r="N54" s="125"/>
      <c r="O54" s="125"/>
      <c r="P54" s="125"/>
      <c r="Q54" s="125"/>
      <c r="R54" s="125"/>
      <c r="S54" s="125"/>
      <c r="T54" s="125"/>
      <c r="U54" s="125"/>
      <c r="V54" s="125"/>
      <c r="W54" s="125"/>
      <c r="X54" s="125"/>
      <c r="Y54" s="124"/>
    </row>
    <row r="55" spans="1:80">
      <c r="E55" s="125"/>
      <c r="F55" s="125"/>
      <c r="G55" s="125"/>
      <c r="H55" s="125"/>
      <c r="I55" s="125"/>
      <c r="J55" s="125"/>
      <c r="K55" s="125"/>
      <c r="L55" s="125"/>
      <c r="M55" s="125"/>
      <c r="N55" s="125"/>
      <c r="O55" s="125"/>
      <c r="P55" s="125"/>
      <c r="Q55" s="125"/>
      <c r="R55" s="125"/>
      <c r="S55" s="125"/>
      <c r="T55" s="125"/>
      <c r="U55" s="125"/>
      <c r="V55" s="125"/>
      <c r="W55" s="125"/>
      <c r="X55" s="125"/>
      <c r="Y55" s="124"/>
    </row>
    <row r="56" spans="1:80">
      <c r="A56" s="104"/>
      <c r="E56" s="125"/>
      <c r="F56" s="125"/>
      <c r="G56" s="125"/>
      <c r="H56" s="125"/>
      <c r="I56" s="125"/>
      <c r="J56" s="125"/>
      <c r="K56" s="125"/>
      <c r="L56" s="125"/>
      <c r="M56" s="125"/>
      <c r="N56" s="125"/>
      <c r="O56" s="125"/>
      <c r="P56" s="125"/>
      <c r="Q56" s="125"/>
      <c r="R56" s="125"/>
      <c r="S56" s="125"/>
      <c r="T56" s="125"/>
      <c r="U56" s="125"/>
      <c r="V56" s="125"/>
      <c r="W56" s="125"/>
      <c r="X56" s="125"/>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6" t="s">
        <v>52</v>
      </c>
      <c r="C58" s="97" t="str">
        <f>C8</f>
        <v>ECM-VAV-NEW</v>
      </c>
      <c r="D58" s="97"/>
      <c r="E58" s="21" t="s">
        <v>260</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7"/>
      <c r="B59" s="97"/>
      <c r="C59" s="97"/>
      <c r="D59" s="97"/>
      <c r="E59" s="98">
        <f>E11</f>
        <v>2016</v>
      </c>
      <c r="F59" s="98">
        <f t="shared" ref="F59:X59" si="10">F11</f>
        <v>2017</v>
      </c>
      <c r="G59" s="98">
        <f t="shared" si="10"/>
        <v>2018</v>
      </c>
      <c r="H59" s="98">
        <f t="shared" si="10"/>
        <v>2019</v>
      </c>
      <c r="I59" s="98">
        <f t="shared" si="10"/>
        <v>2020</v>
      </c>
      <c r="J59" s="98">
        <f t="shared" si="10"/>
        <v>2021</v>
      </c>
      <c r="K59" s="98">
        <f t="shared" si="10"/>
        <v>2022</v>
      </c>
      <c r="L59" s="98">
        <f t="shared" si="10"/>
        <v>2023</v>
      </c>
      <c r="M59" s="98">
        <f t="shared" si="10"/>
        <v>2024</v>
      </c>
      <c r="N59" s="98">
        <f t="shared" si="10"/>
        <v>2025</v>
      </c>
      <c r="O59" s="98">
        <f t="shared" si="10"/>
        <v>2026</v>
      </c>
      <c r="P59" s="98">
        <f t="shared" si="10"/>
        <v>2027</v>
      </c>
      <c r="Q59" s="98">
        <f t="shared" si="10"/>
        <v>2028</v>
      </c>
      <c r="R59" s="98">
        <f t="shared" si="10"/>
        <v>2029</v>
      </c>
      <c r="S59" s="98">
        <f t="shared" si="10"/>
        <v>2030</v>
      </c>
      <c r="T59" s="98">
        <f t="shared" si="10"/>
        <v>2031</v>
      </c>
      <c r="U59" s="98">
        <f t="shared" si="10"/>
        <v>2032</v>
      </c>
      <c r="V59" s="98">
        <f t="shared" si="10"/>
        <v>2033</v>
      </c>
      <c r="W59" s="98">
        <f t="shared" si="10"/>
        <v>2034</v>
      </c>
      <c r="X59" s="98">
        <f t="shared" si="10"/>
        <v>2035</v>
      </c>
      <c r="Y59" s="197" t="s">
        <v>50</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7" t="s">
        <v>311</v>
      </c>
      <c r="B60" s="97" t="s">
        <v>262</v>
      </c>
      <c r="C60" s="97" t="s">
        <v>263</v>
      </c>
      <c r="D60" s="97" t="s">
        <v>264</v>
      </c>
      <c r="E60" s="99" t="str">
        <f>CONCATENATE("aMW_",E$11)</f>
        <v>aMW_2016</v>
      </c>
      <c r="F60" s="99" t="str">
        <f t="shared" ref="F60:X60" si="11">CONCATENATE("aMW_",F$11)</f>
        <v>aMW_2017</v>
      </c>
      <c r="G60" s="99" t="str">
        <f t="shared" si="11"/>
        <v>aMW_2018</v>
      </c>
      <c r="H60" s="99" t="str">
        <f t="shared" si="11"/>
        <v>aMW_2019</v>
      </c>
      <c r="I60" s="99" t="str">
        <f t="shared" si="11"/>
        <v>aMW_2020</v>
      </c>
      <c r="J60" s="99" t="str">
        <f t="shared" si="11"/>
        <v>aMW_2021</v>
      </c>
      <c r="K60" s="99" t="str">
        <f t="shared" si="11"/>
        <v>aMW_2022</v>
      </c>
      <c r="L60" s="99" t="str">
        <f t="shared" si="11"/>
        <v>aMW_2023</v>
      </c>
      <c r="M60" s="99" t="str">
        <f t="shared" si="11"/>
        <v>aMW_2024</v>
      </c>
      <c r="N60" s="99" t="str">
        <f t="shared" si="11"/>
        <v>aMW_2025</v>
      </c>
      <c r="O60" s="99" t="str">
        <f t="shared" si="11"/>
        <v>aMW_2026</v>
      </c>
      <c r="P60" s="99" t="str">
        <f t="shared" si="11"/>
        <v>aMW_2027</v>
      </c>
      <c r="Q60" s="99" t="str">
        <f t="shared" si="11"/>
        <v>aMW_2028</v>
      </c>
      <c r="R60" s="99" t="str">
        <f t="shared" si="11"/>
        <v>aMW_2029</v>
      </c>
      <c r="S60" s="99" t="str">
        <f t="shared" si="11"/>
        <v>aMW_2030</v>
      </c>
      <c r="T60" s="99" t="str">
        <f t="shared" si="11"/>
        <v>aMW_2031</v>
      </c>
      <c r="U60" s="99" t="str">
        <f t="shared" si="11"/>
        <v>aMW_2032</v>
      </c>
      <c r="V60" s="99" t="str">
        <f t="shared" si="11"/>
        <v>aMW_2033</v>
      </c>
      <c r="W60" s="99" t="str">
        <f t="shared" si="11"/>
        <v>aMW_2034</v>
      </c>
      <c r="X60" s="99" t="str">
        <f t="shared" si="11"/>
        <v>aMW_2035</v>
      </c>
      <c r="Y60" s="198" t="s">
        <v>50</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99">
        <f t="shared" ref="A61:A78" si="12">VLOOKUP($D61,MOutputNew,3,FALSE)</f>
        <v>0.4965774827971568</v>
      </c>
      <c r="B61" s="200">
        <f t="shared" ref="B61:B78" si="13">VLOOKUP($D61,MOutputNew,11,FALSE)</f>
        <v>27.155388825710652</v>
      </c>
      <c r="C61" s="21" t="str">
        <f>C36</f>
        <v>Large Off</v>
      </c>
      <c r="D61" s="21" t="str">
        <f>CONCATENATE($C$58,"-",C61)</f>
        <v>ECM-VAV-NEW-Large Off</v>
      </c>
      <c r="E61" s="52">
        <f t="shared" ref="E61:X73" si="14">E36*$A61*1000/8760</f>
        <v>2.4685079875886688E-2</v>
      </c>
      <c r="F61" s="52">
        <f t="shared" si="14"/>
        <v>3.7626563795551363E-2</v>
      </c>
      <c r="G61" s="52">
        <f t="shared" si="14"/>
        <v>5.5882099707248473E-2</v>
      </c>
      <c r="H61" s="52">
        <f t="shared" si="14"/>
        <v>8.7166104700853578E-2</v>
      </c>
      <c r="I61" s="52">
        <f t="shared" si="14"/>
        <v>0.10499637041842837</v>
      </c>
      <c r="J61" s="52">
        <f t="shared" si="14"/>
        <v>0.10145618962851549</v>
      </c>
      <c r="K61" s="52">
        <f t="shared" si="14"/>
        <v>0.1449321881667667</v>
      </c>
      <c r="L61" s="52">
        <f t="shared" si="14"/>
        <v>0.13744799258169843</v>
      </c>
      <c r="M61" s="52">
        <f t="shared" si="14"/>
        <v>0.14192632762708426</v>
      </c>
      <c r="N61" s="52">
        <f t="shared" si="14"/>
        <v>0.16761018047185722</v>
      </c>
      <c r="O61" s="52">
        <f t="shared" si="14"/>
        <v>0.17385752246457387</v>
      </c>
      <c r="P61" s="52">
        <f t="shared" si="14"/>
        <v>0.19554652835335615</v>
      </c>
      <c r="Q61" s="52">
        <f t="shared" si="14"/>
        <v>0.21934153143194737</v>
      </c>
      <c r="R61" s="52">
        <f t="shared" si="14"/>
        <v>0.20419463292324241</v>
      </c>
      <c r="S61" s="52">
        <f t="shared" si="14"/>
        <v>0.22559086603050008</v>
      </c>
      <c r="T61" s="52">
        <f t="shared" si="14"/>
        <v>0.22368910537665873</v>
      </c>
      <c r="U61" s="52">
        <f t="shared" si="14"/>
        <v>0.22018632418652589</v>
      </c>
      <c r="V61" s="52">
        <f t="shared" si="14"/>
        <v>0.20671151349527644</v>
      </c>
      <c r="W61" s="52">
        <f t="shared" si="14"/>
        <v>0.20407811687264157</v>
      </c>
      <c r="X61" s="52">
        <f t="shared" si="14"/>
        <v>0.21408092776812418</v>
      </c>
      <c r="Y61" s="52">
        <f t="shared" ref="Y61:Y78" si="15">Y36*A61*1000/8760</f>
        <v>3.0910061658767374</v>
      </c>
      <c r="AA61" s="51">
        <f t="shared" ref="AA61:AA65" si="16">SUM(E61:Y61)</f>
        <v>6.1820123317534748</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99">
        <f t="shared" si="12"/>
        <v>4.5305312433761395E-2</v>
      </c>
      <c r="B62" s="200">
        <f t="shared" si="13"/>
        <v>27.009095848537072</v>
      </c>
      <c r="C62" s="21" t="str">
        <f t="shared" ref="C62:C78" si="17">C37</f>
        <v>Medium Off</v>
      </c>
      <c r="D62" s="21" t="str">
        <f t="shared" ref="D62:D78" si="18">CONCATENATE($C$58,"-",C62)</f>
        <v>ECM-VAV-NEW-Medium Off</v>
      </c>
      <c r="E62" s="52">
        <f t="shared" si="14"/>
        <v>2.1307350054447483E-3</v>
      </c>
      <c r="F62" s="52">
        <f t="shared" si="14"/>
        <v>3.1129926093745892E-3</v>
      </c>
      <c r="G62" s="52">
        <f t="shared" si="14"/>
        <v>4.7410660685328612E-3</v>
      </c>
      <c r="H62" s="52">
        <f t="shared" si="14"/>
        <v>7.4802181454254983E-3</v>
      </c>
      <c r="I62" s="52">
        <f t="shared" si="14"/>
        <v>8.9028968949053326E-3</v>
      </c>
      <c r="J62" s="52">
        <f t="shared" si="14"/>
        <v>8.1326994193339185E-3</v>
      </c>
      <c r="K62" s="52">
        <f t="shared" si="14"/>
        <v>1.2514498479111244E-2</v>
      </c>
      <c r="L62" s="52">
        <f t="shared" si="14"/>
        <v>1.1850339747629304E-2</v>
      </c>
      <c r="M62" s="52">
        <f t="shared" si="14"/>
        <v>1.198075608731047E-2</v>
      </c>
      <c r="N62" s="52">
        <f t="shared" si="14"/>
        <v>1.4478323227242646E-2</v>
      </c>
      <c r="O62" s="52">
        <f t="shared" si="14"/>
        <v>1.4968437942378388E-2</v>
      </c>
      <c r="P62" s="52">
        <f t="shared" si="14"/>
        <v>1.6463585968956047E-2</v>
      </c>
      <c r="Q62" s="52">
        <f t="shared" si="14"/>
        <v>1.8143910571010145E-2</v>
      </c>
      <c r="R62" s="52">
        <f t="shared" si="14"/>
        <v>1.7367242628859626E-2</v>
      </c>
      <c r="S62" s="52">
        <f t="shared" si="14"/>
        <v>1.95235464119131E-2</v>
      </c>
      <c r="T62" s="52">
        <f t="shared" si="14"/>
        <v>1.8734506202532097E-2</v>
      </c>
      <c r="U62" s="52">
        <f t="shared" si="14"/>
        <v>1.9366494412078432E-2</v>
      </c>
      <c r="V62" s="52">
        <f t="shared" si="14"/>
        <v>1.699564801356989E-2</v>
      </c>
      <c r="W62" s="52">
        <f t="shared" si="14"/>
        <v>1.695376311301602E-2</v>
      </c>
      <c r="X62" s="52">
        <f t="shared" si="14"/>
        <v>1.8354918406843584E-2</v>
      </c>
      <c r="Y62" s="52">
        <f t="shared" si="15"/>
        <v>0.26219657935546792</v>
      </c>
      <c r="AA62" s="51">
        <f t="shared" si="16"/>
        <v>0.52439315871093584</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99">
        <f t="shared" si="12"/>
        <v>0</v>
      </c>
      <c r="B63" s="200">
        <f t="shared" si="13"/>
        <v>9999</v>
      </c>
      <c r="C63" s="21" t="str">
        <f t="shared" si="17"/>
        <v>Small Off</v>
      </c>
      <c r="D63" s="21" t="str">
        <f t="shared" si="18"/>
        <v>ECM-VAV-NEW-Small Off</v>
      </c>
      <c r="E63" s="52">
        <f t="shared" si="14"/>
        <v>0</v>
      </c>
      <c r="F63" s="52">
        <f t="shared" si="14"/>
        <v>0</v>
      </c>
      <c r="G63" s="52">
        <f t="shared" si="14"/>
        <v>0</v>
      </c>
      <c r="H63" s="52">
        <f t="shared" si="14"/>
        <v>0</v>
      </c>
      <c r="I63" s="52">
        <f t="shared" si="14"/>
        <v>0</v>
      </c>
      <c r="J63" s="52">
        <f t="shared" si="14"/>
        <v>0</v>
      </c>
      <c r="K63" s="52">
        <f t="shared" si="14"/>
        <v>0</v>
      </c>
      <c r="L63" s="52">
        <f t="shared" si="14"/>
        <v>0</v>
      </c>
      <c r="M63" s="52">
        <f t="shared" si="14"/>
        <v>0</v>
      </c>
      <c r="N63" s="52">
        <f t="shared" si="14"/>
        <v>0</v>
      </c>
      <c r="O63" s="52">
        <f t="shared" si="14"/>
        <v>0</v>
      </c>
      <c r="P63" s="52">
        <f t="shared" si="14"/>
        <v>0</v>
      </c>
      <c r="Q63" s="52">
        <f t="shared" si="14"/>
        <v>0</v>
      </c>
      <c r="R63" s="52">
        <f t="shared" si="14"/>
        <v>0</v>
      </c>
      <c r="S63" s="52">
        <f t="shared" si="14"/>
        <v>0</v>
      </c>
      <c r="T63" s="52">
        <f t="shared" si="14"/>
        <v>0</v>
      </c>
      <c r="U63" s="52">
        <f t="shared" si="14"/>
        <v>0</v>
      </c>
      <c r="V63" s="52">
        <f t="shared" si="14"/>
        <v>0</v>
      </c>
      <c r="W63" s="52">
        <f t="shared" si="14"/>
        <v>0</v>
      </c>
      <c r="X63" s="52">
        <f t="shared" si="14"/>
        <v>0</v>
      </c>
      <c r="Y63" s="52">
        <f t="shared" si="15"/>
        <v>0</v>
      </c>
      <c r="AA63" s="51"/>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99">
        <f t="shared" si="12"/>
        <v>8.4891294277717917E-3</v>
      </c>
      <c r="B64" s="200">
        <f t="shared" si="13"/>
        <v>26.123812762021153</v>
      </c>
      <c r="C64" s="21" t="str">
        <f t="shared" si="17"/>
        <v>XLarge Ret</v>
      </c>
      <c r="D64" s="21" t="str">
        <f t="shared" si="18"/>
        <v>ECM-VAV-NEW-XLarge Ret</v>
      </c>
      <c r="E64" s="52">
        <f t="shared" si="14"/>
        <v>1.4590461936344777E-4</v>
      </c>
      <c r="F64" s="52">
        <f t="shared" si="14"/>
        <v>2.4094293065986171E-4</v>
      </c>
      <c r="G64" s="52">
        <f t="shared" si="14"/>
        <v>2.1842747617499444E-4</v>
      </c>
      <c r="H64" s="52">
        <f t="shared" si="14"/>
        <v>2.9580113697825989E-4</v>
      </c>
      <c r="I64" s="52">
        <f t="shared" si="14"/>
        <v>3.451169020590637E-4</v>
      </c>
      <c r="J64" s="52">
        <f t="shared" si="14"/>
        <v>3.50208526561296E-4</v>
      </c>
      <c r="K64" s="52">
        <f t="shared" si="14"/>
        <v>3.9414742547575496E-4</v>
      </c>
      <c r="L64" s="52">
        <f t="shared" si="14"/>
        <v>4.1626351166227954E-4</v>
      </c>
      <c r="M64" s="52">
        <f t="shared" si="14"/>
        <v>5.5538384878159612E-4</v>
      </c>
      <c r="N64" s="52">
        <f t="shared" si="14"/>
        <v>6.7161557125414509E-4</v>
      </c>
      <c r="O64" s="52">
        <f t="shared" si="14"/>
        <v>7.396458560025111E-4</v>
      </c>
      <c r="P64" s="52">
        <f t="shared" si="14"/>
        <v>1.1220425762683117E-3</v>
      </c>
      <c r="Q64" s="52">
        <f t="shared" si="14"/>
        <v>1.2933045849631325E-3</v>
      </c>
      <c r="R64" s="52">
        <f t="shared" si="14"/>
        <v>1.1734096191640543E-3</v>
      </c>
      <c r="S64" s="52">
        <f t="shared" si="14"/>
        <v>1.1676263361174912E-3</v>
      </c>
      <c r="T64" s="52">
        <f t="shared" si="14"/>
        <v>1.137507724186486E-3</v>
      </c>
      <c r="U64" s="52">
        <f t="shared" si="14"/>
        <v>9.5779836198685308E-4</v>
      </c>
      <c r="V64" s="52">
        <f t="shared" si="14"/>
        <v>9.7378058064173667E-4</v>
      </c>
      <c r="W64" s="52">
        <f t="shared" si="14"/>
        <v>9.2157797171810879E-4</v>
      </c>
      <c r="X64" s="52">
        <f t="shared" si="14"/>
        <v>1.0006925784464286E-3</v>
      </c>
      <c r="Y64" s="52">
        <f t="shared" si="15"/>
        <v>1.4121198138465813E-2</v>
      </c>
      <c r="AA64" s="51"/>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99">
        <f t="shared" si="12"/>
        <v>0</v>
      </c>
      <c r="B65" s="200">
        <f t="shared" si="13"/>
        <v>9999</v>
      </c>
      <c r="C65" s="21" t="str">
        <f t="shared" si="17"/>
        <v>Large Ret</v>
      </c>
      <c r="D65" s="21" t="str">
        <f t="shared" si="18"/>
        <v>ECM-VAV-NEW-Large Ret</v>
      </c>
      <c r="E65" s="52">
        <f t="shared" si="14"/>
        <v>0</v>
      </c>
      <c r="F65" s="52">
        <f t="shared" si="14"/>
        <v>0</v>
      </c>
      <c r="G65" s="52">
        <f t="shared" si="14"/>
        <v>0</v>
      </c>
      <c r="H65" s="52">
        <f t="shared" si="14"/>
        <v>0</v>
      </c>
      <c r="I65" s="52">
        <f t="shared" si="14"/>
        <v>0</v>
      </c>
      <c r="J65" s="52">
        <f t="shared" si="14"/>
        <v>0</v>
      </c>
      <c r="K65" s="52">
        <f t="shared" si="14"/>
        <v>0</v>
      </c>
      <c r="L65" s="52">
        <f t="shared" si="14"/>
        <v>0</v>
      </c>
      <c r="M65" s="52">
        <f t="shared" si="14"/>
        <v>0</v>
      </c>
      <c r="N65" s="52">
        <f t="shared" si="14"/>
        <v>0</v>
      </c>
      <c r="O65" s="52">
        <f t="shared" si="14"/>
        <v>0</v>
      </c>
      <c r="P65" s="52">
        <f t="shared" si="14"/>
        <v>0</v>
      </c>
      <c r="Q65" s="52">
        <f t="shared" si="14"/>
        <v>0</v>
      </c>
      <c r="R65" s="52">
        <f t="shared" si="14"/>
        <v>0</v>
      </c>
      <c r="S65" s="52">
        <f t="shared" si="14"/>
        <v>0</v>
      </c>
      <c r="T65" s="52">
        <f t="shared" si="14"/>
        <v>0</v>
      </c>
      <c r="U65" s="52">
        <f t="shared" si="14"/>
        <v>0</v>
      </c>
      <c r="V65" s="52">
        <f t="shared" si="14"/>
        <v>0</v>
      </c>
      <c r="W65" s="52">
        <f t="shared" si="14"/>
        <v>0</v>
      </c>
      <c r="X65" s="52">
        <f t="shared" si="14"/>
        <v>0</v>
      </c>
      <c r="Y65" s="52">
        <f t="shared" si="15"/>
        <v>0</v>
      </c>
      <c r="AA65" s="51">
        <f t="shared" si="16"/>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99">
        <f t="shared" si="12"/>
        <v>0</v>
      </c>
      <c r="B66" s="200">
        <f t="shared" si="13"/>
        <v>9999</v>
      </c>
      <c r="C66" s="21" t="str">
        <f t="shared" si="17"/>
        <v>Medium Ret</v>
      </c>
      <c r="D66" s="21" t="str">
        <f t="shared" si="18"/>
        <v>ECM-VAV-NEW-Medium Ret</v>
      </c>
      <c r="E66" s="52">
        <f t="shared" si="14"/>
        <v>0</v>
      </c>
      <c r="F66" s="52">
        <f t="shared" si="14"/>
        <v>0</v>
      </c>
      <c r="G66" s="52">
        <f t="shared" si="14"/>
        <v>0</v>
      </c>
      <c r="H66" s="52">
        <f t="shared" si="14"/>
        <v>0</v>
      </c>
      <c r="I66" s="52">
        <f t="shared" si="14"/>
        <v>0</v>
      </c>
      <c r="J66" s="52">
        <f t="shared" si="14"/>
        <v>0</v>
      </c>
      <c r="K66" s="52">
        <f t="shared" si="14"/>
        <v>0</v>
      </c>
      <c r="L66" s="52">
        <f t="shared" si="14"/>
        <v>0</v>
      </c>
      <c r="M66" s="52">
        <f t="shared" si="14"/>
        <v>0</v>
      </c>
      <c r="N66" s="52">
        <f t="shared" si="14"/>
        <v>0</v>
      </c>
      <c r="O66" s="52">
        <f t="shared" si="14"/>
        <v>0</v>
      </c>
      <c r="P66" s="52">
        <f t="shared" si="14"/>
        <v>0</v>
      </c>
      <c r="Q66" s="52">
        <f t="shared" si="14"/>
        <v>0</v>
      </c>
      <c r="R66" s="52">
        <f t="shared" si="14"/>
        <v>0</v>
      </c>
      <c r="S66" s="52">
        <f t="shared" si="14"/>
        <v>0</v>
      </c>
      <c r="T66" s="52">
        <f t="shared" si="14"/>
        <v>0</v>
      </c>
      <c r="U66" s="52">
        <f t="shared" si="14"/>
        <v>0</v>
      </c>
      <c r="V66" s="52">
        <f t="shared" si="14"/>
        <v>0</v>
      </c>
      <c r="W66" s="52">
        <f t="shared" si="14"/>
        <v>0</v>
      </c>
      <c r="X66" s="52">
        <f t="shared" si="14"/>
        <v>0</v>
      </c>
      <c r="Y66" s="52">
        <f t="shared" si="15"/>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99">
        <f t="shared" si="12"/>
        <v>0</v>
      </c>
      <c r="B67" s="200">
        <f t="shared" si="13"/>
        <v>9999</v>
      </c>
      <c r="C67" s="21" t="str">
        <f t="shared" si="17"/>
        <v>Small Ret</v>
      </c>
      <c r="D67" s="21" t="str">
        <f t="shared" si="18"/>
        <v>ECM-VAV-NEW-Small Ret</v>
      </c>
      <c r="E67" s="52">
        <f t="shared" si="14"/>
        <v>0</v>
      </c>
      <c r="F67" s="52">
        <f t="shared" si="14"/>
        <v>0</v>
      </c>
      <c r="G67" s="52">
        <f t="shared" si="14"/>
        <v>0</v>
      </c>
      <c r="H67" s="52">
        <f t="shared" si="14"/>
        <v>0</v>
      </c>
      <c r="I67" s="52">
        <f t="shared" si="14"/>
        <v>0</v>
      </c>
      <c r="J67" s="52">
        <f t="shared" si="14"/>
        <v>0</v>
      </c>
      <c r="K67" s="52">
        <f t="shared" si="14"/>
        <v>0</v>
      </c>
      <c r="L67" s="52">
        <f t="shared" si="14"/>
        <v>0</v>
      </c>
      <c r="M67" s="52">
        <f t="shared" si="14"/>
        <v>0</v>
      </c>
      <c r="N67" s="52">
        <f t="shared" si="14"/>
        <v>0</v>
      </c>
      <c r="O67" s="52">
        <f t="shared" si="14"/>
        <v>0</v>
      </c>
      <c r="P67" s="52">
        <f t="shared" si="14"/>
        <v>0</v>
      </c>
      <c r="Q67" s="52">
        <f t="shared" si="14"/>
        <v>0</v>
      </c>
      <c r="R67" s="52">
        <f t="shared" si="14"/>
        <v>0</v>
      </c>
      <c r="S67" s="52">
        <f t="shared" si="14"/>
        <v>0</v>
      </c>
      <c r="T67" s="52">
        <f t="shared" si="14"/>
        <v>0</v>
      </c>
      <c r="U67" s="52">
        <f t="shared" si="14"/>
        <v>0</v>
      </c>
      <c r="V67" s="52">
        <f t="shared" si="14"/>
        <v>0</v>
      </c>
      <c r="W67" s="52">
        <f t="shared" si="14"/>
        <v>0</v>
      </c>
      <c r="X67" s="52">
        <f t="shared" si="14"/>
        <v>0</v>
      </c>
      <c r="Y67" s="52">
        <f t="shared" si="15"/>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99">
        <f t="shared" si="12"/>
        <v>6.0938306095580812E-2</v>
      </c>
      <c r="B68" s="200">
        <f t="shared" si="13"/>
        <v>26.165540115189291</v>
      </c>
      <c r="C68" s="21" t="str">
        <f t="shared" si="17"/>
        <v>School K-12</v>
      </c>
      <c r="D68" s="21" t="str">
        <f t="shared" si="18"/>
        <v>ECM-VAV-NEW-School K-12</v>
      </c>
      <c r="E68" s="52">
        <f t="shared" si="14"/>
        <v>2.8716922926619684E-4</v>
      </c>
      <c r="F68" s="52">
        <f t="shared" si="14"/>
        <v>1.2839815144972016E-3</v>
      </c>
      <c r="G68" s="52">
        <f t="shared" si="14"/>
        <v>1.6587255681643391E-3</v>
      </c>
      <c r="H68" s="52">
        <f t="shared" si="14"/>
        <v>1.6698162441997242E-3</v>
      </c>
      <c r="I68" s="52">
        <f t="shared" si="14"/>
        <v>2.1659091829433316E-3</v>
      </c>
      <c r="J68" s="52">
        <f t="shared" si="14"/>
        <v>2.9238179646717396E-3</v>
      </c>
      <c r="K68" s="52">
        <f t="shared" si="14"/>
        <v>3.820047232214038E-3</v>
      </c>
      <c r="L68" s="52">
        <f t="shared" si="14"/>
        <v>6.2888311444443765E-3</v>
      </c>
      <c r="M68" s="52">
        <f t="shared" si="14"/>
        <v>8.3330231189262423E-3</v>
      </c>
      <c r="N68" s="52">
        <f t="shared" si="14"/>
        <v>7.6854693002823202E-3</v>
      </c>
      <c r="O68" s="52">
        <f t="shared" si="14"/>
        <v>8.1134048726225951E-3</v>
      </c>
      <c r="P68" s="52">
        <f t="shared" si="14"/>
        <v>8.9360437194734021E-3</v>
      </c>
      <c r="Q68" s="52">
        <f t="shared" si="14"/>
        <v>9.4799312992512614E-3</v>
      </c>
      <c r="R68" s="52">
        <f t="shared" si="14"/>
        <v>9.0558969430757103E-3</v>
      </c>
      <c r="S68" s="52">
        <f t="shared" si="14"/>
        <v>9.4341057517068963E-3</v>
      </c>
      <c r="T68" s="52">
        <f t="shared" si="14"/>
        <v>8.5908074152063925E-3</v>
      </c>
      <c r="U68" s="52">
        <f t="shared" si="14"/>
        <v>9.6663175657154092E-3</v>
      </c>
      <c r="V68" s="52">
        <f t="shared" si="14"/>
        <v>8.6666939410487785E-3</v>
      </c>
      <c r="W68" s="52">
        <f t="shared" si="14"/>
        <v>9.4569996133551434E-3</v>
      </c>
      <c r="X68" s="52">
        <f t="shared" si="14"/>
        <v>8.9608715514769219E-3</v>
      </c>
      <c r="Y68" s="52">
        <f t="shared" si="15"/>
        <v>0.12647786317254206</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99">
        <f t="shared" si="12"/>
        <v>0.25024932153913831</v>
      </c>
      <c r="B69" s="200">
        <f t="shared" si="13"/>
        <v>26.113256666316929</v>
      </c>
      <c r="C69" s="21" t="str">
        <f t="shared" si="17"/>
        <v>University</v>
      </c>
      <c r="D69" s="21" t="str">
        <f t="shared" si="18"/>
        <v>ECM-VAV-NEW-University</v>
      </c>
      <c r="E69" s="52">
        <f t="shared" si="14"/>
        <v>4.4621692120902674E-4</v>
      </c>
      <c r="F69" s="52">
        <f t="shared" si="14"/>
        <v>9.4717964530234143E-4</v>
      </c>
      <c r="G69" s="52">
        <f t="shared" si="14"/>
        <v>2.7824215159078665E-3</v>
      </c>
      <c r="H69" s="52">
        <f t="shared" si="14"/>
        <v>5.3025371512662881E-3</v>
      </c>
      <c r="I69" s="52">
        <f t="shared" si="14"/>
        <v>5.3072291312978798E-3</v>
      </c>
      <c r="J69" s="52">
        <f t="shared" si="14"/>
        <v>6.9242041766606243E-3</v>
      </c>
      <c r="K69" s="52">
        <f t="shared" si="14"/>
        <v>6.7866465655193478E-3</v>
      </c>
      <c r="L69" s="52">
        <f t="shared" si="14"/>
        <v>1.1156095502806223E-2</v>
      </c>
      <c r="M69" s="52">
        <f t="shared" si="14"/>
        <v>1.4423018084596395E-2</v>
      </c>
      <c r="N69" s="52">
        <f t="shared" si="14"/>
        <v>1.5071811115368249E-2</v>
      </c>
      <c r="O69" s="52">
        <f t="shared" si="14"/>
        <v>1.7172569175334853E-2</v>
      </c>
      <c r="P69" s="52">
        <f t="shared" si="14"/>
        <v>1.803746588461734E-2</v>
      </c>
      <c r="Q69" s="52">
        <f t="shared" si="14"/>
        <v>1.9828678438561832E-2</v>
      </c>
      <c r="R69" s="52">
        <f t="shared" si="14"/>
        <v>2.0456116263157492E-2</v>
      </c>
      <c r="S69" s="52">
        <f t="shared" si="14"/>
        <v>1.8569689400655093E-2</v>
      </c>
      <c r="T69" s="52">
        <f t="shared" si="14"/>
        <v>1.7114721924679804E-2</v>
      </c>
      <c r="U69" s="52">
        <f t="shared" si="14"/>
        <v>1.9510642516103384E-2</v>
      </c>
      <c r="V69" s="52">
        <f t="shared" si="14"/>
        <v>1.7814264760692092E-2</v>
      </c>
      <c r="W69" s="52">
        <f t="shared" si="14"/>
        <v>1.8258727722415456E-2</v>
      </c>
      <c r="X69" s="52">
        <f t="shared" si="14"/>
        <v>1.8852019530670124E-2</v>
      </c>
      <c r="Y69" s="52">
        <f t="shared" si="15"/>
        <v>0.25476225542682174</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99">
        <f t="shared" si="12"/>
        <v>0</v>
      </c>
      <c r="B70" s="200">
        <f t="shared" si="13"/>
        <v>9999</v>
      </c>
      <c r="C70" s="21" t="str">
        <f t="shared" si="17"/>
        <v>Warehouse</v>
      </c>
      <c r="D70" s="21" t="str">
        <f t="shared" si="18"/>
        <v>ECM-VAV-NEW-Warehouse</v>
      </c>
      <c r="E70" s="52">
        <f t="shared" si="14"/>
        <v>0</v>
      </c>
      <c r="F70" s="52">
        <f t="shared" si="14"/>
        <v>0</v>
      </c>
      <c r="G70" s="52">
        <f t="shared" si="14"/>
        <v>0</v>
      </c>
      <c r="H70" s="52">
        <f t="shared" si="14"/>
        <v>0</v>
      </c>
      <c r="I70" s="52">
        <f t="shared" si="14"/>
        <v>0</v>
      </c>
      <c r="J70" s="52">
        <f t="shared" si="14"/>
        <v>0</v>
      </c>
      <c r="K70" s="52">
        <f t="shared" si="14"/>
        <v>0</v>
      </c>
      <c r="L70" s="52">
        <f t="shared" si="14"/>
        <v>0</v>
      </c>
      <c r="M70" s="52">
        <f t="shared" si="14"/>
        <v>0</v>
      </c>
      <c r="N70" s="52">
        <f t="shared" si="14"/>
        <v>0</v>
      </c>
      <c r="O70" s="52">
        <f t="shared" si="14"/>
        <v>0</v>
      </c>
      <c r="P70" s="52">
        <f t="shared" si="14"/>
        <v>0</v>
      </c>
      <c r="Q70" s="52">
        <f t="shared" si="14"/>
        <v>0</v>
      </c>
      <c r="R70" s="52">
        <f t="shared" si="14"/>
        <v>0</v>
      </c>
      <c r="S70" s="52">
        <f t="shared" si="14"/>
        <v>0</v>
      </c>
      <c r="T70" s="52">
        <f t="shared" si="14"/>
        <v>0</v>
      </c>
      <c r="U70" s="52">
        <f t="shared" si="14"/>
        <v>0</v>
      </c>
      <c r="V70" s="52">
        <f t="shared" si="14"/>
        <v>0</v>
      </c>
      <c r="W70" s="52">
        <f t="shared" si="14"/>
        <v>0</v>
      </c>
      <c r="X70" s="52">
        <f t="shared" si="14"/>
        <v>0</v>
      </c>
      <c r="Y70" s="52">
        <f t="shared" si="15"/>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99">
        <f t="shared" si="12"/>
        <v>0</v>
      </c>
      <c r="B71" s="200">
        <f t="shared" si="13"/>
        <v>9999</v>
      </c>
      <c r="C71" s="21" t="str">
        <f t="shared" si="17"/>
        <v>Supermarket</v>
      </c>
      <c r="D71" s="21" t="str">
        <f t="shared" si="18"/>
        <v>ECM-VAV-NEW-Supermarket</v>
      </c>
      <c r="E71" s="52">
        <f t="shared" si="14"/>
        <v>0</v>
      </c>
      <c r="F71" s="52">
        <f t="shared" si="14"/>
        <v>0</v>
      </c>
      <c r="G71" s="52">
        <f t="shared" si="14"/>
        <v>0</v>
      </c>
      <c r="H71" s="52">
        <f t="shared" si="14"/>
        <v>0</v>
      </c>
      <c r="I71" s="52">
        <f t="shared" si="14"/>
        <v>0</v>
      </c>
      <c r="J71" s="52">
        <f t="shared" si="14"/>
        <v>0</v>
      </c>
      <c r="K71" s="52">
        <f t="shared" si="14"/>
        <v>0</v>
      </c>
      <c r="L71" s="52">
        <f t="shared" si="14"/>
        <v>0</v>
      </c>
      <c r="M71" s="52">
        <f t="shared" si="14"/>
        <v>0</v>
      </c>
      <c r="N71" s="52">
        <f t="shared" si="14"/>
        <v>0</v>
      </c>
      <c r="O71" s="52">
        <f t="shared" si="14"/>
        <v>0</v>
      </c>
      <c r="P71" s="52">
        <f t="shared" si="14"/>
        <v>0</v>
      </c>
      <c r="Q71" s="52">
        <f t="shared" si="14"/>
        <v>0</v>
      </c>
      <c r="R71" s="52">
        <f t="shared" si="14"/>
        <v>0</v>
      </c>
      <c r="S71" s="52">
        <f t="shared" si="14"/>
        <v>0</v>
      </c>
      <c r="T71" s="52">
        <f t="shared" si="14"/>
        <v>0</v>
      </c>
      <c r="U71" s="52">
        <f t="shared" si="14"/>
        <v>0</v>
      </c>
      <c r="V71" s="52">
        <f t="shared" si="14"/>
        <v>0</v>
      </c>
      <c r="W71" s="52">
        <f t="shared" si="14"/>
        <v>0</v>
      </c>
      <c r="X71" s="52">
        <f t="shared" si="14"/>
        <v>0</v>
      </c>
      <c r="Y71" s="52">
        <f t="shared" si="15"/>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99">
        <f t="shared" si="12"/>
        <v>0</v>
      </c>
      <c r="B72" s="200">
        <f t="shared" si="13"/>
        <v>9999</v>
      </c>
      <c r="C72" s="21" t="str">
        <f t="shared" si="17"/>
        <v>MiniMart</v>
      </c>
      <c r="D72" s="21" t="str">
        <f t="shared" si="18"/>
        <v>ECM-VAV-NEW-MiniMart</v>
      </c>
      <c r="E72" s="52">
        <f t="shared" si="14"/>
        <v>0</v>
      </c>
      <c r="F72" s="52">
        <f t="shared" si="14"/>
        <v>0</v>
      </c>
      <c r="G72" s="52">
        <f t="shared" si="14"/>
        <v>0</v>
      </c>
      <c r="H72" s="52">
        <f t="shared" si="14"/>
        <v>0</v>
      </c>
      <c r="I72" s="52">
        <f t="shared" si="14"/>
        <v>0</v>
      </c>
      <c r="J72" s="52">
        <f t="shared" si="14"/>
        <v>0</v>
      </c>
      <c r="K72" s="52">
        <f t="shared" si="14"/>
        <v>0</v>
      </c>
      <c r="L72" s="52">
        <f t="shared" si="14"/>
        <v>0</v>
      </c>
      <c r="M72" s="52">
        <f t="shared" si="14"/>
        <v>0</v>
      </c>
      <c r="N72" s="52">
        <f t="shared" si="14"/>
        <v>0</v>
      </c>
      <c r="O72" s="52">
        <f t="shared" si="14"/>
        <v>0</v>
      </c>
      <c r="P72" s="52">
        <f t="shared" si="14"/>
        <v>0</v>
      </c>
      <c r="Q72" s="52">
        <f t="shared" si="14"/>
        <v>0</v>
      </c>
      <c r="R72" s="52">
        <f t="shared" si="14"/>
        <v>0</v>
      </c>
      <c r="S72" s="52">
        <f t="shared" si="14"/>
        <v>0</v>
      </c>
      <c r="T72" s="52">
        <f t="shared" si="14"/>
        <v>0</v>
      </c>
      <c r="U72" s="52">
        <f t="shared" si="14"/>
        <v>0</v>
      </c>
      <c r="V72" s="52">
        <f t="shared" si="14"/>
        <v>0</v>
      </c>
      <c r="W72" s="52">
        <f t="shared" si="14"/>
        <v>0</v>
      </c>
      <c r="X72" s="52">
        <f t="shared" si="14"/>
        <v>0</v>
      </c>
      <c r="Y72" s="52">
        <f t="shared" si="15"/>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99">
        <f t="shared" si="12"/>
        <v>0</v>
      </c>
      <c r="B73" s="200">
        <f t="shared" si="13"/>
        <v>9999</v>
      </c>
      <c r="C73" s="21" t="str">
        <f t="shared" si="17"/>
        <v>Restaurant</v>
      </c>
      <c r="D73" s="21" t="str">
        <f t="shared" si="18"/>
        <v>ECM-VAV-NEW-Restaurant</v>
      </c>
      <c r="E73" s="52">
        <f t="shared" si="14"/>
        <v>0</v>
      </c>
      <c r="F73" s="52">
        <f t="shared" si="14"/>
        <v>0</v>
      </c>
      <c r="G73" s="52">
        <f t="shared" si="14"/>
        <v>0</v>
      </c>
      <c r="H73" s="52">
        <f t="shared" si="14"/>
        <v>0</v>
      </c>
      <c r="I73" s="52">
        <f t="shared" si="14"/>
        <v>0</v>
      </c>
      <c r="J73" s="52">
        <f t="shared" si="14"/>
        <v>0</v>
      </c>
      <c r="K73" s="52">
        <f t="shared" si="14"/>
        <v>0</v>
      </c>
      <c r="L73" s="52">
        <f t="shared" si="14"/>
        <v>0</v>
      </c>
      <c r="M73" s="52">
        <f t="shared" si="14"/>
        <v>0</v>
      </c>
      <c r="N73" s="52">
        <f t="shared" si="14"/>
        <v>0</v>
      </c>
      <c r="O73" s="52">
        <f t="shared" si="14"/>
        <v>0</v>
      </c>
      <c r="P73" s="52">
        <f t="shared" si="14"/>
        <v>0</v>
      </c>
      <c r="Q73" s="52">
        <f t="shared" si="14"/>
        <v>0</v>
      </c>
      <c r="R73" s="52">
        <f t="shared" si="14"/>
        <v>0</v>
      </c>
      <c r="S73" s="52">
        <f t="shared" si="14"/>
        <v>0</v>
      </c>
      <c r="T73" s="52">
        <f t="shared" ref="T73:X73" si="19">T48*$A73*1000/8760</f>
        <v>0</v>
      </c>
      <c r="U73" s="52">
        <f t="shared" si="19"/>
        <v>0</v>
      </c>
      <c r="V73" s="52">
        <f t="shared" si="19"/>
        <v>0</v>
      </c>
      <c r="W73" s="52">
        <f t="shared" si="19"/>
        <v>0</v>
      </c>
      <c r="X73" s="52">
        <f t="shared" si="19"/>
        <v>0</v>
      </c>
      <c r="Y73" s="52">
        <f t="shared" si="15"/>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99">
        <f t="shared" si="12"/>
        <v>2.8273051442723861E-2</v>
      </c>
      <c r="B74" s="200">
        <f t="shared" si="13"/>
        <v>29.008918669910692</v>
      </c>
      <c r="C74" s="21" t="str">
        <f t="shared" si="17"/>
        <v>Lodging</v>
      </c>
      <c r="D74" s="21" t="str">
        <f t="shared" si="18"/>
        <v>ECM-VAV-NEW-Lodging</v>
      </c>
      <c r="E74" s="52">
        <f t="shared" ref="E74:X78" si="20">E49*$A74*1000/8760</f>
        <v>2.7887600935624343E-4</v>
      </c>
      <c r="F74" s="52">
        <f t="shared" si="20"/>
        <v>5.4867839028111584E-4</v>
      </c>
      <c r="G74" s="52">
        <f t="shared" si="20"/>
        <v>6.0198444307173996E-4</v>
      </c>
      <c r="H74" s="52">
        <f t="shared" si="20"/>
        <v>8.2154074124294479E-4</v>
      </c>
      <c r="I74" s="52">
        <f t="shared" si="20"/>
        <v>8.8599014062076798E-4</v>
      </c>
      <c r="J74" s="52">
        <f t="shared" si="20"/>
        <v>9.9987791421822839E-4</v>
      </c>
      <c r="K74" s="52">
        <f t="shared" si="20"/>
        <v>1.0909380769191953E-3</v>
      </c>
      <c r="L74" s="52">
        <f t="shared" si="20"/>
        <v>1.1770838060813575E-3</v>
      </c>
      <c r="M74" s="52">
        <f t="shared" si="20"/>
        <v>1.3460487037244414E-3</v>
      </c>
      <c r="N74" s="52">
        <f t="shared" si="20"/>
        <v>1.5023554410521372E-3</v>
      </c>
      <c r="O74" s="52">
        <f t="shared" si="20"/>
        <v>1.7715592987832753E-3</v>
      </c>
      <c r="P74" s="52">
        <f t="shared" si="20"/>
        <v>3.1530152248757724E-3</v>
      </c>
      <c r="Q74" s="52">
        <f t="shared" si="20"/>
        <v>3.7861812618719595E-3</v>
      </c>
      <c r="R74" s="52">
        <f t="shared" si="20"/>
        <v>3.9429582844563195E-3</v>
      </c>
      <c r="S74" s="52">
        <f t="shared" si="20"/>
        <v>4.0671459176211686E-3</v>
      </c>
      <c r="T74" s="52">
        <f t="shared" si="20"/>
        <v>4.3208610068131356E-3</v>
      </c>
      <c r="U74" s="52">
        <f t="shared" si="20"/>
        <v>3.6602602683331723E-3</v>
      </c>
      <c r="V74" s="52">
        <f t="shared" si="20"/>
        <v>3.544341548714398E-3</v>
      </c>
      <c r="W74" s="52">
        <f t="shared" si="20"/>
        <v>3.322755013802893E-3</v>
      </c>
      <c r="X74" s="52">
        <f t="shared" si="20"/>
        <v>3.5658025845148548E-3</v>
      </c>
      <c r="Y74" s="52">
        <f t="shared" si="15"/>
        <v>4.4388254076355119E-2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99">
        <f t="shared" si="12"/>
        <v>0.23397511787920566</v>
      </c>
      <c r="B75" s="200">
        <f t="shared" si="13"/>
        <v>25.43678914830091</v>
      </c>
      <c r="C75" s="21" t="str">
        <f t="shared" si="17"/>
        <v>Hospital</v>
      </c>
      <c r="D75" s="21" t="str">
        <f t="shared" si="18"/>
        <v>ECM-VAV-NEW-Hospital</v>
      </c>
      <c r="E75" s="52">
        <f t="shared" si="20"/>
        <v>6.1585913618839097E-3</v>
      </c>
      <c r="F75" s="52">
        <f t="shared" si="20"/>
        <v>1.0608399756224888E-2</v>
      </c>
      <c r="G75" s="52">
        <f t="shared" si="20"/>
        <v>1.430635103997812E-2</v>
      </c>
      <c r="H75" s="52">
        <f t="shared" si="20"/>
        <v>1.581151325606274E-2</v>
      </c>
      <c r="I75" s="52">
        <f t="shared" si="20"/>
        <v>1.3952816901361091E-2</v>
      </c>
      <c r="J75" s="52">
        <f t="shared" si="20"/>
        <v>1.4475255010596315E-2</v>
      </c>
      <c r="K75" s="52">
        <f t="shared" si="20"/>
        <v>1.4988091723291125E-2</v>
      </c>
      <c r="L75" s="52">
        <f t="shared" si="20"/>
        <v>1.4289370193852154E-2</v>
      </c>
      <c r="M75" s="52">
        <f t="shared" si="20"/>
        <v>1.5254816874572074E-2</v>
      </c>
      <c r="N75" s="52">
        <f t="shared" si="20"/>
        <v>1.6843405403922582E-2</v>
      </c>
      <c r="O75" s="52">
        <f t="shared" si="20"/>
        <v>2.073405605055223E-2</v>
      </c>
      <c r="P75" s="52">
        <f t="shared" si="20"/>
        <v>2.5697729486904863E-2</v>
      </c>
      <c r="Q75" s="52">
        <f t="shared" si="20"/>
        <v>3.0010771322771492E-2</v>
      </c>
      <c r="R75" s="52">
        <f t="shared" si="20"/>
        <v>2.7355394256059141E-2</v>
      </c>
      <c r="S75" s="52">
        <f t="shared" si="20"/>
        <v>2.6706908513126071E-2</v>
      </c>
      <c r="T75" s="52">
        <f t="shared" si="20"/>
        <v>2.6262895661895897E-2</v>
      </c>
      <c r="U75" s="52">
        <f t="shared" si="20"/>
        <v>2.4095975871814501E-2</v>
      </c>
      <c r="V75" s="52">
        <f t="shared" si="20"/>
        <v>2.2709827493169323E-2</v>
      </c>
      <c r="W75" s="52">
        <f t="shared" si="20"/>
        <v>2.0931723368889949E-2</v>
      </c>
      <c r="X75" s="52">
        <f t="shared" si="20"/>
        <v>2.1133785860332408E-2</v>
      </c>
      <c r="Y75" s="52">
        <f t="shared" si="15"/>
        <v>0.38232767940726087</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99">
        <f t="shared" si="12"/>
        <v>3.0210857411028767E-2</v>
      </c>
      <c r="B76" s="200">
        <f t="shared" si="13"/>
        <v>27.260137110567694</v>
      </c>
      <c r="C76" s="21" t="str">
        <f t="shared" si="17"/>
        <v>Residential Care</v>
      </c>
      <c r="D76" s="21" t="str">
        <f t="shared" si="18"/>
        <v>ECM-VAV-NEW-Residential Care</v>
      </c>
      <c r="E76" s="52">
        <f t="shared" si="20"/>
        <v>1.2993706831274157E-3</v>
      </c>
      <c r="F76" s="52">
        <f t="shared" si="20"/>
        <v>2.3538495259096404E-3</v>
      </c>
      <c r="G76" s="52">
        <f t="shared" si="20"/>
        <v>3.1095133171811706E-3</v>
      </c>
      <c r="H76" s="52">
        <f t="shared" si="20"/>
        <v>3.5090032287698001E-3</v>
      </c>
      <c r="I76" s="52">
        <f t="shared" si="20"/>
        <v>3.3211392210095339E-3</v>
      </c>
      <c r="J76" s="52">
        <f t="shared" si="20"/>
        <v>3.6299944403523836E-3</v>
      </c>
      <c r="K76" s="52">
        <f t="shared" si="20"/>
        <v>3.7768918185356053E-3</v>
      </c>
      <c r="L76" s="52">
        <f t="shared" si="20"/>
        <v>3.7576152543756717E-3</v>
      </c>
      <c r="M76" s="52">
        <f t="shared" si="20"/>
        <v>4.20314199182954E-3</v>
      </c>
      <c r="N76" s="52">
        <f t="shared" si="20"/>
        <v>4.6617036496940899E-3</v>
      </c>
      <c r="O76" s="52">
        <f t="shared" si="20"/>
        <v>5.5317930877315314E-3</v>
      </c>
      <c r="P76" s="52">
        <f t="shared" si="20"/>
        <v>6.9113409057748538E-3</v>
      </c>
      <c r="Q76" s="52">
        <f t="shared" si="20"/>
        <v>7.7425921240735695E-3</v>
      </c>
      <c r="R76" s="52">
        <f t="shared" si="20"/>
        <v>7.0443910142967119E-3</v>
      </c>
      <c r="S76" s="52">
        <f t="shared" si="20"/>
        <v>7.2974255947685467E-3</v>
      </c>
      <c r="T76" s="52">
        <f t="shared" si="20"/>
        <v>7.1747925252573855E-3</v>
      </c>
      <c r="U76" s="52">
        <f t="shared" si="20"/>
        <v>6.5643160131710725E-3</v>
      </c>
      <c r="V76" s="52">
        <f t="shared" si="20"/>
        <v>6.4152082949271317E-3</v>
      </c>
      <c r="W76" s="52">
        <f t="shared" si="20"/>
        <v>6.1509167371050846E-3</v>
      </c>
      <c r="X76" s="52">
        <f t="shared" si="20"/>
        <v>6.0765045475873374E-3</v>
      </c>
      <c r="Y76" s="52">
        <f t="shared" si="15"/>
        <v>0.10053150397547807</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99">
        <f t="shared" si="12"/>
        <v>0.1533644606345945</v>
      </c>
      <c r="B77" s="200">
        <f t="shared" si="13"/>
        <v>25.908937486123577</v>
      </c>
      <c r="C77" s="21" t="str">
        <f t="shared" si="17"/>
        <v>Assembly</v>
      </c>
      <c r="D77" s="21" t="str">
        <f t="shared" si="18"/>
        <v>ECM-VAV-NEW-Assembly</v>
      </c>
      <c r="E77" s="52">
        <f t="shared" si="20"/>
        <v>4.6663122876059492E-3</v>
      </c>
      <c r="F77" s="52">
        <f t="shared" si="20"/>
        <v>9.2869875182727286E-3</v>
      </c>
      <c r="G77" s="52">
        <f t="shared" si="20"/>
        <v>9.9443426267175304E-3</v>
      </c>
      <c r="H77" s="52">
        <f t="shared" si="20"/>
        <v>1.5248466446755317E-2</v>
      </c>
      <c r="I77" s="52">
        <f t="shared" si="20"/>
        <v>1.6787157383156576E-2</v>
      </c>
      <c r="J77" s="52">
        <f t="shared" si="20"/>
        <v>1.8630639904478819E-2</v>
      </c>
      <c r="K77" s="52">
        <f t="shared" si="20"/>
        <v>1.4371968976805195E-2</v>
      </c>
      <c r="L77" s="52">
        <f t="shared" si="20"/>
        <v>1.6447800948153457E-2</v>
      </c>
      <c r="M77" s="52">
        <f t="shared" si="20"/>
        <v>2.6409777963301118E-2</v>
      </c>
      <c r="N77" s="52">
        <f t="shared" si="20"/>
        <v>3.8490288826836382E-2</v>
      </c>
      <c r="O77" s="52">
        <f t="shared" si="20"/>
        <v>4.4172237625825901E-2</v>
      </c>
      <c r="P77" s="52">
        <f t="shared" si="20"/>
        <v>5.56754176035981E-2</v>
      </c>
      <c r="Q77" s="52">
        <f t="shared" si="20"/>
        <v>7.4587090170294565E-2</v>
      </c>
      <c r="R77" s="52">
        <f t="shared" si="20"/>
        <v>8.4189199970943582E-2</v>
      </c>
      <c r="S77" s="52">
        <f t="shared" si="20"/>
        <v>9.1157831988293678E-2</v>
      </c>
      <c r="T77" s="52">
        <f t="shared" si="20"/>
        <v>9.0092728220619048E-2</v>
      </c>
      <c r="U77" s="52">
        <f t="shared" si="20"/>
        <v>8.5933123146566315E-2</v>
      </c>
      <c r="V77" s="52">
        <f t="shared" si="20"/>
        <v>8.4184371519692394E-2</v>
      </c>
      <c r="W77" s="52">
        <f t="shared" si="20"/>
        <v>8.3094814878516915E-2</v>
      </c>
      <c r="X77" s="52">
        <f t="shared" si="20"/>
        <v>8.0624900824127585E-2</v>
      </c>
      <c r="Y77" s="52">
        <f t="shared" si="15"/>
        <v>0.94399545883056135</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99">
        <f t="shared" si="12"/>
        <v>0.13598208571460718</v>
      </c>
      <c r="B78" s="200">
        <f t="shared" si="13"/>
        <v>26.612043881430953</v>
      </c>
      <c r="C78" s="21" t="str">
        <f t="shared" si="17"/>
        <v>Other</v>
      </c>
      <c r="D78" s="21" t="str">
        <f t="shared" si="18"/>
        <v>ECM-VAV-NEW-Other</v>
      </c>
      <c r="E78" s="52">
        <f t="shared" si="20"/>
        <v>1.1138074318086352E-2</v>
      </c>
      <c r="F78" s="52">
        <f t="shared" si="20"/>
        <v>1.8568274814812373E-2</v>
      </c>
      <c r="G78" s="52">
        <f t="shared" si="20"/>
        <v>2.6345993814529612E-2</v>
      </c>
      <c r="H78" s="52">
        <f t="shared" si="20"/>
        <v>3.2769520606121295E-2</v>
      </c>
      <c r="I78" s="52">
        <f t="shared" si="20"/>
        <v>3.1881555171165539E-2</v>
      </c>
      <c r="J78" s="52">
        <f t="shared" si="20"/>
        <v>4.1683178718438157E-2</v>
      </c>
      <c r="K78" s="52">
        <f t="shared" si="20"/>
        <v>4.5630509980114496E-2</v>
      </c>
      <c r="L78" s="52">
        <f t="shared" si="20"/>
        <v>5.3602611857298241E-2</v>
      </c>
      <c r="M78" s="52">
        <f t="shared" si="20"/>
        <v>6.1796486994602481E-2</v>
      </c>
      <c r="N78" s="52">
        <f t="shared" si="20"/>
        <v>6.2940589578770065E-2</v>
      </c>
      <c r="O78" s="52">
        <f t="shared" si="20"/>
        <v>7.3374032004618506E-2</v>
      </c>
      <c r="P78" s="52">
        <f t="shared" si="20"/>
        <v>7.9923859004115638E-2</v>
      </c>
      <c r="Q78" s="52">
        <f t="shared" si="20"/>
        <v>8.3335545095202176E-2</v>
      </c>
      <c r="R78" s="52">
        <f t="shared" si="20"/>
        <v>7.9087209950681775E-2</v>
      </c>
      <c r="S78" s="52">
        <f t="shared" si="20"/>
        <v>8.6098097824625505E-2</v>
      </c>
      <c r="T78" s="52">
        <f t="shared" si="20"/>
        <v>7.8604386024939618E-2</v>
      </c>
      <c r="U78" s="52">
        <f t="shared" si="20"/>
        <v>8.1602063127202737E-2</v>
      </c>
      <c r="V78" s="52">
        <f t="shared" si="20"/>
        <v>7.7645022335212407E-2</v>
      </c>
      <c r="W78" s="52">
        <f t="shared" si="20"/>
        <v>7.3620046444839993E-2</v>
      </c>
      <c r="X78" s="52">
        <f t="shared" si="20"/>
        <v>7.1310022469504492E-2</v>
      </c>
      <c r="Y78" s="52">
        <f t="shared" si="15"/>
        <v>1.1709570801348812</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20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f>SUM(E61:E79)</f>
        <v>5.1236330311229983E-2</v>
      </c>
      <c r="F80" s="41">
        <f t="shared" ref="F80:X80" si="21">SUM(F61:F79)</f>
        <v>8.4577850500886093E-2</v>
      </c>
      <c r="G80" s="41">
        <f t="shared" si="21"/>
        <v>0.1195909255775067</v>
      </c>
      <c r="H80" s="41">
        <f t="shared" si="21"/>
        <v>0.17007452165767545</v>
      </c>
      <c r="I80" s="41">
        <f t="shared" si="21"/>
        <v>0.18854618134694751</v>
      </c>
      <c r="J80" s="41">
        <f t="shared" si="21"/>
        <v>0.19920606570382698</v>
      </c>
      <c r="K80" s="41">
        <f t="shared" si="21"/>
        <v>0.24830592844475274</v>
      </c>
      <c r="L80" s="41">
        <f t="shared" si="21"/>
        <v>0.25643400454800147</v>
      </c>
      <c r="M80" s="41">
        <f t="shared" si="21"/>
        <v>0.28622878129472862</v>
      </c>
      <c r="N80" s="41">
        <f t="shared" si="21"/>
        <v>0.32995574258627985</v>
      </c>
      <c r="O80" s="41">
        <f t="shared" si="21"/>
        <v>0.36043525837842366</v>
      </c>
      <c r="P80" s="41">
        <f t="shared" si="21"/>
        <v>0.41146702872794044</v>
      </c>
      <c r="Q80" s="41">
        <f t="shared" si="21"/>
        <v>0.4675495362999475</v>
      </c>
      <c r="R80" s="41">
        <f t="shared" si="21"/>
        <v>0.45386645185393693</v>
      </c>
      <c r="S80" s="41">
        <f t="shared" si="21"/>
        <v>0.48961324376932769</v>
      </c>
      <c r="T80" s="41">
        <f t="shared" si="21"/>
        <v>0.47572231208278859</v>
      </c>
      <c r="U80" s="41">
        <f t="shared" si="21"/>
        <v>0.47154331546949785</v>
      </c>
      <c r="V80" s="41">
        <f t="shared" si="21"/>
        <v>0.44566067198294462</v>
      </c>
      <c r="W80" s="41">
        <f t="shared" si="21"/>
        <v>0.43678944173630119</v>
      </c>
      <c r="X80" s="41">
        <f t="shared" si="21"/>
        <v>0.44396044612162799</v>
      </c>
      <c r="Y80" s="41">
        <f>SUM(Y61:Y79)</f>
        <v>6.3907640383945719</v>
      </c>
      <c r="Z80" s="41"/>
      <c r="AA80" s="41">
        <f>SUM(AA61:AA62)</f>
        <v>6.7064054904644106</v>
      </c>
      <c r="AB80" s="10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5" t="s">
        <v>265</v>
      </c>
      <c r="B83" s="106"/>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6"/>
      <c r="D84" s="126"/>
      <c r="E84" s="98">
        <f>E59</f>
        <v>2016</v>
      </c>
      <c r="F84" s="98">
        <f t="shared" ref="F84:X84" si="22">F59</f>
        <v>2017</v>
      </c>
      <c r="G84" s="98">
        <f t="shared" si="22"/>
        <v>2018</v>
      </c>
      <c r="H84" s="98">
        <f t="shared" si="22"/>
        <v>2019</v>
      </c>
      <c r="I84" s="98">
        <f t="shared" si="22"/>
        <v>2020</v>
      </c>
      <c r="J84" s="98">
        <f t="shared" si="22"/>
        <v>2021</v>
      </c>
      <c r="K84" s="98">
        <f t="shared" si="22"/>
        <v>2022</v>
      </c>
      <c r="L84" s="98">
        <f t="shared" si="22"/>
        <v>2023</v>
      </c>
      <c r="M84" s="98">
        <f t="shared" si="22"/>
        <v>2024</v>
      </c>
      <c r="N84" s="98">
        <f t="shared" si="22"/>
        <v>2025</v>
      </c>
      <c r="O84" s="98">
        <f t="shared" si="22"/>
        <v>2026</v>
      </c>
      <c r="P84" s="98">
        <f t="shared" si="22"/>
        <v>2027</v>
      </c>
      <c r="Q84" s="98">
        <f t="shared" si="22"/>
        <v>2028</v>
      </c>
      <c r="R84" s="98">
        <f t="shared" si="22"/>
        <v>2029</v>
      </c>
      <c r="S84" s="98">
        <f t="shared" si="22"/>
        <v>2030</v>
      </c>
      <c r="T84" s="98">
        <f t="shared" si="22"/>
        <v>2031</v>
      </c>
      <c r="U84" s="98">
        <f t="shared" si="22"/>
        <v>2032</v>
      </c>
      <c r="V84" s="98">
        <f t="shared" si="22"/>
        <v>2033</v>
      </c>
      <c r="W84" s="98">
        <f t="shared" si="22"/>
        <v>2034</v>
      </c>
      <c r="X84" s="98">
        <f t="shared" si="22"/>
        <v>2035</v>
      </c>
      <c r="Y84" s="98" t="s">
        <v>372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7" t="s">
        <v>262</v>
      </c>
      <c r="D85" s="127" t="s">
        <v>262</v>
      </c>
      <c r="E85" s="99" t="str">
        <f>CONCATENATE("aMW_",E$11)</f>
        <v>aMW_2016</v>
      </c>
      <c r="F85" s="99" t="str">
        <f t="shared" ref="F85:X85" si="23">CONCATENATE("aMW_",F$11)</f>
        <v>aMW_2017</v>
      </c>
      <c r="G85" s="99" t="str">
        <f t="shared" si="23"/>
        <v>aMW_2018</v>
      </c>
      <c r="H85" s="99" t="str">
        <f t="shared" si="23"/>
        <v>aMW_2019</v>
      </c>
      <c r="I85" s="99" t="str">
        <f t="shared" si="23"/>
        <v>aMW_2020</v>
      </c>
      <c r="J85" s="99" t="str">
        <f t="shared" si="23"/>
        <v>aMW_2021</v>
      </c>
      <c r="K85" s="99" t="str">
        <f t="shared" si="23"/>
        <v>aMW_2022</v>
      </c>
      <c r="L85" s="99" t="str">
        <f t="shared" si="23"/>
        <v>aMW_2023</v>
      </c>
      <c r="M85" s="99" t="str">
        <f t="shared" si="23"/>
        <v>aMW_2024</v>
      </c>
      <c r="N85" s="99" t="str">
        <f t="shared" si="23"/>
        <v>aMW_2025</v>
      </c>
      <c r="O85" s="99" t="str">
        <f t="shared" si="23"/>
        <v>aMW_2026</v>
      </c>
      <c r="P85" s="99" t="str">
        <f t="shared" si="23"/>
        <v>aMW_2027</v>
      </c>
      <c r="Q85" s="99" t="str">
        <f t="shared" si="23"/>
        <v>aMW_2028</v>
      </c>
      <c r="R85" s="99" t="str">
        <f t="shared" si="23"/>
        <v>aMW_2029</v>
      </c>
      <c r="S85" s="99" t="str">
        <f t="shared" si="23"/>
        <v>aMW_2030</v>
      </c>
      <c r="T85" s="99" t="str">
        <f t="shared" si="23"/>
        <v>aMW_2031</v>
      </c>
      <c r="U85" s="99" t="str">
        <f t="shared" si="23"/>
        <v>aMW_2032</v>
      </c>
      <c r="V85" s="99" t="str">
        <f t="shared" si="23"/>
        <v>aMW_2033</v>
      </c>
      <c r="W85" s="99" t="str">
        <f t="shared" si="23"/>
        <v>aMW_2034</v>
      </c>
      <c r="X85" s="99" t="str">
        <f t="shared" si="23"/>
        <v>aMW_2035</v>
      </c>
      <c r="Y85" s="99" t="s">
        <v>499</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55</v>
      </c>
      <c r="C86" s="122" t="s">
        <v>266</v>
      </c>
      <c r="D86" s="122" t="s">
        <v>267</v>
      </c>
      <c r="E86" s="52">
        <f>DSUM($B$60:$Y$78,E$60,$C$85:$D86)</f>
        <v>0</v>
      </c>
      <c r="F86" s="52">
        <f>DSUM($B$60:$Y$78,F$60,$C$85:$D86)</f>
        <v>0</v>
      </c>
      <c r="G86" s="52">
        <f>DSUM($B$60:$Y$78,G$60,$C$85:$D86)</f>
        <v>0</v>
      </c>
      <c r="H86" s="52">
        <f>DSUM($B$60:$Y$78,H$60,$C$85:$D86)</f>
        <v>0</v>
      </c>
      <c r="I86" s="52">
        <f>DSUM($B$60:$Y$78,I$60,$C$85:$D86)</f>
        <v>0</v>
      </c>
      <c r="J86" s="52">
        <f>DSUM($B$60:$Y$78,J$60,$C$85:$D86)</f>
        <v>0</v>
      </c>
      <c r="K86" s="52">
        <f>DSUM($B$60:$Y$78,K$60,$C$85:$D86)</f>
        <v>0</v>
      </c>
      <c r="L86" s="52">
        <f>DSUM($B$60:$Y$78,L$60,$C$85:$D86)</f>
        <v>0</v>
      </c>
      <c r="M86" s="52">
        <f>DSUM($B$60:$Y$78,M$60,$C$85:$D86)</f>
        <v>0</v>
      </c>
      <c r="N86" s="52">
        <f>DSUM($B$60:$Y$78,N$60,$C$85:$D86)</f>
        <v>0</v>
      </c>
      <c r="O86" s="52">
        <f>DSUM($B$60:$Y$78,O$60,$C$85:$D86)</f>
        <v>0</v>
      </c>
      <c r="P86" s="52">
        <f>DSUM($B$60:$Y$78,P$60,$C$85:$D86)</f>
        <v>0</v>
      </c>
      <c r="Q86" s="52">
        <f>DSUM($B$60:$Y$78,Q$60,$C$85:$D86)</f>
        <v>0</v>
      </c>
      <c r="R86" s="52">
        <f>DSUM($B$60:$Y$78,R$60,$C$85:$D86)</f>
        <v>0</v>
      </c>
      <c r="S86" s="52">
        <f>DSUM($B$60:$Y$78,S$60,$C$85:$D86)</f>
        <v>0</v>
      </c>
      <c r="T86" s="52">
        <f>DSUM($B$60:$Y$78,T$60,$C$85:$D86)</f>
        <v>0</v>
      </c>
      <c r="U86" s="52">
        <f>DSUM($B$60:$Y$78,U$60,$C$85:$D86)</f>
        <v>0</v>
      </c>
      <c r="V86" s="52">
        <f>DSUM($B$60:$Y$78,V$60,$C$85:$D86)</f>
        <v>0</v>
      </c>
      <c r="W86" s="52">
        <f>DSUM($B$60:$Y$78,W$60,$C$85:$D86)</f>
        <v>0</v>
      </c>
      <c r="X86" s="52">
        <f>DSUM($B$60:$Y$78,X$60,$C$85:$D86)</f>
        <v>0</v>
      </c>
      <c r="Y86" s="52">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56</v>
      </c>
      <c r="C87" s="122" t="s">
        <v>268</v>
      </c>
      <c r="D87" s="122" t="s">
        <v>269</v>
      </c>
      <c r="E87" s="52">
        <f>DSUM($B$60:$Y$78,E$60,$C$85:$D87)</f>
        <v>0</v>
      </c>
      <c r="F87" s="52">
        <f>DSUM($B$60:$Y$78,F$60,$C$85:$D87)</f>
        <v>0</v>
      </c>
      <c r="G87" s="52">
        <f>DSUM($B$60:$Y$78,G$60,$C$85:$D87)</f>
        <v>0</v>
      </c>
      <c r="H87" s="52">
        <f>DSUM($B$60:$Y$78,H$60,$C$85:$D87)</f>
        <v>0</v>
      </c>
      <c r="I87" s="52">
        <f>DSUM($B$60:$Y$78,I$60,$C$85:$D87)</f>
        <v>0</v>
      </c>
      <c r="J87" s="52">
        <f>DSUM($B$60:$Y$78,J$60,$C$85:$D87)</f>
        <v>0</v>
      </c>
      <c r="K87" s="52">
        <f>DSUM($B$60:$Y$78,K$60,$C$85:$D87)</f>
        <v>0</v>
      </c>
      <c r="L87" s="52">
        <f>DSUM($B$60:$Y$78,L$60,$C$85:$D87)</f>
        <v>0</v>
      </c>
      <c r="M87" s="52">
        <f>DSUM($B$60:$Y$78,M$60,$C$85:$D87)</f>
        <v>0</v>
      </c>
      <c r="N87" s="52">
        <f>DSUM($B$60:$Y$78,N$60,$C$85:$D87)</f>
        <v>0</v>
      </c>
      <c r="O87" s="52">
        <f>DSUM($B$60:$Y$78,O$60,$C$85:$D87)</f>
        <v>0</v>
      </c>
      <c r="P87" s="52">
        <f>DSUM($B$60:$Y$78,P$60,$C$85:$D87)</f>
        <v>0</v>
      </c>
      <c r="Q87" s="52">
        <f>DSUM($B$60:$Y$78,Q$60,$C$85:$D87)</f>
        <v>0</v>
      </c>
      <c r="R87" s="52">
        <f>DSUM($B$60:$Y$78,R$60,$C$85:$D87)</f>
        <v>0</v>
      </c>
      <c r="S87" s="52">
        <f>DSUM($B$60:$Y$78,S$60,$C$85:$D87)</f>
        <v>0</v>
      </c>
      <c r="T87" s="52">
        <f>DSUM($B$60:$Y$78,T$60,$C$85:$D87)</f>
        <v>0</v>
      </c>
      <c r="U87" s="52">
        <f>DSUM($B$60:$Y$78,U$60,$C$85:$D87)</f>
        <v>0</v>
      </c>
      <c r="V87" s="52">
        <f>DSUM($B$60:$Y$78,V$60,$C$85:$D87)</f>
        <v>0</v>
      </c>
      <c r="W87" s="52">
        <f>DSUM($B$60:$Y$78,W$60,$C$85:$D87)</f>
        <v>0</v>
      </c>
      <c r="X87" s="52">
        <f>DSUM($B$60:$Y$78,X$60,$C$85:$D87)</f>
        <v>0</v>
      </c>
      <c r="Y87" s="52">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57</v>
      </c>
      <c r="C88" s="122" t="s">
        <v>270</v>
      </c>
      <c r="D88" s="122" t="s">
        <v>271</v>
      </c>
      <c r="E88" s="52">
        <f>DSUM($B$60:$Y$78,E$60,$C$85:$D88)</f>
        <v>0</v>
      </c>
      <c r="F88" s="52">
        <f>DSUM($B$60:$Y$78,F$60,$C$85:$D88)</f>
        <v>0</v>
      </c>
      <c r="G88" s="52">
        <f>DSUM($B$60:$Y$78,G$60,$C$85:$D88)</f>
        <v>0</v>
      </c>
      <c r="H88" s="52">
        <f>DSUM($B$60:$Y$78,H$60,$C$85:$D88)</f>
        <v>0</v>
      </c>
      <c r="I88" s="52">
        <f>DSUM($B$60:$Y$78,I$60,$C$85:$D88)</f>
        <v>0</v>
      </c>
      <c r="J88" s="52">
        <f>DSUM($B$60:$Y$78,J$60,$C$85:$D88)</f>
        <v>0</v>
      </c>
      <c r="K88" s="52">
        <f>DSUM($B$60:$Y$78,K$60,$C$85:$D88)</f>
        <v>0</v>
      </c>
      <c r="L88" s="52">
        <f>DSUM($B$60:$Y$78,L$60,$C$85:$D88)</f>
        <v>0</v>
      </c>
      <c r="M88" s="52">
        <f>DSUM($B$60:$Y$78,M$60,$C$85:$D88)</f>
        <v>0</v>
      </c>
      <c r="N88" s="52">
        <f>DSUM($B$60:$Y$78,N$60,$C$85:$D88)</f>
        <v>0</v>
      </c>
      <c r="O88" s="52">
        <f>DSUM($B$60:$Y$78,O$60,$C$85:$D88)</f>
        <v>0</v>
      </c>
      <c r="P88" s="52">
        <f>DSUM($B$60:$Y$78,P$60,$C$85:$D88)</f>
        <v>0</v>
      </c>
      <c r="Q88" s="52">
        <f>DSUM($B$60:$Y$78,Q$60,$C$85:$D88)</f>
        <v>0</v>
      </c>
      <c r="R88" s="52">
        <f>DSUM($B$60:$Y$78,R$60,$C$85:$D88)</f>
        <v>0</v>
      </c>
      <c r="S88" s="52">
        <f>DSUM($B$60:$Y$78,S$60,$C$85:$D88)</f>
        <v>0</v>
      </c>
      <c r="T88" s="52">
        <f>DSUM($B$60:$Y$78,T$60,$C$85:$D88)</f>
        <v>0</v>
      </c>
      <c r="U88" s="52">
        <f>DSUM($B$60:$Y$78,U$60,$C$85:$D88)</f>
        <v>0</v>
      </c>
      <c r="V88" s="52">
        <f>DSUM($B$60:$Y$78,V$60,$C$85:$D88)</f>
        <v>0</v>
      </c>
      <c r="W88" s="52">
        <f>DSUM($B$60:$Y$78,W$60,$C$85:$D88)</f>
        <v>0</v>
      </c>
      <c r="X88" s="52">
        <f>DSUM($B$60:$Y$78,X$60,$C$85:$D88)</f>
        <v>0</v>
      </c>
      <c r="Y88" s="52">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58</v>
      </c>
      <c r="C89" s="122" t="s">
        <v>272</v>
      </c>
      <c r="D89" s="122" t="s">
        <v>273</v>
      </c>
      <c r="E89" s="52">
        <f>DSUM($B$60:$Y$78,E$60,$C$85:$D89)</f>
        <v>5.1236330311229983E-2</v>
      </c>
      <c r="F89" s="52">
        <f>DSUM($B$60:$Y$78,F$60,$C$85:$D89)</f>
        <v>8.4577850500886093E-2</v>
      </c>
      <c r="G89" s="52">
        <f>DSUM($B$60:$Y$78,G$60,$C$85:$D89)</f>
        <v>0.1195909255775067</v>
      </c>
      <c r="H89" s="52">
        <f>DSUM($B$60:$Y$78,H$60,$C$85:$D89)</f>
        <v>0.17007452165767545</v>
      </c>
      <c r="I89" s="52">
        <f>DSUM($B$60:$Y$78,I$60,$C$85:$D89)</f>
        <v>0.18854618134694751</v>
      </c>
      <c r="J89" s="52">
        <f>DSUM($B$60:$Y$78,J$60,$C$85:$D89)</f>
        <v>0.19920606570382698</v>
      </c>
      <c r="K89" s="52">
        <f>DSUM($B$60:$Y$78,K$60,$C$85:$D89)</f>
        <v>0.24830592844475274</v>
      </c>
      <c r="L89" s="52">
        <f>DSUM($B$60:$Y$78,L$60,$C$85:$D89)</f>
        <v>0.25643400454800147</v>
      </c>
      <c r="M89" s="52">
        <f>DSUM($B$60:$Y$78,M$60,$C$85:$D89)</f>
        <v>0.28622878129472862</v>
      </c>
      <c r="N89" s="52">
        <f>DSUM($B$60:$Y$78,N$60,$C$85:$D89)</f>
        <v>0.32995574258627985</v>
      </c>
      <c r="O89" s="52">
        <f>DSUM($B$60:$Y$78,O$60,$C$85:$D89)</f>
        <v>0.36043525837842366</v>
      </c>
      <c r="P89" s="52">
        <f>DSUM($B$60:$Y$78,P$60,$C$85:$D89)</f>
        <v>0.41146702872794044</v>
      </c>
      <c r="Q89" s="52">
        <f>DSUM($B$60:$Y$78,Q$60,$C$85:$D89)</f>
        <v>0.4675495362999475</v>
      </c>
      <c r="R89" s="52">
        <f>DSUM($B$60:$Y$78,R$60,$C$85:$D89)</f>
        <v>0.45386645185393693</v>
      </c>
      <c r="S89" s="52">
        <f>DSUM($B$60:$Y$78,S$60,$C$85:$D89)</f>
        <v>0.48961324376932769</v>
      </c>
      <c r="T89" s="52">
        <f>DSUM($B$60:$Y$78,T$60,$C$85:$D89)</f>
        <v>0.47572231208278859</v>
      </c>
      <c r="U89" s="52">
        <f>DSUM($B$60:$Y$78,U$60,$C$85:$D89)</f>
        <v>0.47154331546949785</v>
      </c>
      <c r="V89" s="52">
        <f>DSUM($B$60:$Y$78,V$60,$C$85:$D89)</f>
        <v>0.44566067198294462</v>
      </c>
      <c r="W89" s="52">
        <f>DSUM($B$60:$Y$78,W$60,$C$85:$D89)</f>
        <v>0.43678944173630119</v>
      </c>
      <c r="X89" s="52">
        <f>DSUM($B$60:$Y$78,X$60,$C$85:$D89)</f>
        <v>0.44396044612162799</v>
      </c>
      <c r="Y89" s="52">
        <f>DSUM($B$60:$Y$78,Y$60,$C$85:$D89)</f>
        <v>6.3907640383945719</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59</v>
      </c>
      <c r="C90" s="122" t="s">
        <v>274</v>
      </c>
      <c r="D90" s="122" t="s">
        <v>275</v>
      </c>
      <c r="E90" s="52">
        <f>DSUM($B$60:$Y$78,E$60,$C$85:$D90)</f>
        <v>5.1236330311229983E-2</v>
      </c>
      <c r="F90" s="52">
        <f>DSUM($B$60:$Y$78,F$60,$C$85:$D90)</f>
        <v>8.4577850500886093E-2</v>
      </c>
      <c r="G90" s="52">
        <f>DSUM($B$60:$Y$78,G$60,$C$85:$D90)</f>
        <v>0.1195909255775067</v>
      </c>
      <c r="H90" s="52">
        <f>DSUM($B$60:$Y$78,H$60,$C$85:$D90)</f>
        <v>0.17007452165767545</v>
      </c>
      <c r="I90" s="52">
        <f>DSUM($B$60:$Y$78,I$60,$C$85:$D90)</f>
        <v>0.18854618134694751</v>
      </c>
      <c r="J90" s="52">
        <f>DSUM($B$60:$Y$78,J$60,$C$85:$D90)</f>
        <v>0.19920606570382698</v>
      </c>
      <c r="K90" s="52">
        <f>DSUM($B$60:$Y$78,K$60,$C$85:$D90)</f>
        <v>0.24830592844475274</v>
      </c>
      <c r="L90" s="52">
        <f>DSUM($B$60:$Y$78,L$60,$C$85:$D90)</f>
        <v>0.25643400454800147</v>
      </c>
      <c r="M90" s="52">
        <f>DSUM($B$60:$Y$78,M$60,$C$85:$D90)</f>
        <v>0.28622878129472862</v>
      </c>
      <c r="N90" s="52">
        <f>DSUM($B$60:$Y$78,N$60,$C$85:$D90)</f>
        <v>0.32995574258627985</v>
      </c>
      <c r="O90" s="52">
        <f>DSUM($B$60:$Y$78,O$60,$C$85:$D90)</f>
        <v>0.36043525837842366</v>
      </c>
      <c r="P90" s="52">
        <f>DSUM($B$60:$Y$78,P$60,$C$85:$D90)</f>
        <v>0.41146702872794044</v>
      </c>
      <c r="Q90" s="52">
        <f>DSUM($B$60:$Y$78,Q$60,$C$85:$D90)</f>
        <v>0.4675495362999475</v>
      </c>
      <c r="R90" s="52">
        <f>DSUM($B$60:$Y$78,R$60,$C$85:$D90)</f>
        <v>0.45386645185393693</v>
      </c>
      <c r="S90" s="52">
        <f>DSUM($B$60:$Y$78,S$60,$C$85:$D90)</f>
        <v>0.48961324376932769</v>
      </c>
      <c r="T90" s="52">
        <f>DSUM($B$60:$Y$78,T$60,$C$85:$D90)</f>
        <v>0.47572231208278859</v>
      </c>
      <c r="U90" s="52">
        <f>DSUM($B$60:$Y$78,U$60,$C$85:$D90)</f>
        <v>0.47154331546949785</v>
      </c>
      <c r="V90" s="52">
        <f>DSUM($B$60:$Y$78,V$60,$C$85:$D90)</f>
        <v>0.44566067198294462</v>
      </c>
      <c r="W90" s="52">
        <f>DSUM($B$60:$Y$78,W$60,$C$85:$D90)</f>
        <v>0.43678944173630119</v>
      </c>
      <c r="X90" s="52">
        <f>DSUM($B$60:$Y$78,X$60,$C$85:$D90)</f>
        <v>0.44396044612162799</v>
      </c>
      <c r="Y90" s="52">
        <f>DSUM($B$60:$Y$78,Y$60,$C$85:$D90)</f>
        <v>6.3907640383945719</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60</v>
      </c>
      <c r="C91" s="122" t="s">
        <v>276</v>
      </c>
      <c r="D91" s="122" t="s">
        <v>277</v>
      </c>
      <c r="E91" s="52">
        <f>DSUM($B$60:$Y$78,E$60,$C$85:$D91)</f>
        <v>5.1236330311229983E-2</v>
      </c>
      <c r="F91" s="52">
        <f>DSUM($B$60:$Y$78,F$60,$C$85:$D91)</f>
        <v>8.4577850500886093E-2</v>
      </c>
      <c r="G91" s="52">
        <f>DSUM($B$60:$Y$78,G$60,$C$85:$D91)</f>
        <v>0.1195909255775067</v>
      </c>
      <c r="H91" s="52">
        <f>DSUM($B$60:$Y$78,H$60,$C$85:$D91)</f>
        <v>0.17007452165767545</v>
      </c>
      <c r="I91" s="52">
        <f>DSUM($B$60:$Y$78,I$60,$C$85:$D91)</f>
        <v>0.18854618134694751</v>
      </c>
      <c r="J91" s="52">
        <f>DSUM($B$60:$Y$78,J$60,$C$85:$D91)</f>
        <v>0.19920606570382698</v>
      </c>
      <c r="K91" s="52">
        <f>DSUM($B$60:$Y$78,K$60,$C$85:$D91)</f>
        <v>0.24830592844475274</v>
      </c>
      <c r="L91" s="52">
        <f>DSUM($B$60:$Y$78,L$60,$C$85:$D91)</f>
        <v>0.25643400454800147</v>
      </c>
      <c r="M91" s="52">
        <f>DSUM($B$60:$Y$78,M$60,$C$85:$D91)</f>
        <v>0.28622878129472862</v>
      </c>
      <c r="N91" s="52">
        <f>DSUM($B$60:$Y$78,N$60,$C$85:$D91)</f>
        <v>0.32995574258627985</v>
      </c>
      <c r="O91" s="52">
        <f>DSUM($B$60:$Y$78,O$60,$C$85:$D91)</f>
        <v>0.36043525837842366</v>
      </c>
      <c r="P91" s="52">
        <f>DSUM($B$60:$Y$78,P$60,$C$85:$D91)</f>
        <v>0.41146702872794044</v>
      </c>
      <c r="Q91" s="52">
        <f>DSUM($B$60:$Y$78,Q$60,$C$85:$D91)</f>
        <v>0.4675495362999475</v>
      </c>
      <c r="R91" s="52">
        <f>DSUM($B$60:$Y$78,R$60,$C$85:$D91)</f>
        <v>0.45386645185393693</v>
      </c>
      <c r="S91" s="52">
        <f>DSUM($B$60:$Y$78,S$60,$C$85:$D91)</f>
        <v>0.48961324376932769</v>
      </c>
      <c r="T91" s="52">
        <f>DSUM($B$60:$Y$78,T$60,$C$85:$D91)</f>
        <v>0.47572231208278859</v>
      </c>
      <c r="U91" s="52">
        <f>DSUM($B$60:$Y$78,U$60,$C$85:$D91)</f>
        <v>0.47154331546949785</v>
      </c>
      <c r="V91" s="52">
        <f>DSUM($B$60:$Y$78,V$60,$C$85:$D91)</f>
        <v>0.44566067198294462</v>
      </c>
      <c r="W91" s="52">
        <f>DSUM($B$60:$Y$78,W$60,$C$85:$D91)</f>
        <v>0.43678944173630119</v>
      </c>
      <c r="X91" s="52">
        <f>DSUM($B$60:$Y$78,X$60,$C$85:$D91)</f>
        <v>0.44396044612162799</v>
      </c>
      <c r="Y91" s="52">
        <f>DSUM($B$60:$Y$78,Y$60,$C$85:$D91)</f>
        <v>6.3907640383945719</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61</v>
      </c>
      <c r="C92" s="122" t="s">
        <v>278</v>
      </c>
      <c r="D92" s="122" t="s">
        <v>279</v>
      </c>
      <c r="E92" s="52">
        <f>DSUM($B$60:$Y$78,E$60,$C$85:$D92)</f>
        <v>5.1236330311229983E-2</v>
      </c>
      <c r="F92" s="52">
        <f>DSUM($B$60:$Y$78,F$60,$C$85:$D92)</f>
        <v>8.4577850500886093E-2</v>
      </c>
      <c r="G92" s="52">
        <f>DSUM($B$60:$Y$78,G$60,$C$85:$D92)</f>
        <v>0.1195909255775067</v>
      </c>
      <c r="H92" s="52">
        <f>DSUM($B$60:$Y$78,H$60,$C$85:$D92)</f>
        <v>0.17007452165767545</v>
      </c>
      <c r="I92" s="52">
        <f>DSUM($B$60:$Y$78,I$60,$C$85:$D92)</f>
        <v>0.18854618134694751</v>
      </c>
      <c r="J92" s="52">
        <f>DSUM($B$60:$Y$78,J$60,$C$85:$D92)</f>
        <v>0.19920606570382698</v>
      </c>
      <c r="K92" s="52">
        <f>DSUM($B$60:$Y$78,K$60,$C$85:$D92)</f>
        <v>0.24830592844475274</v>
      </c>
      <c r="L92" s="52">
        <f>DSUM($B$60:$Y$78,L$60,$C$85:$D92)</f>
        <v>0.25643400454800147</v>
      </c>
      <c r="M92" s="52">
        <f>DSUM($B$60:$Y$78,M$60,$C$85:$D92)</f>
        <v>0.28622878129472862</v>
      </c>
      <c r="N92" s="52">
        <f>DSUM($B$60:$Y$78,N$60,$C$85:$D92)</f>
        <v>0.32995574258627985</v>
      </c>
      <c r="O92" s="52">
        <f>DSUM($B$60:$Y$78,O$60,$C$85:$D92)</f>
        <v>0.36043525837842366</v>
      </c>
      <c r="P92" s="52">
        <f>DSUM($B$60:$Y$78,P$60,$C$85:$D92)</f>
        <v>0.41146702872794044</v>
      </c>
      <c r="Q92" s="52">
        <f>DSUM($B$60:$Y$78,Q$60,$C$85:$D92)</f>
        <v>0.4675495362999475</v>
      </c>
      <c r="R92" s="52">
        <f>DSUM($B$60:$Y$78,R$60,$C$85:$D92)</f>
        <v>0.45386645185393693</v>
      </c>
      <c r="S92" s="52">
        <f>DSUM($B$60:$Y$78,S$60,$C$85:$D92)</f>
        <v>0.48961324376932769</v>
      </c>
      <c r="T92" s="52">
        <f>DSUM($B$60:$Y$78,T$60,$C$85:$D92)</f>
        <v>0.47572231208278859</v>
      </c>
      <c r="U92" s="52">
        <f>DSUM($B$60:$Y$78,U$60,$C$85:$D92)</f>
        <v>0.47154331546949785</v>
      </c>
      <c r="V92" s="52">
        <f>DSUM($B$60:$Y$78,V$60,$C$85:$D92)</f>
        <v>0.44566067198294462</v>
      </c>
      <c r="W92" s="52">
        <f>DSUM($B$60:$Y$78,W$60,$C$85:$D92)</f>
        <v>0.43678944173630119</v>
      </c>
      <c r="X92" s="52">
        <f>DSUM($B$60:$Y$78,X$60,$C$85:$D92)</f>
        <v>0.44396044612162799</v>
      </c>
      <c r="Y92" s="52">
        <f>DSUM($B$60:$Y$78,Y$60,$C$85:$D92)</f>
        <v>6.3907640383945719</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62</v>
      </c>
      <c r="C93" s="122" t="s">
        <v>280</v>
      </c>
      <c r="D93" s="122" t="s">
        <v>281</v>
      </c>
      <c r="E93" s="52">
        <f>DSUM($B$60:$Y$78,E$60,$C$85:$D93)</f>
        <v>5.1236330311229983E-2</v>
      </c>
      <c r="F93" s="52">
        <f>DSUM($B$60:$Y$78,F$60,$C$85:$D93)</f>
        <v>8.4577850500886093E-2</v>
      </c>
      <c r="G93" s="52">
        <f>DSUM($B$60:$Y$78,G$60,$C$85:$D93)</f>
        <v>0.1195909255775067</v>
      </c>
      <c r="H93" s="52">
        <f>DSUM($B$60:$Y$78,H$60,$C$85:$D93)</f>
        <v>0.17007452165767545</v>
      </c>
      <c r="I93" s="52">
        <f>DSUM($B$60:$Y$78,I$60,$C$85:$D93)</f>
        <v>0.18854618134694751</v>
      </c>
      <c r="J93" s="52">
        <f>DSUM($B$60:$Y$78,J$60,$C$85:$D93)</f>
        <v>0.19920606570382698</v>
      </c>
      <c r="K93" s="52">
        <f>DSUM($B$60:$Y$78,K$60,$C$85:$D93)</f>
        <v>0.24830592844475274</v>
      </c>
      <c r="L93" s="52">
        <f>DSUM($B$60:$Y$78,L$60,$C$85:$D93)</f>
        <v>0.25643400454800147</v>
      </c>
      <c r="M93" s="52">
        <f>DSUM($B$60:$Y$78,M$60,$C$85:$D93)</f>
        <v>0.28622878129472862</v>
      </c>
      <c r="N93" s="52">
        <f>DSUM($B$60:$Y$78,N$60,$C$85:$D93)</f>
        <v>0.32995574258627985</v>
      </c>
      <c r="O93" s="52">
        <f>DSUM($B$60:$Y$78,O$60,$C$85:$D93)</f>
        <v>0.36043525837842366</v>
      </c>
      <c r="P93" s="52">
        <f>DSUM($B$60:$Y$78,P$60,$C$85:$D93)</f>
        <v>0.41146702872794044</v>
      </c>
      <c r="Q93" s="52">
        <f>DSUM($B$60:$Y$78,Q$60,$C$85:$D93)</f>
        <v>0.4675495362999475</v>
      </c>
      <c r="R93" s="52">
        <f>DSUM($B$60:$Y$78,R$60,$C$85:$D93)</f>
        <v>0.45386645185393693</v>
      </c>
      <c r="S93" s="52">
        <f>DSUM($B$60:$Y$78,S$60,$C$85:$D93)</f>
        <v>0.48961324376932769</v>
      </c>
      <c r="T93" s="52">
        <f>DSUM($B$60:$Y$78,T$60,$C$85:$D93)</f>
        <v>0.47572231208278859</v>
      </c>
      <c r="U93" s="52">
        <f>DSUM($B$60:$Y$78,U$60,$C$85:$D93)</f>
        <v>0.47154331546949785</v>
      </c>
      <c r="V93" s="52">
        <f>DSUM($B$60:$Y$78,V$60,$C$85:$D93)</f>
        <v>0.44566067198294462</v>
      </c>
      <c r="W93" s="52">
        <f>DSUM($B$60:$Y$78,W$60,$C$85:$D93)</f>
        <v>0.43678944173630119</v>
      </c>
      <c r="X93" s="52">
        <f>DSUM($B$60:$Y$78,X$60,$C$85:$D93)</f>
        <v>0.44396044612162799</v>
      </c>
      <c r="Y93" s="52">
        <f>DSUM($B$60:$Y$78,Y$60,$C$85:$D93)</f>
        <v>6.3907640383945719</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63</v>
      </c>
      <c r="C94" s="122" t="s">
        <v>282</v>
      </c>
      <c r="D94" s="122" t="s">
        <v>283</v>
      </c>
      <c r="E94" s="52">
        <f>DSUM($B$60:$Y$78,E$60,$C$85:$D94)</f>
        <v>5.1236330311229983E-2</v>
      </c>
      <c r="F94" s="52">
        <f>DSUM($B$60:$Y$78,F$60,$C$85:$D94)</f>
        <v>8.4577850500886093E-2</v>
      </c>
      <c r="G94" s="52">
        <f>DSUM($B$60:$Y$78,G$60,$C$85:$D94)</f>
        <v>0.1195909255775067</v>
      </c>
      <c r="H94" s="52">
        <f>DSUM($B$60:$Y$78,H$60,$C$85:$D94)</f>
        <v>0.17007452165767545</v>
      </c>
      <c r="I94" s="52">
        <f>DSUM($B$60:$Y$78,I$60,$C$85:$D94)</f>
        <v>0.18854618134694751</v>
      </c>
      <c r="J94" s="52">
        <f>DSUM($B$60:$Y$78,J$60,$C$85:$D94)</f>
        <v>0.19920606570382698</v>
      </c>
      <c r="K94" s="52">
        <f>DSUM($B$60:$Y$78,K$60,$C$85:$D94)</f>
        <v>0.24830592844475274</v>
      </c>
      <c r="L94" s="52">
        <f>DSUM($B$60:$Y$78,L$60,$C$85:$D94)</f>
        <v>0.25643400454800147</v>
      </c>
      <c r="M94" s="52">
        <f>DSUM($B$60:$Y$78,M$60,$C$85:$D94)</f>
        <v>0.28622878129472862</v>
      </c>
      <c r="N94" s="52">
        <f>DSUM($B$60:$Y$78,N$60,$C$85:$D94)</f>
        <v>0.32995574258627985</v>
      </c>
      <c r="O94" s="52">
        <f>DSUM($B$60:$Y$78,O$60,$C$85:$D94)</f>
        <v>0.36043525837842366</v>
      </c>
      <c r="P94" s="52">
        <f>DSUM($B$60:$Y$78,P$60,$C$85:$D94)</f>
        <v>0.41146702872794044</v>
      </c>
      <c r="Q94" s="52">
        <f>DSUM($B$60:$Y$78,Q$60,$C$85:$D94)</f>
        <v>0.4675495362999475</v>
      </c>
      <c r="R94" s="52">
        <f>DSUM($B$60:$Y$78,R$60,$C$85:$D94)</f>
        <v>0.45386645185393693</v>
      </c>
      <c r="S94" s="52">
        <f>DSUM($B$60:$Y$78,S$60,$C$85:$D94)</f>
        <v>0.48961324376932769</v>
      </c>
      <c r="T94" s="52">
        <f>DSUM($B$60:$Y$78,T$60,$C$85:$D94)</f>
        <v>0.47572231208278859</v>
      </c>
      <c r="U94" s="52">
        <f>DSUM($B$60:$Y$78,U$60,$C$85:$D94)</f>
        <v>0.47154331546949785</v>
      </c>
      <c r="V94" s="52">
        <f>DSUM($B$60:$Y$78,V$60,$C$85:$D94)</f>
        <v>0.44566067198294462</v>
      </c>
      <c r="W94" s="52">
        <f>DSUM($B$60:$Y$78,W$60,$C$85:$D94)</f>
        <v>0.43678944173630119</v>
      </c>
      <c r="X94" s="52">
        <f>DSUM($B$60:$Y$78,X$60,$C$85:$D94)</f>
        <v>0.44396044612162799</v>
      </c>
      <c r="Y94" s="52">
        <f>DSUM($B$60:$Y$78,Y$60,$C$85:$D94)</f>
        <v>6.3907640383945719</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64</v>
      </c>
      <c r="C95" s="122" t="s">
        <v>284</v>
      </c>
      <c r="D95" s="122" t="s">
        <v>285</v>
      </c>
      <c r="E95" s="52">
        <f>DSUM($B$60:$Y$78,E$60,$C$85:$D95)</f>
        <v>5.1236330311229983E-2</v>
      </c>
      <c r="F95" s="52">
        <f>DSUM($B$60:$Y$78,F$60,$C$85:$D95)</f>
        <v>8.4577850500886093E-2</v>
      </c>
      <c r="G95" s="52">
        <f>DSUM($B$60:$Y$78,G$60,$C$85:$D95)</f>
        <v>0.1195909255775067</v>
      </c>
      <c r="H95" s="52">
        <f>DSUM($B$60:$Y$78,H$60,$C$85:$D95)</f>
        <v>0.17007452165767545</v>
      </c>
      <c r="I95" s="52">
        <f>DSUM($B$60:$Y$78,I$60,$C$85:$D95)</f>
        <v>0.18854618134694751</v>
      </c>
      <c r="J95" s="52">
        <f>DSUM($B$60:$Y$78,J$60,$C$85:$D95)</f>
        <v>0.19920606570382698</v>
      </c>
      <c r="K95" s="52">
        <f>DSUM($B$60:$Y$78,K$60,$C$85:$D95)</f>
        <v>0.24830592844475274</v>
      </c>
      <c r="L95" s="52">
        <f>DSUM($B$60:$Y$78,L$60,$C$85:$D95)</f>
        <v>0.25643400454800147</v>
      </c>
      <c r="M95" s="52">
        <f>DSUM($B$60:$Y$78,M$60,$C$85:$D95)</f>
        <v>0.28622878129472862</v>
      </c>
      <c r="N95" s="52">
        <f>DSUM($B$60:$Y$78,N$60,$C$85:$D95)</f>
        <v>0.32995574258627985</v>
      </c>
      <c r="O95" s="52">
        <f>DSUM($B$60:$Y$78,O$60,$C$85:$D95)</f>
        <v>0.36043525837842366</v>
      </c>
      <c r="P95" s="52">
        <f>DSUM($B$60:$Y$78,P$60,$C$85:$D95)</f>
        <v>0.41146702872794044</v>
      </c>
      <c r="Q95" s="52">
        <f>DSUM($B$60:$Y$78,Q$60,$C$85:$D95)</f>
        <v>0.4675495362999475</v>
      </c>
      <c r="R95" s="52">
        <f>DSUM($B$60:$Y$78,R$60,$C$85:$D95)</f>
        <v>0.45386645185393693</v>
      </c>
      <c r="S95" s="52">
        <f>DSUM($B$60:$Y$78,S$60,$C$85:$D95)</f>
        <v>0.48961324376932769</v>
      </c>
      <c r="T95" s="52">
        <f>DSUM($B$60:$Y$78,T$60,$C$85:$D95)</f>
        <v>0.47572231208278859</v>
      </c>
      <c r="U95" s="52">
        <f>DSUM($B$60:$Y$78,U$60,$C$85:$D95)</f>
        <v>0.47154331546949785</v>
      </c>
      <c r="V95" s="52">
        <f>DSUM($B$60:$Y$78,V$60,$C$85:$D95)</f>
        <v>0.44566067198294462</v>
      </c>
      <c r="W95" s="52">
        <f>DSUM($B$60:$Y$78,W$60,$C$85:$D95)</f>
        <v>0.43678944173630119</v>
      </c>
      <c r="X95" s="52">
        <f>DSUM($B$60:$Y$78,X$60,$C$85:$D95)</f>
        <v>0.44396044612162799</v>
      </c>
      <c r="Y95" s="52">
        <f>DSUM($B$60:$Y$78,Y$60,$C$85:$D95)</f>
        <v>6.3907640383945719</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65</v>
      </c>
      <c r="C96" s="122" t="s">
        <v>286</v>
      </c>
      <c r="D96" s="122" t="s">
        <v>287</v>
      </c>
      <c r="E96" s="52">
        <f>DSUM($B$60:$Y$78,E$60,$C$85:$D96)</f>
        <v>5.1236330311229983E-2</v>
      </c>
      <c r="F96" s="52">
        <f>DSUM($B$60:$Y$78,F$60,$C$85:$D96)</f>
        <v>8.4577850500886093E-2</v>
      </c>
      <c r="G96" s="52">
        <f>DSUM($B$60:$Y$78,G$60,$C$85:$D96)</f>
        <v>0.1195909255775067</v>
      </c>
      <c r="H96" s="52">
        <f>DSUM($B$60:$Y$78,H$60,$C$85:$D96)</f>
        <v>0.17007452165767545</v>
      </c>
      <c r="I96" s="52">
        <f>DSUM($B$60:$Y$78,I$60,$C$85:$D96)</f>
        <v>0.18854618134694751</v>
      </c>
      <c r="J96" s="52">
        <f>DSUM($B$60:$Y$78,J$60,$C$85:$D96)</f>
        <v>0.19920606570382698</v>
      </c>
      <c r="K96" s="52">
        <f>DSUM($B$60:$Y$78,K$60,$C$85:$D96)</f>
        <v>0.24830592844475274</v>
      </c>
      <c r="L96" s="52">
        <f>DSUM($B$60:$Y$78,L$60,$C$85:$D96)</f>
        <v>0.25643400454800147</v>
      </c>
      <c r="M96" s="52">
        <f>DSUM($B$60:$Y$78,M$60,$C$85:$D96)</f>
        <v>0.28622878129472862</v>
      </c>
      <c r="N96" s="52">
        <f>DSUM($B$60:$Y$78,N$60,$C$85:$D96)</f>
        <v>0.32995574258627985</v>
      </c>
      <c r="O96" s="52">
        <f>DSUM($B$60:$Y$78,O$60,$C$85:$D96)</f>
        <v>0.36043525837842366</v>
      </c>
      <c r="P96" s="52">
        <f>DSUM($B$60:$Y$78,P$60,$C$85:$D96)</f>
        <v>0.41146702872794044</v>
      </c>
      <c r="Q96" s="52">
        <f>DSUM($B$60:$Y$78,Q$60,$C$85:$D96)</f>
        <v>0.4675495362999475</v>
      </c>
      <c r="R96" s="52">
        <f>DSUM($B$60:$Y$78,R$60,$C$85:$D96)</f>
        <v>0.45386645185393693</v>
      </c>
      <c r="S96" s="52">
        <f>DSUM($B$60:$Y$78,S$60,$C$85:$D96)</f>
        <v>0.48961324376932769</v>
      </c>
      <c r="T96" s="52">
        <f>DSUM($B$60:$Y$78,T$60,$C$85:$D96)</f>
        <v>0.47572231208278859</v>
      </c>
      <c r="U96" s="52">
        <f>DSUM($B$60:$Y$78,U$60,$C$85:$D96)</f>
        <v>0.47154331546949785</v>
      </c>
      <c r="V96" s="52">
        <f>DSUM($B$60:$Y$78,V$60,$C$85:$D96)</f>
        <v>0.44566067198294462</v>
      </c>
      <c r="W96" s="52">
        <f>DSUM($B$60:$Y$78,W$60,$C$85:$D96)</f>
        <v>0.43678944173630119</v>
      </c>
      <c r="X96" s="52">
        <f>DSUM($B$60:$Y$78,X$60,$C$85:$D96)</f>
        <v>0.44396044612162799</v>
      </c>
      <c r="Y96" s="52">
        <f>DSUM($B$60:$Y$78,Y$60,$C$85:$D96)</f>
        <v>6.3907640383945719</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66</v>
      </c>
      <c r="C97" s="122" t="s">
        <v>288</v>
      </c>
      <c r="D97" s="122" t="s">
        <v>289</v>
      </c>
      <c r="E97" s="52">
        <f>DSUM($B$60:$Y$78,E$60,$C$85:$D97)</f>
        <v>5.1236330311229983E-2</v>
      </c>
      <c r="F97" s="52">
        <f>DSUM($B$60:$Y$78,F$60,$C$85:$D97)</f>
        <v>8.4577850500886093E-2</v>
      </c>
      <c r="G97" s="52">
        <f>DSUM($B$60:$Y$78,G$60,$C$85:$D97)</f>
        <v>0.1195909255775067</v>
      </c>
      <c r="H97" s="52">
        <f>DSUM($B$60:$Y$78,H$60,$C$85:$D97)</f>
        <v>0.17007452165767545</v>
      </c>
      <c r="I97" s="52">
        <f>DSUM($B$60:$Y$78,I$60,$C$85:$D97)</f>
        <v>0.18854618134694751</v>
      </c>
      <c r="J97" s="52">
        <f>DSUM($B$60:$Y$78,J$60,$C$85:$D97)</f>
        <v>0.19920606570382698</v>
      </c>
      <c r="K97" s="52">
        <f>DSUM($B$60:$Y$78,K$60,$C$85:$D97)</f>
        <v>0.24830592844475274</v>
      </c>
      <c r="L97" s="52">
        <f>DSUM($B$60:$Y$78,L$60,$C$85:$D97)</f>
        <v>0.25643400454800147</v>
      </c>
      <c r="M97" s="52">
        <f>DSUM($B$60:$Y$78,M$60,$C$85:$D97)</f>
        <v>0.28622878129472862</v>
      </c>
      <c r="N97" s="52">
        <f>DSUM($B$60:$Y$78,N$60,$C$85:$D97)</f>
        <v>0.32995574258627985</v>
      </c>
      <c r="O97" s="52">
        <f>DSUM($B$60:$Y$78,O$60,$C$85:$D97)</f>
        <v>0.36043525837842366</v>
      </c>
      <c r="P97" s="52">
        <f>DSUM($B$60:$Y$78,P$60,$C$85:$D97)</f>
        <v>0.41146702872794044</v>
      </c>
      <c r="Q97" s="52">
        <f>DSUM($B$60:$Y$78,Q$60,$C$85:$D97)</f>
        <v>0.4675495362999475</v>
      </c>
      <c r="R97" s="52">
        <f>DSUM($B$60:$Y$78,R$60,$C$85:$D97)</f>
        <v>0.45386645185393693</v>
      </c>
      <c r="S97" s="52">
        <f>DSUM($B$60:$Y$78,S$60,$C$85:$D97)</f>
        <v>0.48961324376932769</v>
      </c>
      <c r="T97" s="52">
        <f>DSUM($B$60:$Y$78,T$60,$C$85:$D97)</f>
        <v>0.47572231208278859</v>
      </c>
      <c r="U97" s="52">
        <f>DSUM($B$60:$Y$78,U$60,$C$85:$D97)</f>
        <v>0.47154331546949785</v>
      </c>
      <c r="V97" s="52">
        <f>DSUM($B$60:$Y$78,V$60,$C$85:$D97)</f>
        <v>0.44566067198294462</v>
      </c>
      <c r="W97" s="52">
        <f>DSUM($B$60:$Y$78,W$60,$C$85:$D97)</f>
        <v>0.43678944173630119</v>
      </c>
      <c r="X97" s="52">
        <f>DSUM($B$60:$Y$78,X$60,$C$85:$D97)</f>
        <v>0.44396044612162799</v>
      </c>
      <c r="Y97" s="52">
        <f>DSUM($B$60:$Y$78,Y$60,$C$85:$D97)</f>
        <v>6.3907640383945719</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67</v>
      </c>
      <c r="C98" s="122" t="s">
        <v>290</v>
      </c>
      <c r="D98" s="122" t="s">
        <v>291</v>
      </c>
      <c r="E98" s="52">
        <f>DSUM($B$60:$Y$78,E$60,$C$85:$D98)</f>
        <v>5.1236330311229983E-2</v>
      </c>
      <c r="F98" s="52">
        <f>DSUM($B$60:$Y$78,F$60,$C$85:$D98)</f>
        <v>8.4577850500886093E-2</v>
      </c>
      <c r="G98" s="52">
        <f>DSUM($B$60:$Y$78,G$60,$C$85:$D98)</f>
        <v>0.1195909255775067</v>
      </c>
      <c r="H98" s="52">
        <f>DSUM($B$60:$Y$78,H$60,$C$85:$D98)</f>
        <v>0.17007452165767545</v>
      </c>
      <c r="I98" s="52">
        <f>DSUM($B$60:$Y$78,I$60,$C$85:$D98)</f>
        <v>0.18854618134694751</v>
      </c>
      <c r="J98" s="52">
        <f>DSUM($B$60:$Y$78,J$60,$C$85:$D98)</f>
        <v>0.19920606570382698</v>
      </c>
      <c r="K98" s="52">
        <f>DSUM($B$60:$Y$78,K$60,$C$85:$D98)</f>
        <v>0.24830592844475274</v>
      </c>
      <c r="L98" s="52">
        <f>DSUM($B$60:$Y$78,L$60,$C$85:$D98)</f>
        <v>0.25643400454800147</v>
      </c>
      <c r="M98" s="52">
        <f>DSUM($B$60:$Y$78,M$60,$C$85:$D98)</f>
        <v>0.28622878129472862</v>
      </c>
      <c r="N98" s="52">
        <f>DSUM($B$60:$Y$78,N$60,$C$85:$D98)</f>
        <v>0.32995574258627985</v>
      </c>
      <c r="O98" s="52">
        <f>DSUM($B$60:$Y$78,O$60,$C$85:$D98)</f>
        <v>0.36043525837842366</v>
      </c>
      <c r="P98" s="52">
        <f>DSUM($B$60:$Y$78,P$60,$C$85:$D98)</f>
        <v>0.41146702872794044</v>
      </c>
      <c r="Q98" s="52">
        <f>DSUM($B$60:$Y$78,Q$60,$C$85:$D98)</f>
        <v>0.4675495362999475</v>
      </c>
      <c r="R98" s="52">
        <f>DSUM($B$60:$Y$78,R$60,$C$85:$D98)</f>
        <v>0.45386645185393693</v>
      </c>
      <c r="S98" s="52">
        <f>DSUM($B$60:$Y$78,S$60,$C$85:$D98)</f>
        <v>0.48961324376932769</v>
      </c>
      <c r="T98" s="52">
        <f>DSUM($B$60:$Y$78,T$60,$C$85:$D98)</f>
        <v>0.47572231208278859</v>
      </c>
      <c r="U98" s="52">
        <f>DSUM($B$60:$Y$78,U$60,$C$85:$D98)</f>
        <v>0.47154331546949785</v>
      </c>
      <c r="V98" s="52">
        <f>DSUM($B$60:$Y$78,V$60,$C$85:$D98)</f>
        <v>0.44566067198294462</v>
      </c>
      <c r="W98" s="52">
        <f>DSUM($B$60:$Y$78,W$60,$C$85:$D98)</f>
        <v>0.43678944173630119</v>
      </c>
      <c r="X98" s="52">
        <f>DSUM($B$60:$Y$78,X$60,$C$85:$D98)</f>
        <v>0.44396044612162799</v>
      </c>
      <c r="Y98" s="52">
        <f>DSUM($B$60:$Y$78,Y$60,$C$85:$D98)</f>
        <v>6.3907640383945719</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68</v>
      </c>
      <c r="C99" s="122" t="s">
        <v>292</v>
      </c>
      <c r="D99" s="122" t="s">
        <v>293</v>
      </c>
      <c r="E99" s="52">
        <f>DSUM($B$60:$Y$78,E$60,$C$85:$D99)</f>
        <v>5.1236330311229983E-2</v>
      </c>
      <c r="F99" s="52">
        <f>DSUM($B$60:$Y$78,F$60,$C$85:$D99)</f>
        <v>8.4577850500886093E-2</v>
      </c>
      <c r="G99" s="52">
        <f>DSUM($B$60:$Y$78,G$60,$C$85:$D99)</f>
        <v>0.1195909255775067</v>
      </c>
      <c r="H99" s="52">
        <f>DSUM($B$60:$Y$78,H$60,$C$85:$D99)</f>
        <v>0.17007452165767545</v>
      </c>
      <c r="I99" s="52">
        <f>DSUM($B$60:$Y$78,I$60,$C$85:$D99)</f>
        <v>0.18854618134694751</v>
      </c>
      <c r="J99" s="52">
        <f>DSUM($B$60:$Y$78,J$60,$C$85:$D99)</f>
        <v>0.19920606570382698</v>
      </c>
      <c r="K99" s="52">
        <f>DSUM($B$60:$Y$78,K$60,$C$85:$D99)</f>
        <v>0.24830592844475274</v>
      </c>
      <c r="L99" s="52">
        <f>DSUM($B$60:$Y$78,L$60,$C$85:$D99)</f>
        <v>0.25643400454800147</v>
      </c>
      <c r="M99" s="52">
        <f>DSUM($B$60:$Y$78,M$60,$C$85:$D99)</f>
        <v>0.28622878129472862</v>
      </c>
      <c r="N99" s="52">
        <f>DSUM($B$60:$Y$78,N$60,$C$85:$D99)</f>
        <v>0.32995574258627985</v>
      </c>
      <c r="O99" s="52">
        <f>DSUM($B$60:$Y$78,O$60,$C$85:$D99)</f>
        <v>0.36043525837842366</v>
      </c>
      <c r="P99" s="52">
        <f>DSUM($B$60:$Y$78,P$60,$C$85:$D99)</f>
        <v>0.41146702872794044</v>
      </c>
      <c r="Q99" s="52">
        <f>DSUM($B$60:$Y$78,Q$60,$C$85:$D99)</f>
        <v>0.4675495362999475</v>
      </c>
      <c r="R99" s="52">
        <f>DSUM($B$60:$Y$78,R$60,$C$85:$D99)</f>
        <v>0.45386645185393693</v>
      </c>
      <c r="S99" s="52">
        <f>DSUM($B$60:$Y$78,S$60,$C$85:$D99)</f>
        <v>0.48961324376932769</v>
      </c>
      <c r="T99" s="52">
        <f>DSUM($B$60:$Y$78,T$60,$C$85:$D99)</f>
        <v>0.47572231208278859</v>
      </c>
      <c r="U99" s="52">
        <f>DSUM($B$60:$Y$78,U$60,$C$85:$D99)</f>
        <v>0.47154331546949785</v>
      </c>
      <c r="V99" s="52">
        <f>DSUM($B$60:$Y$78,V$60,$C$85:$D99)</f>
        <v>0.44566067198294462</v>
      </c>
      <c r="W99" s="52">
        <f>DSUM($B$60:$Y$78,W$60,$C$85:$D99)</f>
        <v>0.43678944173630119</v>
      </c>
      <c r="X99" s="52">
        <f>DSUM($B$60:$Y$78,X$60,$C$85:$D99)</f>
        <v>0.44396044612162799</v>
      </c>
      <c r="Y99" s="52">
        <f>DSUM($B$60:$Y$78,Y$60,$C$85:$D99)</f>
        <v>6.3907640383945719</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69</v>
      </c>
      <c r="C100" s="122" t="s">
        <v>294</v>
      </c>
      <c r="D100" s="122" t="s">
        <v>295</v>
      </c>
      <c r="E100" s="52">
        <f>DSUM($B$60:$Y$78,E$60,$C$85:$D100)</f>
        <v>5.1236330311229983E-2</v>
      </c>
      <c r="F100" s="52">
        <f>DSUM($B$60:$Y$78,F$60,$C$85:$D100)</f>
        <v>8.4577850500886093E-2</v>
      </c>
      <c r="G100" s="52">
        <f>DSUM($B$60:$Y$78,G$60,$C$85:$D100)</f>
        <v>0.1195909255775067</v>
      </c>
      <c r="H100" s="52">
        <f>DSUM($B$60:$Y$78,H$60,$C$85:$D100)</f>
        <v>0.17007452165767545</v>
      </c>
      <c r="I100" s="52">
        <f>DSUM($B$60:$Y$78,I$60,$C$85:$D100)</f>
        <v>0.18854618134694751</v>
      </c>
      <c r="J100" s="52">
        <f>DSUM($B$60:$Y$78,J$60,$C$85:$D100)</f>
        <v>0.19920606570382698</v>
      </c>
      <c r="K100" s="52">
        <f>DSUM($B$60:$Y$78,K$60,$C$85:$D100)</f>
        <v>0.24830592844475274</v>
      </c>
      <c r="L100" s="52">
        <f>DSUM($B$60:$Y$78,L$60,$C$85:$D100)</f>
        <v>0.25643400454800147</v>
      </c>
      <c r="M100" s="52">
        <f>DSUM($B$60:$Y$78,M$60,$C$85:$D100)</f>
        <v>0.28622878129472862</v>
      </c>
      <c r="N100" s="52">
        <f>DSUM($B$60:$Y$78,N$60,$C$85:$D100)</f>
        <v>0.32995574258627985</v>
      </c>
      <c r="O100" s="52">
        <f>DSUM($B$60:$Y$78,O$60,$C$85:$D100)</f>
        <v>0.36043525837842366</v>
      </c>
      <c r="P100" s="52">
        <f>DSUM($B$60:$Y$78,P$60,$C$85:$D100)</f>
        <v>0.41146702872794044</v>
      </c>
      <c r="Q100" s="52">
        <f>DSUM($B$60:$Y$78,Q$60,$C$85:$D100)</f>
        <v>0.4675495362999475</v>
      </c>
      <c r="R100" s="52">
        <f>DSUM($B$60:$Y$78,R$60,$C$85:$D100)</f>
        <v>0.45386645185393693</v>
      </c>
      <c r="S100" s="52">
        <f>DSUM($B$60:$Y$78,S$60,$C$85:$D100)</f>
        <v>0.48961324376932769</v>
      </c>
      <c r="T100" s="52">
        <f>DSUM($B$60:$Y$78,T$60,$C$85:$D100)</f>
        <v>0.47572231208278859</v>
      </c>
      <c r="U100" s="52">
        <f>DSUM($B$60:$Y$78,U$60,$C$85:$D100)</f>
        <v>0.47154331546949785</v>
      </c>
      <c r="V100" s="52">
        <f>DSUM($B$60:$Y$78,V$60,$C$85:$D100)</f>
        <v>0.44566067198294462</v>
      </c>
      <c r="W100" s="52">
        <f>DSUM($B$60:$Y$78,W$60,$C$85:$D100)</f>
        <v>0.43678944173630119</v>
      </c>
      <c r="X100" s="52">
        <f>DSUM($B$60:$Y$78,X$60,$C$85:$D100)</f>
        <v>0.44396044612162799</v>
      </c>
      <c r="Y100" s="52">
        <f>DSUM($B$60:$Y$78,Y$60,$C$85:$D100)</f>
        <v>6.3907640383945719</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70</v>
      </c>
      <c r="C101" s="122" t="s">
        <v>296</v>
      </c>
      <c r="D101" s="122" t="s">
        <v>297</v>
      </c>
      <c r="E101" s="52">
        <f>DSUM($B$60:$Y$78,E$60,$C$85:$D101)</f>
        <v>5.1236330311229983E-2</v>
      </c>
      <c r="F101" s="52">
        <f>DSUM($B$60:$Y$78,F$60,$C$85:$D101)</f>
        <v>8.4577850500886093E-2</v>
      </c>
      <c r="G101" s="52">
        <f>DSUM($B$60:$Y$78,G$60,$C$85:$D101)</f>
        <v>0.1195909255775067</v>
      </c>
      <c r="H101" s="52">
        <f>DSUM($B$60:$Y$78,H$60,$C$85:$D101)</f>
        <v>0.17007452165767545</v>
      </c>
      <c r="I101" s="52">
        <f>DSUM($B$60:$Y$78,I$60,$C$85:$D101)</f>
        <v>0.18854618134694751</v>
      </c>
      <c r="J101" s="52">
        <f>DSUM($B$60:$Y$78,J$60,$C$85:$D101)</f>
        <v>0.19920606570382698</v>
      </c>
      <c r="K101" s="52">
        <f>DSUM($B$60:$Y$78,K$60,$C$85:$D101)</f>
        <v>0.24830592844475274</v>
      </c>
      <c r="L101" s="52">
        <f>DSUM($B$60:$Y$78,L$60,$C$85:$D101)</f>
        <v>0.25643400454800147</v>
      </c>
      <c r="M101" s="52">
        <f>DSUM($B$60:$Y$78,M$60,$C$85:$D101)</f>
        <v>0.28622878129472862</v>
      </c>
      <c r="N101" s="52">
        <f>DSUM($B$60:$Y$78,N$60,$C$85:$D101)</f>
        <v>0.32995574258627985</v>
      </c>
      <c r="O101" s="52">
        <f>DSUM($B$60:$Y$78,O$60,$C$85:$D101)</f>
        <v>0.36043525837842366</v>
      </c>
      <c r="P101" s="52">
        <f>DSUM($B$60:$Y$78,P$60,$C$85:$D101)</f>
        <v>0.41146702872794044</v>
      </c>
      <c r="Q101" s="52">
        <f>DSUM($B$60:$Y$78,Q$60,$C$85:$D101)</f>
        <v>0.4675495362999475</v>
      </c>
      <c r="R101" s="52">
        <f>DSUM($B$60:$Y$78,R$60,$C$85:$D101)</f>
        <v>0.45386645185393693</v>
      </c>
      <c r="S101" s="52">
        <f>DSUM($B$60:$Y$78,S$60,$C$85:$D101)</f>
        <v>0.48961324376932769</v>
      </c>
      <c r="T101" s="52">
        <f>DSUM($B$60:$Y$78,T$60,$C$85:$D101)</f>
        <v>0.47572231208278859</v>
      </c>
      <c r="U101" s="52">
        <f>DSUM($B$60:$Y$78,U$60,$C$85:$D101)</f>
        <v>0.47154331546949785</v>
      </c>
      <c r="V101" s="52">
        <f>DSUM($B$60:$Y$78,V$60,$C$85:$D101)</f>
        <v>0.44566067198294462</v>
      </c>
      <c r="W101" s="52">
        <f>DSUM($B$60:$Y$78,W$60,$C$85:$D101)</f>
        <v>0.43678944173630119</v>
      </c>
      <c r="X101" s="52">
        <f>DSUM($B$60:$Y$78,X$60,$C$85:$D101)</f>
        <v>0.44396044612162799</v>
      </c>
      <c r="Y101" s="52">
        <f>DSUM($B$60:$Y$78,Y$60,$C$85:$D101)</f>
        <v>6.3907640383945719</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71</v>
      </c>
      <c r="C102" s="122" t="s">
        <v>298</v>
      </c>
      <c r="D102" s="122" t="s">
        <v>299</v>
      </c>
      <c r="E102" s="52">
        <f>DSUM($B$60:$Y$78,E$60,$C$85:$D102)</f>
        <v>5.1236330311229983E-2</v>
      </c>
      <c r="F102" s="52">
        <f>DSUM($B$60:$Y$78,F$60,$C$85:$D102)</f>
        <v>8.4577850500886093E-2</v>
      </c>
      <c r="G102" s="52">
        <f>DSUM($B$60:$Y$78,G$60,$C$85:$D102)</f>
        <v>0.1195909255775067</v>
      </c>
      <c r="H102" s="52">
        <f>DSUM($B$60:$Y$78,H$60,$C$85:$D102)</f>
        <v>0.17007452165767545</v>
      </c>
      <c r="I102" s="52">
        <f>DSUM($B$60:$Y$78,I$60,$C$85:$D102)</f>
        <v>0.18854618134694751</v>
      </c>
      <c r="J102" s="52">
        <f>DSUM($B$60:$Y$78,J$60,$C$85:$D102)</f>
        <v>0.19920606570382698</v>
      </c>
      <c r="K102" s="52">
        <f>DSUM($B$60:$Y$78,K$60,$C$85:$D102)</f>
        <v>0.24830592844475274</v>
      </c>
      <c r="L102" s="52">
        <f>DSUM($B$60:$Y$78,L$60,$C$85:$D102)</f>
        <v>0.25643400454800147</v>
      </c>
      <c r="M102" s="52">
        <f>DSUM($B$60:$Y$78,M$60,$C$85:$D102)</f>
        <v>0.28622878129472862</v>
      </c>
      <c r="N102" s="52">
        <f>DSUM($B$60:$Y$78,N$60,$C$85:$D102)</f>
        <v>0.32995574258627985</v>
      </c>
      <c r="O102" s="52">
        <f>DSUM($B$60:$Y$78,O$60,$C$85:$D102)</f>
        <v>0.36043525837842366</v>
      </c>
      <c r="P102" s="52">
        <f>DSUM($B$60:$Y$78,P$60,$C$85:$D102)</f>
        <v>0.41146702872794044</v>
      </c>
      <c r="Q102" s="52">
        <f>DSUM($B$60:$Y$78,Q$60,$C$85:$D102)</f>
        <v>0.4675495362999475</v>
      </c>
      <c r="R102" s="52">
        <f>DSUM($B$60:$Y$78,R$60,$C$85:$D102)</f>
        <v>0.45386645185393693</v>
      </c>
      <c r="S102" s="52">
        <f>DSUM($B$60:$Y$78,S$60,$C$85:$D102)</f>
        <v>0.48961324376932769</v>
      </c>
      <c r="T102" s="52">
        <f>DSUM($B$60:$Y$78,T$60,$C$85:$D102)</f>
        <v>0.47572231208278859</v>
      </c>
      <c r="U102" s="52">
        <f>DSUM($B$60:$Y$78,U$60,$C$85:$D102)</f>
        <v>0.47154331546949785</v>
      </c>
      <c r="V102" s="52">
        <f>DSUM($B$60:$Y$78,V$60,$C$85:$D102)</f>
        <v>0.44566067198294462</v>
      </c>
      <c r="W102" s="52">
        <f>DSUM($B$60:$Y$78,W$60,$C$85:$D102)</f>
        <v>0.43678944173630119</v>
      </c>
      <c r="X102" s="52">
        <f>DSUM($B$60:$Y$78,X$60,$C$85:$D102)</f>
        <v>0.44396044612162799</v>
      </c>
      <c r="Y102" s="52">
        <f>DSUM($B$60:$Y$78,Y$60,$C$85:$D102)</f>
        <v>6.3907640383945719</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72</v>
      </c>
      <c r="C103" s="122" t="s">
        <v>300</v>
      </c>
      <c r="D103" s="122" t="s">
        <v>301</v>
      </c>
      <c r="E103" s="52">
        <f>DSUM($B$60:$Y$78,E$60,$C$85:$D103)</f>
        <v>5.1236330311229983E-2</v>
      </c>
      <c r="F103" s="52">
        <f>DSUM($B$60:$Y$78,F$60,$C$85:$D103)</f>
        <v>8.4577850500886093E-2</v>
      </c>
      <c r="G103" s="52">
        <f>DSUM($B$60:$Y$78,G$60,$C$85:$D103)</f>
        <v>0.1195909255775067</v>
      </c>
      <c r="H103" s="52">
        <f>DSUM($B$60:$Y$78,H$60,$C$85:$D103)</f>
        <v>0.17007452165767545</v>
      </c>
      <c r="I103" s="52">
        <f>DSUM($B$60:$Y$78,I$60,$C$85:$D103)</f>
        <v>0.18854618134694751</v>
      </c>
      <c r="J103" s="52">
        <f>DSUM($B$60:$Y$78,J$60,$C$85:$D103)</f>
        <v>0.19920606570382698</v>
      </c>
      <c r="K103" s="52">
        <f>DSUM($B$60:$Y$78,K$60,$C$85:$D103)</f>
        <v>0.24830592844475274</v>
      </c>
      <c r="L103" s="52">
        <f>DSUM($B$60:$Y$78,L$60,$C$85:$D103)</f>
        <v>0.25643400454800147</v>
      </c>
      <c r="M103" s="52">
        <f>DSUM($B$60:$Y$78,M$60,$C$85:$D103)</f>
        <v>0.28622878129472862</v>
      </c>
      <c r="N103" s="52">
        <f>DSUM($B$60:$Y$78,N$60,$C$85:$D103)</f>
        <v>0.32995574258627985</v>
      </c>
      <c r="O103" s="52">
        <f>DSUM($B$60:$Y$78,O$60,$C$85:$D103)</f>
        <v>0.36043525837842366</v>
      </c>
      <c r="P103" s="52">
        <f>DSUM($B$60:$Y$78,P$60,$C$85:$D103)</f>
        <v>0.41146702872794044</v>
      </c>
      <c r="Q103" s="52">
        <f>DSUM($B$60:$Y$78,Q$60,$C$85:$D103)</f>
        <v>0.4675495362999475</v>
      </c>
      <c r="R103" s="52">
        <f>DSUM($B$60:$Y$78,R$60,$C$85:$D103)</f>
        <v>0.45386645185393693</v>
      </c>
      <c r="S103" s="52">
        <f>DSUM($B$60:$Y$78,S$60,$C$85:$D103)</f>
        <v>0.48961324376932769</v>
      </c>
      <c r="T103" s="52">
        <f>DSUM($B$60:$Y$78,T$60,$C$85:$D103)</f>
        <v>0.47572231208278859</v>
      </c>
      <c r="U103" s="52">
        <f>DSUM($B$60:$Y$78,U$60,$C$85:$D103)</f>
        <v>0.47154331546949785</v>
      </c>
      <c r="V103" s="52">
        <f>DSUM($B$60:$Y$78,V$60,$C$85:$D103)</f>
        <v>0.44566067198294462</v>
      </c>
      <c r="W103" s="52">
        <f>DSUM($B$60:$Y$78,W$60,$C$85:$D103)</f>
        <v>0.43678944173630119</v>
      </c>
      <c r="X103" s="52">
        <f>DSUM($B$60:$Y$78,X$60,$C$85:$D103)</f>
        <v>0.44396044612162799</v>
      </c>
      <c r="Y103" s="52">
        <f>DSUM($B$60:$Y$78,Y$60,$C$85:$D103)</f>
        <v>6.3907640383945719</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73</v>
      </c>
      <c r="C104" s="122" t="s">
        <v>302</v>
      </c>
      <c r="D104" s="122" t="s">
        <v>303</v>
      </c>
      <c r="E104" s="52">
        <f>DSUM($B$60:$Y$78,E$60,$C$85:$D104)</f>
        <v>5.1236330311229983E-2</v>
      </c>
      <c r="F104" s="52">
        <f>DSUM($B$60:$Y$78,F$60,$C$85:$D104)</f>
        <v>8.4577850500886093E-2</v>
      </c>
      <c r="G104" s="52">
        <f>DSUM($B$60:$Y$78,G$60,$C$85:$D104)</f>
        <v>0.1195909255775067</v>
      </c>
      <c r="H104" s="52">
        <f>DSUM($B$60:$Y$78,H$60,$C$85:$D104)</f>
        <v>0.17007452165767545</v>
      </c>
      <c r="I104" s="52">
        <f>DSUM($B$60:$Y$78,I$60,$C$85:$D104)</f>
        <v>0.18854618134694751</v>
      </c>
      <c r="J104" s="52">
        <f>DSUM($B$60:$Y$78,J$60,$C$85:$D104)</f>
        <v>0.19920606570382698</v>
      </c>
      <c r="K104" s="52">
        <f>DSUM($B$60:$Y$78,K$60,$C$85:$D104)</f>
        <v>0.24830592844475274</v>
      </c>
      <c r="L104" s="52">
        <f>DSUM($B$60:$Y$78,L$60,$C$85:$D104)</f>
        <v>0.25643400454800147</v>
      </c>
      <c r="M104" s="52">
        <f>DSUM($B$60:$Y$78,M$60,$C$85:$D104)</f>
        <v>0.28622878129472862</v>
      </c>
      <c r="N104" s="52">
        <f>DSUM($B$60:$Y$78,N$60,$C$85:$D104)</f>
        <v>0.32995574258627985</v>
      </c>
      <c r="O104" s="52">
        <f>DSUM($B$60:$Y$78,O$60,$C$85:$D104)</f>
        <v>0.36043525837842366</v>
      </c>
      <c r="P104" s="52">
        <f>DSUM($B$60:$Y$78,P$60,$C$85:$D104)</f>
        <v>0.41146702872794044</v>
      </c>
      <c r="Q104" s="52">
        <f>DSUM($B$60:$Y$78,Q$60,$C$85:$D104)</f>
        <v>0.4675495362999475</v>
      </c>
      <c r="R104" s="52">
        <f>DSUM($B$60:$Y$78,R$60,$C$85:$D104)</f>
        <v>0.45386645185393693</v>
      </c>
      <c r="S104" s="52">
        <f>DSUM($B$60:$Y$78,S$60,$C$85:$D104)</f>
        <v>0.48961324376932769</v>
      </c>
      <c r="T104" s="52">
        <f>DSUM($B$60:$Y$78,T$60,$C$85:$D104)</f>
        <v>0.47572231208278859</v>
      </c>
      <c r="U104" s="52">
        <f>DSUM($B$60:$Y$78,U$60,$C$85:$D104)</f>
        <v>0.47154331546949785</v>
      </c>
      <c r="V104" s="52">
        <f>DSUM($B$60:$Y$78,V$60,$C$85:$D104)</f>
        <v>0.44566067198294462</v>
      </c>
      <c r="W104" s="52">
        <f>DSUM($B$60:$Y$78,W$60,$C$85:$D104)</f>
        <v>0.43678944173630119</v>
      </c>
      <c r="X104" s="52">
        <f>DSUM($B$60:$Y$78,X$60,$C$85:$D104)</f>
        <v>0.44396044612162799</v>
      </c>
      <c r="Y104" s="52">
        <f>DSUM($B$60:$Y$78,Y$60,$C$85:$D104)</f>
        <v>6.3907640383945719</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74</v>
      </c>
      <c r="C105" s="122" t="s">
        <v>304</v>
      </c>
      <c r="D105" s="122" t="s">
        <v>305</v>
      </c>
      <c r="E105" s="52">
        <f>DSUM($B$60:$Y$78,E$60,$C$85:$D105)</f>
        <v>5.1236330311229983E-2</v>
      </c>
      <c r="F105" s="52">
        <f>DSUM($B$60:$Y$78,F$60,$C$85:$D105)</f>
        <v>8.4577850500886093E-2</v>
      </c>
      <c r="G105" s="52">
        <f>DSUM($B$60:$Y$78,G$60,$C$85:$D105)</f>
        <v>0.1195909255775067</v>
      </c>
      <c r="H105" s="52">
        <f>DSUM($B$60:$Y$78,H$60,$C$85:$D105)</f>
        <v>0.17007452165767545</v>
      </c>
      <c r="I105" s="52">
        <f>DSUM($B$60:$Y$78,I$60,$C$85:$D105)</f>
        <v>0.18854618134694751</v>
      </c>
      <c r="J105" s="52">
        <f>DSUM($B$60:$Y$78,J$60,$C$85:$D105)</f>
        <v>0.19920606570382698</v>
      </c>
      <c r="K105" s="52">
        <f>DSUM($B$60:$Y$78,K$60,$C$85:$D105)</f>
        <v>0.24830592844475274</v>
      </c>
      <c r="L105" s="52">
        <f>DSUM($B$60:$Y$78,L$60,$C$85:$D105)</f>
        <v>0.25643400454800147</v>
      </c>
      <c r="M105" s="52">
        <f>DSUM($B$60:$Y$78,M$60,$C$85:$D105)</f>
        <v>0.28622878129472862</v>
      </c>
      <c r="N105" s="52">
        <f>DSUM($B$60:$Y$78,N$60,$C$85:$D105)</f>
        <v>0.32995574258627985</v>
      </c>
      <c r="O105" s="52">
        <f>DSUM($B$60:$Y$78,O$60,$C$85:$D105)</f>
        <v>0.36043525837842366</v>
      </c>
      <c r="P105" s="52">
        <f>DSUM($B$60:$Y$78,P$60,$C$85:$D105)</f>
        <v>0.41146702872794044</v>
      </c>
      <c r="Q105" s="52">
        <f>DSUM($B$60:$Y$78,Q$60,$C$85:$D105)</f>
        <v>0.4675495362999475</v>
      </c>
      <c r="R105" s="52">
        <f>DSUM($B$60:$Y$78,R$60,$C$85:$D105)</f>
        <v>0.45386645185393693</v>
      </c>
      <c r="S105" s="52">
        <f>DSUM($B$60:$Y$78,S$60,$C$85:$D105)</f>
        <v>0.48961324376932769</v>
      </c>
      <c r="T105" s="52">
        <f>DSUM($B$60:$Y$78,T$60,$C$85:$D105)</f>
        <v>0.47572231208278859</v>
      </c>
      <c r="U105" s="52">
        <f>DSUM($B$60:$Y$78,U$60,$C$85:$D105)</f>
        <v>0.47154331546949785</v>
      </c>
      <c r="V105" s="52">
        <f>DSUM($B$60:$Y$78,V$60,$C$85:$D105)</f>
        <v>0.44566067198294462</v>
      </c>
      <c r="W105" s="52">
        <f>DSUM($B$60:$Y$78,W$60,$C$85:$D105)</f>
        <v>0.43678944173630119</v>
      </c>
      <c r="X105" s="52">
        <f>DSUM($B$60:$Y$78,X$60,$C$85:$D105)</f>
        <v>0.44396044612162799</v>
      </c>
      <c r="Y105" s="52">
        <f>DSUM($B$60:$Y$78,Y$60,$C$85:$D105)</f>
        <v>6.3907640383945719</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75</v>
      </c>
      <c r="C106" s="122" t="s">
        <v>306</v>
      </c>
      <c r="D106" s="122" t="s">
        <v>307</v>
      </c>
      <c r="E106" s="52">
        <f>DSUM($B$60:$Y$78,E$60,$C$85:$D106)</f>
        <v>5.1236330311229983E-2</v>
      </c>
      <c r="F106" s="52">
        <f>DSUM($B$60:$Y$78,F$60,$C$85:$D106)</f>
        <v>8.4577850500886093E-2</v>
      </c>
      <c r="G106" s="52">
        <f>DSUM($B$60:$Y$78,G$60,$C$85:$D106)</f>
        <v>0.1195909255775067</v>
      </c>
      <c r="H106" s="52">
        <f>DSUM($B$60:$Y$78,H$60,$C$85:$D106)</f>
        <v>0.17007452165767545</v>
      </c>
      <c r="I106" s="52">
        <f>DSUM($B$60:$Y$78,I$60,$C$85:$D106)</f>
        <v>0.18854618134694751</v>
      </c>
      <c r="J106" s="52">
        <f>DSUM($B$60:$Y$78,J$60,$C$85:$D106)</f>
        <v>0.19920606570382698</v>
      </c>
      <c r="K106" s="52">
        <f>DSUM($B$60:$Y$78,K$60,$C$85:$D106)</f>
        <v>0.24830592844475274</v>
      </c>
      <c r="L106" s="52">
        <f>DSUM($B$60:$Y$78,L$60,$C$85:$D106)</f>
        <v>0.25643400454800147</v>
      </c>
      <c r="M106" s="52">
        <f>DSUM($B$60:$Y$78,M$60,$C$85:$D106)</f>
        <v>0.28622878129472862</v>
      </c>
      <c r="N106" s="52">
        <f>DSUM($B$60:$Y$78,N$60,$C$85:$D106)</f>
        <v>0.32995574258627985</v>
      </c>
      <c r="O106" s="52">
        <f>DSUM($B$60:$Y$78,O$60,$C$85:$D106)</f>
        <v>0.36043525837842366</v>
      </c>
      <c r="P106" s="52">
        <f>DSUM($B$60:$Y$78,P$60,$C$85:$D106)</f>
        <v>0.41146702872794044</v>
      </c>
      <c r="Q106" s="52">
        <f>DSUM($B$60:$Y$78,Q$60,$C$85:$D106)</f>
        <v>0.4675495362999475</v>
      </c>
      <c r="R106" s="52">
        <f>DSUM($B$60:$Y$78,R$60,$C$85:$D106)</f>
        <v>0.45386645185393693</v>
      </c>
      <c r="S106" s="52">
        <f>DSUM($B$60:$Y$78,S$60,$C$85:$D106)</f>
        <v>0.48961324376932769</v>
      </c>
      <c r="T106" s="52">
        <f>DSUM($B$60:$Y$78,T$60,$C$85:$D106)</f>
        <v>0.47572231208278859</v>
      </c>
      <c r="U106" s="52">
        <f>DSUM($B$60:$Y$78,U$60,$C$85:$D106)</f>
        <v>0.47154331546949785</v>
      </c>
      <c r="V106" s="52">
        <f>DSUM($B$60:$Y$78,V$60,$C$85:$D106)</f>
        <v>0.44566067198294462</v>
      </c>
      <c r="W106" s="52">
        <f>DSUM($B$60:$Y$78,W$60,$C$85:$D106)</f>
        <v>0.43678944173630119</v>
      </c>
      <c r="X106" s="52">
        <f>DSUM($B$60:$Y$78,X$60,$C$85:$D106)</f>
        <v>0.44396044612162799</v>
      </c>
      <c r="Y106" s="52">
        <f>DSUM($B$60:$Y$78,Y$60,$C$85:$D106)</f>
        <v>6.3907640383945719</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338</v>
      </c>
      <c r="C107" s="122" t="s">
        <v>308</v>
      </c>
      <c r="D107" s="122" t="s">
        <v>339</v>
      </c>
      <c r="E107" s="52">
        <f>DSUM($B$60:$Y$78,E$60,$C$85:$D107)</f>
        <v>5.1236330311229983E-2</v>
      </c>
      <c r="F107" s="52">
        <f>DSUM($B$60:$Y$78,F$60,$C$85:$D107)</f>
        <v>8.4577850500886093E-2</v>
      </c>
      <c r="G107" s="52">
        <f>DSUM($B$60:$Y$78,G$60,$C$85:$D107)</f>
        <v>0.1195909255775067</v>
      </c>
      <c r="H107" s="52">
        <f>DSUM($B$60:$Y$78,H$60,$C$85:$D107)</f>
        <v>0.17007452165767545</v>
      </c>
      <c r="I107" s="52">
        <f>DSUM($B$60:$Y$78,I$60,$C$85:$D107)</f>
        <v>0.18854618134694751</v>
      </c>
      <c r="J107" s="52">
        <f>DSUM($B$60:$Y$78,J$60,$C$85:$D107)</f>
        <v>0.19920606570382698</v>
      </c>
      <c r="K107" s="52">
        <f>DSUM($B$60:$Y$78,K$60,$C$85:$D107)</f>
        <v>0.24830592844475274</v>
      </c>
      <c r="L107" s="52">
        <f>DSUM($B$60:$Y$78,L$60,$C$85:$D107)</f>
        <v>0.25643400454800147</v>
      </c>
      <c r="M107" s="52">
        <f>DSUM($B$60:$Y$78,M$60,$C$85:$D107)</f>
        <v>0.28622878129472862</v>
      </c>
      <c r="N107" s="52">
        <f>DSUM($B$60:$Y$78,N$60,$C$85:$D107)</f>
        <v>0.32995574258627985</v>
      </c>
      <c r="O107" s="52">
        <f>DSUM($B$60:$Y$78,O$60,$C$85:$D107)</f>
        <v>0.36043525837842366</v>
      </c>
      <c r="P107" s="52">
        <f>DSUM($B$60:$Y$78,P$60,$C$85:$D107)</f>
        <v>0.41146702872794044</v>
      </c>
      <c r="Q107" s="52">
        <f>DSUM($B$60:$Y$78,Q$60,$C$85:$D107)</f>
        <v>0.4675495362999475</v>
      </c>
      <c r="R107" s="52">
        <f>DSUM($B$60:$Y$78,R$60,$C$85:$D107)</f>
        <v>0.45386645185393693</v>
      </c>
      <c r="S107" s="52">
        <f>DSUM($B$60:$Y$78,S$60,$C$85:$D107)</f>
        <v>0.48961324376932769</v>
      </c>
      <c r="T107" s="52">
        <f>DSUM($B$60:$Y$78,T$60,$C$85:$D107)</f>
        <v>0.47572231208278859</v>
      </c>
      <c r="U107" s="52">
        <f>DSUM($B$60:$Y$78,U$60,$C$85:$D107)</f>
        <v>0.47154331546949785</v>
      </c>
      <c r="V107" s="52">
        <f>DSUM($B$60:$Y$78,V$60,$C$85:$D107)</f>
        <v>0.44566067198294462</v>
      </c>
      <c r="W107" s="52">
        <f>DSUM($B$60:$Y$78,W$60,$C$85:$D107)</f>
        <v>0.43678944173630119</v>
      </c>
      <c r="X107" s="52">
        <f>DSUM($B$60:$Y$78,X$60,$C$85:$D107)</f>
        <v>0.44396044612162799</v>
      </c>
      <c r="Y107" s="52">
        <f>DSUM($B$60:$Y$78,Y$60,$C$85:$D107)</f>
        <v>6.3907640383945719</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340</v>
      </c>
      <c r="C108" s="122" t="s">
        <v>341</v>
      </c>
      <c r="D108" s="122" t="s">
        <v>342</v>
      </c>
      <c r="E108" s="52">
        <f>DSUM($B$60:$Y$78,E$60,$C$85:$D108)</f>
        <v>5.1236330311229983E-2</v>
      </c>
      <c r="F108" s="52">
        <f>DSUM($B$60:$Y$78,F$60,$C$85:$D108)</f>
        <v>8.4577850500886093E-2</v>
      </c>
      <c r="G108" s="52">
        <f>DSUM($B$60:$Y$78,G$60,$C$85:$D108)</f>
        <v>0.1195909255775067</v>
      </c>
      <c r="H108" s="52">
        <f>DSUM($B$60:$Y$78,H$60,$C$85:$D108)</f>
        <v>0.17007452165767545</v>
      </c>
      <c r="I108" s="52">
        <f>DSUM($B$60:$Y$78,I$60,$C$85:$D108)</f>
        <v>0.18854618134694751</v>
      </c>
      <c r="J108" s="52">
        <f>DSUM($B$60:$Y$78,J$60,$C$85:$D108)</f>
        <v>0.19920606570382698</v>
      </c>
      <c r="K108" s="52">
        <f>DSUM($B$60:$Y$78,K$60,$C$85:$D108)</f>
        <v>0.24830592844475274</v>
      </c>
      <c r="L108" s="52">
        <f>DSUM($B$60:$Y$78,L$60,$C$85:$D108)</f>
        <v>0.25643400454800147</v>
      </c>
      <c r="M108" s="52">
        <f>DSUM($B$60:$Y$78,M$60,$C$85:$D108)</f>
        <v>0.28622878129472862</v>
      </c>
      <c r="N108" s="52">
        <f>DSUM($B$60:$Y$78,N$60,$C$85:$D108)</f>
        <v>0.32995574258627985</v>
      </c>
      <c r="O108" s="52">
        <f>DSUM($B$60:$Y$78,O$60,$C$85:$D108)</f>
        <v>0.36043525837842366</v>
      </c>
      <c r="P108" s="52">
        <f>DSUM($B$60:$Y$78,P$60,$C$85:$D108)</f>
        <v>0.41146702872794044</v>
      </c>
      <c r="Q108" s="52">
        <f>DSUM($B$60:$Y$78,Q$60,$C$85:$D108)</f>
        <v>0.4675495362999475</v>
      </c>
      <c r="R108" s="52">
        <f>DSUM($B$60:$Y$78,R$60,$C$85:$D108)</f>
        <v>0.45386645185393693</v>
      </c>
      <c r="S108" s="52">
        <f>DSUM($B$60:$Y$78,S$60,$C$85:$D108)</f>
        <v>0.48961324376932769</v>
      </c>
      <c r="T108" s="52">
        <f>DSUM($B$60:$Y$78,T$60,$C$85:$D108)</f>
        <v>0.47572231208278859</v>
      </c>
      <c r="U108" s="52">
        <f>DSUM($B$60:$Y$78,U$60,$C$85:$D108)</f>
        <v>0.47154331546949785</v>
      </c>
      <c r="V108" s="52">
        <f>DSUM($B$60:$Y$78,V$60,$C$85:$D108)</f>
        <v>0.44566067198294462</v>
      </c>
      <c r="W108" s="52">
        <f>DSUM($B$60:$Y$78,W$60,$C$85:$D108)</f>
        <v>0.43678944173630119</v>
      </c>
      <c r="X108" s="52">
        <f>DSUM($B$60:$Y$78,X$60,$C$85:$D108)</f>
        <v>0.44396044612162799</v>
      </c>
      <c r="Y108" s="52">
        <f>DSUM($B$60:$Y$78,Y$60,$C$85:$D108)</f>
        <v>6.3907640383945719</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343</v>
      </c>
      <c r="C109" s="122" t="s">
        <v>344</v>
      </c>
      <c r="D109" s="122" t="s">
        <v>345</v>
      </c>
      <c r="E109" s="52">
        <f>DSUM($B$60:$Y$78,E$60,$C$85:$D109)</f>
        <v>5.1236330311229983E-2</v>
      </c>
      <c r="F109" s="52">
        <f>DSUM($B$60:$Y$78,F$60,$C$85:$D109)</f>
        <v>8.4577850500886093E-2</v>
      </c>
      <c r="G109" s="52">
        <f>DSUM($B$60:$Y$78,G$60,$C$85:$D109)</f>
        <v>0.1195909255775067</v>
      </c>
      <c r="H109" s="52">
        <f>DSUM($B$60:$Y$78,H$60,$C$85:$D109)</f>
        <v>0.17007452165767545</v>
      </c>
      <c r="I109" s="52">
        <f>DSUM($B$60:$Y$78,I$60,$C$85:$D109)</f>
        <v>0.18854618134694751</v>
      </c>
      <c r="J109" s="52">
        <f>DSUM($B$60:$Y$78,J$60,$C$85:$D109)</f>
        <v>0.19920606570382698</v>
      </c>
      <c r="K109" s="52">
        <f>DSUM($B$60:$Y$78,K$60,$C$85:$D109)</f>
        <v>0.24830592844475274</v>
      </c>
      <c r="L109" s="52">
        <f>DSUM($B$60:$Y$78,L$60,$C$85:$D109)</f>
        <v>0.25643400454800147</v>
      </c>
      <c r="M109" s="52">
        <f>DSUM($B$60:$Y$78,M$60,$C$85:$D109)</f>
        <v>0.28622878129472862</v>
      </c>
      <c r="N109" s="52">
        <f>DSUM($B$60:$Y$78,N$60,$C$85:$D109)</f>
        <v>0.32995574258627985</v>
      </c>
      <c r="O109" s="52">
        <f>DSUM($B$60:$Y$78,O$60,$C$85:$D109)</f>
        <v>0.36043525837842366</v>
      </c>
      <c r="P109" s="52">
        <f>DSUM($B$60:$Y$78,P$60,$C$85:$D109)</f>
        <v>0.41146702872794044</v>
      </c>
      <c r="Q109" s="52">
        <f>DSUM($B$60:$Y$78,Q$60,$C$85:$D109)</f>
        <v>0.4675495362999475</v>
      </c>
      <c r="R109" s="52">
        <f>DSUM($B$60:$Y$78,R$60,$C$85:$D109)</f>
        <v>0.45386645185393693</v>
      </c>
      <c r="S109" s="52">
        <f>DSUM($B$60:$Y$78,S$60,$C$85:$D109)</f>
        <v>0.48961324376932769</v>
      </c>
      <c r="T109" s="52">
        <f>DSUM($B$60:$Y$78,T$60,$C$85:$D109)</f>
        <v>0.47572231208278859</v>
      </c>
      <c r="U109" s="52">
        <f>DSUM($B$60:$Y$78,U$60,$C$85:$D109)</f>
        <v>0.47154331546949785</v>
      </c>
      <c r="V109" s="52">
        <f>DSUM($B$60:$Y$78,V$60,$C$85:$D109)</f>
        <v>0.44566067198294462</v>
      </c>
      <c r="W109" s="52">
        <f>DSUM($B$60:$Y$78,W$60,$C$85:$D109)</f>
        <v>0.43678944173630119</v>
      </c>
      <c r="X109" s="52">
        <f>DSUM($B$60:$Y$78,X$60,$C$85:$D109)</f>
        <v>0.44396044612162799</v>
      </c>
      <c r="Y109" s="52">
        <f>DSUM($B$60:$Y$78,Y$60,$C$85:$D109)</f>
        <v>6.3907640383945719</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346</v>
      </c>
      <c r="C110" s="122" t="s">
        <v>347</v>
      </c>
      <c r="D110" s="122" t="s">
        <v>348</v>
      </c>
      <c r="E110" s="52">
        <f>DSUM($B$60:$Y$78,E$60,$C$85:$D110)</f>
        <v>5.1236330311229983E-2</v>
      </c>
      <c r="F110" s="52">
        <f>DSUM($B$60:$Y$78,F$60,$C$85:$D110)</f>
        <v>8.4577850500886093E-2</v>
      </c>
      <c r="G110" s="52">
        <f>DSUM($B$60:$Y$78,G$60,$C$85:$D110)</f>
        <v>0.1195909255775067</v>
      </c>
      <c r="H110" s="52">
        <f>DSUM($B$60:$Y$78,H$60,$C$85:$D110)</f>
        <v>0.17007452165767545</v>
      </c>
      <c r="I110" s="52">
        <f>DSUM($B$60:$Y$78,I$60,$C$85:$D110)</f>
        <v>0.18854618134694751</v>
      </c>
      <c r="J110" s="52">
        <f>DSUM($B$60:$Y$78,J$60,$C$85:$D110)</f>
        <v>0.19920606570382698</v>
      </c>
      <c r="K110" s="52">
        <f>DSUM($B$60:$Y$78,K$60,$C$85:$D110)</f>
        <v>0.24830592844475274</v>
      </c>
      <c r="L110" s="52">
        <f>DSUM($B$60:$Y$78,L$60,$C$85:$D110)</f>
        <v>0.25643400454800147</v>
      </c>
      <c r="M110" s="52">
        <f>DSUM($B$60:$Y$78,M$60,$C$85:$D110)</f>
        <v>0.28622878129472862</v>
      </c>
      <c r="N110" s="52">
        <f>DSUM($B$60:$Y$78,N$60,$C$85:$D110)</f>
        <v>0.32995574258627985</v>
      </c>
      <c r="O110" s="52">
        <f>DSUM($B$60:$Y$78,O$60,$C$85:$D110)</f>
        <v>0.36043525837842366</v>
      </c>
      <c r="P110" s="52">
        <f>DSUM($B$60:$Y$78,P$60,$C$85:$D110)</f>
        <v>0.41146702872794044</v>
      </c>
      <c r="Q110" s="52">
        <f>DSUM($B$60:$Y$78,Q$60,$C$85:$D110)</f>
        <v>0.4675495362999475</v>
      </c>
      <c r="R110" s="52">
        <f>DSUM($B$60:$Y$78,R$60,$C$85:$D110)</f>
        <v>0.45386645185393693</v>
      </c>
      <c r="S110" s="52">
        <f>DSUM($B$60:$Y$78,S$60,$C$85:$D110)</f>
        <v>0.48961324376932769</v>
      </c>
      <c r="T110" s="52">
        <f>DSUM($B$60:$Y$78,T$60,$C$85:$D110)</f>
        <v>0.47572231208278859</v>
      </c>
      <c r="U110" s="52">
        <f>DSUM($B$60:$Y$78,U$60,$C$85:$D110)</f>
        <v>0.47154331546949785</v>
      </c>
      <c r="V110" s="52">
        <f>DSUM($B$60:$Y$78,V$60,$C$85:$D110)</f>
        <v>0.44566067198294462</v>
      </c>
      <c r="W110" s="52">
        <f>DSUM($B$60:$Y$78,W$60,$C$85:$D110)</f>
        <v>0.43678944173630119</v>
      </c>
      <c r="X110" s="52">
        <f>DSUM($B$60:$Y$78,X$60,$C$85:$D110)</f>
        <v>0.44396044612162799</v>
      </c>
      <c r="Y110" s="52">
        <f>DSUM($B$60:$Y$78,Y$60,$C$85:$D110)</f>
        <v>6.3907640383945719</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349</v>
      </c>
      <c r="C111" s="122" t="s">
        <v>350</v>
      </c>
      <c r="D111" s="122" t="s">
        <v>351</v>
      </c>
      <c r="E111" s="52">
        <f>DSUM($B$60:$Y$78,E$60,$C$85:$D111)</f>
        <v>5.1236330311229983E-2</v>
      </c>
      <c r="F111" s="52">
        <f>DSUM($B$60:$Y$78,F$60,$C$85:$D111)</f>
        <v>8.4577850500886093E-2</v>
      </c>
      <c r="G111" s="52">
        <f>DSUM($B$60:$Y$78,G$60,$C$85:$D111)</f>
        <v>0.1195909255775067</v>
      </c>
      <c r="H111" s="52">
        <f>DSUM($B$60:$Y$78,H$60,$C$85:$D111)</f>
        <v>0.17007452165767545</v>
      </c>
      <c r="I111" s="52">
        <f>DSUM($B$60:$Y$78,I$60,$C$85:$D111)</f>
        <v>0.18854618134694751</v>
      </c>
      <c r="J111" s="52">
        <f>DSUM($B$60:$Y$78,J$60,$C$85:$D111)</f>
        <v>0.19920606570382698</v>
      </c>
      <c r="K111" s="52">
        <f>DSUM($B$60:$Y$78,K$60,$C$85:$D111)</f>
        <v>0.24830592844475274</v>
      </c>
      <c r="L111" s="52">
        <f>DSUM($B$60:$Y$78,L$60,$C$85:$D111)</f>
        <v>0.25643400454800147</v>
      </c>
      <c r="M111" s="52">
        <f>DSUM($B$60:$Y$78,M$60,$C$85:$D111)</f>
        <v>0.28622878129472862</v>
      </c>
      <c r="N111" s="52">
        <f>DSUM($B$60:$Y$78,N$60,$C$85:$D111)</f>
        <v>0.32995574258627985</v>
      </c>
      <c r="O111" s="52">
        <f>DSUM($B$60:$Y$78,O$60,$C$85:$D111)</f>
        <v>0.36043525837842366</v>
      </c>
      <c r="P111" s="52">
        <f>DSUM($B$60:$Y$78,P$60,$C$85:$D111)</f>
        <v>0.41146702872794044</v>
      </c>
      <c r="Q111" s="52">
        <f>DSUM($B$60:$Y$78,Q$60,$C$85:$D111)</f>
        <v>0.4675495362999475</v>
      </c>
      <c r="R111" s="52">
        <f>DSUM($B$60:$Y$78,R$60,$C$85:$D111)</f>
        <v>0.45386645185393693</v>
      </c>
      <c r="S111" s="52">
        <f>DSUM($B$60:$Y$78,S$60,$C$85:$D111)</f>
        <v>0.48961324376932769</v>
      </c>
      <c r="T111" s="52">
        <f>DSUM($B$60:$Y$78,T$60,$C$85:$D111)</f>
        <v>0.47572231208278859</v>
      </c>
      <c r="U111" s="52">
        <f>DSUM($B$60:$Y$78,U$60,$C$85:$D111)</f>
        <v>0.47154331546949785</v>
      </c>
      <c r="V111" s="52">
        <f>DSUM($B$60:$Y$78,V$60,$C$85:$D111)</f>
        <v>0.44566067198294462</v>
      </c>
      <c r="W111" s="52">
        <f>DSUM($B$60:$Y$78,W$60,$C$85:$D111)</f>
        <v>0.43678944173630119</v>
      </c>
      <c r="X111" s="52">
        <f>DSUM($B$60:$Y$78,X$60,$C$85:$D111)</f>
        <v>0.44396044612162799</v>
      </c>
      <c r="Y111" s="52">
        <f>DSUM($B$60:$Y$78,Y$60,$C$85:$D111)</f>
        <v>6.3907640383945719</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352</v>
      </c>
      <c r="C112" s="122" t="s">
        <v>353</v>
      </c>
      <c r="D112" s="122" t="s">
        <v>354</v>
      </c>
      <c r="E112" s="52">
        <f>DSUM($B$60:$Y$78,E$60,$C$85:$D112)</f>
        <v>5.1236330311229983E-2</v>
      </c>
      <c r="F112" s="52">
        <f>DSUM($B$60:$Y$78,F$60,$C$85:$D112)</f>
        <v>8.4577850500886093E-2</v>
      </c>
      <c r="G112" s="52">
        <f>DSUM($B$60:$Y$78,G$60,$C$85:$D112)</f>
        <v>0.1195909255775067</v>
      </c>
      <c r="H112" s="52">
        <f>DSUM($B$60:$Y$78,H$60,$C$85:$D112)</f>
        <v>0.17007452165767545</v>
      </c>
      <c r="I112" s="52">
        <f>DSUM($B$60:$Y$78,I$60,$C$85:$D112)</f>
        <v>0.18854618134694751</v>
      </c>
      <c r="J112" s="52">
        <f>DSUM($B$60:$Y$78,J$60,$C$85:$D112)</f>
        <v>0.19920606570382698</v>
      </c>
      <c r="K112" s="52">
        <f>DSUM($B$60:$Y$78,K$60,$C$85:$D112)</f>
        <v>0.24830592844475274</v>
      </c>
      <c r="L112" s="52">
        <f>DSUM($B$60:$Y$78,L$60,$C$85:$D112)</f>
        <v>0.25643400454800147</v>
      </c>
      <c r="M112" s="52">
        <f>DSUM($B$60:$Y$78,M$60,$C$85:$D112)</f>
        <v>0.28622878129472862</v>
      </c>
      <c r="N112" s="52">
        <f>DSUM($B$60:$Y$78,N$60,$C$85:$D112)</f>
        <v>0.32995574258627985</v>
      </c>
      <c r="O112" s="52">
        <f>DSUM($B$60:$Y$78,O$60,$C$85:$D112)</f>
        <v>0.36043525837842366</v>
      </c>
      <c r="P112" s="52">
        <f>DSUM($B$60:$Y$78,P$60,$C$85:$D112)</f>
        <v>0.41146702872794044</v>
      </c>
      <c r="Q112" s="52">
        <f>DSUM($B$60:$Y$78,Q$60,$C$85:$D112)</f>
        <v>0.4675495362999475</v>
      </c>
      <c r="R112" s="52">
        <f>DSUM($B$60:$Y$78,R$60,$C$85:$D112)</f>
        <v>0.45386645185393693</v>
      </c>
      <c r="S112" s="52">
        <f>DSUM($B$60:$Y$78,S$60,$C$85:$D112)</f>
        <v>0.48961324376932769</v>
      </c>
      <c r="T112" s="52">
        <f>DSUM($B$60:$Y$78,T$60,$C$85:$D112)</f>
        <v>0.47572231208278859</v>
      </c>
      <c r="U112" s="52">
        <f>DSUM($B$60:$Y$78,U$60,$C$85:$D112)</f>
        <v>0.47154331546949785</v>
      </c>
      <c r="V112" s="52">
        <f>DSUM($B$60:$Y$78,V$60,$C$85:$D112)</f>
        <v>0.44566067198294462</v>
      </c>
      <c r="W112" s="52">
        <f>DSUM($B$60:$Y$78,W$60,$C$85:$D112)</f>
        <v>0.43678944173630119</v>
      </c>
      <c r="X112" s="52">
        <f>DSUM($B$60:$Y$78,X$60,$C$85:$D112)</f>
        <v>0.44396044612162799</v>
      </c>
      <c r="Y112" s="52">
        <f>DSUM($B$60:$Y$78,Y$60,$C$85:$D112)</f>
        <v>6.3907640383945719</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355</v>
      </c>
      <c r="C113" s="122" t="s">
        <v>356</v>
      </c>
      <c r="D113" s="122" t="s">
        <v>357</v>
      </c>
      <c r="E113" s="52">
        <f>DSUM($B$60:$Y$78,E$60,$C$85:$D113)</f>
        <v>5.1236330311229983E-2</v>
      </c>
      <c r="F113" s="52">
        <f>DSUM($B$60:$Y$78,F$60,$C$85:$D113)</f>
        <v>8.4577850500886093E-2</v>
      </c>
      <c r="G113" s="52">
        <f>DSUM($B$60:$Y$78,G$60,$C$85:$D113)</f>
        <v>0.1195909255775067</v>
      </c>
      <c r="H113" s="52">
        <f>DSUM($B$60:$Y$78,H$60,$C$85:$D113)</f>
        <v>0.17007452165767545</v>
      </c>
      <c r="I113" s="52">
        <f>DSUM($B$60:$Y$78,I$60,$C$85:$D113)</f>
        <v>0.18854618134694751</v>
      </c>
      <c r="J113" s="52">
        <f>DSUM($B$60:$Y$78,J$60,$C$85:$D113)</f>
        <v>0.19920606570382698</v>
      </c>
      <c r="K113" s="52">
        <f>DSUM($B$60:$Y$78,K$60,$C$85:$D113)</f>
        <v>0.24830592844475274</v>
      </c>
      <c r="L113" s="52">
        <f>DSUM($B$60:$Y$78,L$60,$C$85:$D113)</f>
        <v>0.25643400454800147</v>
      </c>
      <c r="M113" s="52">
        <f>DSUM($B$60:$Y$78,M$60,$C$85:$D113)</f>
        <v>0.28622878129472862</v>
      </c>
      <c r="N113" s="52">
        <f>DSUM($B$60:$Y$78,N$60,$C$85:$D113)</f>
        <v>0.32995574258627985</v>
      </c>
      <c r="O113" s="52">
        <f>DSUM($B$60:$Y$78,O$60,$C$85:$D113)</f>
        <v>0.36043525837842366</v>
      </c>
      <c r="P113" s="52">
        <f>DSUM($B$60:$Y$78,P$60,$C$85:$D113)</f>
        <v>0.41146702872794044</v>
      </c>
      <c r="Q113" s="52">
        <f>DSUM($B$60:$Y$78,Q$60,$C$85:$D113)</f>
        <v>0.4675495362999475</v>
      </c>
      <c r="R113" s="52">
        <f>DSUM($B$60:$Y$78,R$60,$C$85:$D113)</f>
        <v>0.45386645185393693</v>
      </c>
      <c r="S113" s="52">
        <f>DSUM($B$60:$Y$78,S$60,$C$85:$D113)</f>
        <v>0.48961324376932769</v>
      </c>
      <c r="T113" s="52">
        <f>DSUM($B$60:$Y$78,T$60,$C$85:$D113)</f>
        <v>0.47572231208278859</v>
      </c>
      <c r="U113" s="52">
        <f>DSUM($B$60:$Y$78,U$60,$C$85:$D113)</f>
        <v>0.47154331546949785</v>
      </c>
      <c r="V113" s="52">
        <f>DSUM($B$60:$Y$78,V$60,$C$85:$D113)</f>
        <v>0.44566067198294462</v>
      </c>
      <c r="W113" s="52">
        <f>DSUM($B$60:$Y$78,W$60,$C$85:$D113)</f>
        <v>0.43678944173630119</v>
      </c>
      <c r="X113" s="52">
        <f>DSUM($B$60:$Y$78,X$60,$C$85:$D113)</f>
        <v>0.44396044612162799</v>
      </c>
      <c r="Y113" s="52">
        <f>DSUM($B$60:$Y$78,Y$60,$C$85:$D113)</f>
        <v>6.3907640383945719</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358</v>
      </c>
      <c r="C114" s="122" t="s">
        <v>359</v>
      </c>
      <c r="D114" s="122" t="s">
        <v>360</v>
      </c>
      <c r="E114" s="52">
        <f>DSUM($B$60:$Y$78,E$60,$C$85:$D114)</f>
        <v>5.1236330311229983E-2</v>
      </c>
      <c r="F114" s="52">
        <f>DSUM($B$60:$Y$78,F$60,$C$85:$D114)</f>
        <v>8.4577850500886093E-2</v>
      </c>
      <c r="G114" s="52">
        <f>DSUM($B$60:$Y$78,G$60,$C$85:$D114)</f>
        <v>0.1195909255775067</v>
      </c>
      <c r="H114" s="52">
        <f>DSUM($B$60:$Y$78,H$60,$C$85:$D114)</f>
        <v>0.17007452165767545</v>
      </c>
      <c r="I114" s="52">
        <f>DSUM($B$60:$Y$78,I$60,$C$85:$D114)</f>
        <v>0.18854618134694751</v>
      </c>
      <c r="J114" s="52">
        <f>DSUM($B$60:$Y$78,J$60,$C$85:$D114)</f>
        <v>0.19920606570382698</v>
      </c>
      <c r="K114" s="52">
        <f>DSUM($B$60:$Y$78,K$60,$C$85:$D114)</f>
        <v>0.24830592844475274</v>
      </c>
      <c r="L114" s="52">
        <f>DSUM($B$60:$Y$78,L$60,$C$85:$D114)</f>
        <v>0.25643400454800147</v>
      </c>
      <c r="M114" s="52">
        <f>DSUM($B$60:$Y$78,M$60,$C$85:$D114)</f>
        <v>0.28622878129472862</v>
      </c>
      <c r="N114" s="52">
        <f>DSUM($B$60:$Y$78,N$60,$C$85:$D114)</f>
        <v>0.32995574258627985</v>
      </c>
      <c r="O114" s="52">
        <f>DSUM($B$60:$Y$78,O$60,$C$85:$D114)</f>
        <v>0.36043525837842366</v>
      </c>
      <c r="P114" s="52">
        <f>DSUM($B$60:$Y$78,P$60,$C$85:$D114)</f>
        <v>0.41146702872794044</v>
      </c>
      <c r="Q114" s="52">
        <f>DSUM($B$60:$Y$78,Q$60,$C$85:$D114)</f>
        <v>0.4675495362999475</v>
      </c>
      <c r="R114" s="52">
        <f>DSUM($B$60:$Y$78,R$60,$C$85:$D114)</f>
        <v>0.45386645185393693</v>
      </c>
      <c r="S114" s="52">
        <f>DSUM($B$60:$Y$78,S$60,$C$85:$D114)</f>
        <v>0.48961324376932769</v>
      </c>
      <c r="T114" s="52">
        <f>DSUM($B$60:$Y$78,T$60,$C$85:$D114)</f>
        <v>0.47572231208278859</v>
      </c>
      <c r="U114" s="52">
        <f>DSUM($B$60:$Y$78,U$60,$C$85:$D114)</f>
        <v>0.47154331546949785</v>
      </c>
      <c r="V114" s="52">
        <f>DSUM($B$60:$Y$78,V$60,$C$85:$D114)</f>
        <v>0.44566067198294462</v>
      </c>
      <c r="W114" s="52">
        <f>DSUM($B$60:$Y$78,W$60,$C$85:$D114)</f>
        <v>0.43678944173630119</v>
      </c>
      <c r="X114" s="52">
        <f>DSUM($B$60:$Y$78,X$60,$C$85:$D114)</f>
        <v>0.44396044612162799</v>
      </c>
      <c r="Y114" s="52">
        <f>DSUM($B$60:$Y$78,Y$60,$C$85:$D114)</f>
        <v>6.3907640383945719</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361</v>
      </c>
      <c r="C115" s="122" t="s">
        <v>362</v>
      </c>
      <c r="D115" s="122" t="s">
        <v>363</v>
      </c>
      <c r="E115" s="52">
        <f>DSUM($B$60:$Y$78,E$60,$C$85:$D115)</f>
        <v>5.1236330311229983E-2</v>
      </c>
      <c r="F115" s="52">
        <f>DSUM($B$60:$Y$78,F$60,$C$85:$D115)</f>
        <v>8.4577850500886093E-2</v>
      </c>
      <c r="G115" s="52">
        <f>DSUM($B$60:$Y$78,G$60,$C$85:$D115)</f>
        <v>0.1195909255775067</v>
      </c>
      <c r="H115" s="52">
        <f>DSUM($B$60:$Y$78,H$60,$C$85:$D115)</f>
        <v>0.17007452165767545</v>
      </c>
      <c r="I115" s="52">
        <f>DSUM($B$60:$Y$78,I$60,$C$85:$D115)</f>
        <v>0.18854618134694751</v>
      </c>
      <c r="J115" s="52">
        <f>DSUM($B$60:$Y$78,J$60,$C$85:$D115)</f>
        <v>0.19920606570382698</v>
      </c>
      <c r="K115" s="52">
        <f>DSUM($B$60:$Y$78,K$60,$C$85:$D115)</f>
        <v>0.24830592844475274</v>
      </c>
      <c r="L115" s="52">
        <f>DSUM($B$60:$Y$78,L$60,$C$85:$D115)</f>
        <v>0.25643400454800147</v>
      </c>
      <c r="M115" s="52">
        <f>DSUM($B$60:$Y$78,M$60,$C$85:$D115)</f>
        <v>0.28622878129472862</v>
      </c>
      <c r="N115" s="52">
        <f>DSUM($B$60:$Y$78,N$60,$C$85:$D115)</f>
        <v>0.32995574258627985</v>
      </c>
      <c r="O115" s="52">
        <f>DSUM($B$60:$Y$78,O$60,$C$85:$D115)</f>
        <v>0.36043525837842366</v>
      </c>
      <c r="P115" s="52">
        <f>DSUM($B$60:$Y$78,P$60,$C$85:$D115)</f>
        <v>0.41146702872794044</v>
      </c>
      <c r="Q115" s="52">
        <f>DSUM($B$60:$Y$78,Q$60,$C$85:$D115)</f>
        <v>0.4675495362999475</v>
      </c>
      <c r="R115" s="52">
        <f>DSUM($B$60:$Y$78,R$60,$C$85:$D115)</f>
        <v>0.45386645185393693</v>
      </c>
      <c r="S115" s="52">
        <f>DSUM($B$60:$Y$78,S$60,$C$85:$D115)</f>
        <v>0.48961324376932769</v>
      </c>
      <c r="T115" s="52">
        <f>DSUM($B$60:$Y$78,T$60,$C$85:$D115)</f>
        <v>0.47572231208278859</v>
      </c>
      <c r="U115" s="52">
        <f>DSUM($B$60:$Y$78,U$60,$C$85:$D115)</f>
        <v>0.47154331546949785</v>
      </c>
      <c r="V115" s="52">
        <f>DSUM($B$60:$Y$78,V$60,$C$85:$D115)</f>
        <v>0.44566067198294462</v>
      </c>
      <c r="W115" s="52">
        <f>DSUM($B$60:$Y$78,W$60,$C$85:$D115)</f>
        <v>0.43678944173630119</v>
      </c>
      <c r="X115" s="52">
        <f>DSUM($B$60:$Y$78,X$60,$C$85:$D115)</f>
        <v>0.44396044612162799</v>
      </c>
      <c r="Y115" s="52">
        <f>DSUM($B$60:$Y$78,Y$60,$C$85:$D115)</f>
        <v>6.3907640383945719</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364</v>
      </c>
      <c r="C116" s="122" t="s">
        <v>365</v>
      </c>
      <c r="D116" s="122" t="s">
        <v>366</v>
      </c>
      <c r="E116" s="52">
        <f>DSUM($B$60:$Y$78,E$60,$C$85:$D116)</f>
        <v>5.1236330311229983E-2</v>
      </c>
      <c r="F116" s="52">
        <f>DSUM($B$60:$Y$78,F$60,$C$85:$D116)</f>
        <v>8.4577850500886093E-2</v>
      </c>
      <c r="G116" s="52">
        <f>DSUM($B$60:$Y$78,G$60,$C$85:$D116)</f>
        <v>0.1195909255775067</v>
      </c>
      <c r="H116" s="52">
        <f>DSUM($B$60:$Y$78,H$60,$C$85:$D116)</f>
        <v>0.17007452165767545</v>
      </c>
      <c r="I116" s="52">
        <f>DSUM($B$60:$Y$78,I$60,$C$85:$D116)</f>
        <v>0.18854618134694751</v>
      </c>
      <c r="J116" s="52">
        <f>DSUM($B$60:$Y$78,J$60,$C$85:$D116)</f>
        <v>0.19920606570382698</v>
      </c>
      <c r="K116" s="52">
        <f>DSUM($B$60:$Y$78,K$60,$C$85:$D116)</f>
        <v>0.24830592844475274</v>
      </c>
      <c r="L116" s="52">
        <f>DSUM($B$60:$Y$78,L$60,$C$85:$D116)</f>
        <v>0.25643400454800147</v>
      </c>
      <c r="M116" s="52">
        <f>DSUM($B$60:$Y$78,M$60,$C$85:$D116)</f>
        <v>0.28622878129472862</v>
      </c>
      <c r="N116" s="52">
        <f>DSUM($B$60:$Y$78,N$60,$C$85:$D116)</f>
        <v>0.32995574258627985</v>
      </c>
      <c r="O116" s="52">
        <f>DSUM($B$60:$Y$78,O$60,$C$85:$D116)</f>
        <v>0.36043525837842366</v>
      </c>
      <c r="P116" s="52">
        <f>DSUM($B$60:$Y$78,P$60,$C$85:$D116)</f>
        <v>0.41146702872794044</v>
      </c>
      <c r="Q116" s="52">
        <f>DSUM($B$60:$Y$78,Q$60,$C$85:$D116)</f>
        <v>0.4675495362999475</v>
      </c>
      <c r="R116" s="52">
        <f>DSUM($B$60:$Y$78,R$60,$C$85:$D116)</f>
        <v>0.45386645185393693</v>
      </c>
      <c r="S116" s="52">
        <f>DSUM($B$60:$Y$78,S$60,$C$85:$D116)</f>
        <v>0.48961324376932769</v>
      </c>
      <c r="T116" s="52">
        <f>DSUM($B$60:$Y$78,T$60,$C$85:$D116)</f>
        <v>0.47572231208278859</v>
      </c>
      <c r="U116" s="52">
        <f>DSUM($B$60:$Y$78,U$60,$C$85:$D116)</f>
        <v>0.47154331546949785</v>
      </c>
      <c r="V116" s="52">
        <f>DSUM($B$60:$Y$78,V$60,$C$85:$D116)</f>
        <v>0.44566067198294462</v>
      </c>
      <c r="W116" s="52">
        <f>DSUM($B$60:$Y$78,W$60,$C$85:$D116)</f>
        <v>0.43678944173630119</v>
      </c>
      <c r="X116" s="52">
        <f>DSUM($B$60:$Y$78,X$60,$C$85:$D116)</f>
        <v>0.44396044612162799</v>
      </c>
      <c r="Y116" s="52">
        <f>DSUM($B$60:$Y$78,Y$60,$C$85:$D116)</f>
        <v>6.3907640383945719</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367</v>
      </c>
      <c r="C117" s="122" t="s">
        <v>368</v>
      </c>
      <c r="D117" s="122" t="s">
        <v>369</v>
      </c>
      <c r="E117" s="52">
        <f>DSUM($B$60:$Y$78,E$60,$C$85:$D117)</f>
        <v>5.1236330311229983E-2</v>
      </c>
      <c r="F117" s="52">
        <f>DSUM($B$60:$Y$78,F$60,$C$85:$D117)</f>
        <v>8.4577850500886093E-2</v>
      </c>
      <c r="G117" s="52">
        <f>DSUM($B$60:$Y$78,G$60,$C$85:$D117)</f>
        <v>0.1195909255775067</v>
      </c>
      <c r="H117" s="52">
        <f>DSUM($B$60:$Y$78,H$60,$C$85:$D117)</f>
        <v>0.17007452165767545</v>
      </c>
      <c r="I117" s="52">
        <f>DSUM($B$60:$Y$78,I$60,$C$85:$D117)</f>
        <v>0.18854618134694751</v>
      </c>
      <c r="J117" s="52">
        <f>DSUM($B$60:$Y$78,J$60,$C$85:$D117)</f>
        <v>0.19920606570382698</v>
      </c>
      <c r="K117" s="52">
        <f>DSUM($B$60:$Y$78,K$60,$C$85:$D117)</f>
        <v>0.24830592844475274</v>
      </c>
      <c r="L117" s="52">
        <f>DSUM($B$60:$Y$78,L$60,$C$85:$D117)</f>
        <v>0.25643400454800147</v>
      </c>
      <c r="M117" s="52">
        <f>DSUM($B$60:$Y$78,M$60,$C$85:$D117)</f>
        <v>0.28622878129472862</v>
      </c>
      <c r="N117" s="52">
        <f>DSUM($B$60:$Y$78,N$60,$C$85:$D117)</f>
        <v>0.32995574258627985</v>
      </c>
      <c r="O117" s="52">
        <f>DSUM($B$60:$Y$78,O$60,$C$85:$D117)</f>
        <v>0.36043525837842366</v>
      </c>
      <c r="P117" s="52">
        <f>DSUM($B$60:$Y$78,P$60,$C$85:$D117)</f>
        <v>0.41146702872794044</v>
      </c>
      <c r="Q117" s="52">
        <f>DSUM($B$60:$Y$78,Q$60,$C$85:$D117)</f>
        <v>0.4675495362999475</v>
      </c>
      <c r="R117" s="52">
        <f>DSUM($B$60:$Y$78,R$60,$C$85:$D117)</f>
        <v>0.45386645185393693</v>
      </c>
      <c r="S117" s="52">
        <f>DSUM($B$60:$Y$78,S$60,$C$85:$D117)</f>
        <v>0.48961324376932769</v>
      </c>
      <c r="T117" s="52">
        <f>DSUM($B$60:$Y$78,T$60,$C$85:$D117)</f>
        <v>0.47572231208278859</v>
      </c>
      <c r="U117" s="52">
        <f>DSUM($B$60:$Y$78,U$60,$C$85:$D117)</f>
        <v>0.47154331546949785</v>
      </c>
      <c r="V117" s="52">
        <f>DSUM($B$60:$Y$78,V$60,$C$85:$D117)</f>
        <v>0.44566067198294462</v>
      </c>
      <c r="W117" s="52">
        <f>DSUM($B$60:$Y$78,W$60,$C$85:$D117)</f>
        <v>0.43678944173630119</v>
      </c>
      <c r="X117" s="52">
        <f>DSUM($B$60:$Y$78,X$60,$C$85:$D117)</f>
        <v>0.44396044612162799</v>
      </c>
      <c r="Y117" s="52">
        <f>DSUM($B$60:$Y$78,Y$60,$C$85:$D117)</f>
        <v>6.3907640383945719</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202"/>
      <c r="D118" s="202"/>
      <c r="E118" s="52"/>
      <c r="F118" s="52"/>
      <c r="G118" s="52"/>
      <c r="H118" s="52"/>
      <c r="I118" s="52"/>
      <c r="J118" s="52"/>
      <c r="K118" s="52"/>
      <c r="L118" s="52"/>
      <c r="M118" s="52"/>
      <c r="N118" s="52"/>
      <c r="O118" s="52"/>
      <c r="P118" s="52"/>
      <c r="Q118" s="52"/>
      <c r="R118" s="52"/>
      <c r="S118" s="52"/>
      <c r="T118" s="52"/>
      <c r="U118" s="52"/>
      <c r="V118" s="52"/>
      <c r="W118" s="52"/>
      <c r="X118" s="52"/>
      <c r="Y118" s="52"/>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23">
        <f>E117</f>
        <v>5.1236330311229983E-2</v>
      </c>
      <c r="F119" s="123">
        <f t="shared" ref="F119:Y119" si="24">F117</f>
        <v>8.4577850500886093E-2</v>
      </c>
      <c r="G119" s="123">
        <f t="shared" si="24"/>
        <v>0.1195909255775067</v>
      </c>
      <c r="H119" s="123">
        <f t="shared" si="24"/>
        <v>0.17007452165767545</v>
      </c>
      <c r="I119" s="123">
        <f t="shared" si="24"/>
        <v>0.18854618134694751</v>
      </c>
      <c r="J119" s="123">
        <f t="shared" si="24"/>
        <v>0.19920606570382698</v>
      </c>
      <c r="K119" s="123">
        <f t="shared" si="24"/>
        <v>0.24830592844475274</v>
      </c>
      <c r="L119" s="123">
        <f t="shared" si="24"/>
        <v>0.25643400454800147</v>
      </c>
      <c r="M119" s="123">
        <f t="shared" si="24"/>
        <v>0.28622878129472862</v>
      </c>
      <c r="N119" s="123">
        <f t="shared" si="24"/>
        <v>0.32995574258627985</v>
      </c>
      <c r="O119" s="123">
        <f t="shared" si="24"/>
        <v>0.36043525837842366</v>
      </c>
      <c r="P119" s="123">
        <f t="shared" si="24"/>
        <v>0.41146702872794044</v>
      </c>
      <c r="Q119" s="123">
        <f t="shared" si="24"/>
        <v>0.4675495362999475</v>
      </c>
      <c r="R119" s="123">
        <f t="shared" si="24"/>
        <v>0.45386645185393693</v>
      </c>
      <c r="S119" s="123">
        <f t="shared" si="24"/>
        <v>0.48961324376932769</v>
      </c>
      <c r="T119" s="123">
        <f t="shared" si="24"/>
        <v>0.47572231208278859</v>
      </c>
      <c r="U119" s="123">
        <f t="shared" si="24"/>
        <v>0.47154331546949785</v>
      </c>
      <c r="V119" s="123">
        <f t="shared" si="24"/>
        <v>0.44566067198294462</v>
      </c>
      <c r="W119" s="123">
        <f t="shared" si="24"/>
        <v>0.43678944173630119</v>
      </c>
      <c r="X119" s="123">
        <f t="shared" si="24"/>
        <v>0.44396044612162799</v>
      </c>
      <c r="Y119" s="123">
        <f t="shared" si="24"/>
        <v>6.3907640383945719</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6" t="s">
        <v>309</v>
      </c>
      <c r="B120" s="107"/>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7" t="str">
        <f>C8</f>
        <v>ECM-VAV-NEW</v>
      </c>
      <c r="E121" s="98">
        <f>E84</f>
        <v>2016</v>
      </c>
      <c r="F121" s="98">
        <f t="shared" ref="F121:Y121" si="25">F84</f>
        <v>2017</v>
      </c>
      <c r="G121" s="98">
        <f t="shared" si="25"/>
        <v>2018</v>
      </c>
      <c r="H121" s="98">
        <f t="shared" si="25"/>
        <v>2019</v>
      </c>
      <c r="I121" s="98">
        <f t="shared" si="25"/>
        <v>2020</v>
      </c>
      <c r="J121" s="98">
        <f t="shared" si="25"/>
        <v>2021</v>
      </c>
      <c r="K121" s="98">
        <f t="shared" si="25"/>
        <v>2022</v>
      </c>
      <c r="L121" s="98">
        <f t="shared" si="25"/>
        <v>2023</v>
      </c>
      <c r="M121" s="98">
        <f t="shared" si="25"/>
        <v>2024</v>
      </c>
      <c r="N121" s="98">
        <f t="shared" si="25"/>
        <v>2025</v>
      </c>
      <c r="O121" s="98">
        <f t="shared" si="25"/>
        <v>2026</v>
      </c>
      <c r="P121" s="98">
        <f t="shared" si="25"/>
        <v>2027</v>
      </c>
      <c r="Q121" s="98">
        <f t="shared" si="25"/>
        <v>2028</v>
      </c>
      <c r="R121" s="98">
        <f t="shared" si="25"/>
        <v>2029</v>
      </c>
      <c r="S121" s="98">
        <f t="shared" si="25"/>
        <v>2030</v>
      </c>
      <c r="T121" s="98">
        <f t="shared" si="25"/>
        <v>2031</v>
      </c>
      <c r="U121" s="98">
        <f t="shared" si="25"/>
        <v>2032</v>
      </c>
      <c r="V121" s="98">
        <f t="shared" si="25"/>
        <v>2033</v>
      </c>
      <c r="W121" s="98">
        <f t="shared" si="25"/>
        <v>2034</v>
      </c>
      <c r="X121" s="98">
        <f t="shared" si="25"/>
        <v>2035</v>
      </c>
      <c r="Y121" s="98" t="str">
        <f t="shared" si="25"/>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9" t="str">
        <f>CONCATENATE("aMW_",E$11)</f>
        <v>aMW_2016</v>
      </c>
      <c r="F122" s="99" t="str">
        <f t="shared" ref="F122:Y122" si="26">CONCATENATE("aMW_",F$11)</f>
        <v>aMW_2017</v>
      </c>
      <c r="G122" s="99" t="str">
        <f t="shared" si="26"/>
        <v>aMW_2018</v>
      </c>
      <c r="H122" s="99" t="str">
        <f t="shared" si="26"/>
        <v>aMW_2019</v>
      </c>
      <c r="I122" s="99" t="str">
        <f t="shared" si="26"/>
        <v>aMW_2020</v>
      </c>
      <c r="J122" s="99" t="str">
        <f t="shared" si="26"/>
        <v>aMW_2021</v>
      </c>
      <c r="K122" s="99" t="str">
        <f t="shared" si="26"/>
        <v>aMW_2022</v>
      </c>
      <c r="L122" s="99" t="str">
        <f t="shared" si="26"/>
        <v>aMW_2023</v>
      </c>
      <c r="M122" s="99" t="str">
        <f t="shared" si="26"/>
        <v>aMW_2024</v>
      </c>
      <c r="N122" s="99" t="str">
        <f t="shared" si="26"/>
        <v>aMW_2025</v>
      </c>
      <c r="O122" s="99" t="str">
        <f t="shared" si="26"/>
        <v>aMW_2026</v>
      </c>
      <c r="P122" s="99" t="str">
        <f t="shared" si="26"/>
        <v>aMW_2027</v>
      </c>
      <c r="Q122" s="99" t="str">
        <f t="shared" si="26"/>
        <v>aMW_2028</v>
      </c>
      <c r="R122" s="99" t="str">
        <f t="shared" si="26"/>
        <v>aMW_2029</v>
      </c>
      <c r="S122" s="99" t="str">
        <f t="shared" si="26"/>
        <v>aMW_2030</v>
      </c>
      <c r="T122" s="99" t="str">
        <f t="shared" si="26"/>
        <v>aMW_2031</v>
      </c>
      <c r="U122" s="99" t="str">
        <f t="shared" si="26"/>
        <v>aMW_2032</v>
      </c>
      <c r="V122" s="99" t="str">
        <f t="shared" si="26"/>
        <v>aMW_2033</v>
      </c>
      <c r="W122" s="99" t="str">
        <f t="shared" si="26"/>
        <v>aMW_2034</v>
      </c>
      <c r="X122" s="99" t="str">
        <f t="shared" si="26"/>
        <v>aMW_2035</v>
      </c>
      <c r="Y122" s="99" t="str">
        <f t="shared" si="26"/>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55</v>
      </c>
      <c r="E123" s="101">
        <f t="shared" ref="E123:Y123" si="27">E86</f>
        <v>0</v>
      </c>
      <c r="F123" s="101">
        <f t="shared" si="27"/>
        <v>0</v>
      </c>
      <c r="G123" s="101">
        <f t="shared" si="27"/>
        <v>0</v>
      </c>
      <c r="H123" s="101">
        <f t="shared" si="27"/>
        <v>0</v>
      </c>
      <c r="I123" s="101">
        <f t="shared" si="27"/>
        <v>0</v>
      </c>
      <c r="J123" s="101">
        <f t="shared" si="27"/>
        <v>0</v>
      </c>
      <c r="K123" s="101">
        <f t="shared" si="27"/>
        <v>0</v>
      </c>
      <c r="L123" s="101">
        <f t="shared" si="27"/>
        <v>0</v>
      </c>
      <c r="M123" s="101">
        <f t="shared" si="27"/>
        <v>0</v>
      </c>
      <c r="N123" s="101">
        <f t="shared" si="27"/>
        <v>0</v>
      </c>
      <c r="O123" s="101">
        <f t="shared" si="27"/>
        <v>0</v>
      </c>
      <c r="P123" s="101">
        <f t="shared" si="27"/>
        <v>0</v>
      </c>
      <c r="Q123" s="101">
        <f t="shared" si="27"/>
        <v>0</v>
      </c>
      <c r="R123" s="101">
        <f t="shared" si="27"/>
        <v>0</v>
      </c>
      <c r="S123" s="101">
        <f t="shared" si="27"/>
        <v>0</v>
      </c>
      <c r="T123" s="101">
        <f t="shared" si="27"/>
        <v>0</v>
      </c>
      <c r="U123" s="101">
        <f t="shared" si="27"/>
        <v>0</v>
      </c>
      <c r="V123" s="101">
        <f t="shared" si="27"/>
        <v>0</v>
      </c>
      <c r="W123" s="101">
        <f t="shared" si="27"/>
        <v>0</v>
      </c>
      <c r="X123" s="101">
        <f t="shared" si="27"/>
        <v>0</v>
      </c>
      <c r="Y123" s="101">
        <f t="shared" si="27"/>
        <v>0</v>
      </c>
      <c r="Z123" s="20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56</v>
      </c>
      <c r="E124" s="101">
        <f t="shared" ref="E124:Y136" si="28">E87-E86</f>
        <v>0</v>
      </c>
      <c r="F124" s="101">
        <f t="shared" si="28"/>
        <v>0</v>
      </c>
      <c r="G124" s="101">
        <f t="shared" si="28"/>
        <v>0</v>
      </c>
      <c r="H124" s="101">
        <f t="shared" si="28"/>
        <v>0</v>
      </c>
      <c r="I124" s="101">
        <f t="shared" si="28"/>
        <v>0</v>
      </c>
      <c r="J124" s="101">
        <f t="shared" si="28"/>
        <v>0</v>
      </c>
      <c r="K124" s="101">
        <f t="shared" si="28"/>
        <v>0</v>
      </c>
      <c r="L124" s="101">
        <f t="shared" si="28"/>
        <v>0</v>
      </c>
      <c r="M124" s="101">
        <f t="shared" si="28"/>
        <v>0</v>
      </c>
      <c r="N124" s="101">
        <f t="shared" si="28"/>
        <v>0</v>
      </c>
      <c r="O124" s="101">
        <f t="shared" si="28"/>
        <v>0</v>
      </c>
      <c r="P124" s="101">
        <f t="shared" si="28"/>
        <v>0</v>
      </c>
      <c r="Q124" s="101">
        <f t="shared" si="28"/>
        <v>0</v>
      </c>
      <c r="R124" s="101">
        <f t="shared" si="28"/>
        <v>0</v>
      </c>
      <c r="S124" s="101">
        <f t="shared" si="28"/>
        <v>0</v>
      </c>
      <c r="T124" s="101">
        <f t="shared" si="28"/>
        <v>0</v>
      </c>
      <c r="U124" s="101">
        <f t="shared" si="28"/>
        <v>0</v>
      </c>
      <c r="V124" s="101">
        <f t="shared" si="28"/>
        <v>0</v>
      </c>
      <c r="W124" s="101">
        <f t="shared" si="28"/>
        <v>0</v>
      </c>
      <c r="X124" s="101">
        <f t="shared" si="28"/>
        <v>0</v>
      </c>
      <c r="Y124" s="101">
        <f t="shared" si="28"/>
        <v>0</v>
      </c>
      <c r="Z124" s="20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57</v>
      </c>
      <c r="E125" s="101">
        <f t="shared" si="28"/>
        <v>0</v>
      </c>
      <c r="F125" s="101">
        <f t="shared" si="28"/>
        <v>0</v>
      </c>
      <c r="G125" s="101">
        <f t="shared" si="28"/>
        <v>0</v>
      </c>
      <c r="H125" s="101">
        <f t="shared" si="28"/>
        <v>0</v>
      </c>
      <c r="I125" s="101">
        <f t="shared" si="28"/>
        <v>0</v>
      </c>
      <c r="J125" s="101">
        <f t="shared" si="28"/>
        <v>0</v>
      </c>
      <c r="K125" s="101">
        <f t="shared" si="28"/>
        <v>0</v>
      </c>
      <c r="L125" s="101">
        <f t="shared" si="28"/>
        <v>0</v>
      </c>
      <c r="M125" s="101">
        <f t="shared" si="28"/>
        <v>0</v>
      </c>
      <c r="N125" s="101">
        <f t="shared" si="28"/>
        <v>0</v>
      </c>
      <c r="O125" s="101">
        <f t="shared" si="28"/>
        <v>0</v>
      </c>
      <c r="P125" s="101">
        <f t="shared" si="28"/>
        <v>0</v>
      </c>
      <c r="Q125" s="101">
        <f t="shared" si="28"/>
        <v>0</v>
      </c>
      <c r="R125" s="101">
        <f t="shared" si="28"/>
        <v>0</v>
      </c>
      <c r="S125" s="101">
        <f t="shared" si="28"/>
        <v>0</v>
      </c>
      <c r="T125" s="101">
        <f t="shared" si="28"/>
        <v>0</v>
      </c>
      <c r="U125" s="101">
        <f t="shared" si="28"/>
        <v>0</v>
      </c>
      <c r="V125" s="101">
        <f t="shared" si="28"/>
        <v>0</v>
      </c>
      <c r="W125" s="101">
        <f t="shared" si="28"/>
        <v>0</v>
      </c>
      <c r="X125" s="101">
        <f t="shared" si="28"/>
        <v>0</v>
      </c>
      <c r="Y125" s="101">
        <f t="shared" si="28"/>
        <v>0</v>
      </c>
      <c r="Z125" s="20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58</v>
      </c>
      <c r="E126" s="101">
        <f t="shared" si="28"/>
        <v>5.1236330311229983E-2</v>
      </c>
      <c r="F126" s="101">
        <f t="shared" si="28"/>
        <v>8.4577850500886093E-2</v>
      </c>
      <c r="G126" s="101">
        <f t="shared" si="28"/>
        <v>0.1195909255775067</v>
      </c>
      <c r="H126" s="101">
        <f t="shared" si="28"/>
        <v>0.17007452165767545</v>
      </c>
      <c r="I126" s="101">
        <f t="shared" si="28"/>
        <v>0.18854618134694751</v>
      </c>
      <c r="J126" s="101">
        <f t="shared" si="28"/>
        <v>0.19920606570382698</v>
      </c>
      <c r="K126" s="101">
        <f t="shared" si="28"/>
        <v>0.24830592844475274</v>
      </c>
      <c r="L126" s="101">
        <f t="shared" si="28"/>
        <v>0.25643400454800147</v>
      </c>
      <c r="M126" s="101">
        <f t="shared" si="28"/>
        <v>0.28622878129472862</v>
      </c>
      <c r="N126" s="101">
        <f t="shared" si="28"/>
        <v>0.32995574258627985</v>
      </c>
      <c r="O126" s="101">
        <f t="shared" si="28"/>
        <v>0.36043525837842366</v>
      </c>
      <c r="P126" s="101">
        <f t="shared" si="28"/>
        <v>0.41146702872794044</v>
      </c>
      <c r="Q126" s="101">
        <f t="shared" si="28"/>
        <v>0.4675495362999475</v>
      </c>
      <c r="R126" s="101">
        <f t="shared" si="28"/>
        <v>0.45386645185393693</v>
      </c>
      <c r="S126" s="101">
        <f t="shared" si="28"/>
        <v>0.48961324376932769</v>
      </c>
      <c r="T126" s="101">
        <f t="shared" si="28"/>
        <v>0.47572231208278859</v>
      </c>
      <c r="U126" s="101">
        <f t="shared" si="28"/>
        <v>0.47154331546949785</v>
      </c>
      <c r="V126" s="101">
        <f t="shared" si="28"/>
        <v>0.44566067198294462</v>
      </c>
      <c r="W126" s="101">
        <f t="shared" si="28"/>
        <v>0.43678944173630119</v>
      </c>
      <c r="X126" s="101">
        <f t="shared" si="28"/>
        <v>0.44396044612162799</v>
      </c>
      <c r="Y126" s="101">
        <f t="shared" si="28"/>
        <v>6.3907640383945719</v>
      </c>
      <c r="Z126" s="20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59</v>
      </c>
      <c r="E127" s="101">
        <f t="shared" si="28"/>
        <v>0</v>
      </c>
      <c r="F127" s="101">
        <f t="shared" si="28"/>
        <v>0</v>
      </c>
      <c r="G127" s="101">
        <f t="shared" si="28"/>
        <v>0</v>
      </c>
      <c r="H127" s="101">
        <f t="shared" si="28"/>
        <v>0</v>
      </c>
      <c r="I127" s="101">
        <f t="shared" si="28"/>
        <v>0</v>
      </c>
      <c r="J127" s="101">
        <f t="shared" si="28"/>
        <v>0</v>
      </c>
      <c r="K127" s="101">
        <f t="shared" si="28"/>
        <v>0</v>
      </c>
      <c r="L127" s="101">
        <f t="shared" si="28"/>
        <v>0</v>
      </c>
      <c r="M127" s="101">
        <f t="shared" si="28"/>
        <v>0</v>
      </c>
      <c r="N127" s="101">
        <f t="shared" si="28"/>
        <v>0</v>
      </c>
      <c r="O127" s="101">
        <f t="shared" si="28"/>
        <v>0</v>
      </c>
      <c r="P127" s="101">
        <f t="shared" si="28"/>
        <v>0</v>
      </c>
      <c r="Q127" s="101">
        <f t="shared" si="28"/>
        <v>0</v>
      </c>
      <c r="R127" s="101">
        <f t="shared" si="28"/>
        <v>0</v>
      </c>
      <c r="S127" s="101">
        <f t="shared" si="28"/>
        <v>0</v>
      </c>
      <c r="T127" s="101">
        <f t="shared" si="28"/>
        <v>0</v>
      </c>
      <c r="U127" s="101">
        <f t="shared" si="28"/>
        <v>0</v>
      </c>
      <c r="V127" s="101">
        <f t="shared" si="28"/>
        <v>0</v>
      </c>
      <c r="W127" s="101">
        <f t="shared" si="28"/>
        <v>0</v>
      </c>
      <c r="X127" s="101">
        <f t="shared" si="28"/>
        <v>0</v>
      </c>
      <c r="Y127" s="101">
        <f t="shared" si="28"/>
        <v>0</v>
      </c>
      <c r="Z127" s="20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60</v>
      </c>
      <c r="E128" s="101">
        <f t="shared" si="28"/>
        <v>0</v>
      </c>
      <c r="F128" s="101">
        <f t="shared" si="28"/>
        <v>0</v>
      </c>
      <c r="G128" s="101">
        <f t="shared" si="28"/>
        <v>0</v>
      </c>
      <c r="H128" s="101">
        <f t="shared" si="28"/>
        <v>0</v>
      </c>
      <c r="I128" s="101">
        <f t="shared" si="28"/>
        <v>0</v>
      </c>
      <c r="J128" s="101">
        <f t="shared" si="28"/>
        <v>0</v>
      </c>
      <c r="K128" s="101">
        <f t="shared" si="28"/>
        <v>0</v>
      </c>
      <c r="L128" s="101">
        <f t="shared" si="28"/>
        <v>0</v>
      </c>
      <c r="M128" s="101">
        <f t="shared" si="28"/>
        <v>0</v>
      </c>
      <c r="N128" s="101">
        <f t="shared" si="28"/>
        <v>0</v>
      </c>
      <c r="O128" s="101">
        <f t="shared" si="28"/>
        <v>0</v>
      </c>
      <c r="P128" s="101">
        <f t="shared" si="28"/>
        <v>0</v>
      </c>
      <c r="Q128" s="101">
        <f t="shared" si="28"/>
        <v>0</v>
      </c>
      <c r="R128" s="101">
        <f t="shared" si="28"/>
        <v>0</v>
      </c>
      <c r="S128" s="101">
        <f t="shared" si="28"/>
        <v>0</v>
      </c>
      <c r="T128" s="101">
        <f t="shared" si="28"/>
        <v>0</v>
      </c>
      <c r="U128" s="101">
        <f t="shared" si="28"/>
        <v>0</v>
      </c>
      <c r="V128" s="101">
        <f t="shared" si="28"/>
        <v>0</v>
      </c>
      <c r="W128" s="101">
        <f t="shared" si="28"/>
        <v>0</v>
      </c>
      <c r="X128" s="101">
        <f t="shared" si="28"/>
        <v>0</v>
      </c>
      <c r="Y128" s="101">
        <f t="shared" si="28"/>
        <v>0</v>
      </c>
      <c r="Z128" s="20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61</v>
      </c>
      <c r="E129" s="101">
        <f t="shared" si="28"/>
        <v>0</v>
      </c>
      <c r="F129" s="101">
        <f t="shared" si="28"/>
        <v>0</v>
      </c>
      <c r="G129" s="101">
        <f t="shared" si="28"/>
        <v>0</v>
      </c>
      <c r="H129" s="101">
        <f t="shared" si="28"/>
        <v>0</v>
      </c>
      <c r="I129" s="101">
        <f t="shared" si="28"/>
        <v>0</v>
      </c>
      <c r="J129" s="101">
        <f t="shared" si="28"/>
        <v>0</v>
      </c>
      <c r="K129" s="101">
        <f t="shared" si="28"/>
        <v>0</v>
      </c>
      <c r="L129" s="101">
        <f t="shared" si="28"/>
        <v>0</v>
      </c>
      <c r="M129" s="101">
        <f t="shared" si="28"/>
        <v>0</v>
      </c>
      <c r="N129" s="101">
        <f t="shared" si="28"/>
        <v>0</v>
      </c>
      <c r="O129" s="101">
        <f t="shared" si="28"/>
        <v>0</v>
      </c>
      <c r="P129" s="101">
        <f t="shared" si="28"/>
        <v>0</v>
      </c>
      <c r="Q129" s="101">
        <f t="shared" si="28"/>
        <v>0</v>
      </c>
      <c r="R129" s="101">
        <f t="shared" si="28"/>
        <v>0</v>
      </c>
      <c r="S129" s="101">
        <f t="shared" si="28"/>
        <v>0</v>
      </c>
      <c r="T129" s="101">
        <f t="shared" si="28"/>
        <v>0</v>
      </c>
      <c r="U129" s="101">
        <f t="shared" si="28"/>
        <v>0</v>
      </c>
      <c r="V129" s="101">
        <f t="shared" si="28"/>
        <v>0</v>
      </c>
      <c r="W129" s="101">
        <f t="shared" si="28"/>
        <v>0</v>
      </c>
      <c r="X129" s="101">
        <f t="shared" si="28"/>
        <v>0</v>
      </c>
      <c r="Y129" s="101">
        <f t="shared" si="28"/>
        <v>0</v>
      </c>
      <c r="Z129" s="203"/>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62</v>
      </c>
      <c r="E130" s="101">
        <f t="shared" si="28"/>
        <v>0</v>
      </c>
      <c r="F130" s="101">
        <f t="shared" si="28"/>
        <v>0</v>
      </c>
      <c r="G130" s="101">
        <f t="shared" si="28"/>
        <v>0</v>
      </c>
      <c r="H130" s="101">
        <f t="shared" si="28"/>
        <v>0</v>
      </c>
      <c r="I130" s="101">
        <f t="shared" si="28"/>
        <v>0</v>
      </c>
      <c r="J130" s="101">
        <f t="shared" si="28"/>
        <v>0</v>
      </c>
      <c r="K130" s="101">
        <f t="shared" si="28"/>
        <v>0</v>
      </c>
      <c r="L130" s="101">
        <f t="shared" si="28"/>
        <v>0</v>
      </c>
      <c r="M130" s="101">
        <f t="shared" si="28"/>
        <v>0</v>
      </c>
      <c r="N130" s="101">
        <f t="shared" si="28"/>
        <v>0</v>
      </c>
      <c r="O130" s="101">
        <f t="shared" si="28"/>
        <v>0</v>
      </c>
      <c r="P130" s="101">
        <f t="shared" si="28"/>
        <v>0</v>
      </c>
      <c r="Q130" s="101">
        <f t="shared" si="28"/>
        <v>0</v>
      </c>
      <c r="R130" s="101">
        <f t="shared" si="28"/>
        <v>0</v>
      </c>
      <c r="S130" s="101">
        <f t="shared" si="28"/>
        <v>0</v>
      </c>
      <c r="T130" s="101">
        <f t="shared" si="28"/>
        <v>0</v>
      </c>
      <c r="U130" s="101">
        <f t="shared" si="28"/>
        <v>0</v>
      </c>
      <c r="V130" s="101">
        <f t="shared" si="28"/>
        <v>0</v>
      </c>
      <c r="W130" s="101">
        <f t="shared" si="28"/>
        <v>0</v>
      </c>
      <c r="X130" s="101">
        <f t="shared" si="28"/>
        <v>0</v>
      </c>
      <c r="Y130" s="101">
        <f t="shared" si="28"/>
        <v>0</v>
      </c>
      <c r="Z130" s="20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63</v>
      </c>
      <c r="E131" s="101">
        <f t="shared" si="28"/>
        <v>0</v>
      </c>
      <c r="F131" s="101">
        <f t="shared" si="28"/>
        <v>0</v>
      </c>
      <c r="G131" s="101">
        <f t="shared" si="28"/>
        <v>0</v>
      </c>
      <c r="H131" s="101">
        <f t="shared" si="28"/>
        <v>0</v>
      </c>
      <c r="I131" s="101">
        <f t="shared" si="28"/>
        <v>0</v>
      </c>
      <c r="J131" s="101">
        <f t="shared" si="28"/>
        <v>0</v>
      </c>
      <c r="K131" s="101">
        <f t="shared" si="28"/>
        <v>0</v>
      </c>
      <c r="L131" s="101">
        <f t="shared" si="28"/>
        <v>0</v>
      </c>
      <c r="M131" s="101">
        <f t="shared" si="28"/>
        <v>0</v>
      </c>
      <c r="N131" s="101">
        <f t="shared" si="28"/>
        <v>0</v>
      </c>
      <c r="O131" s="101">
        <f t="shared" si="28"/>
        <v>0</v>
      </c>
      <c r="P131" s="101">
        <f t="shared" si="28"/>
        <v>0</v>
      </c>
      <c r="Q131" s="101">
        <f t="shared" si="28"/>
        <v>0</v>
      </c>
      <c r="R131" s="101">
        <f t="shared" si="28"/>
        <v>0</v>
      </c>
      <c r="S131" s="101">
        <f t="shared" si="28"/>
        <v>0</v>
      </c>
      <c r="T131" s="101">
        <f t="shared" si="28"/>
        <v>0</v>
      </c>
      <c r="U131" s="101">
        <f t="shared" si="28"/>
        <v>0</v>
      </c>
      <c r="V131" s="101">
        <f t="shared" si="28"/>
        <v>0</v>
      </c>
      <c r="W131" s="101">
        <f t="shared" si="28"/>
        <v>0</v>
      </c>
      <c r="X131" s="101">
        <f t="shared" si="28"/>
        <v>0</v>
      </c>
      <c r="Y131" s="101">
        <f t="shared" si="28"/>
        <v>0</v>
      </c>
      <c r="Z131" s="20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64</v>
      </c>
      <c r="E132" s="101">
        <f t="shared" si="28"/>
        <v>0</v>
      </c>
      <c r="F132" s="101">
        <f t="shared" si="28"/>
        <v>0</v>
      </c>
      <c r="G132" s="101">
        <f t="shared" si="28"/>
        <v>0</v>
      </c>
      <c r="H132" s="101">
        <f t="shared" si="28"/>
        <v>0</v>
      </c>
      <c r="I132" s="101">
        <f t="shared" si="28"/>
        <v>0</v>
      </c>
      <c r="J132" s="101">
        <f t="shared" si="28"/>
        <v>0</v>
      </c>
      <c r="K132" s="101">
        <f t="shared" si="28"/>
        <v>0</v>
      </c>
      <c r="L132" s="101">
        <f t="shared" si="28"/>
        <v>0</v>
      </c>
      <c r="M132" s="101">
        <f t="shared" si="28"/>
        <v>0</v>
      </c>
      <c r="N132" s="101">
        <f t="shared" si="28"/>
        <v>0</v>
      </c>
      <c r="O132" s="101">
        <f t="shared" si="28"/>
        <v>0</v>
      </c>
      <c r="P132" s="101">
        <f t="shared" si="28"/>
        <v>0</v>
      </c>
      <c r="Q132" s="101">
        <f t="shared" si="28"/>
        <v>0</v>
      </c>
      <c r="R132" s="101">
        <f t="shared" si="28"/>
        <v>0</v>
      </c>
      <c r="S132" s="101">
        <f t="shared" si="28"/>
        <v>0</v>
      </c>
      <c r="T132" s="101">
        <f t="shared" si="28"/>
        <v>0</v>
      </c>
      <c r="U132" s="101">
        <f t="shared" si="28"/>
        <v>0</v>
      </c>
      <c r="V132" s="101">
        <f t="shared" si="28"/>
        <v>0</v>
      </c>
      <c r="W132" s="101">
        <f t="shared" si="28"/>
        <v>0</v>
      </c>
      <c r="X132" s="101">
        <f t="shared" si="28"/>
        <v>0</v>
      </c>
      <c r="Y132" s="101">
        <f t="shared" si="28"/>
        <v>0</v>
      </c>
      <c r="Z132" s="20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65</v>
      </c>
      <c r="E133" s="101">
        <f t="shared" si="28"/>
        <v>0</v>
      </c>
      <c r="F133" s="101">
        <f t="shared" si="28"/>
        <v>0</v>
      </c>
      <c r="G133" s="101">
        <f t="shared" si="28"/>
        <v>0</v>
      </c>
      <c r="H133" s="101">
        <f t="shared" si="28"/>
        <v>0</v>
      </c>
      <c r="I133" s="101">
        <f t="shared" si="28"/>
        <v>0</v>
      </c>
      <c r="J133" s="101">
        <f t="shared" si="28"/>
        <v>0</v>
      </c>
      <c r="K133" s="101">
        <f t="shared" si="28"/>
        <v>0</v>
      </c>
      <c r="L133" s="101">
        <f t="shared" si="28"/>
        <v>0</v>
      </c>
      <c r="M133" s="101">
        <f t="shared" si="28"/>
        <v>0</v>
      </c>
      <c r="N133" s="101">
        <f t="shared" si="28"/>
        <v>0</v>
      </c>
      <c r="O133" s="101">
        <f t="shared" si="28"/>
        <v>0</v>
      </c>
      <c r="P133" s="101">
        <f t="shared" si="28"/>
        <v>0</v>
      </c>
      <c r="Q133" s="101">
        <f t="shared" si="28"/>
        <v>0</v>
      </c>
      <c r="R133" s="101">
        <f t="shared" si="28"/>
        <v>0</v>
      </c>
      <c r="S133" s="101">
        <f t="shared" si="28"/>
        <v>0</v>
      </c>
      <c r="T133" s="101">
        <f t="shared" si="28"/>
        <v>0</v>
      </c>
      <c r="U133" s="101">
        <f t="shared" si="28"/>
        <v>0</v>
      </c>
      <c r="V133" s="101">
        <f t="shared" si="28"/>
        <v>0</v>
      </c>
      <c r="W133" s="101">
        <f t="shared" si="28"/>
        <v>0</v>
      </c>
      <c r="X133" s="101">
        <f t="shared" si="28"/>
        <v>0</v>
      </c>
      <c r="Y133" s="101">
        <f t="shared" si="28"/>
        <v>0</v>
      </c>
      <c r="Z133" s="20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66</v>
      </c>
      <c r="E134" s="101">
        <f t="shared" si="28"/>
        <v>0</v>
      </c>
      <c r="F134" s="101">
        <f t="shared" si="28"/>
        <v>0</v>
      </c>
      <c r="G134" s="101">
        <f t="shared" si="28"/>
        <v>0</v>
      </c>
      <c r="H134" s="101">
        <f t="shared" si="28"/>
        <v>0</v>
      </c>
      <c r="I134" s="101">
        <f t="shared" si="28"/>
        <v>0</v>
      </c>
      <c r="J134" s="101">
        <f t="shared" si="28"/>
        <v>0</v>
      </c>
      <c r="K134" s="101">
        <f t="shared" si="28"/>
        <v>0</v>
      </c>
      <c r="L134" s="101">
        <f t="shared" si="28"/>
        <v>0</v>
      </c>
      <c r="M134" s="101">
        <f t="shared" si="28"/>
        <v>0</v>
      </c>
      <c r="N134" s="101">
        <f t="shared" si="28"/>
        <v>0</v>
      </c>
      <c r="O134" s="101">
        <f t="shared" si="28"/>
        <v>0</v>
      </c>
      <c r="P134" s="101">
        <f t="shared" si="28"/>
        <v>0</v>
      </c>
      <c r="Q134" s="101">
        <f t="shared" si="28"/>
        <v>0</v>
      </c>
      <c r="R134" s="101">
        <f t="shared" si="28"/>
        <v>0</v>
      </c>
      <c r="S134" s="101">
        <f t="shared" si="28"/>
        <v>0</v>
      </c>
      <c r="T134" s="101">
        <f t="shared" si="28"/>
        <v>0</v>
      </c>
      <c r="U134" s="101">
        <f t="shared" si="28"/>
        <v>0</v>
      </c>
      <c r="V134" s="101">
        <f t="shared" si="28"/>
        <v>0</v>
      </c>
      <c r="W134" s="101">
        <f t="shared" si="28"/>
        <v>0</v>
      </c>
      <c r="X134" s="101">
        <f t="shared" si="28"/>
        <v>0</v>
      </c>
      <c r="Y134" s="101">
        <f t="shared" si="28"/>
        <v>0</v>
      </c>
      <c r="Z134" s="20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67</v>
      </c>
      <c r="E135" s="101">
        <f t="shared" si="28"/>
        <v>0</v>
      </c>
      <c r="F135" s="101">
        <f t="shared" si="28"/>
        <v>0</v>
      </c>
      <c r="G135" s="101">
        <f t="shared" si="28"/>
        <v>0</v>
      </c>
      <c r="H135" s="101">
        <f t="shared" si="28"/>
        <v>0</v>
      </c>
      <c r="I135" s="101">
        <f t="shared" si="28"/>
        <v>0</v>
      </c>
      <c r="J135" s="101">
        <f t="shared" si="28"/>
        <v>0</v>
      </c>
      <c r="K135" s="101">
        <f t="shared" si="28"/>
        <v>0</v>
      </c>
      <c r="L135" s="101">
        <f t="shared" si="28"/>
        <v>0</v>
      </c>
      <c r="M135" s="101">
        <f t="shared" si="28"/>
        <v>0</v>
      </c>
      <c r="N135" s="101">
        <f t="shared" si="28"/>
        <v>0</v>
      </c>
      <c r="O135" s="101">
        <f t="shared" si="28"/>
        <v>0</v>
      </c>
      <c r="P135" s="101">
        <f t="shared" si="28"/>
        <v>0</v>
      </c>
      <c r="Q135" s="101">
        <f t="shared" si="28"/>
        <v>0</v>
      </c>
      <c r="R135" s="101">
        <f t="shared" si="28"/>
        <v>0</v>
      </c>
      <c r="S135" s="101">
        <f t="shared" si="28"/>
        <v>0</v>
      </c>
      <c r="T135" s="101">
        <f t="shared" si="28"/>
        <v>0</v>
      </c>
      <c r="U135" s="101">
        <f t="shared" si="28"/>
        <v>0</v>
      </c>
      <c r="V135" s="101">
        <f t="shared" si="28"/>
        <v>0</v>
      </c>
      <c r="W135" s="101">
        <f t="shared" si="28"/>
        <v>0</v>
      </c>
      <c r="X135" s="101">
        <f t="shared" si="28"/>
        <v>0</v>
      </c>
      <c r="Y135" s="101">
        <f t="shared" si="28"/>
        <v>0</v>
      </c>
      <c r="Z135" s="20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68</v>
      </c>
      <c r="E136" s="101">
        <f t="shared" si="28"/>
        <v>0</v>
      </c>
      <c r="F136" s="101">
        <f t="shared" si="28"/>
        <v>0</v>
      </c>
      <c r="G136" s="101">
        <f t="shared" si="28"/>
        <v>0</v>
      </c>
      <c r="H136" s="101">
        <f t="shared" ref="H136:Y136" si="29">H99-H98</f>
        <v>0</v>
      </c>
      <c r="I136" s="101">
        <f t="shared" si="29"/>
        <v>0</v>
      </c>
      <c r="J136" s="101">
        <f t="shared" si="29"/>
        <v>0</v>
      </c>
      <c r="K136" s="101">
        <f t="shared" si="29"/>
        <v>0</v>
      </c>
      <c r="L136" s="101">
        <f t="shared" si="29"/>
        <v>0</v>
      </c>
      <c r="M136" s="101">
        <f t="shared" si="29"/>
        <v>0</v>
      </c>
      <c r="N136" s="101">
        <f t="shared" si="29"/>
        <v>0</v>
      </c>
      <c r="O136" s="101">
        <f t="shared" si="29"/>
        <v>0</v>
      </c>
      <c r="P136" s="101">
        <f t="shared" si="29"/>
        <v>0</v>
      </c>
      <c r="Q136" s="101">
        <f t="shared" si="29"/>
        <v>0</v>
      </c>
      <c r="R136" s="101">
        <f t="shared" si="29"/>
        <v>0</v>
      </c>
      <c r="S136" s="101">
        <f t="shared" si="29"/>
        <v>0</v>
      </c>
      <c r="T136" s="101">
        <f t="shared" si="29"/>
        <v>0</v>
      </c>
      <c r="U136" s="101">
        <f t="shared" si="29"/>
        <v>0</v>
      </c>
      <c r="V136" s="101">
        <f t="shared" si="29"/>
        <v>0</v>
      </c>
      <c r="W136" s="101">
        <f t="shared" si="29"/>
        <v>0</v>
      </c>
      <c r="X136" s="101">
        <f t="shared" si="29"/>
        <v>0</v>
      </c>
      <c r="Y136" s="101">
        <f t="shared" si="29"/>
        <v>0</v>
      </c>
      <c r="Z136" s="20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69</v>
      </c>
      <c r="E137" s="101">
        <f t="shared" ref="E137:Y149" si="30">E100-E99</f>
        <v>0</v>
      </c>
      <c r="F137" s="101">
        <f t="shared" si="30"/>
        <v>0</v>
      </c>
      <c r="G137" s="101">
        <f t="shared" si="30"/>
        <v>0</v>
      </c>
      <c r="H137" s="101">
        <f t="shared" si="30"/>
        <v>0</v>
      </c>
      <c r="I137" s="101">
        <f t="shared" si="30"/>
        <v>0</v>
      </c>
      <c r="J137" s="101">
        <f t="shared" si="30"/>
        <v>0</v>
      </c>
      <c r="K137" s="101">
        <f t="shared" si="30"/>
        <v>0</v>
      </c>
      <c r="L137" s="101">
        <f t="shared" si="30"/>
        <v>0</v>
      </c>
      <c r="M137" s="101">
        <f t="shared" si="30"/>
        <v>0</v>
      </c>
      <c r="N137" s="101">
        <f t="shared" si="30"/>
        <v>0</v>
      </c>
      <c r="O137" s="101">
        <f t="shared" si="30"/>
        <v>0</v>
      </c>
      <c r="P137" s="101">
        <f t="shared" si="30"/>
        <v>0</v>
      </c>
      <c r="Q137" s="101">
        <f t="shared" si="30"/>
        <v>0</v>
      </c>
      <c r="R137" s="101">
        <f t="shared" si="30"/>
        <v>0</v>
      </c>
      <c r="S137" s="101">
        <f t="shared" si="30"/>
        <v>0</v>
      </c>
      <c r="T137" s="101">
        <f t="shared" si="30"/>
        <v>0</v>
      </c>
      <c r="U137" s="101">
        <f t="shared" si="30"/>
        <v>0</v>
      </c>
      <c r="V137" s="101">
        <f t="shared" si="30"/>
        <v>0</v>
      </c>
      <c r="W137" s="101">
        <f t="shared" si="30"/>
        <v>0</v>
      </c>
      <c r="X137" s="101">
        <f t="shared" si="30"/>
        <v>0</v>
      </c>
      <c r="Y137" s="101">
        <f t="shared" si="30"/>
        <v>0</v>
      </c>
      <c r="Z137" s="20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70</v>
      </c>
      <c r="E138" s="101">
        <f t="shared" si="30"/>
        <v>0</v>
      </c>
      <c r="F138" s="101">
        <f t="shared" si="30"/>
        <v>0</v>
      </c>
      <c r="G138" s="101">
        <f t="shared" si="30"/>
        <v>0</v>
      </c>
      <c r="H138" s="101">
        <f t="shared" si="30"/>
        <v>0</v>
      </c>
      <c r="I138" s="101">
        <f t="shared" si="30"/>
        <v>0</v>
      </c>
      <c r="J138" s="101">
        <f t="shared" si="30"/>
        <v>0</v>
      </c>
      <c r="K138" s="101">
        <f t="shared" si="30"/>
        <v>0</v>
      </c>
      <c r="L138" s="101">
        <f t="shared" si="30"/>
        <v>0</v>
      </c>
      <c r="M138" s="101">
        <f t="shared" si="30"/>
        <v>0</v>
      </c>
      <c r="N138" s="101">
        <f t="shared" si="30"/>
        <v>0</v>
      </c>
      <c r="O138" s="101">
        <f t="shared" si="30"/>
        <v>0</v>
      </c>
      <c r="P138" s="101">
        <f t="shared" si="30"/>
        <v>0</v>
      </c>
      <c r="Q138" s="101">
        <f t="shared" si="30"/>
        <v>0</v>
      </c>
      <c r="R138" s="101">
        <f t="shared" si="30"/>
        <v>0</v>
      </c>
      <c r="S138" s="101">
        <f t="shared" si="30"/>
        <v>0</v>
      </c>
      <c r="T138" s="101">
        <f t="shared" si="30"/>
        <v>0</v>
      </c>
      <c r="U138" s="101">
        <f t="shared" si="30"/>
        <v>0</v>
      </c>
      <c r="V138" s="101">
        <f t="shared" si="30"/>
        <v>0</v>
      </c>
      <c r="W138" s="101">
        <f t="shared" si="30"/>
        <v>0</v>
      </c>
      <c r="X138" s="101">
        <f t="shared" si="30"/>
        <v>0</v>
      </c>
      <c r="Y138" s="101">
        <f t="shared" si="30"/>
        <v>0</v>
      </c>
      <c r="Z138" s="20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71</v>
      </c>
      <c r="E139" s="101">
        <f t="shared" si="30"/>
        <v>0</v>
      </c>
      <c r="F139" s="101">
        <f t="shared" si="30"/>
        <v>0</v>
      </c>
      <c r="G139" s="101">
        <f t="shared" si="30"/>
        <v>0</v>
      </c>
      <c r="H139" s="101">
        <f t="shared" si="30"/>
        <v>0</v>
      </c>
      <c r="I139" s="101">
        <f t="shared" si="30"/>
        <v>0</v>
      </c>
      <c r="J139" s="101">
        <f t="shared" si="30"/>
        <v>0</v>
      </c>
      <c r="K139" s="101">
        <f t="shared" si="30"/>
        <v>0</v>
      </c>
      <c r="L139" s="101">
        <f t="shared" si="30"/>
        <v>0</v>
      </c>
      <c r="M139" s="101">
        <f t="shared" si="30"/>
        <v>0</v>
      </c>
      <c r="N139" s="101">
        <f t="shared" si="30"/>
        <v>0</v>
      </c>
      <c r="O139" s="101">
        <f t="shared" si="30"/>
        <v>0</v>
      </c>
      <c r="P139" s="101">
        <f t="shared" si="30"/>
        <v>0</v>
      </c>
      <c r="Q139" s="101">
        <f t="shared" si="30"/>
        <v>0</v>
      </c>
      <c r="R139" s="101">
        <f t="shared" si="30"/>
        <v>0</v>
      </c>
      <c r="S139" s="101">
        <f t="shared" si="30"/>
        <v>0</v>
      </c>
      <c r="T139" s="101">
        <f t="shared" si="30"/>
        <v>0</v>
      </c>
      <c r="U139" s="101">
        <f t="shared" si="30"/>
        <v>0</v>
      </c>
      <c r="V139" s="101">
        <f t="shared" si="30"/>
        <v>0</v>
      </c>
      <c r="W139" s="101">
        <f t="shared" si="30"/>
        <v>0</v>
      </c>
      <c r="X139" s="101">
        <f t="shared" si="30"/>
        <v>0</v>
      </c>
      <c r="Y139" s="101">
        <f t="shared" si="30"/>
        <v>0</v>
      </c>
      <c r="Z139" s="20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72</v>
      </c>
      <c r="E140" s="101">
        <f t="shared" si="30"/>
        <v>0</v>
      </c>
      <c r="F140" s="101">
        <f t="shared" si="30"/>
        <v>0</v>
      </c>
      <c r="G140" s="101">
        <f t="shared" si="30"/>
        <v>0</v>
      </c>
      <c r="H140" s="101">
        <f t="shared" si="30"/>
        <v>0</v>
      </c>
      <c r="I140" s="101">
        <f t="shared" si="30"/>
        <v>0</v>
      </c>
      <c r="J140" s="101">
        <f t="shared" si="30"/>
        <v>0</v>
      </c>
      <c r="K140" s="101">
        <f t="shared" si="30"/>
        <v>0</v>
      </c>
      <c r="L140" s="101">
        <f t="shared" si="30"/>
        <v>0</v>
      </c>
      <c r="M140" s="101">
        <f t="shared" si="30"/>
        <v>0</v>
      </c>
      <c r="N140" s="101">
        <f t="shared" si="30"/>
        <v>0</v>
      </c>
      <c r="O140" s="101">
        <f t="shared" si="30"/>
        <v>0</v>
      </c>
      <c r="P140" s="101">
        <f t="shared" si="30"/>
        <v>0</v>
      </c>
      <c r="Q140" s="101">
        <f t="shared" si="30"/>
        <v>0</v>
      </c>
      <c r="R140" s="101">
        <f t="shared" si="30"/>
        <v>0</v>
      </c>
      <c r="S140" s="101">
        <f t="shared" si="30"/>
        <v>0</v>
      </c>
      <c r="T140" s="101">
        <f t="shared" si="30"/>
        <v>0</v>
      </c>
      <c r="U140" s="101">
        <f t="shared" si="30"/>
        <v>0</v>
      </c>
      <c r="V140" s="101">
        <f t="shared" si="30"/>
        <v>0</v>
      </c>
      <c r="W140" s="101">
        <f t="shared" si="30"/>
        <v>0</v>
      </c>
      <c r="X140" s="101">
        <f t="shared" si="30"/>
        <v>0</v>
      </c>
      <c r="Y140" s="101">
        <f t="shared" si="30"/>
        <v>0</v>
      </c>
      <c r="Z140" s="203"/>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73</v>
      </c>
      <c r="E141" s="101">
        <f t="shared" si="30"/>
        <v>0</v>
      </c>
      <c r="F141" s="101">
        <f t="shared" si="30"/>
        <v>0</v>
      </c>
      <c r="G141" s="101">
        <f t="shared" si="30"/>
        <v>0</v>
      </c>
      <c r="H141" s="101">
        <f t="shared" si="30"/>
        <v>0</v>
      </c>
      <c r="I141" s="101">
        <f t="shared" si="30"/>
        <v>0</v>
      </c>
      <c r="J141" s="101">
        <f t="shared" si="30"/>
        <v>0</v>
      </c>
      <c r="K141" s="101">
        <f t="shared" si="30"/>
        <v>0</v>
      </c>
      <c r="L141" s="101">
        <f t="shared" si="30"/>
        <v>0</v>
      </c>
      <c r="M141" s="101">
        <f t="shared" si="30"/>
        <v>0</v>
      </c>
      <c r="N141" s="101">
        <f t="shared" si="30"/>
        <v>0</v>
      </c>
      <c r="O141" s="101">
        <f t="shared" si="30"/>
        <v>0</v>
      </c>
      <c r="P141" s="101">
        <f t="shared" si="30"/>
        <v>0</v>
      </c>
      <c r="Q141" s="101">
        <f t="shared" si="30"/>
        <v>0</v>
      </c>
      <c r="R141" s="101">
        <f t="shared" si="30"/>
        <v>0</v>
      </c>
      <c r="S141" s="101">
        <f t="shared" si="30"/>
        <v>0</v>
      </c>
      <c r="T141" s="101">
        <f t="shared" si="30"/>
        <v>0</v>
      </c>
      <c r="U141" s="101">
        <f t="shared" si="30"/>
        <v>0</v>
      </c>
      <c r="V141" s="101">
        <f t="shared" si="30"/>
        <v>0</v>
      </c>
      <c r="W141" s="101">
        <f t="shared" si="30"/>
        <v>0</v>
      </c>
      <c r="X141" s="101">
        <f t="shared" si="30"/>
        <v>0</v>
      </c>
      <c r="Y141" s="101">
        <f t="shared" si="30"/>
        <v>0</v>
      </c>
      <c r="Z141" s="20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74</v>
      </c>
      <c r="E142" s="101">
        <f t="shared" si="30"/>
        <v>0</v>
      </c>
      <c r="F142" s="101">
        <f t="shared" si="30"/>
        <v>0</v>
      </c>
      <c r="G142" s="101">
        <f t="shared" si="30"/>
        <v>0</v>
      </c>
      <c r="H142" s="101">
        <f t="shared" si="30"/>
        <v>0</v>
      </c>
      <c r="I142" s="101">
        <f t="shared" si="30"/>
        <v>0</v>
      </c>
      <c r="J142" s="101">
        <f t="shared" si="30"/>
        <v>0</v>
      </c>
      <c r="K142" s="101">
        <f t="shared" si="30"/>
        <v>0</v>
      </c>
      <c r="L142" s="101">
        <f t="shared" si="30"/>
        <v>0</v>
      </c>
      <c r="M142" s="101">
        <f t="shared" si="30"/>
        <v>0</v>
      </c>
      <c r="N142" s="101">
        <f t="shared" si="30"/>
        <v>0</v>
      </c>
      <c r="O142" s="101">
        <f t="shared" si="30"/>
        <v>0</v>
      </c>
      <c r="P142" s="101">
        <f t="shared" si="30"/>
        <v>0</v>
      </c>
      <c r="Q142" s="101">
        <f t="shared" si="30"/>
        <v>0</v>
      </c>
      <c r="R142" s="101">
        <f t="shared" si="30"/>
        <v>0</v>
      </c>
      <c r="S142" s="101">
        <f t="shared" si="30"/>
        <v>0</v>
      </c>
      <c r="T142" s="101">
        <f t="shared" si="30"/>
        <v>0</v>
      </c>
      <c r="U142" s="101">
        <f t="shared" si="30"/>
        <v>0</v>
      </c>
      <c r="V142" s="101">
        <f t="shared" si="30"/>
        <v>0</v>
      </c>
      <c r="W142" s="101">
        <f t="shared" si="30"/>
        <v>0</v>
      </c>
      <c r="X142" s="101">
        <f t="shared" si="30"/>
        <v>0</v>
      </c>
      <c r="Y142" s="101">
        <f t="shared" si="30"/>
        <v>0</v>
      </c>
      <c r="Z142" s="20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75</v>
      </c>
      <c r="E143" s="101">
        <f t="shared" si="30"/>
        <v>0</v>
      </c>
      <c r="F143" s="101">
        <f t="shared" si="30"/>
        <v>0</v>
      </c>
      <c r="G143" s="101">
        <f t="shared" si="30"/>
        <v>0</v>
      </c>
      <c r="H143" s="101">
        <f t="shared" si="30"/>
        <v>0</v>
      </c>
      <c r="I143" s="101">
        <f t="shared" si="30"/>
        <v>0</v>
      </c>
      <c r="J143" s="101">
        <f t="shared" si="30"/>
        <v>0</v>
      </c>
      <c r="K143" s="101">
        <f t="shared" si="30"/>
        <v>0</v>
      </c>
      <c r="L143" s="101">
        <f t="shared" si="30"/>
        <v>0</v>
      </c>
      <c r="M143" s="101">
        <f t="shared" si="30"/>
        <v>0</v>
      </c>
      <c r="N143" s="101">
        <f t="shared" si="30"/>
        <v>0</v>
      </c>
      <c r="O143" s="101">
        <f t="shared" si="30"/>
        <v>0</v>
      </c>
      <c r="P143" s="101">
        <f t="shared" si="30"/>
        <v>0</v>
      </c>
      <c r="Q143" s="101">
        <f t="shared" si="30"/>
        <v>0</v>
      </c>
      <c r="R143" s="101">
        <f t="shared" si="30"/>
        <v>0</v>
      </c>
      <c r="S143" s="101">
        <f t="shared" si="30"/>
        <v>0</v>
      </c>
      <c r="T143" s="101">
        <f t="shared" si="30"/>
        <v>0</v>
      </c>
      <c r="U143" s="101">
        <f t="shared" si="30"/>
        <v>0</v>
      </c>
      <c r="V143" s="101">
        <f t="shared" si="30"/>
        <v>0</v>
      </c>
      <c r="W143" s="101">
        <f t="shared" si="30"/>
        <v>0</v>
      </c>
      <c r="X143" s="101">
        <f t="shared" si="30"/>
        <v>0</v>
      </c>
      <c r="Y143" s="101">
        <f t="shared" si="30"/>
        <v>0</v>
      </c>
      <c r="Z143" s="20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338</v>
      </c>
      <c r="E144" s="101">
        <f t="shared" si="30"/>
        <v>0</v>
      </c>
      <c r="F144" s="101">
        <f t="shared" si="30"/>
        <v>0</v>
      </c>
      <c r="G144" s="101">
        <f t="shared" si="30"/>
        <v>0</v>
      </c>
      <c r="H144" s="101">
        <f t="shared" si="30"/>
        <v>0</v>
      </c>
      <c r="I144" s="101">
        <f t="shared" si="30"/>
        <v>0</v>
      </c>
      <c r="J144" s="101">
        <f t="shared" si="30"/>
        <v>0</v>
      </c>
      <c r="K144" s="101">
        <f t="shared" si="30"/>
        <v>0</v>
      </c>
      <c r="L144" s="101">
        <f t="shared" si="30"/>
        <v>0</v>
      </c>
      <c r="M144" s="101">
        <f t="shared" si="30"/>
        <v>0</v>
      </c>
      <c r="N144" s="101">
        <f t="shared" si="30"/>
        <v>0</v>
      </c>
      <c r="O144" s="101">
        <f t="shared" si="30"/>
        <v>0</v>
      </c>
      <c r="P144" s="101">
        <f t="shared" si="30"/>
        <v>0</v>
      </c>
      <c r="Q144" s="101">
        <f t="shared" si="30"/>
        <v>0</v>
      </c>
      <c r="R144" s="101">
        <f t="shared" si="30"/>
        <v>0</v>
      </c>
      <c r="S144" s="101">
        <f t="shared" si="30"/>
        <v>0</v>
      </c>
      <c r="T144" s="101">
        <f t="shared" si="30"/>
        <v>0</v>
      </c>
      <c r="U144" s="101">
        <f t="shared" si="30"/>
        <v>0</v>
      </c>
      <c r="V144" s="101">
        <f t="shared" si="30"/>
        <v>0</v>
      </c>
      <c r="W144" s="101">
        <f t="shared" si="30"/>
        <v>0</v>
      </c>
      <c r="X144" s="101">
        <f t="shared" si="30"/>
        <v>0</v>
      </c>
      <c r="Y144" s="101">
        <f t="shared" si="30"/>
        <v>0</v>
      </c>
      <c r="Z144" s="20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340</v>
      </c>
      <c r="E145" s="101">
        <f t="shared" si="30"/>
        <v>0</v>
      </c>
      <c r="F145" s="101">
        <f t="shared" si="30"/>
        <v>0</v>
      </c>
      <c r="G145" s="101">
        <f t="shared" si="30"/>
        <v>0</v>
      </c>
      <c r="H145" s="101">
        <f t="shared" si="30"/>
        <v>0</v>
      </c>
      <c r="I145" s="101">
        <f t="shared" si="30"/>
        <v>0</v>
      </c>
      <c r="J145" s="101">
        <f t="shared" si="30"/>
        <v>0</v>
      </c>
      <c r="K145" s="101">
        <f t="shared" si="30"/>
        <v>0</v>
      </c>
      <c r="L145" s="101">
        <f t="shared" si="30"/>
        <v>0</v>
      </c>
      <c r="M145" s="101">
        <f t="shared" si="30"/>
        <v>0</v>
      </c>
      <c r="N145" s="101">
        <f t="shared" si="30"/>
        <v>0</v>
      </c>
      <c r="O145" s="101">
        <f t="shared" si="30"/>
        <v>0</v>
      </c>
      <c r="P145" s="101">
        <f t="shared" si="30"/>
        <v>0</v>
      </c>
      <c r="Q145" s="101">
        <f t="shared" si="30"/>
        <v>0</v>
      </c>
      <c r="R145" s="101">
        <f t="shared" si="30"/>
        <v>0</v>
      </c>
      <c r="S145" s="101">
        <f t="shared" si="30"/>
        <v>0</v>
      </c>
      <c r="T145" s="101">
        <f t="shared" si="30"/>
        <v>0</v>
      </c>
      <c r="U145" s="101">
        <f t="shared" si="30"/>
        <v>0</v>
      </c>
      <c r="V145" s="101">
        <f t="shared" si="30"/>
        <v>0</v>
      </c>
      <c r="W145" s="101">
        <f t="shared" si="30"/>
        <v>0</v>
      </c>
      <c r="X145" s="101">
        <f t="shared" si="30"/>
        <v>0</v>
      </c>
      <c r="Y145" s="101">
        <f t="shared" si="30"/>
        <v>0</v>
      </c>
      <c r="Z145" s="203"/>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343</v>
      </c>
      <c r="E146" s="101">
        <f t="shared" si="30"/>
        <v>0</v>
      </c>
      <c r="F146" s="101">
        <f t="shared" si="30"/>
        <v>0</v>
      </c>
      <c r="G146" s="101">
        <f t="shared" si="30"/>
        <v>0</v>
      </c>
      <c r="H146" s="101">
        <f t="shared" si="30"/>
        <v>0</v>
      </c>
      <c r="I146" s="101">
        <f t="shared" si="30"/>
        <v>0</v>
      </c>
      <c r="J146" s="101">
        <f t="shared" si="30"/>
        <v>0</v>
      </c>
      <c r="K146" s="101">
        <f t="shared" si="30"/>
        <v>0</v>
      </c>
      <c r="L146" s="101">
        <f t="shared" si="30"/>
        <v>0</v>
      </c>
      <c r="M146" s="101">
        <f t="shared" si="30"/>
        <v>0</v>
      </c>
      <c r="N146" s="101">
        <f t="shared" si="30"/>
        <v>0</v>
      </c>
      <c r="O146" s="101">
        <f t="shared" si="30"/>
        <v>0</v>
      </c>
      <c r="P146" s="101">
        <f t="shared" si="30"/>
        <v>0</v>
      </c>
      <c r="Q146" s="101">
        <f t="shared" si="30"/>
        <v>0</v>
      </c>
      <c r="R146" s="101">
        <f t="shared" si="30"/>
        <v>0</v>
      </c>
      <c r="S146" s="101">
        <f t="shared" si="30"/>
        <v>0</v>
      </c>
      <c r="T146" s="101">
        <f t="shared" si="30"/>
        <v>0</v>
      </c>
      <c r="U146" s="101">
        <f t="shared" si="30"/>
        <v>0</v>
      </c>
      <c r="V146" s="101">
        <f t="shared" si="30"/>
        <v>0</v>
      </c>
      <c r="W146" s="101">
        <f t="shared" si="30"/>
        <v>0</v>
      </c>
      <c r="X146" s="101">
        <f t="shared" si="30"/>
        <v>0</v>
      </c>
      <c r="Y146" s="101">
        <f t="shared" si="30"/>
        <v>0</v>
      </c>
      <c r="Z146" s="20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346</v>
      </c>
      <c r="E147" s="101">
        <f t="shared" si="30"/>
        <v>0</v>
      </c>
      <c r="F147" s="101">
        <f t="shared" si="30"/>
        <v>0</v>
      </c>
      <c r="G147" s="101">
        <f t="shared" si="30"/>
        <v>0</v>
      </c>
      <c r="H147" s="101">
        <f t="shared" si="30"/>
        <v>0</v>
      </c>
      <c r="I147" s="101">
        <f t="shared" si="30"/>
        <v>0</v>
      </c>
      <c r="J147" s="101">
        <f t="shared" si="30"/>
        <v>0</v>
      </c>
      <c r="K147" s="101">
        <f t="shared" si="30"/>
        <v>0</v>
      </c>
      <c r="L147" s="101">
        <f t="shared" si="30"/>
        <v>0</v>
      </c>
      <c r="M147" s="101">
        <f t="shared" si="30"/>
        <v>0</v>
      </c>
      <c r="N147" s="101">
        <f t="shared" si="30"/>
        <v>0</v>
      </c>
      <c r="O147" s="101">
        <f t="shared" si="30"/>
        <v>0</v>
      </c>
      <c r="P147" s="101">
        <f t="shared" si="30"/>
        <v>0</v>
      </c>
      <c r="Q147" s="101">
        <f t="shared" si="30"/>
        <v>0</v>
      </c>
      <c r="R147" s="101">
        <f t="shared" si="30"/>
        <v>0</v>
      </c>
      <c r="S147" s="101">
        <f t="shared" si="30"/>
        <v>0</v>
      </c>
      <c r="T147" s="101">
        <f t="shared" si="30"/>
        <v>0</v>
      </c>
      <c r="U147" s="101">
        <f t="shared" si="30"/>
        <v>0</v>
      </c>
      <c r="V147" s="101">
        <f t="shared" si="30"/>
        <v>0</v>
      </c>
      <c r="W147" s="101">
        <f t="shared" si="30"/>
        <v>0</v>
      </c>
      <c r="X147" s="101">
        <f t="shared" si="30"/>
        <v>0</v>
      </c>
      <c r="Y147" s="101">
        <f t="shared" si="30"/>
        <v>0</v>
      </c>
      <c r="Z147" s="20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349</v>
      </c>
      <c r="E148" s="101">
        <f t="shared" si="30"/>
        <v>0</v>
      </c>
      <c r="F148" s="101">
        <f t="shared" si="30"/>
        <v>0</v>
      </c>
      <c r="G148" s="101">
        <f t="shared" si="30"/>
        <v>0</v>
      </c>
      <c r="H148" s="101">
        <f t="shared" si="30"/>
        <v>0</v>
      </c>
      <c r="I148" s="101">
        <f t="shared" si="30"/>
        <v>0</v>
      </c>
      <c r="J148" s="101">
        <f t="shared" si="30"/>
        <v>0</v>
      </c>
      <c r="K148" s="101">
        <f t="shared" si="30"/>
        <v>0</v>
      </c>
      <c r="L148" s="101">
        <f t="shared" si="30"/>
        <v>0</v>
      </c>
      <c r="M148" s="101">
        <f t="shared" si="30"/>
        <v>0</v>
      </c>
      <c r="N148" s="101">
        <f t="shared" si="30"/>
        <v>0</v>
      </c>
      <c r="O148" s="101">
        <f t="shared" si="30"/>
        <v>0</v>
      </c>
      <c r="P148" s="101">
        <f t="shared" si="30"/>
        <v>0</v>
      </c>
      <c r="Q148" s="101">
        <f t="shared" si="30"/>
        <v>0</v>
      </c>
      <c r="R148" s="101">
        <f t="shared" si="30"/>
        <v>0</v>
      </c>
      <c r="S148" s="101">
        <f t="shared" si="30"/>
        <v>0</v>
      </c>
      <c r="T148" s="101">
        <f t="shared" si="30"/>
        <v>0</v>
      </c>
      <c r="U148" s="101">
        <f t="shared" si="30"/>
        <v>0</v>
      </c>
      <c r="V148" s="101">
        <f t="shared" si="30"/>
        <v>0</v>
      </c>
      <c r="W148" s="101">
        <f t="shared" si="30"/>
        <v>0</v>
      </c>
      <c r="X148" s="101">
        <f t="shared" si="30"/>
        <v>0</v>
      </c>
      <c r="Y148" s="101">
        <f t="shared" si="30"/>
        <v>0</v>
      </c>
      <c r="Z148" s="20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352</v>
      </c>
      <c r="E149" s="101">
        <f t="shared" si="30"/>
        <v>0</v>
      </c>
      <c r="F149" s="101">
        <f t="shared" si="30"/>
        <v>0</v>
      </c>
      <c r="G149" s="101">
        <f t="shared" si="30"/>
        <v>0</v>
      </c>
      <c r="H149" s="101">
        <f t="shared" ref="H149:Y149" si="31">H112-H111</f>
        <v>0</v>
      </c>
      <c r="I149" s="101">
        <f t="shared" si="31"/>
        <v>0</v>
      </c>
      <c r="J149" s="101">
        <f t="shared" si="31"/>
        <v>0</v>
      </c>
      <c r="K149" s="101">
        <f t="shared" si="31"/>
        <v>0</v>
      </c>
      <c r="L149" s="101">
        <f t="shared" si="31"/>
        <v>0</v>
      </c>
      <c r="M149" s="101">
        <f t="shared" si="31"/>
        <v>0</v>
      </c>
      <c r="N149" s="101">
        <f t="shared" si="31"/>
        <v>0</v>
      </c>
      <c r="O149" s="101">
        <f t="shared" si="31"/>
        <v>0</v>
      </c>
      <c r="P149" s="101">
        <f t="shared" si="31"/>
        <v>0</v>
      </c>
      <c r="Q149" s="101">
        <f t="shared" si="31"/>
        <v>0</v>
      </c>
      <c r="R149" s="101">
        <f t="shared" si="31"/>
        <v>0</v>
      </c>
      <c r="S149" s="101">
        <f t="shared" si="31"/>
        <v>0</v>
      </c>
      <c r="T149" s="101">
        <f t="shared" si="31"/>
        <v>0</v>
      </c>
      <c r="U149" s="101">
        <f t="shared" si="31"/>
        <v>0</v>
      </c>
      <c r="V149" s="101">
        <f t="shared" si="31"/>
        <v>0</v>
      </c>
      <c r="W149" s="101">
        <f t="shared" si="31"/>
        <v>0</v>
      </c>
      <c r="X149" s="101">
        <f t="shared" si="31"/>
        <v>0</v>
      </c>
      <c r="Y149" s="101">
        <f t="shared" si="31"/>
        <v>0</v>
      </c>
      <c r="Z149" s="20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355</v>
      </c>
      <c r="E150" s="101">
        <f t="shared" ref="E150:Y154" si="32">E113-E112</f>
        <v>0</v>
      </c>
      <c r="F150" s="101">
        <f t="shared" si="32"/>
        <v>0</v>
      </c>
      <c r="G150" s="101">
        <f t="shared" si="32"/>
        <v>0</v>
      </c>
      <c r="H150" s="101">
        <f t="shared" si="32"/>
        <v>0</v>
      </c>
      <c r="I150" s="101">
        <f t="shared" si="32"/>
        <v>0</v>
      </c>
      <c r="J150" s="101">
        <f t="shared" si="32"/>
        <v>0</v>
      </c>
      <c r="K150" s="101">
        <f t="shared" si="32"/>
        <v>0</v>
      </c>
      <c r="L150" s="101">
        <f t="shared" si="32"/>
        <v>0</v>
      </c>
      <c r="M150" s="101">
        <f t="shared" si="32"/>
        <v>0</v>
      </c>
      <c r="N150" s="101">
        <f t="shared" si="32"/>
        <v>0</v>
      </c>
      <c r="O150" s="101">
        <f t="shared" si="32"/>
        <v>0</v>
      </c>
      <c r="P150" s="101">
        <f t="shared" si="32"/>
        <v>0</v>
      </c>
      <c r="Q150" s="101">
        <f t="shared" si="32"/>
        <v>0</v>
      </c>
      <c r="R150" s="101">
        <f t="shared" si="32"/>
        <v>0</v>
      </c>
      <c r="S150" s="101">
        <f t="shared" si="32"/>
        <v>0</v>
      </c>
      <c r="T150" s="101">
        <f t="shared" si="32"/>
        <v>0</v>
      </c>
      <c r="U150" s="101">
        <f t="shared" si="32"/>
        <v>0</v>
      </c>
      <c r="V150" s="101">
        <f t="shared" si="32"/>
        <v>0</v>
      </c>
      <c r="W150" s="101">
        <f t="shared" si="32"/>
        <v>0</v>
      </c>
      <c r="X150" s="101">
        <f t="shared" si="32"/>
        <v>0</v>
      </c>
      <c r="Y150" s="101">
        <f t="shared" si="32"/>
        <v>0</v>
      </c>
      <c r="Z150" s="203"/>
    </row>
    <row r="151" spans="3:79">
      <c r="C151" s="21" t="s">
        <v>358</v>
      </c>
      <c r="E151" s="101">
        <f t="shared" si="32"/>
        <v>0</v>
      </c>
      <c r="F151" s="101">
        <f t="shared" si="32"/>
        <v>0</v>
      </c>
      <c r="G151" s="101">
        <f t="shared" si="32"/>
        <v>0</v>
      </c>
      <c r="H151" s="101">
        <f t="shared" si="32"/>
        <v>0</v>
      </c>
      <c r="I151" s="101">
        <f t="shared" si="32"/>
        <v>0</v>
      </c>
      <c r="J151" s="101">
        <f t="shared" si="32"/>
        <v>0</v>
      </c>
      <c r="K151" s="101">
        <f t="shared" si="32"/>
        <v>0</v>
      </c>
      <c r="L151" s="101">
        <f t="shared" si="32"/>
        <v>0</v>
      </c>
      <c r="M151" s="101">
        <f t="shared" si="32"/>
        <v>0</v>
      </c>
      <c r="N151" s="101">
        <f t="shared" si="32"/>
        <v>0</v>
      </c>
      <c r="O151" s="101">
        <f t="shared" si="32"/>
        <v>0</v>
      </c>
      <c r="P151" s="101">
        <f t="shared" si="32"/>
        <v>0</v>
      </c>
      <c r="Q151" s="101">
        <f t="shared" si="32"/>
        <v>0</v>
      </c>
      <c r="R151" s="101">
        <f t="shared" si="32"/>
        <v>0</v>
      </c>
      <c r="S151" s="101">
        <f t="shared" si="32"/>
        <v>0</v>
      </c>
      <c r="T151" s="101">
        <f t="shared" si="32"/>
        <v>0</v>
      </c>
      <c r="U151" s="101">
        <f t="shared" si="32"/>
        <v>0</v>
      </c>
      <c r="V151" s="101">
        <f t="shared" si="32"/>
        <v>0</v>
      </c>
      <c r="W151" s="101">
        <f t="shared" si="32"/>
        <v>0</v>
      </c>
      <c r="X151" s="101">
        <f t="shared" si="32"/>
        <v>0</v>
      </c>
      <c r="Y151" s="101">
        <f t="shared" si="32"/>
        <v>0</v>
      </c>
      <c r="Z151" s="203"/>
    </row>
    <row r="152" spans="3:79">
      <c r="C152" s="21" t="s">
        <v>361</v>
      </c>
      <c r="E152" s="101">
        <f t="shared" si="32"/>
        <v>0</v>
      </c>
      <c r="F152" s="101">
        <f t="shared" si="32"/>
        <v>0</v>
      </c>
      <c r="G152" s="101">
        <f t="shared" si="32"/>
        <v>0</v>
      </c>
      <c r="H152" s="101">
        <f t="shared" si="32"/>
        <v>0</v>
      </c>
      <c r="I152" s="101">
        <f t="shared" si="32"/>
        <v>0</v>
      </c>
      <c r="J152" s="101">
        <f t="shared" si="32"/>
        <v>0</v>
      </c>
      <c r="K152" s="101">
        <f t="shared" si="32"/>
        <v>0</v>
      </c>
      <c r="L152" s="101">
        <f t="shared" si="32"/>
        <v>0</v>
      </c>
      <c r="M152" s="101">
        <f t="shared" si="32"/>
        <v>0</v>
      </c>
      <c r="N152" s="101">
        <f t="shared" si="32"/>
        <v>0</v>
      </c>
      <c r="O152" s="101">
        <f t="shared" si="32"/>
        <v>0</v>
      </c>
      <c r="P152" s="101">
        <f t="shared" si="32"/>
        <v>0</v>
      </c>
      <c r="Q152" s="101">
        <f t="shared" si="32"/>
        <v>0</v>
      </c>
      <c r="R152" s="101">
        <f t="shared" si="32"/>
        <v>0</v>
      </c>
      <c r="S152" s="101">
        <f t="shared" si="32"/>
        <v>0</v>
      </c>
      <c r="T152" s="101">
        <f t="shared" si="32"/>
        <v>0</v>
      </c>
      <c r="U152" s="101">
        <f t="shared" si="32"/>
        <v>0</v>
      </c>
      <c r="V152" s="101">
        <f t="shared" si="32"/>
        <v>0</v>
      </c>
      <c r="W152" s="101">
        <f t="shared" si="32"/>
        <v>0</v>
      </c>
      <c r="X152" s="101">
        <f t="shared" si="32"/>
        <v>0</v>
      </c>
      <c r="Y152" s="101">
        <f t="shared" si="32"/>
        <v>0</v>
      </c>
      <c r="Z152" s="203"/>
    </row>
    <row r="153" spans="3:79">
      <c r="C153" s="21" t="s">
        <v>364</v>
      </c>
      <c r="E153" s="101">
        <f t="shared" si="32"/>
        <v>0</v>
      </c>
      <c r="F153" s="101">
        <f t="shared" si="32"/>
        <v>0</v>
      </c>
      <c r="G153" s="101">
        <f t="shared" si="32"/>
        <v>0</v>
      </c>
      <c r="H153" s="101">
        <f t="shared" si="32"/>
        <v>0</v>
      </c>
      <c r="I153" s="101">
        <f t="shared" si="32"/>
        <v>0</v>
      </c>
      <c r="J153" s="101">
        <f t="shared" si="32"/>
        <v>0</v>
      </c>
      <c r="K153" s="101">
        <f t="shared" si="32"/>
        <v>0</v>
      </c>
      <c r="L153" s="101">
        <f t="shared" si="32"/>
        <v>0</v>
      </c>
      <c r="M153" s="101">
        <f t="shared" si="32"/>
        <v>0</v>
      </c>
      <c r="N153" s="101">
        <f t="shared" si="32"/>
        <v>0</v>
      </c>
      <c r="O153" s="101">
        <f t="shared" si="32"/>
        <v>0</v>
      </c>
      <c r="P153" s="101">
        <f t="shared" si="32"/>
        <v>0</v>
      </c>
      <c r="Q153" s="101">
        <f t="shared" si="32"/>
        <v>0</v>
      </c>
      <c r="R153" s="101">
        <f t="shared" si="32"/>
        <v>0</v>
      </c>
      <c r="S153" s="101">
        <f t="shared" si="32"/>
        <v>0</v>
      </c>
      <c r="T153" s="101">
        <f t="shared" si="32"/>
        <v>0</v>
      </c>
      <c r="U153" s="101">
        <f t="shared" si="32"/>
        <v>0</v>
      </c>
      <c r="V153" s="101">
        <f t="shared" si="32"/>
        <v>0</v>
      </c>
      <c r="W153" s="101">
        <f t="shared" si="32"/>
        <v>0</v>
      </c>
      <c r="X153" s="101">
        <f t="shared" si="32"/>
        <v>0</v>
      </c>
      <c r="Y153" s="101">
        <f t="shared" si="32"/>
        <v>0</v>
      </c>
      <c r="Z153" s="203"/>
    </row>
    <row r="154" spans="3:79">
      <c r="C154" s="21" t="s">
        <v>367</v>
      </c>
      <c r="E154" s="101">
        <f t="shared" si="32"/>
        <v>0</v>
      </c>
      <c r="F154" s="101">
        <f t="shared" si="32"/>
        <v>0</v>
      </c>
      <c r="G154" s="101">
        <f t="shared" si="32"/>
        <v>0</v>
      </c>
      <c r="H154" s="101">
        <f t="shared" si="32"/>
        <v>0</v>
      </c>
      <c r="I154" s="101">
        <f t="shared" si="32"/>
        <v>0</v>
      </c>
      <c r="J154" s="101">
        <f t="shared" si="32"/>
        <v>0</v>
      </c>
      <c r="K154" s="101">
        <f t="shared" si="32"/>
        <v>0</v>
      </c>
      <c r="L154" s="101">
        <f t="shared" si="32"/>
        <v>0</v>
      </c>
      <c r="M154" s="101">
        <f t="shared" si="32"/>
        <v>0</v>
      </c>
      <c r="N154" s="101">
        <f t="shared" si="32"/>
        <v>0</v>
      </c>
      <c r="O154" s="101">
        <f t="shared" si="32"/>
        <v>0</v>
      </c>
      <c r="P154" s="101">
        <f t="shared" si="32"/>
        <v>0</v>
      </c>
      <c r="Q154" s="101">
        <f t="shared" si="32"/>
        <v>0</v>
      </c>
      <c r="R154" s="101">
        <f t="shared" si="32"/>
        <v>0</v>
      </c>
      <c r="S154" s="101">
        <f t="shared" si="32"/>
        <v>0</v>
      </c>
      <c r="T154" s="101">
        <f t="shared" si="32"/>
        <v>0</v>
      </c>
      <c r="U154" s="101">
        <f t="shared" si="32"/>
        <v>0</v>
      </c>
      <c r="V154" s="101">
        <f t="shared" si="32"/>
        <v>0</v>
      </c>
      <c r="W154" s="101">
        <f t="shared" si="32"/>
        <v>0</v>
      </c>
      <c r="X154" s="101">
        <f t="shared" si="32"/>
        <v>0</v>
      </c>
      <c r="Y154" s="101">
        <f t="shared" si="32"/>
        <v>0</v>
      </c>
      <c r="Z154" s="203"/>
    </row>
    <row r="155" spans="3:79">
      <c r="E155" s="52"/>
      <c r="Z155" s="204"/>
    </row>
    <row r="156" spans="3:79" ht="15">
      <c r="C156" s="102" t="s">
        <v>77</v>
      </c>
      <c r="D156" s="103"/>
      <c r="E156" s="103">
        <f t="shared" ref="E156:X156" si="33">SUM(E123:E154)</f>
        <v>5.1236330311229983E-2</v>
      </c>
      <c r="F156" s="103">
        <f t="shared" si="33"/>
        <v>8.4577850500886093E-2</v>
      </c>
      <c r="G156" s="103">
        <f t="shared" si="33"/>
        <v>0.1195909255775067</v>
      </c>
      <c r="H156" s="103">
        <f t="shared" si="33"/>
        <v>0.17007452165767545</v>
      </c>
      <c r="I156" s="103">
        <f t="shared" si="33"/>
        <v>0.18854618134694751</v>
      </c>
      <c r="J156" s="103">
        <f t="shared" si="33"/>
        <v>0.19920606570382698</v>
      </c>
      <c r="K156" s="103">
        <f t="shared" si="33"/>
        <v>0.24830592844475274</v>
      </c>
      <c r="L156" s="103">
        <f t="shared" si="33"/>
        <v>0.25643400454800147</v>
      </c>
      <c r="M156" s="103">
        <f t="shared" si="33"/>
        <v>0.28622878129472862</v>
      </c>
      <c r="N156" s="103">
        <f t="shared" si="33"/>
        <v>0.32995574258627985</v>
      </c>
      <c r="O156" s="103">
        <f t="shared" si="33"/>
        <v>0.36043525837842366</v>
      </c>
      <c r="P156" s="103">
        <f t="shared" si="33"/>
        <v>0.41146702872794044</v>
      </c>
      <c r="Q156" s="103">
        <f t="shared" si="33"/>
        <v>0.4675495362999475</v>
      </c>
      <c r="R156" s="103">
        <f t="shared" si="33"/>
        <v>0.45386645185393693</v>
      </c>
      <c r="S156" s="103">
        <f t="shared" si="33"/>
        <v>0.48961324376932769</v>
      </c>
      <c r="T156" s="103">
        <f t="shared" si="33"/>
        <v>0.47572231208278859</v>
      </c>
      <c r="U156" s="103">
        <f t="shared" si="33"/>
        <v>0.47154331546949785</v>
      </c>
      <c r="V156" s="103">
        <f t="shared" si="33"/>
        <v>0.44566067198294462</v>
      </c>
      <c r="W156" s="103">
        <f t="shared" si="33"/>
        <v>0.43678944173630119</v>
      </c>
      <c r="X156" s="103">
        <f t="shared" si="33"/>
        <v>0.44396044612162799</v>
      </c>
      <c r="Y156" s="103"/>
      <c r="Z156" s="205"/>
    </row>
    <row r="157" spans="3:79" ht="15">
      <c r="C157" s="102" t="s">
        <v>78</v>
      </c>
      <c r="D157" s="103"/>
      <c r="E157" s="103">
        <f t="shared" ref="E157:X157" si="34">D157+E156</f>
        <v>5.1236330311229983E-2</v>
      </c>
      <c r="F157" s="103">
        <f t="shared" si="34"/>
        <v>0.13581418081211608</v>
      </c>
      <c r="G157" s="103">
        <f t="shared" si="34"/>
        <v>0.25540510638962277</v>
      </c>
      <c r="H157" s="103">
        <f t="shared" si="34"/>
        <v>0.42547962804729822</v>
      </c>
      <c r="I157" s="103">
        <f t="shared" si="34"/>
        <v>0.61402580939424567</v>
      </c>
      <c r="J157" s="103">
        <f t="shared" si="34"/>
        <v>0.81323187509807271</v>
      </c>
      <c r="K157" s="103">
        <f t="shared" si="34"/>
        <v>1.0615378035428256</v>
      </c>
      <c r="L157" s="103">
        <f t="shared" si="34"/>
        <v>1.3179718080908271</v>
      </c>
      <c r="M157" s="103">
        <f t="shared" si="34"/>
        <v>1.6042005893855558</v>
      </c>
      <c r="N157" s="103">
        <f t="shared" si="34"/>
        <v>1.9341563319718356</v>
      </c>
      <c r="O157" s="103">
        <f t="shared" si="34"/>
        <v>2.2945915903502594</v>
      </c>
      <c r="P157" s="103">
        <f t="shared" si="34"/>
        <v>2.7060586190781999</v>
      </c>
      <c r="Q157" s="103">
        <f t="shared" si="34"/>
        <v>3.1736081553781474</v>
      </c>
      <c r="R157" s="103">
        <f t="shared" si="34"/>
        <v>3.6274746072320845</v>
      </c>
      <c r="S157" s="103">
        <f t="shared" si="34"/>
        <v>4.1170878510014122</v>
      </c>
      <c r="T157" s="103">
        <f t="shared" si="34"/>
        <v>4.5928101630842004</v>
      </c>
      <c r="U157" s="103">
        <f t="shared" si="34"/>
        <v>5.0643534785536986</v>
      </c>
      <c r="V157" s="103">
        <f t="shared" si="34"/>
        <v>5.5100141505366436</v>
      </c>
      <c r="W157" s="103">
        <f t="shared" si="34"/>
        <v>5.9468035922729445</v>
      </c>
      <c r="X157" s="103">
        <f t="shared" si="34"/>
        <v>6.3907640383945727</v>
      </c>
      <c r="Y157" s="103">
        <f>SUM(Y123:Y154)</f>
        <v>6.3907640383945719</v>
      </c>
      <c r="Z157" s="205"/>
    </row>
    <row r="159" spans="3:79">
      <c r="C159" s="206" t="s">
        <v>500</v>
      </c>
      <c r="D159" s="207" t="str">
        <f>D35</f>
        <v>LO12Med</v>
      </c>
      <c r="E159" s="50">
        <f>E35</f>
        <v>0.10937459468255628</v>
      </c>
      <c r="F159" s="50">
        <f t="shared" ref="F159:X159" si="35">F35</f>
        <v>0.21874918936511256</v>
      </c>
      <c r="G159" s="50">
        <f t="shared" si="35"/>
        <v>0.32812378404766884</v>
      </c>
      <c r="H159" s="50">
        <f t="shared" si="35"/>
        <v>0.43749837873022512</v>
      </c>
      <c r="I159" s="50">
        <f t="shared" si="35"/>
        <v>0.5468729734127814</v>
      </c>
      <c r="J159" s="50">
        <f t="shared" si="35"/>
        <v>0.64531010862708205</v>
      </c>
      <c r="K159" s="50">
        <f t="shared" si="35"/>
        <v>0.7240598167985226</v>
      </c>
      <c r="L159" s="50">
        <f t="shared" si="35"/>
        <v>0.78705958333567505</v>
      </c>
      <c r="M159" s="50">
        <f t="shared" si="35"/>
        <v>0.83745939656539703</v>
      </c>
      <c r="N159" s="50">
        <f t="shared" si="35"/>
        <v>0.87777924714917455</v>
      </c>
      <c r="O159" s="50">
        <f t="shared" si="35"/>
        <v>0.91003512761619654</v>
      </c>
      <c r="P159" s="50">
        <f t="shared" si="35"/>
        <v>0.93583983198981413</v>
      </c>
      <c r="Q159" s="50">
        <f t="shared" si="35"/>
        <v>0.9564835954887082</v>
      </c>
      <c r="R159" s="50">
        <f t="shared" si="35"/>
        <v>0.97299860628782353</v>
      </c>
      <c r="S159" s="50">
        <f t="shared" si="35"/>
        <v>0.9862106149271157</v>
      </c>
      <c r="T159" s="50">
        <f t="shared" si="35"/>
        <v>0.99678022183854953</v>
      </c>
      <c r="U159" s="50">
        <f t="shared" si="35"/>
        <v>0.99685231466234414</v>
      </c>
      <c r="V159" s="50">
        <f t="shared" si="35"/>
        <v>0.99687806209941365</v>
      </c>
      <c r="W159" s="50">
        <f t="shared" si="35"/>
        <v>0.99688683963477831</v>
      </c>
      <c r="X159" s="50">
        <f t="shared" si="35"/>
        <v>0.99688970187457115</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CB159"/>
  <sheetViews>
    <sheetView zoomScale="85" zoomScaleNormal="85" workbookViewId="0">
      <selection activeCell="D17" sqref="D17"/>
    </sheetView>
  </sheetViews>
  <sheetFormatPr defaultRowHeight="12.75"/>
  <cols>
    <col min="1" max="1" width="45.5703125" style="21" customWidth="1"/>
    <col min="2" max="2" width="20.28515625" style="21" customWidth="1"/>
    <col min="3" max="4" width="22.28515625" style="21" customWidth="1"/>
    <col min="5" max="5" width="11" style="21" customWidth="1"/>
    <col min="6" max="24" width="10.42578125" style="21" bestFit="1" customWidth="1"/>
    <col min="25" max="25" width="17.7109375" style="21" bestFit="1" customWidth="1"/>
    <col min="26" max="255" width="9.140625" style="21"/>
    <col min="256" max="256" width="35" style="21" customWidth="1"/>
    <col min="257" max="257" width="16" style="21" customWidth="1"/>
    <col min="258" max="258" width="29.140625" style="21" customWidth="1"/>
    <col min="259" max="259" width="12.85546875" style="21" bestFit="1" customWidth="1"/>
    <col min="260" max="260" width="9.42578125" style="21" customWidth="1"/>
    <col min="261" max="511" width="9.140625" style="21"/>
    <col min="512" max="512" width="35" style="21" customWidth="1"/>
    <col min="513" max="513" width="16" style="21" customWidth="1"/>
    <col min="514" max="514" width="29.140625" style="21" customWidth="1"/>
    <col min="515" max="515" width="12.85546875" style="21" bestFit="1" customWidth="1"/>
    <col min="516" max="516" width="9.42578125" style="21" customWidth="1"/>
    <col min="517" max="767" width="9.140625" style="21"/>
    <col min="768" max="768" width="35" style="21" customWidth="1"/>
    <col min="769" max="769" width="16" style="21" customWidth="1"/>
    <col min="770" max="770" width="29.140625" style="21" customWidth="1"/>
    <col min="771" max="771" width="12.85546875" style="21" bestFit="1" customWidth="1"/>
    <col min="772" max="772" width="9.42578125" style="21" customWidth="1"/>
    <col min="773" max="1023" width="9.140625" style="21"/>
    <col min="1024" max="1024" width="35" style="21" customWidth="1"/>
    <col min="1025" max="1025" width="16" style="21" customWidth="1"/>
    <col min="1026" max="1026" width="29.140625" style="21" customWidth="1"/>
    <col min="1027" max="1027" width="12.85546875" style="21" bestFit="1" customWidth="1"/>
    <col min="1028" max="1028" width="9.42578125" style="21" customWidth="1"/>
    <col min="1029" max="1279" width="9.140625" style="21"/>
    <col min="1280" max="1280" width="35" style="21" customWidth="1"/>
    <col min="1281" max="1281" width="16" style="21" customWidth="1"/>
    <col min="1282" max="1282" width="29.140625" style="21" customWidth="1"/>
    <col min="1283" max="1283" width="12.85546875" style="21" bestFit="1" customWidth="1"/>
    <col min="1284" max="1284" width="9.42578125" style="21" customWidth="1"/>
    <col min="1285" max="1535" width="9.140625" style="21"/>
    <col min="1536" max="1536" width="35" style="21" customWidth="1"/>
    <col min="1537" max="1537" width="16" style="21" customWidth="1"/>
    <col min="1538" max="1538" width="29.140625" style="21" customWidth="1"/>
    <col min="1539" max="1539" width="12.85546875" style="21" bestFit="1" customWidth="1"/>
    <col min="1540" max="1540" width="9.42578125" style="21" customWidth="1"/>
    <col min="1541" max="1791" width="9.140625" style="21"/>
    <col min="1792" max="1792" width="35" style="21" customWidth="1"/>
    <col min="1793" max="1793" width="16" style="21" customWidth="1"/>
    <col min="1794" max="1794" width="29.140625" style="21" customWidth="1"/>
    <col min="1795" max="1795" width="12.85546875" style="21" bestFit="1" customWidth="1"/>
    <col min="1796" max="1796" width="9.42578125" style="21" customWidth="1"/>
    <col min="1797" max="2047" width="9.140625" style="21"/>
    <col min="2048" max="2048" width="35" style="21" customWidth="1"/>
    <col min="2049" max="2049" width="16" style="21" customWidth="1"/>
    <col min="2050" max="2050" width="29.140625" style="21" customWidth="1"/>
    <col min="2051" max="2051" width="12.85546875" style="21" bestFit="1" customWidth="1"/>
    <col min="2052" max="2052" width="9.42578125" style="21" customWidth="1"/>
    <col min="2053" max="2303" width="9.140625" style="21"/>
    <col min="2304" max="2304" width="35" style="21" customWidth="1"/>
    <col min="2305" max="2305" width="16" style="21" customWidth="1"/>
    <col min="2306" max="2306" width="29.140625" style="21" customWidth="1"/>
    <col min="2307" max="2307" width="12.85546875" style="21" bestFit="1" customWidth="1"/>
    <col min="2308" max="2308" width="9.42578125" style="21" customWidth="1"/>
    <col min="2309" max="2559" width="9.140625" style="21"/>
    <col min="2560" max="2560" width="35" style="21" customWidth="1"/>
    <col min="2561" max="2561" width="16" style="21" customWidth="1"/>
    <col min="2562" max="2562" width="29.140625" style="21" customWidth="1"/>
    <col min="2563" max="2563" width="12.85546875" style="21" bestFit="1" customWidth="1"/>
    <col min="2564" max="2564" width="9.42578125" style="21" customWidth="1"/>
    <col min="2565" max="2815" width="9.140625" style="21"/>
    <col min="2816" max="2816" width="35" style="21" customWidth="1"/>
    <col min="2817" max="2817" width="16" style="21" customWidth="1"/>
    <col min="2818" max="2818" width="29.140625" style="21" customWidth="1"/>
    <col min="2819" max="2819" width="12.85546875" style="21" bestFit="1" customWidth="1"/>
    <col min="2820" max="2820" width="9.42578125" style="21" customWidth="1"/>
    <col min="2821" max="3071" width="9.140625" style="21"/>
    <col min="3072" max="3072" width="35" style="21" customWidth="1"/>
    <col min="3073" max="3073" width="16" style="21" customWidth="1"/>
    <col min="3074" max="3074" width="29.140625" style="21" customWidth="1"/>
    <col min="3075" max="3075" width="12.85546875" style="21" bestFit="1" customWidth="1"/>
    <col min="3076" max="3076" width="9.42578125" style="21" customWidth="1"/>
    <col min="3077" max="3327" width="9.140625" style="21"/>
    <col min="3328" max="3328" width="35" style="21" customWidth="1"/>
    <col min="3329" max="3329" width="16" style="21" customWidth="1"/>
    <col min="3330" max="3330" width="29.140625" style="21" customWidth="1"/>
    <col min="3331" max="3331" width="12.85546875" style="21" bestFit="1" customWidth="1"/>
    <col min="3332" max="3332" width="9.42578125" style="21" customWidth="1"/>
    <col min="3333" max="3583" width="9.140625" style="21"/>
    <col min="3584" max="3584" width="35" style="21" customWidth="1"/>
    <col min="3585" max="3585" width="16" style="21" customWidth="1"/>
    <col min="3586" max="3586" width="29.140625" style="21" customWidth="1"/>
    <col min="3587" max="3587" width="12.85546875" style="21" bestFit="1" customWidth="1"/>
    <col min="3588" max="3588" width="9.42578125" style="21" customWidth="1"/>
    <col min="3589" max="3839" width="9.140625" style="21"/>
    <col min="3840" max="3840" width="35" style="21" customWidth="1"/>
    <col min="3841" max="3841" width="16" style="21" customWidth="1"/>
    <col min="3842" max="3842" width="29.140625" style="21" customWidth="1"/>
    <col min="3843" max="3843" width="12.85546875" style="21" bestFit="1" customWidth="1"/>
    <col min="3844" max="3844" width="9.42578125" style="21" customWidth="1"/>
    <col min="3845" max="4095" width="9.140625" style="21"/>
    <col min="4096" max="4096" width="35" style="21" customWidth="1"/>
    <col min="4097" max="4097" width="16" style="21" customWidth="1"/>
    <col min="4098" max="4098" width="29.140625" style="21" customWidth="1"/>
    <col min="4099" max="4099" width="12.85546875" style="21" bestFit="1" customWidth="1"/>
    <col min="4100" max="4100" width="9.42578125" style="21" customWidth="1"/>
    <col min="4101" max="4351" width="9.140625" style="21"/>
    <col min="4352" max="4352" width="35" style="21" customWidth="1"/>
    <col min="4353" max="4353" width="16" style="21" customWidth="1"/>
    <col min="4354" max="4354" width="29.140625" style="21" customWidth="1"/>
    <col min="4355" max="4355" width="12.85546875" style="21" bestFit="1" customWidth="1"/>
    <col min="4356" max="4356" width="9.42578125" style="21" customWidth="1"/>
    <col min="4357" max="4607" width="9.140625" style="21"/>
    <col min="4608" max="4608" width="35" style="21" customWidth="1"/>
    <col min="4609" max="4609" width="16" style="21" customWidth="1"/>
    <col min="4610" max="4610" width="29.140625" style="21" customWidth="1"/>
    <col min="4611" max="4611" width="12.85546875" style="21" bestFit="1" customWidth="1"/>
    <col min="4612" max="4612" width="9.42578125" style="21" customWidth="1"/>
    <col min="4613" max="4863" width="9.140625" style="21"/>
    <col min="4864" max="4864" width="35" style="21" customWidth="1"/>
    <col min="4865" max="4865" width="16" style="21" customWidth="1"/>
    <col min="4866" max="4866" width="29.140625" style="21" customWidth="1"/>
    <col min="4867" max="4867" width="12.85546875" style="21" bestFit="1" customWidth="1"/>
    <col min="4868" max="4868" width="9.42578125" style="21" customWidth="1"/>
    <col min="4869" max="5119" width="9.140625" style="21"/>
    <col min="5120" max="5120" width="35" style="21" customWidth="1"/>
    <col min="5121" max="5121" width="16" style="21" customWidth="1"/>
    <col min="5122" max="5122" width="29.140625" style="21" customWidth="1"/>
    <col min="5123" max="5123" width="12.85546875" style="21" bestFit="1" customWidth="1"/>
    <col min="5124" max="5124" width="9.42578125" style="21" customWidth="1"/>
    <col min="5125" max="5375" width="9.140625" style="21"/>
    <col min="5376" max="5376" width="35" style="21" customWidth="1"/>
    <col min="5377" max="5377" width="16" style="21" customWidth="1"/>
    <col min="5378" max="5378" width="29.140625" style="21" customWidth="1"/>
    <col min="5379" max="5379" width="12.85546875" style="21" bestFit="1" customWidth="1"/>
    <col min="5380" max="5380" width="9.42578125" style="21" customWidth="1"/>
    <col min="5381" max="5631" width="9.140625" style="21"/>
    <col min="5632" max="5632" width="35" style="21" customWidth="1"/>
    <col min="5633" max="5633" width="16" style="21" customWidth="1"/>
    <col min="5634" max="5634" width="29.140625" style="21" customWidth="1"/>
    <col min="5635" max="5635" width="12.85546875" style="21" bestFit="1" customWidth="1"/>
    <col min="5636" max="5636" width="9.42578125" style="21" customWidth="1"/>
    <col min="5637" max="5887" width="9.140625" style="21"/>
    <col min="5888" max="5888" width="35" style="21" customWidth="1"/>
    <col min="5889" max="5889" width="16" style="21" customWidth="1"/>
    <col min="5890" max="5890" width="29.140625" style="21" customWidth="1"/>
    <col min="5891" max="5891" width="12.85546875" style="21" bestFit="1" customWidth="1"/>
    <col min="5892" max="5892" width="9.42578125" style="21" customWidth="1"/>
    <col min="5893" max="6143" width="9.140625" style="21"/>
    <col min="6144" max="6144" width="35" style="21" customWidth="1"/>
    <col min="6145" max="6145" width="16" style="21" customWidth="1"/>
    <col min="6146" max="6146" width="29.140625" style="21" customWidth="1"/>
    <col min="6147" max="6147" width="12.85546875" style="21" bestFit="1" customWidth="1"/>
    <col min="6148" max="6148" width="9.42578125" style="21" customWidth="1"/>
    <col min="6149" max="6399" width="9.140625" style="21"/>
    <col min="6400" max="6400" width="35" style="21" customWidth="1"/>
    <col min="6401" max="6401" width="16" style="21" customWidth="1"/>
    <col min="6402" max="6402" width="29.140625" style="21" customWidth="1"/>
    <col min="6403" max="6403" width="12.85546875" style="21" bestFit="1" customWidth="1"/>
    <col min="6404" max="6404" width="9.42578125" style="21" customWidth="1"/>
    <col min="6405" max="6655" width="9.140625" style="21"/>
    <col min="6656" max="6656" width="35" style="21" customWidth="1"/>
    <col min="6657" max="6657" width="16" style="21" customWidth="1"/>
    <col min="6658" max="6658" width="29.140625" style="21" customWidth="1"/>
    <col min="6659" max="6659" width="12.85546875" style="21" bestFit="1" customWidth="1"/>
    <col min="6660" max="6660" width="9.42578125" style="21" customWidth="1"/>
    <col min="6661" max="6911" width="9.140625" style="21"/>
    <col min="6912" max="6912" width="35" style="21" customWidth="1"/>
    <col min="6913" max="6913" width="16" style="21" customWidth="1"/>
    <col min="6914" max="6914" width="29.140625" style="21" customWidth="1"/>
    <col min="6915" max="6915" width="12.85546875" style="21" bestFit="1" customWidth="1"/>
    <col min="6916" max="6916" width="9.42578125" style="21" customWidth="1"/>
    <col min="6917" max="7167" width="9.140625" style="21"/>
    <col min="7168" max="7168" width="35" style="21" customWidth="1"/>
    <col min="7169" max="7169" width="16" style="21" customWidth="1"/>
    <col min="7170" max="7170" width="29.140625" style="21" customWidth="1"/>
    <col min="7171" max="7171" width="12.85546875" style="21" bestFit="1" customWidth="1"/>
    <col min="7172" max="7172" width="9.42578125" style="21" customWidth="1"/>
    <col min="7173" max="7423" width="9.140625" style="21"/>
    <col min="7424" max="7424" width="35" style="21" customWidth="1"/>
    <col min="7425" max="7425" width="16" style="21" customWidth="1"/>
    <col min="7426" max="7426" width="29.140625" style="21" customWidth="1"/>
    <col min="7427" max="7427" width="12.85546875" style="21" bestFit="1" customWidth="1"/>
    <col min="7428" max="7428" width="9.42578125" style="21" customWidth="1"/>
    <col min="7429" max="7679" width="9.140625" style="21"/>
    <col min="7680" max="7680" width="35" style="21" customWidth="1"/>
    <col min="7681" max="7681" width="16" style="21" customWidth="1"/>
    <col min="7682" max="7682" width="29.140625" style="21" customWidth="1"/>
    <col min="7683" max="7683" width="12.85546875" style="21" bestFit="1" customWidth="1"/>
    <col min="7684" max="7684" width="9.42578125" style="21" customWidth="1"/>
    <col min="7685" max="7935" width="9.140625" style="21"/>
    <col min="7936" max="7936" width="35" style="21" customWidth="1"/>
    <col min="7937" max="7937" width="16" style="21" customWidth="1"/>
    <col min="7938" max="7938" width="29.140625" style="21" customWidth="1"/>
    <col min="7939" max="7939" width="12.85546875" style="21" bestFit="1" customWidth="1"/>
    <col min="7940" max="7940" width="9.42578125" style="21" customWidth="1"/>
    <col min="7941" max="8191" width="9.140625" style="21"/>
    <col min="8192" max="8192" width="35" style="21" customWidth="1"/>
    <col min="8193" max="8193" width="16" style="21" customWidth="1"/>
    <col min="8194" max="8194" width="29.140625" style="21" customWidth="1"/>
    <col min="8195" max="8195" width="12.85546875" style="21" bestFit="1" customWidth="1"/>
    <col min="8196" max="8196" width="9.42578125" style="21" customWidth="1"/>
    <col min="8197" max="8447" width="9.140625" style="21"/>
    <col min="8448" max="8448" width="35" style="21" customWidth="1"/>
    <col min="8449" max="8449" width="16" style="21" customWidth="1"/>
    <col min="8450" max="8450" width="29.140625" style="21" customWidth="1"/>
    <col min="8451" max="8451" width="12.85546875" style="21" bestFit="1" customWidth="1"/>
    <col min="8452" max="8452" width="9.42578125" style="21" customWidth="1"/>
    <col min="8453" max="8703" width="9.140625" style="21"/>
    <col min="8704" max="8704" width="35" style="21" customWidth="1"/>
    <col min="8705" max="8705" width="16" style="21" customWidth="1"/>
    <col min="8706" max="8706" width="29.140625" style="21" customWidth="1"/>
    <col min="8707" max="8707" width="12.85546875" style="21" bestFit="1" customWidth="1"/>
    <col min="8708" max="8708" width="9.42578125" style="21" customWidth="1"/>
    <col min="8709" max="8959" width="9.140625" style="21"/>
    <col min="8960" max="8960" width="35" style="21" customWidth="1"/>
    <col min="8961" max="8961" width="16" style="21" customWidth="1"/>
    <col min="8962" max="8962" width="29.140625" style="21" customWidth="1"/>
    <col min="8963" max="8963" width="12.85546875" style="21" bestFit="1" customWidth="1"/>
    <col min="8964" max="8964" width="9.42578125" style="21" customWidth="1"/>
    <col min="8965" max="9215" width="9.140625" style="21"/>
    <col min="9216" max="9216" width="35" style="21" customWidth="1"/>
    <col min="9217" max="9217" width="16" style="21" customWidth="1"/>
    <col min="9218" max="9218" width="29.140625" style="21" customWidth="1"/>
    <col min="9219" max="9219" width="12.85546875" style="21" bestFit="1" customWidth="1"/>
    <col min="9220" max="9220" width="9.42578125" style="21" customWidth="1"/>
    <col min="9221" max="9471" width="9.140625" style="21"/>
    <col min="9472" max="9472" width="35" style="21" customWidth="1"/>
    <col min="9473" max="9473" width="16" style="21" customWidth="1"/>
    <col min="9474" max="9474" width="29.140625" style="21" customWidth="1"/>
    <col min="9475" max="9475" width="12.85546875" style="21" bestFit="1" customWidth="1"/>
    <col min="9476" max="9476" width="9.42578125" style="21" customWidth="1"/>
    <col min="9477" max="9727" width="9.140625" style="21"/>
    <col min="9728" max="9728" width="35" style="21" customWidth="1"/>
    <col min="9729" max="9729" width="16" style="21" customWidth="1"/>
    <col min="9730" max="9730" width="29.140625" style="21" customWidth="1"/>
    <col min="9731" max="9731" width="12.85546875" style="21" bestFit="1" customWidth="1"/>
    <col min="9732" max="9732" width="9.42578125" style="21" customWidth="1"/>
    <col min="9733" max="9983" width="9.140625" style="21"/>
    <col min="9984" max="9984" width="35" style="21" customWidth="1"/>
    <col min="9985" max="9985" width="16" style="21" customWidth="1"/>
    <col min="9986" max="9986" width="29.140625" style="21" customWidth="1"/>
    <col min="9987" max="9987" width="12.85546875" style="21" bestFit="1" customWidth="1"/>
    <col min="9988" max="9988" width="9.42578125" style="21" customWidth="1"/>
    <col min="9989" max="10239" width="9.140625" style="21"/>
    <col min="10240" max="10240" width="35" style="21" customWidth="1"/>
    <col min="10241" max="10241" width="16" style="21" customWidth="1"/>
    <col min="10242" max="10242" width="29.140625" style="21" customWidth="1"/>
    <col min="10243" max="10243" width="12.85546875" style="21" bestFit="1" customWidth="1"/>
    <col min="10244" max="10244" width="9.42578125" style="21" customWidth="1"/>
    <col min="10245" max="10495" width="9.140625" style="21"/>
    <col min="10496" max="10496" width="35" style="21" customWidth="1"/>
    <col min="10497" max="10497" width="16" style="21" customWidth="1"/>
    <col min="10498" max="10498" width="29.140625" style="21" customWidth="1"/>
    <col min="10499" max="10499" width="12.85546875" style="21" bestFit="1" customWidth="1"/>
    <col min="10500" max="10500" width="9.42578125" style="21" customWidth="1"/>
    <col min="10501" max="10751" width="9.140625" style="21"/>
    <col min="10752" max="10752" width="35" style="21" customWidth="1"/>
    <col min="10753" max="10753" width="16" style="21" customWidth="1"/>
    <col min="10754" max="10754" width="29.140625" style="21" customWidth="1"/>
    <col min="10755" max="10755" width="12.85546875" style="21" bestFit="1" customWidth="1"/>
    <col min="10756" max="10756" width="9.42578125" style="21" customWidth="1"/>
    <col min="10757" max="11007" width="9.140625" style="21"/>
    <col min="11008" max="11008" width="35" style="21" customWidth="1"/>
    <col min="11009" max="11009" width="16" style="21" customWidth="1"/>
    <col min="11010" max="11010" width="29.140625" style="21" customWidth="1"/>
    <col min="11011" max="11011" width="12.85546875" style="21" bestFit="1" customWidth="1"/>
    <col min="11012" max="11012" width="9.42578125" style="21" customWidth="1"/>
    <col min="11013" max="11263" width="9.140625" style="21"/>
    <col min="11264" max="11264" width="35" style="21" customWidth="1"/>
    <col min="11265" max="11265" width="16" style="21" customWidth="1"/>
    <col min="11266" max="11266" width="29.140625" style="21" customWidth="1"/>
    <col min="11267" max="11267" width="12.85546875" style="21" bestFit="1" customWidth="1"/>
    <col min="11268" max="11268" width="9.42578125" style="21" customWidth="1"/>
    <col min="11269" max="11519" width="9.140625" style="21"/>
    <col min="11520" max="11520" width="35" style="21" customWidth="1"/>
    <col min="11521" max="11521" width="16" style="21" customWidth="1"/>
    <col min="11522" max="11522" width="29.140625" style="21" customWidth="1"/>
    <col min="11523" max="11523" width="12.85546875" style="21" bestFit="1" customWidth="1"/>
    <col min="11524" max="11524" width="9.42578125" style="21" customWidth="1"/>
    <col min="11525" max="11775" width="9.140625" style="21"/>
    <col min="11776" max="11776" width="35" style="21" customWidth="1"/>
    <col min="11777" max="11777" width="16" style="21" customWidth="1"/>
    <col min="11778" max="11778" width="29.140625" style="21" customWidth="1"/>
    <col min="11779" max="11779" width="12.85546875" style="21" bestFit="1" customWidth="1"/>
    <col min="11780" max="11780" width="9.42578125" style="21" customWidth="1"/>
    <col min="11781" max="12031" width="9.140625" style="21"/>
    <col min="12032" max="12032" width="35" style="21" customWidth="1"/>
    <col min="12033" max="12033" width="16" style="21" customWidth="1"/>
    <col min="12034" max="12034" width="29.140625" style="21" customWidth="1"/>
    <col min="12035" max="12035" width="12.85546875" style="21" bestFit="1" customWidth="1"/>
    <col min="12036" max="12036" width="9.42578125" style="21" customWidth="1"/>
    <col min="12037" max="12287" width="9.140625" style="21"/>
    <col min="12288" max="12288" width="35" style="21" customWidth="1"/>
    <col min="12289" max="12289" width="16" style="21" customWidth="1"/>
    <col min="12290" max="12290" width="29.140625" style="21" customWidth="1"/>
    <col min="12291" max="12291" width="12.85546875" style="21" bestFit="1" customWidth="1"/>
    <col min="12292" max="12292" width="9.42578125" style="21" customWidth="1"/>
    <col min="12293" max="12543" width="9.140625" style="21"/>
    <col min="12544" max="12544" width="35" style="21" customWidth="1"/>
    <col min="12545" max="12545" width="16" style="21" customWidth="1"/>
    <col min="12546" max="12546" width="29.140625" style="21" customWidth="1"/>
    <col min="12547" max="12547" width="12.85546875" style="21" bestFit="1" customWidth="1"/>
    <col min="12548" max="12548" width="9.42578125" style="21" customWidth="1"/>
    <col min="12549" max="12799" width="9.140625" style="21"/>
    <col min="12800" max="12800" width="35" style="21" customWidth="1"/>
    <col min="12801" max="12801" width="16" style="21" customWidth="1"/>
    <col min="12802" max="12802" width="29.140625" style="21" customWidth="1"/>
    <col min="12803" max="12803" width="12.85546875" style="21" bestFit="1" customWidth="1"/>
    <col min="12804" max="12804" width="9.42578125" style="21" customWidth="1"/>
    <col min="12805" max="13055" width="9.140625" style="21"/>
    <col min="13056" max="13056" width="35" style="21" customWidth="1"/>
    <col min="13057" max="13057" width="16" style="21" customWidth="1"/>
    <col min="13058" max="13058" width="29.140625" style="21" customWidth="1"/>
    <col min="13059" max="13059" width="12.85546875" style="21" bestFit="1" customWidth="1"/>
    <col min="13060" max="13060" width="9.42578125" style="21" customWidth="1"/>
    <col min="13061" max="13311" width="9.140625" style="21"/>
    <col min="13312" max="13312" width="35" style="21" customWidth="1"/>
    <col min="13313" max="13313" width="16" style="21" customWidth="1"/>
    <col min="13314" max="13314" width="29.140625" style="21" customWidth="1"/>
    <col min="13315" max="13315" width="12.85546875" style="21" bestFit="1" customWidth="1"/>
    <col min="13316" max="13316" width="9.42578125" style="21" customWidth="1"/>
    <col min="13317" max="13567" width="9.140625" style="21"/>
    <col min="13568" max="13568" width="35" style="21" customWidth="1"/>
    <col min="13569" max="13569" width="16" style="21" customWidth="1"/>
    <col min="13570" max="13570" width="29.140625" style="21" customWidth="1"/>
    <col min="13571" max="13571" width="12.85546875" style="21" bestFit="1" customWidth="1"/>
    <col min="13572" max="13572" width="9.42578125" style="21" customWidth="1"/>
    <col min="13573" max="13823" width="9.140625" style="21"/>
    <col min="13824" max="13824" width="35" style="21" customWidth="1"/>
    <col min="13825" max="13825" width="16" style="21" customWidth="1"/>
    <col min="13826" max="13826" width="29.140625" style="21" customWidth="1"/>
    <col min="13827" max="13827" width="12.85546875" style="21" bestFit="1" customWidth="1"/>
    <col min="13828" max="13828" width="9.42578125" style="21" customWidth="1"/>
    <col min="13829" max="14079" width="9.140625" style="21"/>
    <col min="14080" max="14080" width="35" style="21" customWidth="1"/>
    <col min="14081" max="14081" width="16" style="21" customWidth="1"/>
    <col min="14082" max="14082" width="29.140625" style="21" customWidth="1"/>
    <col min="14083" max="14083" width="12.85546875" style="21" bestFit="1" customWidth="1"/>
    <col min="14084" max="14084" width="9.42578125" style="21" customWidth="1"/>
    <col min="14085" max="14335" width="9.140625" style="21"/>
    <col min="14336" max="14336" width="35" style="21" customWidth="1"/>
    <col min="14337" max="14337" width="16" style="21" customWidth="1"/>
    <col min="14338" max="14338" width="29.140625" style="21" customWidth="1"/>
    <col min="14339" max="14339" width="12.85546875" style="21" bestFit="1" customWidth="1"/>
    <col min="14340" max="14340" width="9.42578125" style="21" customWidth="1"/>
    <col min="14341" max="14591" width="9.140625" style="21"/>
    <col min="14592" max="14592" width="35" style="21" customWidth="1"/>
    <col min="14593" max="14593" width="16" style="21" customWidth="1"/>
    <col min="14594" max="14594" width="29.140625" style="21" customWidth="1"/>
    <col min="14595" max="14595" width="12.85546875" style="21" bestFit="1" customWidth="1"/>
    <col min="14596" max="14596" width="9.42578125" style="21" customWidth="1"/>
    <col min="14597" max="14847" width="9.140625" style="21"/>
    <col min="14848" max="14848" width="35" style="21" customWidth="1"/>
    <col min="14849" max="14849" width="16" style="21" customWidth="1"/>
    <col min="14850" max="14850" width="29.140625" style="21" customWidth="1"/>
    <col min="14851" max="14851" width="12.85546875" style="21" bestFit="1" customWidth="1"/>
    <col min="14852" max="14852" width="9.42578125" style="21" customWidth="1"/>
    <col min="14853" max="15103" width="9.140625" style="21"/>
    <col min="15104" max="15104" width="35" style="21" customWidth="1"/>
    <col min="15105" max="15105" width="16" style="21" customWidth="1"/>
    <col min="15106" max="15106" width="29.140625" style="21" customWidth="1"/>
    <col min="15107" max="15107" width="12.85546875" style="21" bestFit="1" customWidth="1"/>
    <col min="15108" max="15108" width="9.42578125" style="21" customWidth="1"/>
    <col min="15109" max="15359" width="9.140625" style="21"/>
    <col min="15360" max="15360" width="35" style="21" customWidth="1"/>
    <col min="15361" max="15361" width="16" style="21" customWidth="1"/>
    <col min="15362" max="15362" width="29.140625" style="21" customWidth="1"/>
    <col min="15363" max="15363" width="12.85546875" style="21" bestFit="1" customWidth="1"/>
    <col min="15364" max="15364" width="9.42578125" style="21" customWidth="1"/>
    <col min="15365" max="15615" width="9.140625" style="21"/>
    <col min="15616" max="15616" width="35" style="21" customWidth="1"/>
    <col min="15617" max="15617" width="16" style="21" customWidth="1"/>
    <col min="15618" max="15618" width="29.140625" style="21" customWidth="1"/>
    <col min="15619" max="15619" width="12.85546875" style="21" bestFit="1" customWidth="1"/>
    <col min="15620" max="15620" width="9.42578125" style="21" customWidth="1"/>
    <col min="15621" max="15871" width="9.140625" style="21"/>
    <col min="15872" max="15872" width="35" style="21" customWidth="1"/>
    <col min="15873" max="15873" width="16" style="21" customWidth="1"/>
    <col min="15874" max="15874" width="29.140625" style="21" customWidth="1"/>
    <col min="15875" max="15875" width="12.85546875" style="21" bestFit="1" customWidth="1"/>
    <col min="15876" max="15876" width="9.42578125" style="21" customWidth="1"/>
    <col min="15877" max="16127" width="9.140625" style="21"/>
    <col min="16128" max="16128" width="35" style="21" customWidth="1"/>
    <col min="16129" max="16129" width="16" style="21" customWidth="1"/>
    <col min="16130" max="16130" width="29.140625" style="21" customWidth="1"/>
    <col min="16131" max="16131" width="12.85546875" style="21" bestFit="1" customWidth="1"/>
    <col min="16132" max="16132" width="9.42578125" style="21" customWidth="1"/>
    <col min="16133" max="16384" width="9.140625" style="21"/>
  </cols>
  <sheetData>
    <row r="1" spans="1:25" ht="12.75" customHeight="1">
      <c r="A1" s="111" t="s">
        <v>45</v>
      </c>
      <c r="B1" s="281"/>
      <c r="C1" s="281"/>
      <c r="D1" s="281"/>
      <c r="E1" s="281"/>
      <c r="F1" s="281"/>
      <c r="G1" s="281"/>
      <c r="H1" s="281"/>
      <c r="I1" s="281"/>
      <c r="J1" s="281"/>
      <c r="K1" s="281"/>
      <c r="L1" s="281"/>
      <c r="M1" s="281"/>
      <c r="N1" s="281"/>
      <c r="O1" s="281"/>
      <c r="P1" s="281"/>
      <c r="Q1" s="281"/>
      <c r="R1" s="281"/>
      <c r="S1" s="282"/>
      <c r="T1" s="48"/>
      <c r="U1" s="48"/>
      <c r="V1" s="48"/>
      <c r="W1" s="48"/>
    </row>
    <row r="2" spans="1:25" ht="12.75" customHeight="1">
      <c r="A2" s="112"/>
      <c r="B2" s="284"/>
      <c r="C2" s="284"/>
      <c r="D2" s="284"/>
      <c r="E2" s="284"/>
      <c r="F2" s="284"/>
      <c r="G2" s="284"/>
      <c r="H2" s="284"/>
      <c r="I2" s="284"/>
      <c r="J2" s="284"/>
      <c r="K2" s="284"/>
      <c r="L2" s="284"/>
      <c r="M2" s="284"/>
      <c r="N2" s="284"/>
      <c r="O2" s="284"/>
      <c r="P2" s="284"/>
      <c r="Q2" s="284"/>
      <c r="R2" s="284"/>
      <c r="S2" s="285"/>
      <c r="T2" s="49"/>
      <c r="U2" s="49"/>
      <c r="V2" s="49"/>
      <c r="W2" s="49"/>
    </row>
    <row r="3" spans="1:25">
      <c r="A3" s="112"/>
      <c r="B3" s="284"/>
      <c r="C3" s="284"/>
      <c r="D3" s="284"/>
      <c r="E3" s="284"/>
      <c r="F3" s="284"/>
      <c r="G3" s="284"/>
      <c r="H3" s="284"/>
      <c r="I3" s="284"/>
      <c r="J3" s="284"/>
      <c r="K3" s="284"/>
      <c r="L3" s="284"/>
      <c r="M3" s="284"/>
      <c r="N3" s="284"/>
      <c r="O3" s="284"/>
      <c r="P3" s="284"/>
      <c r="Q3" s="284"/>
      <c r="R3" s="284"/>
      <c r="S3" s="285"/>
      <c r="T3" s="49"/>
      <c r="U3" s="49"/>
      <c r="V3" s="49"/>
      <c r="W3" s="49"/>
    </row>
    <row r="4" spans="1:25">
      <c r="A4" s="112"/>
      <c r="B4" s="284"/>
      <c r="C4" s="284"/>
      <c r="D4" s="284"/>
      <c r="E4" s="284"/>
      <c r="F4" s="284"/>
      <c r="G4" s="284"/>
      <c r="H4" s="284"/>
      <c r="I4" s="284"/>
      <c r="J4" s="284"/>
      <c r="K4" s="284"/>
      <c r="L4" s="284"/>
      <c r="M4" s="284"/>
      <c r="N4" s="284"/>
      <c r="O4" s="284"/>
      <c r="P4" s="284"/>
      <c r="Q4" s="284"/>
      <c r="R4" s="284"/>
      <c r="S4" s="285"/>
      <c r="T4" s="49"/>
      <c r="U4" s="49"/>
      <c r="V4" s="49"/>
      <c r="W4" s="49"/>
    </row>
    <row r="5" spans="1:25">
      <c r="A5" s="113"/>
      <c r="B5" s="284"/>
      <c r="C5" s="284"/>
      <c r="D5" s="286"/>
      <c r="E5" s="286"/>
      <c r="F5" s="286"/>
      <c r="G5" s="286"/>
      <c r="H5" s="286"/>
      <c r="I5" s="286"/>
      <c r="J5" s="286"/>
      <c r="K5" s="286"/>
      <c r="L5" s="286"/>
      <c r="M5" s="286"/>
      <c r="N5" s="286"/>
      <c r="O5" s="286"/>
      <c r="P5" s="286"/>
      <c r="Q5" s="286"/>
      <c r="R5" s="286"/>
      <c r="S5" s="287"/>
      <c r="T5" s="49"/>
      <c r="U5" s="49"/>
      <c r="V5" s="49"/>
      <c r="W5" s="49"/>
    </row>
    <row r="6" spans="1:25">
      <c r="A6" s="279"/>
      <c r="B6" s="117"/>
      <c r="C6" s="117"/>
      <c r="D6" s="116"/>
      <c r="E6" s="114"/>
      <c r="F6" s="114"/>
      <c r="G6" s="114"/>
      <c r="H6" s="114"/>
      <c r="I6" s="114"/>
      <c r="J6" s="114"/>
      <c r="K6" s="114"/>
      <c r="L6" s="114"/>
      <c r="M6" s="114"/>
      <c r="N6" s="114"/>
      <c r="O6" s="114"/>
      <c r="P6" s="114"/>
      <c r="Q6" s="114"/>
      <c r="R6" s="114"/>
      <c r="S6" s="115"/>
      <c r="T6" s="49"/>
      <c r="U6" s="49"/>
      <c r="V6" s="49"/>
      <c r="W6" s="49"/>
    </row>
    <row r="7" spans="1:25">
      <c r="A7" s="261"/>
      <c r="B7" s="264" t="s">
        <v>330</v>
      </c>
      <c r="C7" s="265" t="s">
        <v>449</v>
      </c>
      <c r="D7" s="266" t="s">
        <v>685</v>
      </c>
    </row>
    <row r="8" spans="1:25">
      <c r="A8" s="262" t="s">
        <v>678</v>
      </c>
      <c r="B8" s="267" t="s">
        <v>47</v>
      </c>
      <c r="C8" s="268" t="s">
        <v>658</v>
      </c>
      <c r="D8" s="269" t="str">
        <f>[2]!switch_ForecastState</f>
        <v>Region</v>
      </c>
      <c r="E8" s="119"/>
      <c r="F8" s="104"/>
    </row>
    <row r="9" spans="1:25">
      <c r="A9" s="262" t="str">
        <f>INDEX([1]ACHIEV!$A$19:$B$100,MATCH(C8,[1]ACHIEV!$B$19:$B$100,0),1)</f>
        <v>Motors/Drives</v>
      </c>
      <c r="B9" s="270" t="s">
        <v>48</v>
      </c>
      <c r="C9" s="268">
        <f>[1]FILES!$H$4</f>
        <v>2035</v>
      </c>
      <c r="D9" s="269" t="str">
        <f>[2]!switch_ForecastScenario</f>
        <v>Base</v>
      </c>
      <c r="E9" s="120"/>
    </row>
    <row r="10" spans="1:25">
      <c r="A10" s="263"/>
      <c r="B10" s="271" t="s">
        <v>331</v>
      </c>
      <c r="C10" s="272">
        <f>MIN(SUM(E80:X80),Y80)</f>
        <v>27.229691418576945</v>
      </c>
      <c r="D10" s="278"/>
      <c r="E10" s="21">
        <v>1</v>
      </c>
      <c r="F10" s="21">
        <f>E10+1</f>
        <v>2</v>
      </c>
      <c r="G10" s="21">
        <f t="shared" ref="G10:V11" si="0">F10+1</f>
        <v>3</v>
      </c>
      <c r="H10" s="21">
        <f t="shared" si="0"/>
        <v>4</v>
      </c>
      <c r="I10" s="21">
        <f t="shared" si="0"/>
        <v>5</v>
      </c>
      <c r="J10" s="21">
        <f t="shared" si="0"/>
        <v>6</v>
      </c>
      <c r="K10" s="21">
        <f t="shared" si="0"/>
        <v>7</v>
      </c>
      <c r="L10" s="21">
        <f t="shared" si="0"/>
        <v>8</v>
      </c>
      <c r="M10" s="21">
        <f t="shared" si="0"/>
        <v>9</v>
      </c>
      <c r="N10" s="21">
        <f t="shared" si="0"/>
        <v>10</v>
      </c>
      <c r="O10" s="21">
        <f t="shared" si="0"/>
        <v>11</v>
      </c>
      <c r="P10" s="21">
        <f t="shared" si="0"/>
        <v>12</v>
      </c>
      <c r="Q10" s="21">
        <f t="shared" si="0"/>
        <v>13</v>
      </c>
      <c r="R10" s="21">
        <f t="shared" si="0"/>
        <v>14</v>
      </c>
      <c r="S10" s="21">
        <f t="shared" si="0"/>
        <v>15</v>
      </c>
      <c r="T10" s="21">
        <f t="shared" si="0"/>
        <v>16</v>
      </c>
      <c r="U10" s="21">
        <f t="shared" si="0"/>
        <v>17</v>
      </c>
      <c r="V10" s="21">
        <f t="shared" si="0"/>
        <v>18</v>
      </c>
      <c r="W10" s="21">
        <f t="shared" ref="W10:X11" si="1">V10+1</f>
        <v>19</v>
      </c>
      <c r="X10" s="21">
        <f t="shared" si="1"/>
        <v>20</v>
      </c>
    </row>
    <row r="11" spans="1:25">
      <c r="A11" s="53" t="s">
        <v>49</v>
      </c>
      <c r="B11" s="53"/>
      <c r="C11" s="53"/>
      <c r="D11" s="53"/>
      <c r="E11" s="53">
        <f>C9-20+1</f>
        <v>2016</v>
      </c>
      <c r="F11" s="53">
        <f>E11+1</f>
        <v>2017</v>
      </c>
      <c r="G11" s="53">
        <f t="shared" si="0"/>
        <v>2018</v>
      </c>
      <c r="H11" s="53">
        <f t="shared" si="0"/>
        <v>2019</v>
      </c>
      <c r="I11" s="53">
        <f t="shared" si="0"/>
        <v>2020</v>
      </c>
      <c r="J11" s="53">
        <f t="shared" si="0"/>
        <v>2021</v>
      </c>
      <c r="K11" s="53">
        <f t="shared" si="0"/>
        <v>2022</v>
      </c>
      <c r="L11" s="53">
        <f t="shared" si="0"/>
        <v>2023</v>
      </c>
      <c r="M11" s="53">
        <f t="shared" si="0"/>
        <v>2024</v>
      </c>
      <c r="N11" s="53">
        <f t="shared" si="0"/>
        <v>2025</v>
      </c>
      <c r="O11" s="53">
        <f t="shared" si="0"/>
        <v>2026</v>
      </c>
      <c r="P11" s="53">
        <f t="shared" si="0"/>
        <v>2027</v>
      </c>
      <c r="Q11" s="53">
        <f t="shared" si="0"/>
        <v>2028</v>
      </c>
      <c r="R11" s="53">
        <f t="shared" si="0"/>
        <v>2029</v>
      </c>
      <c r="S11" s="53">
        <f t="shared" si="0"/>
        <v>2030</v>
      </c>
      <c r="T11" s="53">
        <f t="shared" si="0"/>
        <v>2031</v>
      </c>
      <c r="U11" s="53">
        <f t="shared" si="0"/>
        <v>2032</v>
      </c>
      <c r="V11" s="53">
        <f t="shared" si="0"/>
        <v>2033</v>
      </c>
      <c r="W11" s="53">
        <f t="shared" si="1"/>
        <v>2034</v>
      </c>
      <c r="X11" s="53">
        <f t="shared" si="1"/>
        <v>2035</v>
      </c>
    </row>
    <row r="12" spans="1:25">
      <c r="A12" s="53"/>
      <c r="B12" s="53"/>
      <c r="C12" s="53"/>
      <c r="D12" s="53"/>
      <c r="E12" s="53" t="str">
        <f>CONCATENATE("FLOOR_",E11)</f>
        <v>FLOOR_2016</v>
      </c>
      <c r="F12" s="53" t="str">
        <f t="shared" ref="F12:X12" si="2">CONCATENATE("FLOOR_",F11)</f>
        <v>FLOOR_2017</v>
      </c>
      <c r="G12" s="53" t="str">
        <f t="shared" si="2"/>
        <v>FLOOR_2018</v>
      </c>
      <c r="H12" s="53" t="str">
        <f t="shared" si="2"/>
        <v>FLOOR_2019</v>
      </c>
      <c r="I12" s="53" t="str">
        <f t="shared" si="2"/>
        <v>FLOOR_2020</v>
      </c>
      <c r="J12" s="53" t="str">
        <f t="shared" si="2"/>
        <v>FLOOR_2021</v>
      </c>
      <c r="K12" s="53" t="str">
        <f t="shared" si="2"/>
        <v>FLOOR_2022</v>
      </c>
      <c r="L12" s="53" t="str">
        <f t="shared" si="2"/>
        <v>FLOOR_2023</v>
      </c>
      <c r="M12" s="53" t="str">
        <f t="shared" si="2"/>
        <v>FLOOR_2024</v>
      </c>
      <c r="N12" s="53" t="str">
        <f t="shared" si="2"/>
        <v>FLOOR_2025</v>
      </c>
      <c r="O12" s="53" t="str">
        <f t="shared" si="2"/>
        <v>FLOOR_2026</v>
      </c>
      <c r="P12" s="53" t="str">
        <f t="shared" si="2"/>
        <v>FLOOR_2027</v>
      </c>
      <c r="Q12" s="53" t="str">
        <f t="shared" si="2"/>
        <v>FLOOR_2028</v>
      </c>
      <c r="R12" s="53" t="str">
        <f t="shared" si="2"/>
        <v>FLOOR_2029</v>
      </c>
      <c r="S12" s="53" t="str">
        <f t="shared" si="2"/>
        <v>FLOOR_2030</v>
      </c>
      <c r="T12" s="53" t="str">
        <f t="shared" si="2"/>
        <v>FLOOR_2031</v>
      </c>
      <c r="U12" s="53" t="str">
        <f t="shared" si="2"/>
        <v>FLOOR_2032</v>
      </c>
      <c r="V12" s="53" t="str">
        <f t="shared" si="2"/>
        <v>FLOOR_2033</v>
      </c>
      <c r="W12" s="53" t="str">
        <f t="shared" si="2"/>
        <v>FLOOR_2034</v>
      </c>
      <c r="X12" s="53" t="str">
        <f t="shared" si="2"/>
        <v>FLOOR_2035</v>
      </c>
    </row>
    <row r="13" spans="1:25">
      <c r="C13" s="21" t="s">
        <v>429</v>
      </c>
      <c r="E13" s="119">
        <f>INDEX([2]!tbl_Forecast,MATCH($D$8&amp;$C13&amp;$D$7,[2]!rng_ForecastRowLookup,0),MATCH(E$11,[2]!rng_ForecastColumnLookup,0))</f>
        <v>380.08828477966154</v>
      </c>
      <c r="F13" s="119">
        <f>INDEX([2]!tbl_Forecast,MATCH($D$8&amp;$C13&amp;$D$7,[2]!rng_ForecastRowLookup,0),MATCH(F$11,[2]!rng_ForecastColumnLookup,0))</f>
        <v>378.94801992532251</v>
      </c>
      <c r="G13" s="119">
        <f>INDEX([2]!tbl_Forecast,MATCH($D$8&amp;$C13&amp;$D$7,[2]!rng_ForecastRowLookup,0),MATCH(G$11,[2]!rng_ForecastColumnLookup,0))</f>
        <v>377.81117586554655</v>
      </c>
      <c r="H13" s="119">
        <f>INDEX([2]!tbl_Forecast,MATCH($D$8&amp;$C13&amp;$D$7,[2]!rng_ForecastRowLookup,0),MATCH(H$11,[2]!rng_ForecastColumnLookup,0))</f>
        <v>376.67774233794995</v>
      </c>
      <c r="I13" s="119">
        <f>INDEX([2]!tbl_Forecast,MATCH($D$8&amp;$C13&amp;$D$7,[2]!rng_ForecastRowLookup,0),MATCH(I$11,[2]!rng_ForecastColumnLookup,0))</f>
        <v>375.54770911093607</v>
      </c>
      <c r="J13" s="119">
        <f>INDEX([2]!tbl_Forecast,MATCH($D$8&amp;$C13&amp;$D$7,[2]!rng_ForecastRowLookup,0),MATCH(J$11,[2]!rng_ForecastColumnLookup,0))</f>
        <v>374.42106598360328</v>
      </c>
      <c r="K13" s="119">
        <f>INDEX([2]!tbl_Forecast,MATCH($D$8&amp;$C13&amp;$D$7,[2]!rng_ForecastRowLookup,0),MATCH(K$11,[2]!rng_ForecastColumnLookup,0))</f>
        <v>373.29780278565244</v>
      </c>
      <c r="L13" s="119">
        <f>INDEX([2]!tbl_Forecast,MATCH($D$8&amp;$C13&amp;$D$7,[2]!rng_ForecastRowLookup,0),MATCH(L$11,[2]!rng_ForecastColumnLookup,0))</f>
        <v>372.17790937729552</v>
      </c>
      <c r="M13" s="119">
        <f>INDEX([2]!tbl_Forecast,MATCH($D$8&amp;$C13&amp;$D$7,[2]!rng_ForecastRowLookup,0),MATCH(M$11,[2]!rng_ForecastColumnLookup,0))</f>
        <v>371.06137564916361</v>
      </c>
      <c r="N13" s="119">
        <f>INDEX([2]!tbl_Forecast,MATCH($D$8&amp;$C13&amp;$D$7,[2]!rng_ForecastRowLookup,0),MATCH(N$11,[2]!rng_ForecastColumnLookup,0))</f>
        <v>369.94819152221612</v>
      </c>
      <c r="O13" s="119">
        <f>INDEX([2]!tbl_Forecast,MATCH($D$8&amp;$C13&amp;$D$7,[2]!rng_ForecastRowLookup,0),MATCH(O$11,[2]!rng_ForecastColumnLookup,0))</f>
        <v>368.83834694764948</v>
      </c>
      <c r="P13" s="119">
        <f>INDEX([2]!tbl_Forecast,MATCH($D$8&amp;$C13&amp;$D$7,[2]!rng_ForecastRowLookup,0),MATCH(P$11,[2]!rng_ForecastColumnLookup,0))</f>
        <v>367.73183190680658</v>
      </c>
      <c r="Q13" s="119">
        <f>INDEX([2]!tbl_Forecast,MATCH($D$8&amp;$C13&amp;$D$7,[2]!rng_ForecastRowLookup,0),MATCH(Q$11,[2]!rng_ForecastColumnLookup,0))</f>
        <v>366.62863641108612</v>
      </c>
      <c r="R13" s="119">
        <f>INDEX([2]!tbl_Forecast,MATCH($D$8&amp;$C13&amp;$D$7,[2]!rng_ForecastRowLookup,0),MATCH(R$11,[2]!rng_ForecastColumnLookup,0))</f>
        <v>365.52875050185287</v>
      </c>
      <c r="S13" s="119">
        <f>INDEX([2]!tbl_Forecast,MATCH($D$8&amp;$C13&amp;$D$7,[2]!rng_ForecastRowLookup,0),MATCH(S$11,[2]!rng_ForecastColumnLookup,0))</f>
        <v>364.43216425034728</v>
      </c>
      <c r="T13" s="119">
        <f>INDEX([2]!tbl_Forecast,MATCH($D$8&amp;$C13&amp;$D$7,[2]!rng_ForecastRowLookup,0),MATCH(T$11,[2]!rng_ForecastColumnLookup,0))</f>
        <v>363.33886775759629</v>
      </c>
      <c r="U13" s="119">
        <f>INDEX([2]!tbl_Forecast,MATCH($D$8&amp;$C13&amp;$D$7,[2]!rng_ForecastRowLookup,0),MATCH(U$11,[2]!rng_ForecastColumnLookup,0))</f>
        <v>362.24885115432346</v>
      </c>
      <c r="V13" s="119">
        <f>INDEX([2]!tbl_Forecast,MATCH($D$8&amp;$C13&amp;$D$7,[2]!rng_ForecastRowLookup,0),MATCH(V$11,[2]!rng_ForecastColumnLookup,0))</f>
        <v>361.16210460086046</v>
      </c>
      <c r="W13" s="119">
        <f>INDEX([2]!tbl_Forecast,MATCH($D$8&amp;$C13&amp;$D$7,[2]!rng_ForecastRowLookup,0),MATCH(W$11,[2]!rng_ForecastColumnLookup,0))</f>
        <v>360.07861828705791</v>
      </c>
      <c r="X13" s="119">
        <f>INDEX([2]!tbl_Forecast,MATCH($D$8&amp;$C13&amp;$D$7,[2]!rng_ForecastRowLookup,0),MATCH(X$11,[2]!rng_ForecastColumnLookup,0))</f>
        <v>358.99838243219671</v>
      </c>
      <c r="Y13" s="51"/>
    </row>
    <row r="14" spans="1:25">
      <c r="C14" s="21" t="s">
        <v>432</v>
      </c>
      <c r="E14" s="119">
        <f>INDEX([2]!tbl_Forecast,MATCH($D$8&amp;$C14&amp;$D$7,[2]!rng_ForecastRowLookup,0),MATCH(E$11,[2]!rng_ForecastColumnLookup,0))</f>
        <v>190.73687138333023</v>
      </c>
      <c r="F14" s="119">
        <f>INDEX([2]!tbl_Forecast,MATCH($D$8&amp;$C14&amp;$D$7,[2]!rng_ForecastRowLookup,0),MATCH(F$11,[2]!rng_ForecastColumnLookup,0))</f>
        <v>190.16466076918024</v>
      </c>
      <c r="G14" s="119">
        <f>INDEX([2]!tbl_Forecast,MATCH($D$8&amp;$C14&amp;$D$7,[2]!rng_ForecastRowLookup,0),MATCH(G$11,[2]!rng_ForecastColumnLookup,0))</f>
        <v>189.59416678687271</v>
      </c>
      <c r="H14" s="119">
        <f>INDEX([2]!tbl_Forecast,MATCH($D$8&amp;$C14&amp;$D$7,[2]!rng_ForecastRowLookup,0),MATCH(H$11,[2]!rng_ForecastColumnLookup,0))</f>
        <v>189.02538428651209</v>
      </c>
      <c r="I14" s="119">
        <f>INDEX([2]!tbl_Forecast,MATCH($D$8&amp;$C14&amp;$D$7,[2]!rng_ForecastRowLookup,0),MATCH(I$11,[2]!rng_ForecastColumnLookup,0))</f>
        <v>188.45830813365254</v>
      </c>
      <c r="J14" s="119">
        <f>INDEX([2]!tbl_Forecast,MATCH($D$8&amp;$C14&amp;$D$7,[2]!rng_ForecastRowLookup,0),MATCH(J$11,[2]!rng_ForecastColumnLookup,0))</f>
        <v>187.89293320925157</v>
      </c>
      <c r="K14" s="119">
        <f>INDEX([2]!tbl_Forecast,MATCH($D$8&amp;$C14&amp;$D$7,[2]!rng_ForecastRowLookup,0),MATCH(K$11,[2]!rng_ForecastColumnLookup,0))</f>
        <v>187.32925440962381</v>
      </c>
      <c r="L14" s="119">
        <f>INDEX([2]!tbl_Forecast,MATCH($D$8&amp;$C14&amp;$D$7,[2]!rng_ForecastRowLookup,0),MATCH(L$11,[2]!rng_ForecastColumnLookup,0))</f>
        <v>186.76726664639497</v>
      </c>
      <c r="M14" s="119">
        <f>INDEX([2]!tbl_Forecast,MATCH($D$8&amp;$C14&amp;$D$7,[2]!rng_ForecastRowLookup,0),MATCH(M$11,[2]!rng_ForecastColumnLookup,0))</f>
        <v>186.20696484645578</v>
      </c>
      <c r="N14" s="119">
        <f>INDEX([2]!tbl_Forecast,MATCH($D$8&amp;$C14&amp;$D$7,[2]!rng_ForecastRowLookup,0),MATCH(N$11,[2]!rng_ForecastColumnLookup,0))</f>
        <v>185.64834395191642</v>
      </c>
      <c r="O14" s="119">
        <f>INDEX([2]!tbl_Forecast,MATCH($D$8&amp;$C14&amp;$D$7,[2]!rng_ForecastRowLookup,0),MATCH(O$11,[2]!rng_ForecastColumnLookup,0))</f>
        <v>185.09139892006067</v>
      </c>
      <c r="P14" s="119">
        <f>INDEX([2]!tbl_Forecast,MATCH($D$8&amp;$C14&amp;$D$7,[2]!rng_ForecastRowLookup,0),MATCH(P$11,[2]!rng_ForecastColumnLookup,0))</f>
        <v>184.5361247233005</v>
      </c>
      <c r="Q14" s="119">
        <f>INDEX([2]!tbl_Forecast,MATCH($D$8&amp;$C14&amp;$D$7,[2]!rng_ForecastRowLookup,0),MATCH(Q$11,[2]!rng_ForecastColumnLookup,0))</f>
        <v>183.98251634913058</v>
      </c>
      <c r="R14" s="119">
        <f>INDEX([2]!tbl_Forecast,MATCH($D$8&amp;$C14&amp;$D$7,[2]!rng_ForecastRowLookup,0),MATCH(R$11,[2]!rng_ForecastColumnLookup,0))</f>
        <v>183.43056880008319</v>
      </c>
      <c r="S14" s="119">
        <f>INDEX([2]!tbl_Forecast,MATCH($D$8&amp;$C14&amp;$D$7,[2]!rng_ForecastRowLookup,0),MATCH(S$11,[2]!rng_ForecastColumnLookup,0))</f>
        <v>182.88027709368296</v>
      </c>
      <c r="T14" s="119">
        <f>INDEX([2]!tbl_Forecast,MATCH($D$8&amp;$C14&amp;$D$7,[2]!rng_ForecastRowLookup,0),MATCH(T$11,[2]!rng_ForecastColumnLookup,0))</f>
        <v>182.33163626240187</v>
      </c>
      <c r="U14" s="119">
        <f>INDEX([2]!tbl_Forecast,MATCH($D$8&amp;$C14&amp;$D$7,[2]!rng_ForecastRowLookup,0),MATCH(U$11,[2]!rng_ForecastColumnLookup,0))</f>
        <v>181.78464135361469</v>
      </c>
      <c r="V14" s="119">
        <f>INDEX([2]!tbl_Forecast,MATCH($D$8&amp;$C14&amp;$D$7,[2]!rng_ForecastRowLookup,0),MATCH(V$11,[2]!rng_ForecastColumnLookup,0))</f>
        <v>181.23928742955383</v>
      </c>
      <c r="W14" s="119">
        <f>INDEX([2]!tbl_Forecast,MATCH($D$8&amp;$C14&amp;$D$7,[2]!rng_ForecastRowLookup,0),MATCH(W$11,[2]!rng_ForecastColumnLookup,0))</f>
        <v>180.69556956726515</v>
      </c>
      <c r="X14" s="119">
        <f>INDEX([2]!tbl_Forecast,MATCH($D$8&amp;$C14&amp;$D$7,[2]!rng_ForecastRowLookup,0),MATCH(X$11,[2]!rng_ForecastColumnLookup,0))</f>
        <v>180.15348285856339</v>
      </c>
      <c r="Y14" s="51"/>
    </row>
    <row r="15" spans="1:25">
      <c r="C15" s="21" t="s">
        <v>433</v>
      </c>
      <c r="E15" s="119">
        <f>INDEX([2]!tbl_Forecast,MATCH($D$8&amp;$C15&amp;$D$7,[2]!rng_ForecastRowLookup,0),MATCH(E$11,[2]!rng_ForecastColumnLookup,0))</f>
        <v>184.0913556049378</v>
      </c>
      <c r="F15" s="119">
        <f>INDEX([2]!tbl_Forecast,MATCH($D$8&amp;$C15&amp;$D$7,[2]!rng_ForecastRowLookup,0),MATCH(F$11,[2]!rng_ForecastColumnLookup,0))</f>
        <v>183.53908153812301</v>
      </c>
      <c r="G15" s="119">
        <f>INDEX([2]!tbl_Forecast,MATCH($D$8&amp;$C15&amp;$D$7,[2]!rng_ForecastRowLookup,0),MATCH(G$11,[2]!rng_ForecastColumnLookup,0))</f>
        <v>182.98846429350866</v>
      </c>
      <c r="H15" s="119">
        <f>INDEX([2]!tbl_Forecast,MATCH($D$8&amp;$C15&amp;$D$7,[2]!rng_ForecastRowLookup,0),MATCH(H$11,[2]!rng_ForecastColumnLookup,0))</f>
        <v>182.43949890062811</v>
      </c>
      <c r="I15" s="119">
        <f>INDEX([2]!tbl_Forecast,MATCH($D$8&amp;$C15&amp;$D$7,[2]!rng_ForecastRowLookup,0),MATCH(I$11,[2]!rng_ForecastColumnLookup,0))</f>
        <v>181.89218040392623</v>
      </c>
      <c r="J15" s="119">
        <f>INDEX([2]!tbl_Forecast,MATCH($D$8&amp;$C15&amp;$D$7,[2]!rng_ForecastRowLookup,0),MATCH(J$11,[2]!rng_ForecastColumnLookup,0))</f>
        <v>181.34650386271446</v>
      </c>
      <c r="K15" s="119">
        <f>INDEX([2]!tbl_Forecast,MATCH($D$8&amp;$C15&amp;$D$7,[2]!rng_ForecastRowLookup,0),MATCH(K$11,[2]!rng_ForecastColumnLookup,0))</f>
        <v>180.80246435112633</v>
      </c>
      <c r="L15" s="119">
        <f>INDEX([2]!tbl_Forecast,MATCH($D$8&amp;$C15&amp;$D$7,[2]!rng_ForecastRowLookup,0),MATCH(L$11,[2]!rng_ForecastColumnLookup,0))</f>
        <v>180.26005695807294</v>
      </c>
      <c r="M15" s="119">
        <f>INDEX([2]!tbl_Forecast,MATCH($D$8&amp;$C15&amp;$D$7,[2]!rng_ForecastRowLookup,0),MATCH(M$11,[2]!rng_ForecastColumnLookup,0))</f>
        <v>179.71927678719871</v>
      </c>
      <c r="N15" s="119">
        <f>INDEX([2]!tbl_Forecast,MATCH($D$8&amp;$C15&amp;$D$7,[2]!rng_ForecastRowLookup,0),MATCH(N$11,[2]!rng_ForecastColumnLookup,0))</f>
        <v>179.18011895683713</v>
      </c>
      <c r="O15" s="119">
        <f>INDEX([2]!tbl_Forecast,MATCH($D$8&amp;$C15&amp;$D$7,[2]!rng_ForecastRowLookup,0),MATCH(O$11,[2]!rng_ForecastColumnLookup,0))</f>
        <v>178.64257859996661</v>
      </c>
      <c r="P15" s="119">
        <f>INDEX([2]!tbl_Forecast,MATCH($D$8&amp;$C15&amp;$D$7,[2]!rng_ForecastRowLookup,0),MATCH(P$11,[2]!rng_ForecastColumnLookup,0))</f>
        <v>178.10665086416668</v>
      </c>
      <c r="Q15" s="119">
        <f>INDEX([2]!tbl_Forecast,MATCH($D$8&amp;$C15&amp;$D$7,[2]!rng_ForecastRowLookup,0),MATCH(Q$11,[2]!rng_ForecastColumnLookup,0))</f>
        <v>177.57233091157423</v>
      </c>
      <c r="R15" s="119">
        <f>INDEX([2]!tbl_Forecast,MATCH($D$8&amp;$C15&amp;$D$7,[2]!rng_ForecastRowLookup,0),MATCH(R$11,[2]!rng_ForecastColumnLookup,0))</f>
        <v>177.03961391883951</v>
      </c>
      <c r="S15" s="119">
        <f>INDEX([2]!tbl_Forecast,MATCH($D$8&amp;$C15&amp;$D$7,[2]!rng_ForecastRowLookup,0),MATCH(S$11,[2]!rng_ForecastColumnLookup,0))</f>
        <v>176.50849507708296</v>
      </c>
      <c r="T15" s="119">
        <f>INDEX([2]!tbl_Forecast,MATCH($D$8&amp;$C15&amp;$D$7,[2]!rng_ForecastRowLookup,0),MATCH(T$11,[2]!rng_ForecastColumnLookup,0))</f>
        <v>175.97896959185172</v>
      </c>
      <c r="U15" s="119">
        <f>INDEX([2]!tbl_Forecast,MATCH($D$8&amp;$C15&amp;$D$7,[2]!rng_ForecastRowLookup,0),MATCH(U$11,[2]!rng_ForecastColumnLookup,0))</f>
        <v>175.45103268307616</v>
      </c>
      <c r="V15" s="119">
        <f>INDEX([2]!tbl_Forecast,MATCH($D$8&amp;$C15&amp;$D$7,[2]!rng_ForecastRowLookup,0),MATCH(V$11,[2]!rng_ForecastColumnLookup,0))</f>
        <v>174.92467958502692</v>
      </c>
      <c r="W15" s="119">
        <f>INDEX([2]!tbl_Forecast,MATCH($D$8&amp;$C15&amp;$D$7,[2]!rng_ForecastRowLookup,0),MATCH(W$11,[2]!rng_ForecastColumnLookup,0))</f>
        <v>174.39990554627184</v>
      </c>
      <c r="X15" s="119">
        <f>INDEX([2]!tbl_Forecast,MATCH($D$8&amp;$C15&amp;$D$7,[2]!rng_ForecastRowLookup,0),MATCH(X$11,[2]!rng_ForecastColumnLookup,0))</f>
        <v>173.87670582963304</v>
      </c>
      <c r="Y15" s="51"/>
    </row>
    <row r="16" spans="1:25">
      <c r="C16" s="104" t="s">
        <v>486</v>
      </c>
      <c r="E16" s="119">
        <f>INDEX([2]!tbl_Forecast,MATCH($D$8&amp;$C16&amp;$D$7,[2]!rng_ForecastRowLookup,0),MATCH(E$11,[2]!rng_ForecastColumnLookup,0))</f>
        <v>138.35734062238015</v>
      </c>
      <c r="F16" s="119">
        <f>INDEX([2]!tbl_Forecast,MATCH($D$8&amp;$C16&amp;$D$7,[2]!rng_ForecastRowLookup,0),MATCH(F$11,[2]!rng_ForecastColumnLookup,0))</f>
        <v>137.7208968555172</v>
      </c>
      <c r="G16" s="119">
        <f>INDEX([2]!tbl_Forecast,MATCH($D$8&amp;$C16&amp;$D$7,[2]!rng_ForecastRowLookup,0),MATCH(G$11,[2]!rng_ForecastColumnLookup,0))</f>
        <v>137.08738072998179</v>
      </c>
      <c r="H16" s="119">
        <f>INDEX([2]!tbl_Forecast,MATCH($D$8&amp;$C16&amp;$D$7,[2]!rng_ForecastRowLookup,0),MATCH(H$11,[2]!rng_ForecastColumnLookup,0))</f>
        <v>136.45677877862389</v>
      </c>
      <c r="I16" s="119">
        <f>INDEX([2]!tbl_Forecast,MATCH($D$8&amp;$C16&amp;$D$7,[2]!rng_ForecastRowLookup,0),MATCH(I$11,[2]!rng_ForecastColumnLookup,0))</f>
        <v>135.8290775962422</v>
      </c>
      <c r="J16" s="119">
        <f>INDEX([2]!tbl_Forecast,MATCH($D$8&amp;$C16&amp;$D$7,[2]!rng_ForecastRowLookup,0),MATCH(J$11,[2]!rng_ForecastColumnLookup,0))</f>
        <v>135.20426383929947</v>
      </c>
      <c r="K16" s="119">
        <f>INDEX([2]!tbl_Forecast,MATCH($D$8&amp;$C16&amp;$D$7,[2]!rng_ForecastRowLookup,0),MATCH(K$11,[2]!rng_ForecastColumnLookup,0))</f>
        <v>134.5823242256387</v>
      </c>
      <c r="L16" s="119">
        <f>INDEX([2]!tbl_Forecast,MATCH($D$8&amp;$C16&amp;$D$7,[2]!rng_ForecastRowLookup,0),MATCH(L$11,[2]!rng_ForecastColumnLookup,0))</f>
        <v>133.96324553420075</v>
      </c>
      <c r="M16" s="119">
        <f>INDEX([2]!tbl_Forecast,MATCH($D$8&amp;$C16&amp;$D$7,[2]!rng_ForecastRowLookup,0),MATCH(M$11,[2]!rng_ForecastColumnLookup,0))</f>
        <v>133.34701460474344</v>
      </c>
      <c r="N16" s="119">
        <f>INDEX([2]!tbl_Forecast,MATCH($D$8&amp;$C16&amp;$D$7,[2]!rng_ForecastRowLookup,0),MATCH(N$11,[2]!rng_ForecastColumnLookup,0))</f>
        <v>132.73361833756161</v>
      </c>
      <c r="O16" s="119">
        <f>INDEX([2]!tbl_Forecast,MATCH($D$8&amp;$C16&amp;$D$7,[2]!rng_ForecastRowLookup,0),MATCH(O$11,[2]!rng_ForecastColumnLookup,0))</f>
        <v>132.12304369320884</v>
      </c>
      <c r="P16" s="119">
        <f>INDEX([2]!tbl_Forecast,MATCH($D$8&amp;$C16&amp;$D$7,[2]!rng_ForecastRowLookup,0),MATCH(P$11,[2]!rng_ForecastColumnLookup,0))</f>
        <v>131.51527769222005</v>
      </c>
      <c r="Q16" s="119">
        <f>INDEX([2]!tbl_Forecast,MATCH($D$8&amp;$C16&amp;$D$7,[2]!rng_ForecastRowLookup,0),MATCH(Q$11,[2]!rng_ForecastColumnLookup,0))</f>
        <v>130.91030741483584</v>
      </c>
      <c r="R16" s="119">
        <f>INDEX([2]!tbl_Forecast,MATCH($D$8&amp;$C16&amp;$D$7,[2]!rng_ForecastRowLookup,0),MATCH(R$11,[2]!rng_ForecastColumnLookup,0))</f>
        <v>130.3081200007276</v>
      </c>
      <c r="S16" s="119">
        <f>INDEX([2]!tbl_Forecast,MATCH($D$8&amp;$C16&amp;$D$7,[2]!rng_ForecastRowLookup,0),MATCH(S$11,[2]!rng_ForecastColumnLookup,0))</f>
        <v>129.70870264872423</v>
      </c>
      <c r="T16" s="119">
        <f>INDEX([2]!tbl_Forecast,MATCH($D$8&amp;$C16&amp;$D$7,[2]!rng_ForecastRowLookup,0),MATCH(T$11,[2]!rng_ForecastColumnLookup,0))</f>
        <v>129.11204261654012</v>
      </c>
      <c r="U16" s="119">
        <f>INDEX([2]!tbl_Forecast,MATCH($D$8&amp;$C16&amp;$D$7,[2]!rng_ForecastRowLookup,0),MATCH(U$11,[2]!rng_ForecastColumnLookup,0))</f>
        <v>128.51812722050403</v>
      </c>
      <c r="V16" s="119">
        <f>INDEX([2]!tbl_Forecast,MATCH($D$8&amp;$C16&amp;$D$7,[2]!rng_ForecastRowLookup,0),MATCH(V$11,[2]!rng_ForecastColumnLookup,0))</f>
        <v>127.92694383528971</v>
      </c>
      <c r="W16" s="119">
        <f>INDEX([2]!tbl_Forecast,MATCH($D$8&amp;$C16&amp;$D$7,[2]!rng_ForecastRowLookup,0),MATCH(W$11,[2]!rng_ForecastColumnLookup,0))</f>
        <v>127.33847989364737</v>
      </c>
      <c r="X16" s="119">
        <f>INDEX([2]!tbl_Forecast,MATCH($D$8&amp;$C16&amp;$D$7,[2]!rng_ForecastRowLookup,0),MATCH(X$11,[2]!rng_ForecastColumnLookup,0))</f>
        <v>126.75272288613657</v>
      </c>
      <c r="Y16" s="51"/>
    </row>
    <row r="17" spans="2:25">
      <c r="C17" s="104" t="s">
        <v>474</v>
      </c>
      <c r="E17" s="119">
        <f>INDEX([2]!tbl_Forecast,MATCH($D$8&amp;$C17&amp;$D$7,[2]!rng_ForecastRowLookup,0),MATCH(E$11,[2]!rng_ForecastColumnLookup,0))</f>
        <v>208.9574509880029</v>
      </c>
      <c r="F17" s="119">
        <f>INDEX([2]!tbl_Forecast,MATCH($D$8&amp;$C17&amp;$D$7,[2]!rng_ForecastRowLookup,0),MATCH(F$11,[2]!rng_ForecastColumnLookup,0))</f>
        <v>207.99624671345808</v>
      </c>
      <c r="G17" s="119">
        <f>INDEX([2]!tbl_Forecast,MATCH($D$8&amp;$C17&amp;$D$7,[2]!rng_ForecastRowLookup,0),MATCH(G$11,[2]!rng_ForecastColumnLookup,0))</f>
        <v>207.03946397857615</v>
      </c>
      <c r="H17" s="119">
        <f>INDEX([2]!tbl_Forecast,MATCH($D$8&amp;$C17&amp;$D$7,[2]!rng_ForecastRowLookup,0),MATCH(H$11,[2]!rng_ForecastColumnLookup,0))</f>
        <v>206.0870824442747</v>
      </c>
      <c r="I17" s="119">
        <f>INDEX([2]!tbl_Forecast,MATCH($D$8&amp;$C17&amp;$D$7,[2]!rng_ForecastRowLookup,0),MATCH(I$11,[2]!rng_ForecastColumnLookup,0))</f>
        <v>205.13908186503102</v>
      </c>
      <c r="J17" s="119">
        <f>INDEX([2]!tbl_Forecast,MATCH($D$8&amp;$C17&amp;$D$7,[2]!rng_ForecastRowLookup,0),MATCH(J$11,[2]!rng_ForecastColumnLookup,0))</f>
        <v>204.1954420884519</v>
      </c>
      <c r="K17" s="119">
        <f>INDEX([2]!tbl_Forecast,MATCH($D$8&amp;$C17&amp;$D$7,[2]!rng_ForecastRowLookup,0),MATCH(K$11,[2]!rng_ForecastColumnLookup,0))</f>
        <v>203.25614305484498</v>
      </c>
      <c r="L17" s="119">
        <f>INDEX([2]!tbl_Forecast,MATCH($D$8&amp;$C17&amp;$D$7,[2]!rng_ForecastRowLookup,0),MATCH(L$11,[2]!rng_ForecastColumnLookup,0))</f>
        <v>202.32116479679266</v>
      </c>
      <c r="M17" s="119">
        <f>INDEX([2]!tbl_Forecast,MATCH($D$8&amp;$C17&amp;$D$7,[2]!rng_ForecastRowLookup,0),MATCH(M$11,[2]!rng_ForecastColumnLookup,0))</f>
        <v>201.3904874387274</v>
      </c>
      <c r="N17" s="119">
        <f>INDEX([2]!tbl_Forecast,MATCH($D$8&amp;$C17&amp;$D$7,[2]!rng_ForecastRowLookup,0),MATCH(N$11,[2]!rng_ForecastColumnLookup,0))</f>
        <v>200.46409119650929</v>
      </c>
      <c r="O17" s="119">
        <f>INDEX([2]!tbl_Forecast,MATCH($D$8&amp;$C17&amp;$D$7,[2]!rng_ForecastRowLookup,0),MATCH(O$11,[2]!rng_ForecastColumnLookup,0))</f>
        <v>199.54195637700533</v>
      </c>
      <c r="P17" s="119">
        <f>INDEX([2]!tbl_Forecast,MATCH($D$8&amp;$C17&amp;$D$7,[2]!rng_ForecastRowLookup,0),MATCH(P$11,[2]!rng_ForecastColumnLookup,0))</f>
        <v>198.62406337767112</v>
      </c>
      <c r="Q17" s="119">
        <f>INDEX([2]!tbl_Forecast,MATCH($D$8&amp;$C17&amp;$D$7,[2]!rng_ForecastRowLookup,0),MATCH(Q$11,[2]!rng_ForecastColumnLookup,0))</f>
        <v>197.71039268613379</v>
      </c>
      <c r="R17" s="119">
        <f>INDEX([2]!tbl_Forecast,MATCH($D$8&amp;$C17&amp;$D$7,[2]!rng_ForecastRowLookup,0),MATCH(R$11,[2]!rng_ForecastColumnLookup,0))</f>
        <v>196.8009248797776</v>
      </c>
      <c r="S17" s="119">
        <f>INDEX([2]!tbl_Forecast,MATCH($D$8&amp;$C17&amp;$D$7,[2]!rng_ForecastRowLookup,0),MATCH(S$11,[2]!rng_ForecastColumnLookup,0))</f>
        <v>195.8956406253306</v>
      </c>
      <c r="T17" s="119">
        <f>INDEX([2]!tbl_Forecast,MATCH($D$8&amp;$C17&amp;$D$7,[2]!rng_ForecastRowLookup,0),MATCH(T$11,[2]!rng_ForecastColumnLookup,0))</f>
        <v>194.99452067845405</v>
      </c>
      <c r="U17" s="119">
        <f>INDEX([2]!tbl_Forecast,MATCH($D$8&amp;$C17&amp;$D$7,[2]!rng_ForecastRowLookup,0),MATCH(U$11,[2]!rng_ForecastColumnLookup,0))</f>
        <v>194.09754588333314</v>
      </c>
      <c r="V17" s="119">
        <f>INDEX([2]!tbl_Forecast,MATCH($D$8&amp;$C17&amp;$D$7,[2]!rng_ForecastRowLookup,0),MATCH(V$11,[2]!rng_ForecastColumnLookup,0))</f>
        <v>193.20469717226982</v>
      </c>
      <c r="W17" s="119">
        <f>INDEX([2]!tbl_Forecast,MATCH($D$8&amp;$C17&amp;$D$7,[2]!rng_ForecastRowLookup,0),MATCH(W$11,[2]!rng_ForecastColumnLookup,0))</f>
        <v>192.31595556527733</v>
      </c>
      <c r="X17" s="119">
        <f>INDEX([2]!tbl_Forecast,MATCH($D$8&amp;$C17&amp;$D$7,[2]!rng_ForecastRowLookup,0),MATCH(X$11,[2]!rng_ForecastColumnLookup,0))</f>
        <v>191.43130216967708</v>
      </c>
      <c r="Y17" s="51"/>
    </row>
    <row r="18" spans="2:25">
      <c r="C18" s="104" t="s">
        <v>475</v>
      </c>
      <c r="E18" s="119">
        <f>INDEX([2]!tbl_Forecast,MATCH($D$8&amp;$C18&amp;$D$7,[2]!rng_ForecastRowLookup,0),MATCH(E$11,[2]!rng_ForecastColumnLookup,0))</f>
        <v>97.115689913224898</v>
      </c>
      <c r="F18" s="119">
        <f>INDEX([2]!tbl_Forecast,MATCH($D$8&amp;$C18&amp;$D$7,[2]!rng_ForecastRowLookup,0),MATCH(F$11,[2]!rng_ForecastColumnLookup,0))</f>
        <v>96.668957739624062</v>
      </c>
      <c r="G18" s="119">
        <f>INDEX([2]!tbl_Forecast,MATCH($D$8&amp;$C18&amp;$D$7,[2]!rng_ForecastRowLookup,0),MATCH(G$11,[2]!rng_ForecastColumnLookup,0))</f>
        <v>96.224280534021787</v>
      </c>
      <c r="H18" s="119">
        <f>INDEX([2]!tbl_Forecast,MATCH($D$8&amp;$C18&amp;$D$7,[2]!rng_ForecastRowLookup,0),MATCH(H$11,[2]!rng_ForecastColumnLookup,0))</f>
        <v>95.781648843565293</v>
      </c>
      <c r="I18" s="119">
        <f>INDEX([2]!tbl_Forecast,MATCH($D$8&amp;$C18&amp;$D$7,[2]!rng_ForecastRowLookup,0),MATCH(I$11,[2]!rng_ForecastColumnLookup,0))</f>
        <v>95.34105325888487</v>
      </c>
      <c r="J18" s="119">
        <f>INDEX([2]!tbl_Forecast,MATCH($D$8&amp;$C18&amp;$D$7,[2]!rng_ForecastRowLookup,0),MATCH(J$11,[2]!rng_ForecastColumnLookup,0))</f>
        <v>94.902484413894001</v>
      </c>
      <c r="K18" s="119">
        <f>INDEX([2]!tbl_Forecast,MATCH($D$8&amp;$C18&amp;$D$7,[2]!rng_ForecastRowLookup,0),MATCH(K$11,[2]!rng_ForecastColumnLookup,0))</f>
        <v>94.465932985590086</v>
      </c>
      <c r="L18" s="119">
        <f>INDEX([2]!tbl_Forecast,MATCH($D$8&amp;$C18&amp;$D$7,[2]!rng_ForecastRowLookup,0),MATCH(L$11,[2]!rng_ForecastColumnLookup,0))</f>
        <v>94.031389693856369</v>
      </c>
      <c r="M18" s="119">
        <f>INDEX([2]!tbl_Forecast,MATCH($D$8&amp;$C18&amp;$D$7,[2]!rng_ForecastRowLookup,0),MATCH(M$11,[2]!rng_ForecastColumnLookup,0))</f>
        <v>93.598845301264618</v>
      </c>
      <c r="N18" s="119">
        <f>INDEX([2]!tbl_Forecast,MATCH($D$8&amp;$C18&amp;$D$7,[2]!rng_ForecastRowLookup,0),MATCH(N$11,[2]!rng_ForecastColumnLookup,0))</f>
        <v>93.168290612878806</v>
      </c>
      <c r="O18" s="119">
        <f>INDEX([2]!tbl_Forecast,MATCH($D$8&amp;$C18&amp;$D$7,[2]!rng_ForecastRowLookup,0),MATCH(O$11,[2]!rng_ForecastColumnLookup,0))</f>
        <v>92.739716476059556</v>
      </c>
      <c r="P18" s="119">
        <f>INDEX([2]!tbl_Forecast,MATCH($D$8&amp;$C18&amp;$D$7,[2]!rng_ForecastRowLookup,0),MATCH(P$11,[2]!rng_ForecastColumnLookup,0))</f>
        <v>92.313113780269674</v>
      </c>
      <c r="Q18" s="119">
        <f>INDEX([2]!tbl_Forecast,MATCH($D$8&amp;$C18&amp;$D$7,[2]!rng_ForecastRowLookup,0),MATCH(Q$11,[2]!rng_ForecastColumnLookup,0))</f>
        <v>91.888473456880433</v>
      </c>
      <c r="R18" s="119">
        <f>INDEX([2]!tbl_Forecast,MATCH($D$8&amp;$C18&amp;$D$7,[2]!rng_ForecastRowLookup,0),MATCH(R$11,[2]!rng_ForecastColumnLookup,0))</f>
        <v>91.465786478978771</v>
      </c>
      <c r="S18" s="119">
        <f>INDEX([2]!tbl_Forecast,MATCH($D$8&amp;$C18&amp;$D$7,[2]!rng_ForecastRowLookup,0),MATCH(S$11,[2]!rng_ForecastColumnLookup,0))</f>
        <v>91.045043861175472</v>
      </c>
      <c r="T18" s="119">
        <f>INDEX([2]!tbl_Forecast,MATCH($D$8&amp;$C18&amp;$D$7,[2]!rng_ForecastRowLookup,0),MATCH(T$11,[2]!rng_ForecastColumnLookup,0))</f>
        <v>90.626236659414062</v>
      </c>
      <c r="U18" s="119">
        <f>INDEX([2]!tbl_Forecast,MATCH($D$8&amp;$C18&amp;$D$7,[2]!rng_ForecastRowLookup,0),MATCH(U$11,[2]!rng_ForecastColumnLookup,0))</f>
        <v>90.209355970780734</v>
      </c>
      <c r="V18" s="119">
        <f>INDEX([2]!tbl_Forecast,MATCH($D$8&amp;$C18&amp;$D$7,[2]!rng_ForecastRowLookup,0),MATCH(V$11,[2]!rng_ForecastColumnLookup,0))</f>
        <v>89.794392933315152</v>
      </c>
      <c r="W18" s="119">
        <f>INDEX([2]!tbl_Forecast,MATCH($D$8&amp;$C18&amp;$D$7,[2]!rng_ForecastRowLookup,0),MATCH(W$11,[2]!rng_ForecastColumnLookup,0))</f>
        <v>89.381338725821905</v>
      </c>
      <c r="X18" s="119">
        <f>INDEX([2]!tbl_Forecast,MATCH($D$8&amp;$C18&amp;$D$7,[2]!rng_ForecastRowLookup,0),MATCH(X$11,[2]!rng_ForecastColumnLookup,0))</f>
        <v>88.97018456768312</v>
      </c>
      <c r="Y18" s="51"/>
    </row>
    <row r="19" spans="2:25">
      <c r="C19" s="104" t="s">
        <v>476</v>
      </c>
      <c r="E19" s="119">
        <f>INDEX([2]!tbl_Forecast,MATCH($D$8&amp;$C19&amp;$D$7,[2]!rng_ForecastRowLookup,0),MATCH(E$11,[2]!rng_ForecastColumnLookup,0))</f>
        <v>109.47966092768364</v>
      </c>
      <c r="F19" s="119">
        <f>INDEX([2]!tbl_Forecast,MATCH($D$8&amp;$C19&amp;$D$7,[2]!rng_ForecastRowLookup,0),MATCH(F$11,[2]!rng_ForecastColumnLookup,0))</f>
        <v>108.97605448741629</v>
      </c>
      <c r="G19" s="119">
        <f>INDEX([2]!tbl_Forecast,MATCH($D$8&amp;$C19&amp;$D$7,[2]!rng_ForecastRowLookup,0),MATCH(G$11,[2]!rng_ForecastColumnLookup,0))</f>
        <v>108.47476463677417</v>
      </c>
      <c r="H19" s="119">
        <f>INDEX([2]!tbl_Forecast,MATCH($D$8&amp;$C19&amp;$D$7,[2]!rng_ForecastRowLookup,0),MATCH(H$11,[2]!rng_ForecastColumnLookup,0))</f>
        <v>107.975780719445</v>
      </c>
      <c r="I19" s="119">
        <f>INDEX([2]!tbl_Forecast,MATCH($D$8&amp;$C19&amp;$D$7,[2]!rng_ForecastRowLookup,0),MATCH(I$11,[2]!rng_ForecastColumnLookup,0))</f>
        <v>107.47909212813555</v>
      </c>
      <c r="J19" s="119">
        <f>INDEX([2]!tbl_Forecast,MATCH($D$8&amp;$C19&amp;$D$7,[2]!rng_ForecastRowLookup,0),MATCH(J$11,[2]!rng_ForecastColumnLookup,0))</f>
        <v>106.98468830434612</v>
      </c>
      <c r="K19" s="119">
        <f>INDEX([2]!tbl_Forecast,MATCH($D$8&amp;$C19&amp;$D$7,[2]!rng_ForecastRowLookup,0),MATCH(K$11,[2]!rng_ForecastColumnLookup,0))</f>
        <v>106.49255873814613</v>
      </c>
      <c r="L19" s="119">
        <f>INDEX([2]!tbl_Forecast,MATCH($D$8&amp;$C19&amp;$D$7,[2]!rng_ForecastRowLookup,0),MATCH(L$11,[2]!rng_ForecastColumnLookup,0))</f>
        <v>106.00269296795065</v>
      </c>
      <c r="M19" s="119">
        <f>INDEX([2]!tbl_Forecast,MATCH($D$8&amp;$C19&amp;$D$7,[2]!rng_ForecastRowLookup,0),MATCH(M$11,[2]!rng_ForecastColumnLookup,0))</f>
        <v>105.51508058029808</v>
      </c>
      <c r="N19" s="119">
        <f>INDEX([2]!tbl_Forecast,MATCH($D$8&amp;$C19&amp;$D$7,[2]!rng_ForecastRowLookup,0),MATCH(N$11,[2]!rng_ForecastColumnLookup,0))</f>
        <v>105.0297112096287</v>
      </c>
      <c r="O19" s="119">
        <f>INDEX([2]!tbl_Forecast,MATCH($D$8&amp;$C19&amp;$D$7,[2]!rng_ForecastRowLookup,0),MATCH(O$11,[2]!rng_ForecastColumnLookup,0))</f>
        <v>104.54657453806439</v>
      </c>
      <c r="P19" s="119">
        <f>INDEX([2]!tbl_Forecast,MATCH($D$8&amp;$C19&amp;$D$7,[2]!rng_ForecastRowLookup,0),MATCH(P$11,[2]!rng_ForecastColumnLookup,0))</f>
        <v>104.0656602951893</v>
      </c>
      <c r="Q19" s="119">
        <f>INDEX([2]!tbl_Forecast,MATCH($D$8&amp;$C19&amp;$D$7,[2]!rng_ForecastRowLookup,0),MATCH(Q$11,[2]!rng_ForecastColumnLookup,0))</f>
        <v>103.58695825783141</v>
      </c>
      <c r="R19" s="119">
        <f>INDEX([2]!tbl_Forecast,MATCH($D$8&amp;$C19&amp;$D$7,[2]!rng_ForecastRowLookup,0),MATCH(R$11,[2]!rng_ForecastColumnLookup,0))</f>
        <v>103.11045824984539</v>
      </c>
      <c r="S19" s="119">
        <f>INDEX([2]!tbl_Forecast,MATCH($D$8&amp;$C19&amp;$D$7,[2]!rng_ForecastRowLookup,0),MATCH(S$11,[2]!rng_ForecastColumnLookup,0))</f>
        <v>102.6361501418961</v>
      </c>
      <c r="T19" s="119">
        <f>INDEX([2]!tbl_Forecast,MATCH($D$8&amp;$C19&amp;$D$7,[2]!rng_ForecastRowLookup,0),MATCH(T$11,[2]!rng_ForecastColumnLookup,0))</f>
        <v>102.16402385124337</v>
      </c>
      <c r="U19" s="119">
        <f>INDEX([2]!tbl_Forecast,MATCH($D$8&amp;$C19&amp;$D$7,[2]!rng_ForecastRowLookup,0),MATCH(U$11,[2]!rng_ForecastColumnLookup,0))</f>
        <v>101.69406934152764</v>
      </c>
      <c r="V19" s="119">
        <f>INDEX([2]!tbl_Forecast,MATCH($D$8&amp;$C19&amp;$D$7,[2]!rng_ForecastRowLookup,0),MATCH(V$11,[2]!rng_ForecastColumnLookup,0))</f>
        <v>101.2262766225566</v>
      </c>
      <c r="W19" s="119">
        <f>INDEX([2]!tbl_Forecast,MATCH($D$8&amp;$C19&amp;$D$7,[2]!rng_ForecastRowLookup,0),MATCH(W$11,[2]!rng_ForecastColumnLookup,0))</f>
        <v>100.76063575009285</v>
      </c>
      <c r="X19" s="119">
        <f>INDEX([2]!tbl_Forecast,MATCH($D$8&amp;$C19&amp;$D$7,[2]!rng_ForecastRowLookup,0),MATCH(X$11,[2]!rng_ForecastColumnLookup,0))</f>
        <v>100.29713682564241</v>
      </c>
      <c r="Y19" s="51"/>
    </row>
    <row r="20" spans="2:25">
      <c r="C20" s="21" t="s">
        <v>477</v>
      </c>
      <c r="E20" s="119">
        <f>INDEX([2]!tbl_Forecast,MATCH($D$8&amp;$C20&amp;$D$7,[2]!rng_ForecastRowLookup,0),MATCH(E$11,[2]!rng_ForecastColumnLookup,0))</f>
        <v>241.11763975818661</v>
      </c>
      <c r="F20" s="119">
        <f>INDEX([2]!tbl_Forecast,MATCH($D$8&amp;$C20&amp;$D$7,[2]!rng_ForecastRowLookup,0),MATCH(F$11,[2]!rng_ForecastColumnLookup,0))</f>
        <v>240.12905743517803</v>
      </c>
      <c r="G20" s="119">
        <f>INDEX([2]!tbl_Forecast,MATCH($D$8&amp;$C20&amp;$D$7,[2]!rng_ForecastRowLookup,0),MATCH(G$11,[2]!rng_ForecastColumnLookup,0))</f>
        <v>239.14452829969383</v>
      </c>
      <c r="H20" s="119">
        <f>INDEX([2]!tbl_Forecast,MATCH($D$8&amp;$C20&amp;$D$7,[2]!rng_ForecastRowLookup,0),MATCH(H$11,[2]!rng_ForecastColumnLookup,0))</f>
        <v>238.16403573366509</v>
      </c>
      <c r="I20" s="119">
        <f>INDEX([2]!tbl_Forecast,MATCH($D$8&amp;$C20&amp;$D$7,[2]!rng_ForecastRowLookup,0),MATCH(I$11,[2]!rng_ForecastColumnLookup,0))</f>
        <v>237.18756318715711</v>
      </c>
      <c r="J20" s="119">
        <f>INDEX([2]!tbl_Forecast,MATCH($D$8&amp;$C20&amp;$D$7,[2]!rng_ForecastRowLookup,0),MATCH(J$11,[2]!rng_ForecastColumnLookup,0))</f>
        <v>236.21509417808971</v>
      </c>
      <c r="K20" s="119">
        <f>INDEX([2]!tbl_Forecast,MATCH($D$8&amp;$C20&amp;$D$7,[2]!rng_ForecastRowLookup,0),MATCH(K$11,[2]!rng_ForecastColumnLookup,0))</f>
        <v>235.24661229195956</v>
      </c>
      <c r="L20" s="119">
        <f>INDEX([2]!tbl_Forecast,MATCH($D$8&amp;$C20&amp;$D$7,[2]!rng_ForecastRowLookup,0),MATCH(L$11,[2]!rng_ForecastColumnLookup,0))</f>
        <v>234.28210118156252</v>
      </c>
      <c r="M20" s="119">
        <f>INDEX([2]!tbl_Forecast,MATCH($D$8&amp;$C20&amp;$D$7,[2]!rng_ForecastRowLookup,0),MATCH(M$11,[2]!rng_ForecastColumnLookup,0))</f>
        <v>233.32154456671807</v>
      </c>
      <c r="N20" s="119">
        <f>INDEX([2]!tbl_Forecast,MATCH($D$8&amp;$C20&amp;$D$7,[2]!rng_ForecastRowLookup,0),MATCH(N$11,[2]!rng_ForecastColumnLookup,0))</f>
        <v>232.36492623399457</v>
      </c>
      <c r="O20" s="119">
        <f>INDEX([2]!tbl_Forecast,MATCH($D$8&amp;$C20&amp;$D$7,[2]!rng_ForecastRowLookup,0),MATCH(O$11,[2]!rng_ForecastColumnLookup,0))</f>
        <v>231.41223003643518</v>
      </c>
      <c r="P20" s="119">
        <f>INDEX([2]!tbl_Forecast,MATCH($D$8&amp;$C20&amp;$D$7,[2]!rng_ForecastRowLookup,0),MATCH(P$11,[2]!rng_ForecastColumnLookup,0))</f>
        <v>230.46343989328579</v>
      </c>
      <c r="Q20" s="119">
        <f>INDEX([2]!tbl_Forecast,MATCH($D$8&amp;$C20&amp;$D$7,[2]!rng_ForecastRowLookup,0),MATCH(Q$11,[2]!rng_ForecastColumnLookup,0))</f>
        <v>229.51853978972335</v>
      </c>
      <c r="R20" s="119">
        <f>INDEX([2]!tbl_Forecast,MATCH($D$8&amp;$C20&amp;$D$7,[2]!rng_ForecastRowLookup,0),MATCH(R$11,[2]!rng_ForecastColumnLookup,0))</f>
        <v>228.57751377658545</v>
      </c>
      <c r="S20" s="119">
        <f>INDEX([2]!tbl_Forecast,MATCH($D$8&amp;$C20&amp;$D$7,[2]!rng_ForecastRowLookup,0),MATCH(S$11,[2]!rng_ForecastColumnLookup,0))</f>
        <v>227.64034597010144</v>
      </c>
      <c r="T20" s="119">
        <f>INDEX([2]!tbl_Forecast,MATCH($D$8&amp;$C20&amp;$D$7,[2]!rng_ForecastRowLookup,0),MATCH(T$11,[2]!rng_ForecastColumnLookup,0))</f>
        <v>226.70702055162403</v>
      </c>
      <c r="U20" s="119">
        <f>INDEX([2]!tbl_Forecast,MATCH($D$8&amp;$C20&amp;$D$7,[2]!rng_ForecastRowLookup,0),MATCH(U$11,[2]!rng_ForecastColumnLookup,0))</f>
        <v>225.77752176736234</v>
      </c>
      <c r="V20" s="119">
        <f>INDEX([2]!tbl_Forecast,MATCH($D$8&amp;$C20&amp;$D$7,[2]!rng_ForecastRowLookup,0),MATCH(V$11,[2]!rng_ForecastColumnLookup,0))</f>
        <v>224.85183392811618</v>
      </c>
      <c r="W20" s="119">
        <f>INDEX([2]!tbl_Forecast,MATCH($D$8&amp;$C20&amp;$D$7,[2]!rng_ForecastRowLookup,0),MATCH(W$11,[2]!rng_ForecastColumnLookup,0))</f>
        <v>223.92994140901092</v>
      </c>
      <c r="X20" s="119">
        <f>INDEX([2]!tbl_Forecast,MATCH($D$8&amp;$C20&amp;$D$7,[2]!rng_ForecastRowLookup,0),MATCH(X$11,[2]!rng_ForecastColumnLookup,0))</f>
        <v>223.01182864923393</v>
      </c>
      <c r="Y20" s="51"/>
    </row>
    <row r="21" spans="2:25">
      <c r="C21" s="21" t="s">
        <v>439</v>
      </c>
      <c r="E21" s="119">
        <f>INDEX([2]!tbl_Forecast,MATCH($D$8&amp;$C21&amp;$D$7,[2]!rng_ForecastRowLookup,0),MATCH(E$11,[2]!rng_ForecastColumnLookup,0))</f>
        <v>122.15340627232256</v>
      </c>
      <c r="F21" s="119">
        <f>INDEX([2]!tbl_Forecast,MATCH($D$8&amp;$C21&amp;$D$7,[2]!rng_ForecastRowLookup,0),MATCH(F$11,[2]!rng_ForecastColumnLookup,0))</f>
        <v>121.65257730660603</v>
      </c>
      <c r="G21" s="119">
        <f>INDEX([2]!tbl_Forecast,MATCH($D$8&amp;$C21&amp;$D$7,[2]!rng_ForecastRowLookup,0),MATCH(G$11,[2]!rng_ForecastColumnLookup,0))</f>
        <v>121.15380173964894</v>
      </c>
      <c r="H21" s="119">
        <f>INDEX([2]!tbl_Forecast,MATCH($D$8&amp;$C21&amp;$D$7,[2]!rng_ForecastRowLookup,0),MATCH(H$11,[2]!rng_ForecastColumnLookup,0))</f>
        <v>120.65707115251638</v>
      </c>
      <c r="I21" s="119">
        <f>INDEX([2]!tbl_Forecast,MATCH($D$8&amp;$C21&amp;$D$7,[2]!rng_ForecastRowLookup,0),MATCH(I$11,[2]!rng_ForecastColumnLookup,0))</f>
        <v>120.16237716079107</v>
      </c>
      <c r="J21" s="119">
        <f>INDEX([2]!tbl_Forecast,MATCH($D$8&amp;$C21&amp;$D$7,[2]!rng_ForecastRowLookup,0),MATCH(J$11,[2]!rng_ForecastColumnLookup,0))</f>
        <v>119.66971141443182</v>
      </c>
      <c r="K21" s="119">
        <f>INDEX([2]!tbl_Forecast,MATCH($D$8&amp;$C21&amp;$D$7,[2]!rng_ForecastRowLookup,0),MATCH(K$11,[2]!rng_ForecastColumnLookup,0))</f>
        <v>119.17906559763266</v>
      </c>
      <c r="L21" s="119">
        <f>INDEX([2]!tbl_Forecast,MATCH($D$8&amp;$C21&amp;$D$7,[2]!rng_ForecastRowLookup,0),MATCH(L$11,[2]!rng_ForecastColumnLookup,0))</f>
        <v>118.69043142868237</v>
      </c>
      <c r="M21" s="119">
        <f>INDEX([2]!tbl_Forecast,MATCH($D$8&amp;$C21&amp;$D$7,[2]!rng_ForecastRowLookup,0),MATCH(M$11,[2]!rng_ForecastColumnLookup,0))</f>
        <v>118.20380065982476</v>
      </c>
      <c r="N21" s="119">
        <f>INDEX([2]!tbl_Forecast,MATCH($D$8&amp;$C21&amp;$D$7,[2]!rng_ForecastRowLookup,0),MATCH(N$11,[2]!rng_ForecastColumnLookup,0))</f>
        <v>117.71916507711948</v>
      </c>
      <c r="O21" s="119">
        <f>INDEX([2]!tbl_Forecast,MATCH($D$8&amp;$C21&amp;$D$7,[2]!rng_ForecastRowLookup,0),MATCH(O$11,[2]!rng_ForecastColumnLookup,0))</f>
        <v>117.23651650030328</v>
      </c>
      <c r="P21" s="119">
        <f>INDEX([2]!tbl_Forecast,MATCH($D$8&amp;$C21&amp;$D$7,[2]!rng_ForecastRowLookup,0),MATCH(P$11,[2]!rng_ForecastColumnLookup,0))</f>
        <v>116.75584678265207</v>
      </c>
      <c r="Q21" s="119">
        <f>INDEX([2]!tbl_Forecast,MATCH($D$8&amp;$C21&amp;$D$7,[2]!rng_ForecastRowLookup,0),MATCH(Q$11,[2]!rng_ForecastColumnLookup,0))</f>
        <v>116.27714781084319</v>
      </c>
      <c r="R21" s="119">
        <f>INDEX([2]!tbl_Forecast,MATCH($D$8&amp;$C21&amp;$D$7,[2]!rng_ForecastRowLookup,0),MATCH(R$11,[2]!rng_ForecastColumnLookup,0))</f>
        <v>115.80041150481873</v>
      </c>
      <c r="S21" s="119">
        <f>INDEX([2]!tbl_Forecast,MATCH($D$8&amp;$C21&amp;$D$7,[2]!rng_ForecastRowLookup,0),MATCH(S$11,[2]!rng_ForecastColumnLookup,0))</f>
        <v>115.32562981764897</v>
      </c>
      <c r="T21" s="119">
        <f>INDEX([2]!tbl_Forecast,MATCH($D$8&amp;$C21&amp;$D$7,[2]!rng_ForecastRowLookup,0),MATCH(T$11,[2]!rng_ForecastColumnLookup,0))</f>
        <v>114.8527947353966</v>
      </c>
      <c r="U21" s="119">
        <f>INDEX([2]!tbl_Forecast,MATCH($D$8&amp;$C21&amp;$D$7,[2]!rng_ForecastRowLookup,0),MATCH(U$11,[2]!rng_ForecastColumnLookup,0))</f>
        <v>114.38189827698147</v>
      </c>
      <c r="V21" s="119">
        <f>INDEX([2]!tbl_Forecast,MATCH($D$8&amp;$C21&amp;$D$7,[2]!rng_ForecastRowLookup,0),MATCH(V$11,[2]!rng_ForecastColumnLookup,0))</f>
        <v>113.91293249404585</v>
      </c>
      <c r="W21" s="119">
        <f>INDEX([2]!tbl_Forecast,MATCH($D$8&amp;$C21&amp;$D$7,[2]!rng_ForecastRowLookup,0),MATCH(W$11,[2]!rng_ForecastColumnLookup,0))</f>
        <v>113.44588947082025</v>
      </c>
      <c r="X21" s="119">
        <f>INDEX([2]!tbl_Forecast,MATCH($D$8&amp;$C21&amp;$D$7,[2]!rng_ForecastRowLookup,0),MATCH(X$11,[2]!rng_ForecastColumnLookup,0))</f>
        <v>112.98076132398991</v>
      </c>
      <c r="Y21" s="51"/>
    </row>
    <row r="22" spans="2:25">
      <c r="C22" s="21" t="s">
        <v>440</v>
      </c>
      <c r="E22" s="119">
        <f>INDEX([2]!tbl_Forecast,MATCH($D$8&amp;$C22&amp;$D$7,[2]!rng_ForecastRowLookup,0),MATCH(E$11,[2]!rng_ForecastColumnLookup,0))</f>
        <v>448.69829599576161</v>
      </c>
      <c r="F22" s="119">
        <f>INDEX([2]!tbl_Forecast,MATCH($D$8&amp;$C22&amp;$D$7,[2]!rng_ForecastRowLookup,0),MATCH(F$11,[2]!rng_ForecastColumnLookup,0))</f>
        <v>447.03811230057732</v>
      </c>
      <c r="G22" s="119">
        <f>INDEX([2]!tbl_Forecast,MATCH($D$8&amp;$C22&amp;$D$7,[2]!rng_ForecastRowLookup,0),MATCH(G$11,[2]!rng_ForecastColumnLookup,0))</f>
        <v>445.3840712850652</v>
      </c>
      <c r="H22" s="119">
        <f>INDEX([2]!tbl_Forecast,MATCH($D$8&amp;$C22&amp;$D$7,[2]!rng_ForecastRowLookup,0),MATCH(H$11,[2]!rng_ForecastColumnLookup,0))</f>
        <v>443.73615022131042</v>
      </c>
      <c r="I22" s="119">
        <f>INDEX([2]!tbl_Forecast,MATCH($D$8&amp;$C22&amp;$D$7,[2]!rng_ForecastRowLookup,0),MATCH(I$11,[2]!rng_ForecastColumnLookup,0))</f>
        <v>442.09432646549152</v>
      </c>
      <c r="J22" s="119">
        <f>INDEX([2]!tbl_Forecast,MATCH($D$8&amp;$C22&amp;$D$7,[2]!rng_ForecastRowLookup,0),MATCH(J$11,[2]!rng_ForecastColumnLookup,0))</f>
        <v>440.45857745756916</v>
      </c>
      <c r="K22" s="119">
        <f>INDEX([2]!tbl_Forecast,MATCH($D$8&amp;$C22&amp;$D$7,[2]!rng_ForecastRowLookup,0),MATCH(K$11,[2]!rng_ForecastColumnLookup,0))</f>
        <v>438.82888072097626</v>
      </c>
      <c r="L22" s="119">
        <f>INDEX([2]!tbl_Forecast,MATCH($D$8&amp;$C22&amp;$D$7,[2]!rng_ForecastRowLookup,0),MATCH(L$11,[2]!rng_ForecastColumnLookup,0))</f>
        <v>437.2052138623086</v>
      </c>
      <c r="M22" s="119">
        <f>INDEX([2]!tbl_Forecast,MATCH($D$8&amp;$C22&amp;$D$7,[2]!rng_ForecastRowLookup,0),MATCH(M$11,[2]!rng_ForecastColumnLookup,0))</f>
        <v>435.58755457101802</v>
      </c>
      <c r="N22" s="119">
        <f>INDEX([2]!tbl_Forecast,MATCH($D$8&amp;$C22&amp;$D$7,[2]!rng_ForecastRowLookup,0),MATCH(N$11,[2]!rng_ForecastColumnLookup,0))</f>
        <v>433.97588061910528</v>
      </c>
      <c r="O22" s="119">
        <f>INDEX([2]!tbl_Forecast,MATCH($D$8&amp;$C22&amp;$D$7,[2]!rng_ForecastRowLookup,0),MATCH(O$11,[2]!rng_ForecastColumnLookup,0))</f>
        <v>432.37016986081449</v>
      </c>
      <c r="P22" s="119">
        <f>INDEX([2]!tbl_Forecast,MATCH($D$8&amp;$C22&amp;$D$7,[2]!rng_ForecastRowLookup,0),MATCH(P$11,[2]!rng_ForecastColumnLookup,0))</f>
        <v>430.77040023232951</v>
      </c>
      <c r="Q22" s="119">
        <f>INDEX([2]!tbl_Forecast,MATCH($D$8&amp;$C22&amp;$D$7,[2]!rng_ForecastRowLookup,0),MATCH(Q$11,[2]!rng_ForecastColumnLookup,0))</f>
        <v>429.17654975146979</v>
      </c>
      <c r="R22" s="119">
        <f>INDEX([2]!tbl_Forecast,MATCH($D$8&amp;$C22&amp;$D$7,[2]!rng_ForecastRowLookup,0),MATCH(R$11,[2]!rng_ForecastColumnLookup,0))</f>
        <v>427.58859651738936</v>
      </c>
      <c r="S22" s="119">
        <f>INDEX([2]!tbl_Forecast,MATCH($D$8&amp;$C22&amp;$D$7,[2]!rng_ForecastRowLookup,0),MATCH(S$11,[2]!rng_ForecastColumnLookup,0))</f>
        <v>426.00651871027503</v>
      </c>
      <c r="T22" s="119">
        <f>INDEX([2]!tbl_Forecast,MATCH($D$8&amp;$C22&amp;$D$7,[2]!rng_ForecastRowLookup,0),MATCH(T$11,[2]!rng_ForecastColumnLookup,0))</f>
        <v>424.43029459104702</v>
      </c>
      <c r="U22" s="119">
        <f>INDEX([2]!tbl_Forecast,MATCH($D$8&amp;$C22&amp;$D$7,[2]!rng_ForecastRowLookup,0),MATCH(U$11,[2]!rng_ForecastColumnLookup,0))</f>
        <v>422.85990250106011</v>
      </c>
      <c r="V22" s="119">
        <f>INDEX([2]!tbl_Forecast,MATCH($D$8&amp;$C22&amp;$D$7,[2]!rng_ForecastRowLookup,0),MATCH(V$11,[2]!rng_ForecastColumnLookup,0))</f>
        <v>421.2953208618062</v>
      </c>
      <c r="W22" s="119">
        <f>INDEX([2]!tbl_Forecast,MATCH($D$8&amp;$C22&amp;$D$7,[2]!rng_ForecastRowLookup,0),MATCH(W$11,[2]!rng_ForecastColumnLookup,0))</f>
        <v>419.73652817461749</v>
      </c>
      <c r="X22" s="119">
        <f>INDEX([2]!tbl_Forecast,MATCH($D$8&amp;$C22&amp;$D$7,[2]!rng_ForecastRowLookup,0),MATCH(X$11,[2]!rng_ForecastColumnLookup,0))</f>
        <v>418.18350302037135</v>
      </c>
      <c r="Y22" s="51"/>
    </row>
    <row r="23" spans="2:25">
      <c r="C23" s="21" t="s">
        <v>441</v>
      </c>
      <c r="E23" s="119">
        <f>INDEX([2]!tbl_Forecast,MATCH($D$8&amp;$C23&amp;$D$7,[2]!rng_ForecastRowLookup,0),MATCH(E$11,[2]!rng_ForecastColumnLookup,0))</f>
        <v>53.720939527021244</v>
      </c>
      <c r="F23" s="119">
        <f>INDEX([2]!tbl_Forecast,MATCH($D$8&amp;$C23&amp;$D$7,[2]!rng_ForecastRowLookup,0),MATCH(F$11,[2]!rng_ForecastColumnLookup,0))</f>
        <v>53.237451071278059</v>
      </c>
      <c r="G23" s="119">
        <f>INDEX([2]!tbl_Forecast,MATCH($D$8&amp;$C23&amp;$D$7,[2]!rng_ForecastRowLookup,0),MATCH(G$11,[2]!rng_ForecastColumnLookup,0))</f>
        <v>52.758314011636557</v>
      </c>
      <c r="H23" s="119">
        <f>INDEX([2]!tbl_Forecast,MATCH($D$8&amp;$C23&amp;$D$7,[2]!rng_ForecastRowLookup,0),MATCH(H$11,[2]!rng_ForecastColumnLookup,0))</f>
        <v>52.283489185531828</v>
      </c>
      <c r="I23" s="119">
        <f>INDEX([2]!tbl_Forecast,MATCH($D$8&amp;$C23&amp;$D$7,[2]!rng_ForecastRowLookup,0),MATCH(I$11,[2]!rng_ForecastColumnLookup,0))</f>
        <v>51.812937782862043</v>
      </c>
      <c r="J23" s="119">
        <f>INDEX([2]!tbl_Forecast,MATCH($D$8&amp;$C23&amp;$D$7,[2]!rng_ForecastRowLookup,0),MATCH(J$11,[2]!rng_ForecastColumnLookup,0))</f>
        <v>51.346621342816277</v>
      </c>
      <c r="K23" s="119">
        <f>INDEX([2]!tbl_Forecast,MATCH($D$8&amp;$C23&amp;$D$7,[2]!rng_ForecastRowLookup,0),MATCH(K$11,[2]!rng_ForecastColumnLookup,0))</f>
        <v>50.884501750730934</v>
      </c>
      <c r="L23" s="119">
        <f>INDEX([2]!tbl_Forecast,MATCH($D$8&amp;$C23&amp;$D$7,[2]!rng_ForecastRowLookup,0),MATCH(L$11,[2]!rng_ForecastColumnLookup,0))</f>
        <v>50.426541234974358</v>
      </c>
      <c r="M23" s="119">
        <f>INDEX([2]!tbl_Forecast,MATCH($D$8&amp;$C23&amp;$D$7,[2]!rng_ForecastRowLookup,0),MATCH(M$11,[2]!rng_ForecastColumnLookup,0))</f>
        <v>49.97270236385959</v>
      </c>
      <c r="N23" s="119">
        <f>INDEX([2]!tbl_Forecast,MATCH($D$8&amp;$C23&amp;$D$7,[2]!rng_ForecastRowLookup,0),MATCH(N$11,[2]!rng_ForecastColumnLookup,0))</f>
        <v>49.522948042584851</v>
      </c>
      <c r="O23" s="119">
        <f>INDEX([2]!tbl_Forecast,MATCH($D$8&amp;$C23&amp;$D$7,[2]!rng_ForecastRowLookup,0),MATCH(O$11,[2]!rng_ForecastColumnLookup,0))</f>
        <v>49.077241510201581</v>
      </c>
      <c r="P23" s="119">
        <f>INDEX([2]!tbl_Forecast,MATCH($D$8&amp;$C23&amp;$D$7,[2]!rng_ForecastRowLookup,0),MATCH(P$11,[2]!rng_ForecastColumnLookup,0))</f>
        <v>48.635546336609778</v>
      </c>
      <c r="Q23" s="119">
        <f>INDEX([2]!tbl_Forecast,MATCH($D$8&amp;$C23&amp;$D$7,[2]!rng_ForecastRowLookup,0),MATCH(Q$11,[2]!rng_ForecastColumnLookup,0))</f>
        <v>48.197826419580288</v>
      </c>
      <c r="R23" s="119">
        <f>INDEX([2]!tbl_Forecast,MATCH($D$8&amp;$C23&amp;$D$7,[2]!rng_ForecastRowLookup,0),MATCH(R$11,[2]!rng_ForecastColumnLookup,0))</f>
        <v>47.76404598180406</v>
      </c>
      <c r="S23" s="119">
        <f>INDEX([2]!tbl_Forecast,MATCH($D$8&amp;$C23&amp;$D$7,[2]!rng_ForecastRowLookup,0),MATCH(S$11,[2]!rng_ForecastColumnLookup,0))</f>
        <v>47.33416956796782</v>
      </c>
      <c r="T23" s="119">
        <f>INDEX([2]!tbl_Forecast,MATCH($D$8&amp;$C23&amp;$D$7,[2]!rng_ForecastRowLookup,0),MATCH(T$11,[2]!rng_ForecastColumnLookup,0))</f>
        <v>46.908162041856116</v>
      </c>
      <c r="U23" s="119">
        <f>INDEX([2]!tbl_Forecast,MATCH($D$8&amp;$C23&amp;$D$7,[2]!rng_ForecastRowLookup,0),MATCH(U$11,[2]!rng_ForecastColumnLookup,0))</f>
        <v>46.485988583479411</v>
      </c>
      <c r="V23" s="119">
        <f>INDEX([2]!tbl_Forecast,MATCH($D$8&amp;$C23&amp;$D$7,[2]!rng_ForecastRowLookup,0),MATCH(V$11,[2]!rng_ForecastColumnLookup,0))</f>
        <v>46.067614686228097</v>
      </c>
      <c r="W23" s="119">
        <f>INDEX([2]!tbl_Forecast,MATCH($D$8&amp;$C23&amp;$D$7,[2]!rng_ForecastRowLookup,0),MATCH(W$11,[2]!rng_ForecastColumnLookup,0))</f>
        <v>45.653006154052044</v>
      </c>
      <c r="X23" s="119">
        <f>INDEX([2]!tbl_Forecast,MATCH($D$8&amp;$C23&amp;$D$7,[2]!rng_ForecastRowLookup,0),MATCH(X$11,[2]!rng_ForecastColumnLookup,0))</f>
        <v>45.242129098665572</v>
      </c>
      <c r="Y23" s="51"/>
    </row>
    <row r="24" spans="2:25">
      <c r="C24" s="21" t="s">
        <v>478</v>
      </c>
      <c r="E24" s="119">
        <f>INDEX([2]!tbl_Forecast,MATCH($D$8&amp;$C24&amp;$D$7,[2]!rng_ForecastRowLookup,0),MATCH(E$11,[2]!rng_ForecastColumnLookup,0))</f>
        <v>22.491017060912501</v>
      </c>
      <c r="F24" s="119">
        <f>INDEX([2]!tbl_Forecast,MATCH($D$8&amp;$C24&amp;$D$7,[2]!rng_ForecastRowLookup,0),MATCH(F$11,[2]!rng_ForecastColumnLookup,0))</f>
        <v>22.384859460384995</v>
      </c>
      <c r="G24" s="119">
        <f>INDEX([2]!tbl_Forecast,MATCH($D$8&amp;$C24&amp;$D$7,[2]!rng_ForecastRowLookup,0),MATCH(G$11,[2]!rng_ForecastColumnLookup,0))</f>
        <v>22.279202923731983</v>
      </c>
      <c r="H24" s="119">
        <f>INDEX([2]!tbl_Forecast,MATCH($D$8&amp;$C24&amp;$D$7,[2]!rng_ForecastRowLookup,0),MATCH(H$11,[2]!rng_ForecastColumnLookup,0))</f>
        <v>22.174045085931969</v>
      </c>
      <c r="I24" s="119">
        <f>INDEX([2]!tbl_Forecast,MATCH($D$8&amp;$C24&amp;$D$7,[2]!rng_ForecastRowLookup,0),MATCH(I$11,[2]!rng_ForecastColumnLookup,0))</f>
        <v>22.069383593126368</v>
      </c>
      <c r="J24" s="119">
        <f>INDEX([2]!tbl_Forecast,MATCH($D$8&amp;$C24&amp;$D$7,[2]!rng_ForecastRowLookup,0),MATCH(J$11,[2]!rng_ForecastColumnLookup,0))</f>
        <v>21.965216102566814</v>
      </c>
      <c r="K24" s="119">
        <f>INDEX([2]!tbl_Forecast,MATCH($D$8&amp;$C24&amp;$D$7,[2]!rng_ForecastRowLookup,0),MATCH(K$11,[2]!rng_ForecastColumnLookup,0))</f>
        <v>21.8615402825627</v>
      </c>
      <c r="L24" s="119">
        <f>INDEX([2]!tbl_Forecast,MATCH($D$8&amp;$C24&amp;$D$7,[2]!rng_ForecastRowLookup,0),MATCH(L$11,[2]!rng_ForecastColumnLookup,0))</f>
        <v>21.758353812429004</v>
      </c>
      <c r="M24" s="119">
        <f>INDEX([2]!tbl_Forecast,MATCH($D$8&amp;$C24&amp;$D$7,[2]!rng_ForecastRowLookup,0),MATCH(M$11,[2]!rng_ForecastColumnLookup,0))</f>
        <v>21.655654382434342</v>
      </c>
      <c r="N24" s="119">
        <f>INDEX([2]!tbl_Forecast,MATCH($D$8&amp;$C24&amp;$D$7,[2]!rng_ForecastRowLookup,0),MATCH(N$11,[2]!rng_ForecastColumnLookup,0))</f>
        <v>21.553439693749251</v>
      </c>
      <c r="O24" s="119">
        <f>INDEX([2]!tbl_Forecast,MATCH($D$8&amp;$C24&amp;$D$7,[2]!rng_ForecastRowLookup,0),MATCH(O$11,[2]!rng_ForecastColumnLookup,0))</f>
        <v>21.451707458394754</v>
      </c>
      <c r="P24" s="119">
        <f>INDEX([2]!tbl_Forecast,MATCH($D$8&amp;$C24&amp;$D$7,[2]!rng_ForecastRowLookup,0),MATCH(P$11,[2]!rng_ForecastColumnLookup,0))</f>
        <v>21.350455399191134</v>
      </c>
      <c r="Q24" s="119">
        <f>INDEX([2]!tbl_Forecast,MATCH($D$8&amp;$C24&amp;$D$7,[2]!rng_ForecastRowLookup,0),MATCH(Q$11,[2]!rng_ForecastColumnLookup,0))</f>
        <v>21.249681249706953</v>
      </c>
      <c r="R24" s="119">
        <f>INDEX([2]!tbl_Forecast,MATCH($D$8&amp;$C24&amp;$D$7,[2]!rng_ForecastRowLookup,0),MATCH(R$11,[2]!rng_ForecastColumnLookup,0))</f>
        <v>21.149382754208336</v>
      </c>
      <c r="S24" s="119">
        <f>INDEX([2]!tbl_Forecast,MATCH($D$8&amp;$C24&amp;$D$7,[2]!rng_ForecastRowLookup,0),MATCH(S$11,[2]!rng_ForecastColumnLookup,0))</f>
        <v>21.049557667608472</v>
      </c>
      <c r="T24" s="119">
        <f>INDEX([2]!tbl_Forecast,MATCH($D$8&amp;$C24&amp;$D$7,[2]!rng_ForecastRowLookup,0),MATCH(T$11,[2]!rng_ForecastColumnLookup,0))</f>
        <v>20.950203755417366</v>
      </c>
      <c r="U24" s="119">
        <f>INDEX([2]!tbl_Forecast,MATCH($D$8&amp;$C24&amp;$D$7,[2]!rng_ForecastRowLookup,0),MATCH(U$11,[2]!rng_ForecastColumnLookup,0))</f>
        <v>20.851318793691796</v>
      </c>
      <c r="V24" s="119">
        <f>INDEX([2]!tbl_Forecast,MATCH($D$8&amp;$C24&amp;$D$7,[2]!rng_ForecastRowLookup,0),MATCH(V$11,[2]!rng_ForecastColumnLookup,0))</f>
        <v>20.75290056898557</v>
      </c>
      <c r="W24" s="119">
        <f>INDEX([2]!tbl_Forecast,MATCH($D$8&amp;$C24&amp;$D$7,[2]!rng_ForecastRowLookup,0),MATCH(W$11,[2]!rng_ForecastColumnLookup,0))</f>
        <v>20.654946878299963</v>
      </c>
      <c r="X24" s="119">
        <f>INDEX([2]!tbl_Forecast,MATCH($D$8&amp;$C24&amp;$D$7,[2]!rng_ForecastRowLookup,0),MATCH(X$11,[2]!rng_ForecastColumnLookup,0))</f>
        <v>20.557455529034385</v>
      </c>
      <c r="Y24" s="51"/>
    </row>
    <row r="25" spans="2:25">
      <c r="C25" s="21" t="s">
        <v>443</v>
      </c>
      <c r="E25" s="119">
        <f>INDEX([2]!tbl_Forecast,MATCH($D$8&amp;$C25&amp;$D$7,[2]!rng_ForecastRowLookup,0),MATCH(E$11,[2]!rng_ForecastColumnLookup,0))</f>
        <v>51.550857208753726</v>
      </c>
      <c r="F25" s="119">
        <f>INDEX([2]!tbl_Forecast,MATCH($D$8&amp;$C25&amp;$D$7,[2]!rng_ForecastRowLookup,0),MATCH(F$11,[2]!rng_ForecastColumnLookup,0))</f>
        <v>51.307537162728408</v>
      </c>
      <c r="G25" s="119">
        <f>INDEX([2]!tbl_Forecast,MATCH($D$8&amp;$C25&amp;$D$7,[2]!rng_ForecastRowLookup,0),MATCH(G$11,[2]!rng_ForecastColumnLookup,0))</f>
        <v>51.065365587320336</v>
      </c>
      <c r="H25" s="119">
        <f>INDEX([2]!tbl_Forecast,MATCH($D$8&amp;$C25&amp;$D$7,[2]!rng_ForecastRowLookup,0),MATCH(H$11,[2]!rng_ForecastColumnLookup,0))</f>
        <v>50.824337061748189</v>
      </c>
      <c r="I25" s="119">
        <f>INDEX([2]!tbl_Forecast,MATCH($D$8&amp;$C25&amp;$D$7,[2]!rng_ForecastRowLookup,0),MATCH(I$11,[2]!rng_ForecastColumnLookup,0))</f>
        <v>50.584446190816735</v>
      </c>
      <c r="J25" s="119">
        <f>INDEX([2]!tbl_Forecast,MATCH($D$8&amp;$C25&amp;$D$7,[2]!rng_ForecastRowLookup,0),MATCH(J$11,[2]!rng_ForecastColumnLookup,0))</f>
        <v>50.345687604796083</v>
      </c>
      <c r="K25" s="119">
        <f>INDEX([2]!tbl_Forecast,MATCH($D$8&amp;$C25&amp;$D$7,[2]!rng_ForecastRowLookup,0),MATCH(K$11,[2]!rng_ForecastColumnLookup,0))</f>
        <v>50.108055959301453</v>
      </c>
      <c r="L25" s="119">
        <f>INDEX([2]!tbl_Forecast,MATCH($D$8&amp;$C25&amp;$D$7,[2]!rng_ForecastRowLookup,0),MATCH(L$11,[2]!rng_ForecastColumnLookup,0))</f>
        <v>49.871545935173543</v>
      </c>
      <c r="M25" s="119">
        <f>INDEX([2]!tbl_Forecast,MATCH($D$8&amp;$C25&amp;$D$7,[2]!rng_ForecastRowLookup,0),MATCH(M$11,[2]!rng_ForecastColumnLookup,0))</f>
        <v>49.636152238359529</v>
      </c>
      <c r="N25" s="119">
        <f>INDEX([2]!tbl_Forecast,MATCH($D$8&amp;$C25&amp;$D$7,[2]!rng_ForecastRowLookup,0),MATCH(N$11,[2]!rng_ForecastColumnLookup,0))</f>
        <v>49.40186959979448</v>
      </c>
      <c r="O25" s="119">
        <f>INDEX([2]!tbl_Forecast,MATCH($D$8&amp;$C25&amp;$D$7,[2]!rng_ForecastRowLookup,0),MATCH(O$11,[2]!rng_ForecastColumnLookup,0))</f>
        <v>49.168692775283453</v>
      </c>
      <c r="P25" s="119">
        <f>INDEX([2]!tbl_Forecast,MATCH($D$8&amp;$C25&amp;$D$7,[2]!rng_ForecastRowLookup,0),MATCH(P$11,[2]!rng_ForecastColumnLookup,0))</f>
        <v>48.936616545384119</v>
      </c>
      <c r="Q25" s="119">
        <f>INDEX([2]!tbl_Forecast,MATCH($D$8&amp;$C25&amp;$D$7,[2]!rng_ForecastRowLookup,0),MATCH(Q$11,[2]!rng_ForecastColumnLookup,0))</f>
        <v>48.705635715289908</v>
      </c>
      <c r="R25" s="119">
        <f>INDEX([2]!tbl_Forecast,MATCH($D$8&amp;$C25&amp;$D$7,[2]!rng_ForecastRowLookup,0),MATCH(R$11,[2]!rng_ForecastColumnLookup,0))</f>
        <v>48.475745114713739</v>
      </c>
      <c r="S25" s="119">
        <f>INDEX([2]!tbl_Forecast,MATCH($D$8&amp;$C25&amp;$D$7,[2]!rng_ForecastRowLookup,0),MATCH(S$11,[2]!rng_ForecastColumnLookup,0))</f>
        <v>48.246939597772297</v>
      </c>
      <c r="T25" s="119">
        <f>INDEX([2]!tbl_Forecast,MATCH($D$8&amp;$C25&amp;$D$7,[2]!rng_ForecastRowLookup,0),MATCH(T$11,[2]!rng_ForecastColumnLookup,0))</f>
        <v>48.019214042870807</v>
      </c>
      <c r="U25" s="119">
        <f>INDEX([2]!tbl_Forecast,MATCH($D$8&amp;$C25&amp;$D$7,[2]!rng_ForecastRowLookup,0),MATCH(U$11,[2]!rng_ForecastColumnLookup,0))</f>
        <v>47.792563352588466</v>
      </c>
      <c r="V25" s="119">
        <f>INDEX([2]!tbl_Forecast,MATCH($D$8&amp;$C25&amp;$D$7,[2]!rng_ForecastRowLookup,0),MATCH(V$11,[2]!rng_ForecastColumnLookup,0))</f>
        <v>47.56698245356425</v>
      </c>
      <c r="W25" s="119">
        <f>INDEX([2]!tbl_Forecast,MATCH($D$8&amp;$C25&amp;$D$7,[2]!rng_ForecastRowLookup,0),MATCH(W$11,[2]!rng_ForecastColumnLookup,0))</f>
        <v>47.342466296383435</v>
      </c>
      <c r="X25" s="119">
        <f>INDEX([2]!tbl_Forecast,MATCH($D$8&amp;$C25&amp;$D$7,[2]!rng_ForecastRowLookup,0),MATCH(X$11,[2]!rng_ForecastColumnLookup,0))</f>
        <v>47.119009855464505</v>
      </c>
      <c r="Y25" s="51"/>
    </row>
    <row r="26" spans="2:25">
      <c r="C26" s="21" t="s">
        <v>444</v>
      </c>
      <c r="E26" s="119">
        <f>INDEX([2]!tbl_Forecast,MATCH($D$8&amp;$C26&amp;$D$7,[2]!rng_ForecastRowLookup,0),MATCH(E$11,[2]!rng_ForecastColumnLookup,0))</f>
        <v>170.15189589049527</v>
      </c>
      <c r="F26" s="119">
        <f>INDEX([2]!tbl_Forecast,MATCH($D$8&amp;$C26&amp;$D$7,[2]!rng_ForecastRowLookup,0),MATCH(F$11,[2]!rng_ForecastColumnLookup,0))</f>
        <v>169.74353134035809</v>
      </c>
      <c r="G26" s="119">
        <f>INDEX([2]!tbl_Forecast,MATCH($D$8&amp;$C26&amp;$D$7,[2]!rng_ForecastRowLookup,0),MATCH(G$11,[2]!rng_ForecastColumnLookup,0))</f>
        <v>169.33614686514122</v>
      </c>
      <c r="H26" s="119">
        <f>INDEX([2]!tbl_Forecast,MATCH($D$8&amp;$C26&amp;$D$7,[2]!rng_ForecastRowLookup,0),MATCH(H$11,[2]!rng_ForecastColumnLookup,0))</f>
        <v>168.92974011266489</v>
      </c>
      <c r="I26" s="119">
        <f>INDEX([2]!tbl_Forecast,MATCH($D$8&amp;$C26&amp;$D$7,[2]!rng_ForecastRowLookup,0),MATCH(I$11,[2]!rng_ForecastColumnLookup,0))</f>
        <v>168.52430873639449</v>
      </c>
      <c r="J26" s="119">
        <f>INDEX([2]!tbl_Forecast,MATCH($D$8&amp;$C26&amp;$D$7,[2]!rng_ForecastRowLookup,0),MATCH(J$11,[2]!rng_ForecastColumnLookup,0))</f>
        <v>168.11985039542716</v>
      </c>
      <c r="K26" s="119">
        <f>INDEX([2]!tbl_Forecast,MATCH($D$8&amp;$C26&amp;$D$7,[2]!rng_ForecastRowLookup,0),MATCH(K$11,[2]!rng_ForecastColumnLookup,0))</f>
        <v>167.71636275447813</v>
      </c>
      <c r="L26" s="119">
        <f>INDEX([2]!tbl_Forecast,MATCH($D$8&amp;$C26&amp;$D$7,[2]!rng_ForecastRowLookup,0),MATCH(L$11,[2]!rng_ForecastColumnLookup,0))</f>
        <v>167.31384348386743</v>
      </c>
      <c r="M26" s="119">
        <f>INDEX([2]!tbl_Forecast,MATCH($D$8&amp;$C26&amp;$D$7,[2]!rng_ForecastRowLookup,0),MATCH(M$11,[2]!rng_ForecastColumnLookup,0))</f>
        <v>166.91229025950614</v>
      </c>
      <c r="N26" s="119">
        <f>INDEX([2]!tbl_Forecast,MATCH($D$8&amp;$C26&amp;$D$7,[2]!rng_ForecastRowLookup,0),MATCH(N$11,[2]!rng_ForecastColumnLookup,0))</f>
        <v>166.51170076288332</v>
      </c>
      <c r="O26" s="119">
        <f>INDEX([2]!tbl_Forecast,MATCH($D$8&amp;$C26&amp;$D$7,[2]!rng_ForecastRowLookup,0),MATCH(O$11,[2]!rng_ForecastColumnLookup,0))</f>
        <v>166.11207268105238</v>
      </c>
      <c r="P26" s="119">
        <f>INDEX([2]!tbl_Forecast,MATCH($D$8&amp;$C26&amp;$D$7,[2]!rng_ForecastRowLookup,0),MATCH(P$11,[2]!rng_ForecastColumnLookup,0))</f>
        <v>165.7134037066179</v>
      </c>
      <c r="Q26" s="119">
        <f>INDEX([2]!tbl_Forecast,MATCH($D$8&amp;$C26&amp;$D$7,[2]!rng_ForecastRowLookup,0),MATCH(Q$11,[2]!rng_ForecastColumnLookup,0))</f>
        <v>165.31569153772202</v>
      </c>
      <c r="R26" s="119">
        <f>INDEX([2]!tbl_Forecast,MATCH($D$8&amp;$C26&amp;$D$7,[2]!rng_ForecastRowLookup,0),MATCH(R$11,[2]!rng_ForecastColumnLookup,0))</f>
        <v>164.91893387803151</v>
      </c>
      <c r="S26" s="119">
        <f>INDEX([2]!tbl_Forecast,MATCH($D$8&amp;$C26&amp;$D$7,[2]!rng_ForecastRowLookup,0),MATCH(S$11,[2]!rng_ForecastColumnLookup,0))</f>
        <v>164.52312843672422</v>
      </c>
      <c r="T26" s="119">
        <f>INDEX([2]!tbl_Forecast,MATCH($D$8&amp;$C26&amp;$D$7,[2]!rng_ForecastRowLookup,0),MATCH(T$11,[2]!rng_ForecastColumnLookup,0))</f>
        <v>164.12827292847609</v>
      </c>
      <c r="U26" s="119">
        <f>INDEX([2]!tbl_Forecast,MATCH($D$8&amp;$C26&amp;$D$7,[2]!rng_ForecastRowLookup,0),MATCH(U$11,[2]!rng_ForecastColumnLookup,0))</f>
        <v>163.73436507344778</v>
      </c>
      <c r="V26" s="119">
        <f>INDEX([2]!tbl_Forecast,MATCH($D$8&amp;$C26&amp;$D$7,[2]!rng_ForecastRowLookup,0),MATCH(V$11,[2]!rng_ForecastColumnLookup,0))</f>
        <v>163.3414025972715</v>
      </c>
      <c r="W26" s="119">
        <f>INDEX([2]!tbl_Forecast,MATCH($D$8&amp;$C26&amp;$D$7,[2]!rng_ForecastRowLookup,0),MATCH(W$11,[2]!rng_ForecastColumnLookup,0))</f>
        <v>162.94938323103807</v>
      </c>
      <c r="X26" s="119">
        <f>INDEX([2]!tbl_Forecast,MATCH($D$8&amp;$C26&amp;$D$7,[2]!rng_ForecastRowLookup,0),MATCH(X$11,[2]!rng_ForecastColumnLookup,0))</f>
        <v>162.55830471128357</v>
      </c>
      <c r="Y26" s="51"/>
    </row>
    <row r="27" spans="2:25">
      <c r="C27" s="21" t="s">
        <v>445</v>
      </c>
      <c r="E27" s="119">
        <f>INDEX([2]!tbl_Forecast,MATCH($D$8&amp;$C27&amp;$D$7,[2]!rng_ForecastRowLookup,0),MATCH(E$11,[2]!rng_ForecastColumnLookup,0))</f>
        <v>105.02947953487826</v>
      </c>
      <c r="F27" s="119">
        <f>INDEX([2]!tbl_Forecast,MATCH($D$8&amp;$C27&amp;$D$7,[2]!rng_ForecastRowLookup,0),MATCH(F$11,[2]!rng_ForecastColumnLookup,0))</f>
        <v>104.80891762785501</v>
      </c>
      <c r="G27" s="119">
        <f>INDEX([2]!tbl_Forecast,MATCH($D$8&amp;$C27&amp;$D$7,[2]!rng_ForecastRowLookup,0),MATCH(G$11,[2]!rng_ForecastColumnLookup,0))</f>
        <v>104.58881890083651</v>
      </c>
      <c r="H27" s="119">
        <f>INDEX([2]!tbl_Forecast,MATCH($D$8&amp;$C27&amp;$D$7,[2]!rng_ForecastRowLookup,0),MATCH(H$11,[2]!rng_ForecastColumnLookup,0))</f>
        <v>104.36918238114475</v>
      </c>
      <c r="I27" s="119">
        <f>INDEX([2]!tbl_Forecast,MATCH($D$8&amp;$C27&amp;$D$7,[2]!rng_ForecastRowLookup,0),MATCH(I$11,[2]!rng_ForecastColumnLookup,0))</f>
        <v>104.15000709814436</v>
      </c>
      <c r="J27" s="119">
        <f>INDEX([2]!tbl_Forecast,MATCH($D$8&amp;$C27&amp;$D$7,[2]!rng_ForecastRowLookup,0),MATCH(J$11,[2]!rng_ForecastColumnLookup,0))</f>
        <v>103.93129208323826</v>
      </c>
      <c r="K27" s="119">
        <f>INDEX([2]!tbl_Forecast,MATCH($D$8&amp;$C27&amp;$D$7,[2]!rng_ForecastRowLookup,0),MATCH(K$11,[2]!rng_ForecastColumnLookup,0))</f>
        <v>103.71303636986346</v>
      </c>
      <c r="L27" s="119">
        <f>INDEX([2]!tbl_Forecast,MATCH($D$8&amp;$C27&amp;$D$7,[2]!rng_ForecastRowLookup,0),MATCH(L$11,[2]!rng_ForecastColumnLookup,0))</f>
        <v>103.49523899348674</v>
      </c>
      <c r="M27" s="119">
        <f>INDEX([2]!tbl_Forecast,MATCH($D$8&amp;$C27&amp;$D$7,[2]!rng_ForecastRowLookup,0),MATCH(M$11,[2]!rng_ForecastColumnLookup,0))</f>
        <v>103.27789899160042</v>
      </c>
      <c r="N27" s="119">
        <f>INDEX([2]!tbl_Forecast,MATCH($D$8&amp;$C27&amp;$D$7,[2]!rng_ForecastRowLookup,0),MATCH(N$11,[2]!rng_ForecastColumnLookup,0))</f>
        <v>103.06101540371807</v>
      </c>
      <c r="O27" s="119">
        <f>INDEX([2]!tbl_Forecast,MATCH($D$8&amp;$C27&amp;$D$7,[2]!rng_ForecastRowLookup,0),MATCH(O$11,[2]!rng_ForecastColumnLookup,0))</f>
        <v>102.84458727137024</v>
      </c>
      <c r="P27" s="119">
        <f>INDEX([2]!tbl_Forecast,MATCH($D$8&amp;$C27&amp;$D$7,[2]!rng_ForecastRowLookup,0),MATCH(P$11,[2]!rng_ForecastColumnLookup,0))</f>
        <v>102.62861363810038</v>
      </c>
      <c r="Q27" s="119">
        <f>INDEX([2]!tbl_Forecast,MATCH($D$8&amp;$C27&amp;$D$7,[2]!rng_ForecastRowLookup,0),MATCH(Q$11,[2]!rng_ForecastColumnLookup,0))</f>
        <v>102.41309354946036</v>
      </c>
      <c r="R27" s="119">
        <f>INDEX([2]!tbl_Forecast,MATCH($D$8&amp;$C27&amp;$D$7,[2]!rng_ForecastRowLookup,0),MATCH(R$11,[2]!rng_ForecastColumnLookup,0))</f>
        <v>102.19802605300649</v>
      </c>
      <c r="S27" s="119">
        <f>INDEX([2]!tbl_Forecast,MATCH($D$8&amp;$C27&amp;$D$7,[2]!rng_ForecastRowLookup,0),MATCH(S$11,[2]!rng_ForecastColumnLookup,0))</f>
        <v>101.98341019829519</v>
      </c>
      <c r="T27" s="119">
        <f>INDEX([2]!tbl_Forecast,MATCH($D$8&amp;$C27&amp;$D$7,[2]!rng_ForecastRowLookup,0),MATCH(T$11,[2]!rng_ForecastColumnLookup,0))</f>
        <v>101.76924503687877</v>
      </c>
      <c r="U27" s="119">
        <f>INDEX([2]!tbl_Forecast,MATCH($D$8&amp;$C27&amp;$D$7,[2]!rng_ForecastRowLookup,0),MATCH(U$11,[2]!rng_ForecastColumnLookup,0))</f>
        <v>101.55552962230132</v>
      </c>
      <c r="V27" s="119">
        <f>INDEX([2]!tbl_Forecast,MATCH($D$8&amp;$C27&amp;$D$7,[2]!rng_ForecastRowLookup,0),MATCH(V$11,[2]!rng_ForecastColumnLookup,0))</f>
        <v>101.3422630100945</v>
      </c>
      <c r="W27" s="119">
        <f>INDEX([2]!tbl_Forecast,MATCH($D$8&amp;$C27&amp;$D$7,[2]!rng_ForecastRowLookup,0),MATCH(W$11,[2]!rng_ForecastColumnLookup,0))</f>
        <v>101.1294442577733</v>
      </c>
      <c r="X27" s="119">
        <f>INDEX([2]!tbl_Forecast,MATCH($D$8&amp;$C27&amp;$D$7,[2]!rng_ForecastRowLookup,0),MATCH(X$11,[2]!rng_ForecastColumnLookup,0))</f>
        <v>100.91707242483197</v>
      </c>
      <c r="Y27" s="51"/>
    </row>
    <row r="28" spans="2:25">
      <c r="C28" s="104" t="s">
        <v>479</v>
      </c>
      <c r="E28" s="119">
        <f>INDEX([2]!tbl_Forecast,MATCH($D$8&amp;$C28&amp;$D$7,[2]!rng_ForecastRowLookup,0),MATCH(E$11,[2]!rng_ForecastColumnLookup,0))</f>
        <v>128.74820917277606</v>
      </c>
      <c r="F28" s="119">
        <f>INDEX([2]!tbl_Forecast,MATCH($D$8&amp;$C28&amp;$D$7,[2]!rng_ForecastRowLookup,0),MATCH(F$11,[2]!rng_ForecastColumnLookup,0))</f>
        <v>128.43921347076139</v>
      </c>
      <c r="G28" s="119">
        <f>INDEX([2]!tbl_Forecast,MATCH($D$8&amp;$C28&amp;$D$7,[2]!rng_ForecastRowLookup,0),MATCH(G$11,[2]!rng_ForecastColumnLookup,0))</f>
        <v>128.1309593584316</v>
      </c>
      <c r="H28" s="119">
        <f>INDEX([2]!tbl_Forecast,MATCH($D$8&amp;$C28&amp;$D$7,[2]!rng_ForecastRowLookup,0),MATCH(H$11,[2]!rng_ForecastColumnLookup,0))</f>
        <v>127.82344505597135</v>
      </c>
      <c r="I28" s="119">
        <f>INDEX([2]!tbl_Forecast,MATCH($D$8&amp;$C28&amp;$D$7,[2]!rng_ForecastRowLookup,0),MATCH(I$11,[2]!rng_ForecastColumnLookup,0))</f>
        <v>127.51666878783702</v>
      </c>
      <c r="J28" s="119">
        <f>INDEX([2]!tbl_Forecast,MATCH($D$8&amp;$C28&amp;$D$7,[2]!rng_ForecastRowLookup,0),MATCH(J$11,[2]!rng_ForecastColumnLookup,0))</f>
        <v>127.21062878274621</v>
      </c>
      <c r="K28" s="119">
        <f>INDEX([2]!tbl_Forecast,MATCH($D$8&amp;$C28&amp;$D$7,[2]!rng_ForecastRowLookup,0),MATCH(K$11,[2]!rng_ForecastColumnLookup,0))</f>
        <v>126.90532327366765</v>
      </c>
      <c r="L28" s="119">
        <f>INDEX([2]!tbl_Forecast,MATCH($D$8&amp;$C28&amp;$D$7,[2]!rng_ForecastRowLookup,0),MATCH(L$11,[2]!rng_ForecastColumnLookup,0))</f>
        <v>126.60075049781085</v>
      </c>
      <c r="M28" s="119">
        <f>INDEX([2]!tbl_Forecast,MATCH($D$8&amp;$C28&amp;$D$7,[2]!rng_ForecastRowLookup,0),MATCH(M$11,[2]!rng_ForecastColumnLookup,0))</f>
        <v>126.29690869661611</v>
      </c>
      <c r="N28" s="119">
        <f>INDEX([2]!tbl_Forecast,MATCH($D$8&amp;$C28&amp;$D$7,[2]!rng_ForecastRowLookup,0),MATCH(N$11,[2]!rng_ForecastColumnLookup,0))</f>
        <v>125.99379611574425</v>
      </c>
      <c r="O28" s="119">
        <f>INDEX([2]!tbl_Forecast,MATCH($D$8&amp;$C28&amp;$D$7,[2]!rng_ForecastRowLookup,0),MATCH(O$11,[2]!rng_ForecastColumnLookup,0))</f>
        <v>125.69141100506647</v>
      </c>
      <c r="P28" s="119">
        <f>INDEX([2]!tbl_Forecast,MATCH($D$8&amp;$C28&amp;$D$7,[2]!rng_ForecastRowLookup,0),MATCH(P$11,[2]!rng_ForecastColumnLookup,0))</f>
        <v>125.3897516186543</v>
      </c>
      <c r="Q28" s="119">
        <f>INDEX([2]!tbl_Forecast,MATCH($D$8&amp;$C28&amp;$D$7,[2]!rng_ForecastRowLookup,0),MATCH(Q$11,[2]!rng_ForecastColumnLookup,0))</f>
        <v>125.08881621476955</v>
      </c>
      <c r="R28" s="119">
        <f>INDEX([2]!tbl_Forecast,MATCH($D$8&amp;$C28&amp;$D$7,[2]!rng_ForecastRowLookup,0),MATCH(R$11,[2]!rng_ForecastColumnLookup,0))</f>
        <v>124.78860305585408</v>
      </c>
      <c r="S28" s="119">
        <f>INDEX([2]!tbl_Forecast,MATCH($D$8&amp;$C28&amp;$D$7,[2]!rng_ForecastRowLookup,0),MATCH(S$11,[2]!rng_ForecastColumnLookup,0))</f>
        <v>124.48911040852005</v>
      </c>
      <c r="T28" s="119">
        <f>INDEX([2]!tbl_Forecast,MATCH($D$8&amp;$C28&amp;$D$7,[2]!rng_ForecastRowLookup,0),MATCH(T$11,[2]!rng_ForecastColumnLookup,0))</f>
        <v>124.1903365435396</v>
      </c>
      <c r="U28" s="119">
        <f>INDEX([2]!tbl_Forecast,MATCH($D$8&amp;$C28&amp;$D$7,[2]!rng_ForecastRowLookup,0),MATCH(U$11,[2]!rng_ForecastColumnLookup,0))</f>
        <v>123.8922797358351</v>
      </c>
      <c r="V28" s="119">
        <f>INDEX([2]!tbl_Forecast,MATCH($D$8&amp;$C28&amp;$D$7,[2]!rng_ForecastRowLookup,0),MATCH(V$11,[2]!rng_ForecastColumnLookup,0))</f>
        <v>123.59493826446912</v>
      </c>
      <c r="W28" s="119">
        <f>INDEX([2]!tbl_Forecast,MATCH($D$8&amp;$C28&amp;$D$7,[2]!rng_ForecastRowLookup,0),MATCH(W$11,[2]!rng_ForecastColumnLookup,0))</f>
        <v>123.29831041263438</v>
      </c>
      <c r="X28" s="119">
        <f>INDEX([2]!tbl_Forecast,MATCH($D$8&amp;$C28&amp;$D$7,[2]!rng_ForecastRowLookup,0),MATCH(X$11,[2]!rng_ForecastColumnLookup,0))</f>
        <v>123.00239446764408</v>
      </c>
      <c r="Y28" s="51"/>
    </row>
    <row r="29" spans="2:25">
      <c r="C29" s="21" t="s">
        <v>447</v>
      </c>
      <c r="E29" s="119">
        <f>INDEX([2]!tbl_Forecast,MATCH($D$8&amp;$C29&amp;$D$7,[2]!rng_ForecastRowLookup,0),MATCH(E$11,[2]!rng_ForecastColumnLookup,0))</f>
        <v>375.90224900649127</v>
      </c>
      <c r="F29" s="119">
        <f>INDEX([2]!tbl_Forecast,MATCH($D$8&amp;$C29&amp;$D$7,[2]!rng_ForecastRowLookup,0),MATCH(F$11,[2]!rng_ForecastColumnLookup,0))</f>
        <v>374.21570091594884</v>
      </c>
      <c r="G29" s="119">
        <f>INDEX([2]!tbl_Forecast,MATCH($D$8&amp;$C29&amp;$D$7,[2]!rng_ForecastRowLookup,0),MATCH(G$11,[2]!rng_ForecastColumnLookup,0))</f>
        <v>372.53671980450594</v>
      </c>
      <c r="H29" s="119">
        <f>INDEX([2]!tbl_Forecast,MATCH($D$8&amp;$C29&amp;$D$7,[2]!rng_ForecastRowLookup,0),MATCH(H$11,[2]!rng_ForecastColumnLookup,0))</f>
        <v>370.86527172164978</v>
      </c>
      <c r="I29" s="119">
        <f>INDEX([2]!tbl_Forecast,MATCH($D$8&amp;$C29&amp;$D$7,[2]!rng_ForecastRowLookup,0),MATCH(I$11,[2]!rng_ForecastColumnLookup,0))</f>
        <v>369.20132286919198</v>
      </c>
      <c r="J29" s="119">
        <f>INDEX([2]!tbl_Forecast,MATCH($D$8&amp;$C29&amp;$D$7,[2]!rng_ForecastRowLookup,0),MATCH(J$11,[2]!rng_ForecastColumnLookup,0))</f>
        <v>367.54483960058553</v>
      </c>
      <c r="K29" s="119">
        <f>INDEX([2]!tbl_Forecast,MATCH($D$8&amp;$C29&amp;$D$7,[2]!rng_ForecastRowLookup,0),MATCH(K$11,[2]!rng_ForecastColumnLookup,0))</f>
        <v>365.89578842024423</v>
      </c>
      <c r="L29" s="119">
        <f>INDEX([2]!tbl_Forecast,MATCH($D$8&amp;$C29&amp;$D$7,[2]!rng_ForecastRowLookup,0),MATCH(L$11,[2]!rng_ForecastColumnLookup,0))</f>
        <v>364.25413598286536</v>
      </c>
      <c r="M29" s="119">
        <f>INDEX([2]!tbl_Forecast,MATCH($D$8&amp;$C29&amp;$D$7,[2]!rng_ForecastRowLookup,0),MATCH(M$11,[2]!rng_ForecastColumnLookup,0))</f>
        <v>362.6198490927556</v>
      </c>
      <c r="N29" s="119">
        <f>INDEX([2]!tbl_Forecast,MATCH($D$8&amp;$C29&amp;$D$7,[2]!rng_ForecastRowLookup,0),MATCH(N$11,[2]!rng_ForecastColumnLookup,0))</f>
        <v>360.99289470315949</v>
      </c>
      <c r="O29" s="119">
        <f>INDEX([2]!tbl_Forecast,MATCH($D$8&amp;$C29&amp;$D$7,[2]!rng_ForecastRowLookup,0),MATCH(O$11,[2]!rng_ForecastColumnLookup,0))</f>
        <v>359.37323991559134</v>
      </c>
      <c r="P29" s="119">
        <f>INDEX([2]!tbl_Forecast,MATCH($D$8&amp;$C29&amp;$D$7,[2]!rng_ForecastRowLookup,0),MATCH(P$11,[2]!rng_ForecastColumnLookup,0))</f>
        <v>357.76085197917007</v>
      </c>
      <c r="Q29" s="119">
        <f>INDEX([2]!tbl_Forecast,MATCH($D$8&amp;$C29&amp;$D$7,[2]!rng_ForecastRowLookup,0),MATCH(Q$11,[2]!rng_ForecastColumnLookup,0))</f>
        <v>356.15569828995689</v>
      </c>
      <c r="R29" s="119">
        <f>INDEX([2]!tbl_Forecast,MATCH($D$8&amp;$C29&amp;$D$7,[2]!rng_ForecastRowLookup,0),MATCH(R$11,[2]!rng_ForecastColumnLookup,0))</f>
        <v>354.55774639029596</v>
      </c>
      <c r="S29" s="119">
        <f>INDEX([2]!tbl_Forecast,MATCH($D$8&amp;$C29&amp;$D$7,[2]!rng_ForecastRowLookup,0),MATCH(S$11,[2]!rng_ForecastColumnLookup,0))</f>
        <v>352.96696396815821</v>
      </c>
      <c r="T29" s="119">
        <f>INDEX([2]!tbl_Forecast,MATCH($D$8&amp;$C29&amp;$D$7,[2]!rng_ForecastRowLookup,0),MATCH(T$11,[2]!rng_ForecastColumnLookup,0))</f>
        <v>351.38331885648773</v>
      </c>
      <c r="U29" s="119">
        <f>INDEX([2]!tbl_Forecast,MATCH($D$8&amp;$C29&amp;$D$7,[2]!rng_ForecastRowLookup,0),MATCH(U$11,[2]!rng_ForecastColumnLookup,0))</f>
        <v>349.80677903255156</v>
      </c>
      <c r="V29" s="119">
        <f>INDEX([2]!tbl_Forecast,MATCH($D$8&amp;$C29&amp;$D$7,[2]!rng_ForecastRowLookup,0),MATCH(V$11,[2]!rng_ForecastColumnLookup,0))</f>
        <v>348.23731261729228</v>
      </c>
      <c r="W29" s="119">
        <f>INDEX([2]!tbl_Forecast,MATCH($D$8&amp;$C29&amp;$D$7,[2]!rng_ForecastRowLookup,0),MATCH(W$11,[2]!rng_ForecastColumnLookup,0))</f>
        <v>346.67488787468267</v>
      </c>
      <c r="X29" s="119">
        <f>INDEX([2]!tbl_Forecast,MATCH($D$8&amp;$C29&amp;$D$7,[2]!rng_ForecastRowLookup,0),MATCH(X$11,[2]!rng_ForecastColumnLookup,0))</f>
        <v>345.11947321108494</v>
      </c>
      <c r="Y29" s="51"/>
    </row>
    <row r="30" spans="2:25">
      <c r="C30" s="21" t="s">
        <v>448</v>
      </c>
      <c r="E30" s="119">
        <f>INDEX([2]!tbl_Forecast,MATCH($D$8&amp;$C30&amp;$D$7,[2]!rng_ForecastRowLookup,0),MATCH(E$11,[2]!rng_ForecastColumnLookup,0))</f>
        <v>342.64988330108076</v>
      </c>
      <c r="F30" s="119">
        <f>INDEX([2]!tbl_Forecast,MATCH($D$8&amp;$C30&amp;$D$7,[2]!rng_ForecastRowLookup,0),MATCH(F$11,[2]!rng_ForecastColumnLookup,0))</f>
        <v>339.56603435137106</v>
      </c>
      <c r="G30" s="119">
        <f>INDEX([2]!tbl_Forecast,MATCH($D$8&amp;$C30&amp;$D$7,[2]!rng_ForecastRowLookup,0),MATCH(G$11,[2]!rng_ForecastColumnLookup,0))</f>
        <v>336.50994004220871</v>
      </c>
      <c r="H30" s="119">
        <f>INDEX([2]!tbl_Forecast,MATCH($D$8&amp;$C30&amp;$D$7,[2]!rng_ForecastRowLookup,0),MATCH(H$11,[2]!rng_ForecastColumnLookup,0))</f>
        <v>333.48135058182885</v>
      </c>
      <c r="I30" s="119">
        <f>INDEX([2]!tbl_Forecast,MATCH($D$8&amp;$C30&amp;$D$7,[2]!rng_ForecastRowLookup,0),MATCH(I$11,[2]!rng_ForecastColumnLookup,0))</f>
        <v>330.48001842659238</v>
      </c>
      <c r="J30" s="119">
        <f>INDEX([2]!tbl_Forecast,MATCH($D$8&amp;$C30&amp;$D$7,[2]!rng_ForecastRowLookup,0),MATCH(J$11,[2]!rng_ForecastColumnLookup,0))</f>
        <v>327.50569826075304</v>
      </c>
      <c r="K30" s="119">
        <f>INDEX([2]!tbl_Forecast,MATCH($D$8&amp;$C30&amp;$D$7,[2]!rng_ForecastRowLookup,0),MATCH(K$11,[2]!rng_ForecastColumnLookup,0))</f>
        <v>324.55814697640625</v>
      </c>
      <c r="L30" s="119">
        <f>INDEX([2]!tbl_Forecast,MATCH($D$8&amp;$C30&amp;$D$7,[2]!rng_ForecastRowLookup,0),MATCH(L$11,[2]!rng_ForecastColumnLookup,0))</f>
        <v>321.63712365361863</v>
      </c>
      <c r="M30" s="119">
        <f>INDEX([2]!tbl_Forecast,MATCH($D$8&amp;$C30&amp;$D$7,[2]!rng_ForecastRowLookup,0),MATCH(M$11,[2]!rng_ForecastColumnLookup,0))</f>
        <v>318.7423895407361</v>
      </c>
      <c r="N30" s="119">
        <f>INDEX([2]!tbl_Forecast,MATCH($D$8&amp;$C30&amp;$D$7,[2]!rng_ForecastRowLookup,0),MATCH(N$11,[2]!rng_ForecastColumnLookup,0))</f>
        <v>315.87370803486942</v>
      </c>
      <c r="O30" s="119">
        <f>INDEX([2]!tbl_Forecast,MATCH($D$8&amp;$C30&amp;$D$7,[2]!rng_ForecastRowLookup,0),MATCH(O$11,[2]!rng_ForecastColumnLookup,0))</f>
        <v>313.03084466255564</v>
      </c>
      <c r="P30" s="119">
        <f>INDEX([2]!tbl_Forecast,MATCH($D$8&amp;$C30&amp;$D$7,[2]!rng_ForecastRowLookup,0),MATCH(P$11,[2]!rng_ForecastColumnLookup,0))</f>
        <v>310.21356706059254</v>
      </c>
      <c r="Q30" s="119">
        <f>INDEX([2]!tbl_Forecast,MATCH($D$8&amp;$C30&amp;$D$7,[2]!rng_ForecastRowLookup,0),MATCH(Q$11,[2]!rng_ForecastColumnLookup,0))</f>
        <v>307.42164495704725</v>
      </c>
      <c r="R30" s="119">
        <f>INDEX([2]!tbl_Forecast,MATCH($D$8&amp;$C30&amp;$D$7,[2]!rng_ForecastRowLookup,0),MATCH(R$11,[2]!rng_ForecastColumnLookup,0))</f>
        <v>304.65485015243382</v>
      </c>
      <c r="S30" s="119">
        <f>INDEX([2]!tbl_Forecast,MATCH($D$8&amp;$C30&amp;$D$7,[2]!rng_ForecastRowLookup,0),MATCH(S$11,[2]!rng_ForecastColumnLookup,0))</f>
        <v>301.9129565010619</v>
      </c>
      <c r="T30" s="119">
        <f>INDEX([2]!tbl_Forecast,MATCH($D$8&amp;$C30&amp;$D$7,[2]!rng_ForecastRowLookup,0),MATCH(T$11,[2]!rng_ForecastColumnLookup,0))</f>
        <v>299.19573989255235</v>
      </c>
      <c r="U30" s="119">
        <f>INDEX([2]!tbl_Forecast,MATCH($D$8&amp;$C30&amp;$D$7,[2]!rng_ForecastRowLookup,0),MATCH(U$11,[2]!rng_ForecastColumnLookup,0))</f>
        <v>296.50297823351934</v>
      </c>
      <c r="V30" s="119">
        <f>INDEX([2]!tbl_Forecast,MATCH($D$8&amp;$C30&amp;$D$7,[2]!rng_ForecastRowLookup,0),MATCH(V$11,[2]!rng_ForecastColumnLookup,0))</f>
        <v>293.83445142941764</v>
      </c>
      <c r="W30" s="119">
        <f>INDEX([2]!tbl_Forecast,MATCH($D$8&amp;$C30&amp;$D$7,[2]!rng_ForecastRowLookup,0),MATCH(W$11,[2]!rng_ForecastColumnLookup,0))</f>
        <v>291.18994136655289</v>
      </c>
      <c r="X30" s="119">
        <f>INDEX([2]!tbl_Forecast,MATCH($D$8&amp;$C30&amp;$D$7,[2]!rng_ForecastRowLookup,0),MATCH(X$11,[2]!rng_ForecastColumnLookup,0))</f>
        <v>288.5692318942539</v>
      </c>
      <c r="Y30" s="51"/>
    </row>
    <row r="31" spans="2:25">
      <c r="B31" s="194"/>
      <c r="E31" s="125">
        <f>SUM(E13:E30)</f>
        <v>3371.0405269479006</v>
      </c>
      <c r="F31" s="125">
        <f t="shared" ref="F31:X31" si="3">SUM(F13:F30)</f>
        <v>3356.5369104716883</v>
      </c>
      <c r="G31" s="125">
        <f t="shared" si="3"/>
        <v>3342.1075656435023</v>
      </c>
      <c r="H31" s="125">
        <f t="shared" si="3"/>
        <v>3327.7520346049623</v>
      </c>
      <c r="I31" s="125">
        <f t="shared" si="3"/>
        <v>3313.4698627952139</v>
      </c>
      <c r="J31" s="125">
        <f t="shared" si="3"/>
        <v>3299.2605989245808</v>
      </c>
      <c r="K31" s="125">
        <f t="shared" si="3"/>
        <v>3285.1237949484457</v>
      </c>
      <c r="L31" s="125">
        <f t="shared" si="3"/>
        <v>3271.0590060413433</v>
      </c>
      <c r="M31" s="125">
        <f t="shared" si="3"/>
        <v>3257.0657905712806</v>
      </c>
      <c r="N31" s="125">
        <f t="shared" si="3"/>
        <v>3243.1437100742696</v>
      </c>
      <c r="O31" s="125">
        <f t="shared" si="3"/>
        <v>3229.2923292290834</v>
      </c>
      <c r="P31" s="125">
        <f t="shared" si="3"/>
        <v>3215.5112158322117</v>
      </c>
      <c r="Q31" s="125">
        <f t="shared" si="3"/>
        <v>3201.7999407730422</v>
      </c>
      <c r="R31" s="125">
        <f t="shared" si="3"/>
        <v>3188.1580780092468</v>
      </c>
      <c r="S31" s="125">
        <f t="shared" si="3"/>
        <v>3174.5852045423726</v>
      </c>
      <c r="T31" s="125">
        <f t="shared" si="3"/>
        <v>3161.0809003936483</v>
      </c>
      <c r="U31" s="125">
        <f t="shared" si="3"/>
        <v>3147.644748579979</v>
      </c>
      <c r="V31" s="125">
        <f t="shared" si="3"/>
        <v>3134.2763350901637</v>
      </c>
      <c r="W31" s="125">
        <f t="shared" si="3"/>
        <v>3120.9752488612994</v>
      </c>
      <c r="X31" s="125">
        <f t="shared" si="3"/>
        <v>3107.74108175539</v>
      </c>
      <c r="Y31" s="124"/>
    </row>
    <row r="32" spans="2:25">
      <c r="E32" s="121"/>
      <c r="F32" s="121"/>
      <c r="G32" s="121"/>
      <c r="H32" s="121"/>
      <c r="I32" s="121"/>
      <c r="J32" s="121"/>
      <c r="K32" s="121"/>
      <c r="L32" s="121"/>
      <c r="M32" s="121"/>
      <c r="N32" s="121"/>
      <c r="O32" s="121"/>
      <c r="P32" s="121"/>
      <c r="Q32" s="121"/>
      <c r="R32" s="121"/>
      <c r="S32" s="121"/>
      <c r="T32" s="121"/>
      <c r="U32" s="121"/>
      <c r="V32" s="121"/>
      <c r="W32" s="121"/>
      <c r="X32" s="121"/>
      <c r="Y32" s="51"/>
    </row>
    <row r="33" spans="1:25">
      <c r="A33" s="48"/>
      <c r="B33" s="48"/>
      <c r="E33" s="125"/>
      <c r="F33" s="125"/>
      <c r="G33" s="125"/>
      <c r="H33" s="125"/>
      <c r="I33" s="125"/>
      <c r="J33" s="125"/>
      <c r="K33" s="125"/>
      <c r="L33" s="125"/>
      <c r="M33" s="125"/>
      <c r="N33" s="125"/>
      <c r="O33" s="125"/>
      <c r="P33" s="125"/>
      <c r="Q33" s="125"/>
      <c r="R33" s="125"/>
      <c r="S33" s="125"/>
      <c r="T33" s="125"/>
      <c r="U33" s="125"/>
      <c r="V33" s="125"/>
      <c r="W33" s="125"/>
      <c r="X33" s="125"/>
      <c r="Y33" s="48"/>
    </row>
    <row r="34" spans="1:25">
      <c r="A34" s="53" t="s">
        <v>498</v>
      </c>
      <c r="B34" s="53"/>
      <c r="C34" s="53"/>
      <c r="D34" s="195" t="s">
        <v>51</v>
      </c>
      <c r="E34" s="53">
        <f>E11</f>
        <v>2016</v>
      </c>
      <c r="F34" s="53">
        <f t="shared" ref="F34:X34" si="4">F11</f>
        <v>2017</v>
      </c>
      <c r="G34" s="53">
        <f t="shared" si="4"/>
        <v>2018</v>
      </c>
      <c r="H34" s="53">
        <f t="shared" si="4"/>
        <v>2019</v>
      </c>
      <c r="I34" s="53">
        <f t="shared" si="4"/>
        <v>2020</v>
      </c>
      <c r="J34" s="53">
        <f t="shared" si="4"/>
        <v>2021</v>
      </c>
      <c r="K34" s="53">
        <f t="shared" si="4"/>
        <v>2022</v>
      </c>
      <c r="L34" s="53">
        <f t="shared" si="4"/>
        <v>2023</v>
      </c>
      <c r="M34" s="53">
        <f t="shared" si="4"/>
        <v>2024</v>
      </c>
      <c r="N34" s="53">
        <f t="shared" si="4"/>
        <v>2025</v>
      </c>
      <c r="O34" s="53">
        <f t="shared" si="4"/>
        <v>2026</v>
      </c>
      <c r="P34" s="53">
        <f t="shared" si="4"/>
        <v>2027</v>
      </c>
      <c r="Q34" s="53">
        <f t="shared" si="4"/>
        <v>2028</v>
      </c>
      <c r="R34" s="53">
        <f t="shared" si="4"/>
        <v>2029</v>
      </c>
      <c r="S34" s="53">
        <f t="shared" si="4"/>
        <v>2030</v>
      </c>
      <c r="T34" s="53">
        <f t="shared" si="4"/>
        <v>2031</v>
      </c>
      <c r="U34" s="53">
        <f t="shared" si="4"/>
        <v>2032</v>
      </c>
      <c r="V34" s="53">
        <f t="shared" si="4"/>
        <v>2033</v>
      </c>
      <c r="W34" s="53">
        <f t="shared" si="4"/>
        <v>2034</v>
      </c>
      <c r="X34" s="53">
        <f t="shared" si="4"/>
        <v>2035</v>
      </c>
      <c r="Y34" s="196">
        <v>0.85</v>
      </c>
    </row>
    <row r="35" spans="1:25">
      <c r="A35" s="122" t="s">
        <v>660</v>
      </c>
      <c r="B35" s="53" t="s">
        <v>545</v>
      </c>
      <c r="C35" s="53" t="str">
        <f>C8</f>
        <v>ECM-VAV-NR</v>
      </c>
      <c r="D35" s="195" t="str">
        <f>VLOOKUP(C35,[1]ACHIEV!$B$12:$C$93,2,FALSE)</f>
        <v>LO12Med</v>
      </c>
      <c r="E35" s="54">
        <f>VLOOKUP($C$35,[1]!ACHIEV,MATCH(E$11,$E$11:$X$11,0)+2,FALSE)</f>
        <v>0.10937459468255628</v>
      </c>
      <c r="F35" s="54">
        <f>VLOOKUP($C$35,[1]!ACHIEV,MATCH(F$11,$E$11:$X$11,0)+2,FALSE)</f>
        <v>0.21874918936511256</v>
      </c>
      <c r="G35" s="54">
        <f>VLOOKUP($C$35,[1]!ACHIEV,MATCH(G$11,$E$11:$X$11,0)+2,FALSE)</f>
        <v>0.32812378404766884</v>
      </c>
      <c r="H35" s="54">
        <f>VLOOKUP($C$35,[1]!ACHIEV,MATCH(H$11,$E$11:$X$11,0)+2,FALSE)</f>
        <v>0.43749837873022512</v>
      </c>
      <c r="I35" s="54">
        <f>VLOOKUP($C$35,[1]!ACHIEV,MATCH(I$11,$E$11:$X$11,0)+2,FALSE)</f>
        <v>0.5468729734127814</v>
      </c>
      <c r="J35" s="54">
        <f>VLOOKUP($C$35,[1]!ACHIEV,MATCH(J$11,$E$11:$X$11,0)+2,FALSE)</f>
        <v>0.64531010862708205</v>
      </c>
      <c r="K35" s="54">
        <f>VLOOKUP($C$35,[1]!ACHIEV,MATCH(K$11,$E$11:$X$11,0)+2,FALSE)</f>
        <v>0.7240598167985226</v>
      </c>
      <c r="L35" s="54">
        <f>VLOOKUP($C$35,[1]!ACHIEV,MATCH(L$11,$E$11:$X$11,0)+2,FALSE)</f>
        <v>0.78705958333567505</v>
      </c>
      <c r="M35" s="54">
        <f>VLOOKUP($C$35,[1]!ACHIEV,MATCH(M$11,$E$11:$X$11,0)+2,FALSE)</f>
        <v>0.83745939656539703</v>
      </c>
      <c r="N35" s="54">
        <f>VLOOKUP($C$35,[1]!ACHIEV,MATCH(N$11,$E$11:$X$11,0)+2,FALSE)</f>
        <v>0.87777924714917455</v>
      </c>
      <c r="O35" s="54">
        <f>VLOOKUP($C$35,[1]!ACHIEV,MATCH(O$11,$E$11:$X$11,0)+2,FALSE)</f>
        <v>0.91003512761619654</v>
      </c>
      <c r="P35" s="54">
        <f>VLOOKUP($C$35,[1]!ACHIEV,MATCH(P$11,$E$11:$X$11,0)+2,FALSE)</f>
        <v>0.93583983198981413</v>
      </c>
      <c r="Q35" s="54">
        <f>VLOOKUP($C$35,[1]!ACHIEV,MATCH(Q$11,$E$11:$X$11,0)+2,FALSE)</f>
        <v>0.9564835954887082</v>
      </c>
      <c r="R35" s="54">
        <f>VLOOKUP($C$35,[1]!ACHIEV,MATCH(R$11,$E$11:$X$11,0)+2,FALSE)</f>
        <v>0.97299860628782353</v>
      </c>
      <c r="S35" s="54">
        <f>VLOOKUP($C$35,[1]!ACHIEV,MATCH(S$11,$E$11:$X$11,0)+2,FALSE)</f>
        <v>0.9862106149271157</v>
      </c>
      <c r="T35" s="54">
        <f>VLOOKUP($C$35,[1]!ACHIEV,MATCH(T$11,$E$11:$X$11,0)+2,FALSE)</f>
        <v>0.99678022183854953</v>
      </c>
      <c r="U35" s="54">
        <f>VLOOKUP($C$35,[1]!ACHIEV,MATCH(U$11,$E$11:$X$11,0)+2,FALSE)</f>
        <v>0.99685231466234414</v>
      </c>
      <c r="V35" s="54">
        <f>VLOOKUP($C$35,[1]!ACHIEV,MATCH(V$11,$E$11:$X$11,0)+2,FALSE)</f>
        <v>0.99687806209941365</v>
      </c>
      <c r="W35" s="54">
        <f>VLOOKUP($C$35,[1]!ACHIEV,MATCH(W$11,$E$11:$X$11,0)+2,FALSE)</f>
        <v>0.99688683963477831</v>
      </c>
      <c r="X35" s="54">
        <f>VLOOKUP($C$35,[1]!ACHIEV,MATCH(X$11,$E$11:$X$11,0)+2,FALSE)</f>
        <v>0.99688970187457115</v>
      </c>
      <c r="Y35" s="48"/>
    </row>
    <row r="36" spans="1:25">
      <c r="A36" s="239">
        <f>VLOOKUP($C$35,[1]!APPLIC,MATCH(C36,BLDGTYP,0)+1,FALSE)</f>
        <v>0.8</v>
      </c>
      <c r="B36" s="238">
        <f>1/M_Input_NR!$D$8</f>
        <v>5.5555555555555552E-2</v>
      </c>
      <c r="C36" s="21" t="str">
        <f>C13</f>
        <v>Large Off</v>
      </c>
      <c r="E36" s="125">
        <f>E13*E$35*$Y$34*$B36*$A36</f>
        <v>1.5704978567848435</v>
      </c>
      <c r="F36" s="125">
        <f t="shared" ref="F36:X50" si="5">F13*F$35*$Y$34*$B36*$A36</f>
        <v>3.1315727264289777</v>
      </c>
      <c r="G36" s="125">
        <f t="shared" si="5"/>
        <v>4.6832670123745359</v>
      </c>
      <c r="H36" s="125">
        <f t="shared" si="5"/>
        <v>6.2256229484498826</v>
      </c>
      <c r="I36" s="125">
        <f t="shared" si="5"/>
        <v>7.7586825995056676</v>
      </c>
      <c r="J36" s="125">
        <f t="shared" si="5"/>
        <v>9.1277797310144386</v>
      </c>
      <c r="K36" s="125">
        <f t="shared" si="5"/>
        <v>10.210953239636886</v>
      </c>
      <c r="L36" s="125">
        <f t="shared" si="5"/>
        <v>11.066100521735613</v>
      </c>
      <c r="M36" s="125">
        <f t="shared" si="5"/>
        <v>11.739400461284152</v>
      </c>
      <c r="N36" s="125">
        <f t="shared" si="5"/>
        <v>12.267685257012625</v>
      </c>
      <c r="O36" s="125">
        <f t="shared" si="5"/>
        <v>12.680332191738378</v>
      </c>
      <c r="P36" s="125">
        <f t="shared" si="5"/>
        <v>13.000772507583404</v>
      </c>
      <c r="Q36" s="125">
        <f t="shared" si="5"/>
        <v>13.247694884847036</v>
      </c>
      <c r="R36" s="125">
        <f t="shared" si="5"/>
        <v>13.436005336754114</v>
      </c>
      <c r="S36" s="125">
        <f t="shared" si="5"/>
        <v>13.577592821505398</v>
      </c>
      <c r="T36" s="125">
        <f t="shared" si="5"/>
        <v>13.681939894448291</v>
      </c>
      <c r="U36" s="125">
        <f t="shared" si="5"/>
        <v>13.641880661929688</v>
      </c>
      <c r="V36" s="125">
        <f t="shared" si="5"/>
        <v>13.601306315445056</v>
      </c>
      <c r="W36" s="125">
        <f t="shared" si="5"/>
        <v>13.560621797049174</v>
      </c>
      <c r="X36" s="125">
        <f t="shared" si="5"/>
        <v>13.519978749815245</v>
      </c>
      <c r="Y36" s="124">
        <f>X13*$Y$34</f>
        <v>305.14862506736722</v>
      </c>
    </row>
    <row r="37" spans="1:25">
      <c r="A37" s="239">
        <f>VLOOKUP($C$35,[1]!APPLIC,MATCH(C37,BLDGTYP,0)+1,FALSE)</f>
        <v>0.8</v>
      </c>
      <c r="B37" s="238">
        <f>1/M_Input_NR!$D$8</f>
        <v>5.5555555555555552E-2</v>
      </c>
      <c r="C37" s="21" t="str">
        <f t="shared" ref="C37:C53" si="6">C14</f>
        <v>Medium Off</v>
      </c>
      <c r="E37" s="125">
        <f t="shared" ref="E37:T53" si="7">E14*E$35*$Y$34*$B37*$A37</f>
        <v>0.78811123550155626</v>
      </c>
      <c r="F37" s="125">
        <f t="shared" si="7"/>
        <v>1.5714938035901036</v>
      </c>
      <c r="G37" s="125">
        <f t="shared" si="7"/>
        <v>2.350168983269</v>
      </c>
      <c r="H37" s="125">
        <f t="shared" si="7"/>
        <v>3.1241579684255907</v>
      </c>
      <c r="I37" s="125">
        <f t="shared" si="7"/>
        <v>3.8934818681503915</v>
      </c>
      <c r="J37" s="125">
        <f t="shared" si="7"/>
        <v>4.5805256786042099</v>
      </c>
      <c r="K37" s="125">
        <f t="shared" si="7"/>
        <v>5.1240865682004735</v>
      </c>
      <c r="L37" s="125">
        <f t="shared" si="7"/>
        <v>5.5532187558816162</v>
      </c>
      <c r="M37" s="125">
        <f t="shared" si="7"/>
        <v>5.8910958468488399</v>
      </c>
      <c r="N37" s="125">
        <f t="shared" si="7"/>
        <v>6.1562010689028259</v>
      </c>
      <c r="O37" s="125">
        <f t="shared" si="7"/>
        <v>6.3632766049487151</v>
      </c>
      <c r="P37" s="125">
        <f t="shared" si="7"/>
        <v>6.524080780601742</v>
      </c>
      <c r="Q37" s="125">
        <f t="shared" si="7"/>
        <v>6.6479919970211103</v>
      </c>
      <c r="R37" s="125">
        <f t="shared" si="7"/>
        <v>6.7424904277379616</v>
      </c>
      <c r="S37" s="125">
        <f t="shared" si="7"/>
        <v>6.8135422200449787</v>
      </c>
      <c r="T37" s="125">
        <f t="shared" si="7"/>
        <v>6.8659059340244113</v>
      </c>
      <c r="U37" s="125">
        <f t="shared" si="5"/>
        <v>6.8458033079067846</v>
      </c>
      <c r="V37" s="125">
        <f t="shared" si="5"/>
        <v>6.8254421859864181</v>
      </c>
      <c r="W37" s="125">
        <f t="shared" si="5"/>
        <v>6.805025777316871</v>
      </c>
      <c r="X37" s="125">
        <f t="shared" si="5"/>
        <v>6.7846301798114714</v>
      </c>
      <c r="Y37" s="124">
        <f t="shared" ref="Y37:Y53" si="8">X14*$Y$34</f>
        <v>153.13046042977888</v>
      </c>
    </row>
    <row r="38" spans="1:25">
      <c r="A38" s="239">
        <f>VLOOKUP($C$35,[1]!APPLIC,MATCH(C38,BLDGTYP,0)+1,FALSE)</f>
        <v>0.9</v>
      </c>
      <c r="B38" s="238">
        <f>1/M_Input_NR!$D$8</f>
        <v>5.5555555555555552E-2</v>
      </c>
      <c r="C38" s="21" t="str">
        <f t="shared" si="6"/>
        <v>Small Off</v>
      </c>
      <c r="E38" s="125">
        <f t="shared" si="7"/>
        <v>0.85573398966372738</v>
      </c>
      <c r="F38" s="125">
        <f t="shared" si="5"/>
        <v>1.7063335753894722</v>
      </c>
      <c r="G38" s="125">
        <f t="shared" si="5"/>
        <v>2.5518218619949558</v>
      </c>
      <c r="H38" s="125">
        <f t="shared" si="5"/>
        <v>3.3922218618786282</v>
      </c>
      <c r="I38" s="125">
        <f t="shared" si="5"/>
        <v>4.2275564953662403</v>
      </c>
      <c r="J38" s="125">
        <f t="shared" si="5"/>
        <v>4.9735511145385676</v>
      </c>
      <c r="K38" s="125">
        <f t="shared" si="5"/>
        <v>5.5637514666289132</v>
      </c>
      <c r="L38" s="125">
        <f t="shared" si="5"/>
        <v>6.0297047261631525</v>
      </c>
      <c r="M38" s="125">
        <f t="shared" si="5"/>
        <v>6.3965728762985217</v>
      </c>
      <c r="N38" s="125">
        <f t="shared" si="5"/>
        <v>6.6844250716863609</v>
      </c>
      <c r="O38" s="125">
        <f t="shared" si="5"/>
        <v>6.9092684270910496</v>
      </c>
      <c r="P38" s="125">
        <f t="shared" si="5"/>
        <v>7.0838701743920849</v>
      </c>
      <c r="Q38" s="125">
        <f t="shared" si="5"/>
        <v>7.2184134150085608</v>
      </c>
      <c r="R38" s="125">
        <f t="shared" si="5"/>
        <v>7.3210201480325203</v>
      </c>
      <c r="S38" s="125">
        <f t="shared" si="5"/>
        <v>7.3981684374677643</v>
      </c>
      <c r="T38" s="125">
        <f t="shared" si="5"/>
        <v>7.4550251448191265</v>
      </c>
      <c r="U38" s="125">
        <f t="shared" si="5"/>
        <v>7.4331976417009793</v>
      </c>
      <c r="V38" s="125">
        <f t="shared" si="5"/>
        <v>7.4110894629185067</v>
      </c>
      <c r="W38" s="125">
        <f t="shared" si="5"/>
        <v>7.3889212535866378</v>
      </c>
      <c r="X38" s="125">
        <f t="shared" si="5"/>
        <v>7.3667756410910039</v>
      </c>
      <c r="Y38" s="124">
        <f t="shared" si="8"/>
        <v>147.79519995518808</v>
      </c>
    </row>
    <row r="39" spans="1:25">
      <c r="A39" s="239">
        <f>VLOOKUP($C$35,[1]!APPLIC,MATCH(C39,BLDGTYP,0)+1,FALSE)</f>
        <v>0.9</v>
      </c>
      <c r="B39" s="238">
        <f>1/M_Input_NR!$D$8</f>
        <v>5.5555555555555552E-2</v>
      </c>
      <c r="C39" s="21" t="str">
        <f t="shared" si="6"/>
        <v>XLarge Ret</v>
      </c>
      <c r="E39" s="125">
        <f t="shared" si="7"/>
        <v>0.64314306720699133</v>
      </c>
      <c r="F39" s="125">
        <f t="shared" si="5"/>
        <v>1.2803692181956783</v>
      </c>
      <c r="G39" s="125">
        <f t="shared" si="5"/>
        <v>1.9117192796879665</v>
      </c>
      <c r="H39" s="125">
        <f t="shared" si="5"/>
        <v>2.5372338280018698</v>
      </c>
      <c r="I39" s="125">
        <f t="shared" si="5"/>
        <v>3.1569531904913255</v>
      </c>
      <c r="J39" s="125">
        <f t="shared" si="5"/>
        <v>3.7080688228617769</v>
      </c>
      <c r="K39" s="125">
        <f t="shared" si="5"/>
        <v>4.1414402534832506</v>
      </c>
      <c r="L39" s="125">
        <f t="shared" si="5"/>
        <v>4.4810748890288172</v>
      </c>
      <c r="M39" s="125">
        <f t="shared" si="5"/>
        <v>4.746090191349138</v>
      </c>
      <c r="N39" s="125">
        <f t="shared" si="5"/>
        <v>4.9517096619685539</v>
      </c>
      <c r="O39" s="125">
        <f t="shared" si="5"/>
        <v>5.1100559644565582</v>
      </c>
      <c r="P39" s="125">
        <f t="shared" si="5"/>
        <v>5.2307825036321907</v>
      </c>
      <c r="Q39" s="125">
        <f t="shared" si="5"/>
        <v>5.321576364713656</v>
      </c>
      <c r="R39" s="125">
        <f t="shared" si="5"/>
        <v>5.388558813819512</v>
      </c>
      <c r="S39" s="125">
        <f t="shared" si="5"/>
        <v>5.436604224525361</v>
      </c>
      <c r="T39" s="125">
        <f t="shared" si="5"/>
        <v>5.4695940454570824</v>
      </c>
      <c r="U39" s="125">
        <f t="shared" si="5"/>
        <v>5.4448276853227346</v>
      </c>
      <c r="V39" s="125">
        <f t="shared" si="5"/>
        <v>5.419921464085026</v>
      </c>
      <c r="W39" s="125">
        <f t="shared" si="5"/>
        <v>5.3950373283656816</v>
      </c>
      <c r="X39" s="125">
        <f t="shared" si="5"/>
        <v>5.3702355755144096</v>
      </c>
      <c r="Y39" s="124">
        <f t="shared" si="8"/>
        <v>107.73981445321608</v>
      </c>
    </row>
    <row r="40" spans="1:25">
      <c r="A40" s="239">
        <f>VLOOKUP($C$35,[1]!APPLIC,MATCH(C40,BLDGTYP,0)+1,FALSE)</f>
        <v>0.9</v>
      </c>
      <c r="B40" s="238">
        <f>1/M_Input_NR!$D$8</f>
        <v>5.5555555555555552E-2</v>
      </c>
      <c r="C40" s="21" t="str">
        <f t="shared" si="6"/>
        <v>Large Ret</v>
      </c>
      <c r="E40" s="125">
        <f t="shared" si="7"/>
        <v>0.97132205157779972</v>
      </c>
      <c r="F40" s="125">
        <f t="shared" si="5"/>
        <v>1.9337079402810842</v>
      </c>
      <c r="G40" s="125">
        <f t="shared" si="5"/>
        <v>2.8872193256336858</v>
      </c>
      <c r="H40" s="125">
        <f t="shared" si="5"/>
        <v>3.8319174889810288</v>
      </c>
      <c r="I40" s="125">
        <f t="shared" si="5"/>
        <v>4.7678633356646429</v>
      </c>
      <c r="J40" s="125">
        <f t="shared" si="5"/>
        <v>5.6001987738982928</v>
      </c>
      <c r="K40" s="125">
        <f t="shared" si="5"/>
        <v>6.2547082423972773</v>
      </c>
      <c r="L40" s="125">
        <f t="shared" si="5"/>
        <v>6.7676494957604634</v>
      </c>
      <c r="M40" s="125">
        <f t="shared" si="5"/>
        <v>7.1678951335890311</v>
      </c>
      <c r="N40" s="125">
        <f t="shared" si="5"/>
        <v>7.4784368096639042</v>
      </c>
      <c r="O40" s="125">
        <f t="shared" si="5"/>
        <v>7.7175830637941765</v>
      </c>
      <c r="P40" s="125">
        <f t="shared" si="5"/>
        <v>7.8999131792709916</v>
      </c>
      <c r="Q40" s="125">
        <f t="shared" si="5"/>
        <v>8.0370367586314995</v>
      </c>
      <c r="R40" s="125">
        <f t="shared" si="5"/>
        <v>8.1381985890275761</v>
      </c>
      <c r="S40" s="125">
        <f t="shared" si="5"/>
        <v>8.2107603086125636</v>
      </c>
      <c r="T40" s="125">
        <f t="shared" si="5"/>
        <v>8.2605839671147674</v>
      </c>
      <c r="U40" s="125">
        <f t="shared" si="5"/>
        <v>8.2231799850734504</v>
      </c>
      <c r="V40" s="125">
        <f t="shared" si="5"/>
        <v>8.1855647744878457</v>
      </c>
      <c r="W40" s="125">
        <f t="shared" si="5"/>
        <v>8.1479829190795012</v>
      </c>
      <c r="X40" s="125">
        <f t="shared" si="5"/>
        <v>8.1105254843490879</v>
      </c>
      <c r="Y40" s="124">
        <f t="shared" si="8"/>
        <v>162.71660684422551</v>
      </c>
    </row>
    <row r="41" spans="1:25">
      <c r="A41" s="239">
        <f>VLOOKUP($C$35,[1]!APPLIC,MATCH(C41,BLDGTYP,0)+1,FALSE)</f>
        <v>0.9</v>
      </c>
      <c r="B41" s="238">
        <f>1/M_Input_NR!$D$8</f>
        <v>5.5555555555555552E-2</v>
      </c>
      <c r="C41" s="21" t="str">
        <f t="shared" si="6"/>
        <v>Medium Ret</v>
      </c>
      <c r="E41" s="125">
        <f t="shared" si="7"/>
        <v>0.45143454191697119</v>
      </c>
      <c r="F41" s="125">
        <f t="shared" si="5"/>
        <v>0.8987158860483061</v>
      </c>
      <c r="G41" s="125">
        <f t="shared" si="5"/>
        <v>1.3418726894587258</v>
      </c>
      <c r="H41" s="125">
        <f t="shared" si="5"/>
        <v>1.780933433449621</v>
      </c>
      <c r="I41" s="125">
        <f t="shared" si="5"/>
        <v>2.2159264245696906</v>
      </c>
      <c r="J41" s="125">
        <f t="shared" si="5"/>
        <v>2.6027651323596706</v>
      </c>
      <c r="K41" s="125">
        <f t="shared" si="5"/>
        <v>2.906956910578034</v>
      </c>
      <c r="L41" s="125">
        <f t="shared" si="5"/>
        <v>3.1453530216991461</v>
      </c>
      <c r="M41" s="125">
        <f t="shared" si="5"/>
        <v>3.3313723814716383</v>
      </c>
      <c r="N41" s="125">
        <f t="shared" si="5"/>
        <v>3.4757006596748012</v>
      </c>
      <c r="O41" s="125">
        <f t="shared" si="5"/>
        <v>3.5868469880311817</v>
      </c>
      <c r="P41" s="125">
        <f t="shared" si="5"/>
        <v>3.6715872778498273</v>
      </c>
      <c r="Q41" s="125">
        <f t="shared" si="5"/>
        <v>3.7353172427302428</v>
      </c>
      <c r="R41" s="125">
        <f t="shared" si="5"/>
        <v>3.7823335176003048</v>
      </c>
      <c r="S41" s="125">
        <f t="shared" si="5"/>
        <v>3.8160575194268329</v>
      </c>
      <c r="T41" s="125">
        <f t="shared" si="5"/>
        <v>3.8392137119749541</v>
      </c>
      <c r="U41" s="125">
        <f t="shared" si="5"/>
        <v>3.821829725406066</v>
      </c>
      <c r="V41" s="125">
        <f t="shared" si="5"/>
        <v>3.8043475676271505</v>
      </c>
      <c r="W41" s="125">
        <f t="shared" si="5"/>
        <v>3.7868809121001838</v>
      </c>
      <c r="X41" s="125">
        <f t="shared" si="5"/>
        <v>3.769472082699636</v>
      </c>
      <c r="Y41" s="124">
        <f t="shared" si="8"/>
        <v>75.624656882530644</v>
      </c>
    </row>
    <row r="42" spans="1:25">
      <c r="A42" s="239">
        <f>VLOOKUP($C$35,[1]!APPLIC,MATCH(C42,BLDGTYP,0)+1,FALSE)</f>
        <v>0.8</v>
      </c>
      <c r="B42" s="238">
        <f>1/M_Input_NR!$D$8</f>
        <v>5.5555555555555552E-2</v>
      </c>
      <c r="C42" s="21" t="str">
        <f t="shared" si="6"/>
        <v>Small Ret</v>
      </c>
      <c r="E42" s="125">
        <f t="shared" si="7"/>
        <v>0.45236220039807673</v>
      </c>
      <c r="F42" s="125">
        <f t="shared" si="5"/>
        <v>0.90056266855249134</v>
      </c>
      <c r="G42" s="125">
        <f t="shared" si="5"/>
        <v>1.3446301204157245</v>
      </c>
      <c r="H42" s="125">
        <f t="shared" si="5"/>
        <v>1.7845930958157492</v>
      </c>
      <c r="I42" s="125">
        <f t="shared" si="5"/>
        <v>2.2204799594687463</v>
      </c>
      <c r="J42" s="125">
        <f t="shared" si="5"/>
        <v>2.6081135869531238</v>
      </c>
      <c r="K42" s="125">
        <f t="shared" si="5"/>
        <v>2.9129304526575908</v>
      </c>
      <c r="L42" s="125">
        <f t="shared" si="5"/>
        <v>3.1518164469263343</v>
      </c>
      <c r="M42" s="125">
        <f t="shared" si="5"/>
        <v>3.3382180602056359</v>
      </c>
      <c r="N42" s="125">
        <f t="shared" si="5"/>
        <v>3.4828429203911391</v>
      </c>
      <c r="O42" s="125">
        <f t="shared" si="5"/>
        <v>3.5942176447264931</v>
      </c>
      <c r="P42" s="125">
        <f t="shared" si="5"/>
        <v>3.6791320684255631</v>
      </c>
      <c r="Q42" s="125">
        <f t="shared" si="5"/>
        <v>3.7429929928071517</v>
      </c>
      <c r="R42" s="125">
        <f t="shared" si="5"/>
        <v>3.7901058820079387</v>
      </c>
      <c r="S42" s="125">
        <f t="shared" si="5"/>
        <v>3.82389918370722</v>
      </c>
      <c r="T42" s="125">
        <f t="shared" si="5"/>
        <v>3.8471029602047575</v>
      </c>
      <c r="U42" s="125">
        <f t="shared" si="5"/>
        <v>3.8296832510646461</v>
      </c>
      <c r="V42" s="125">
        <f t="shared" si="5"/>
        <v>3.8121651689812617</v>
      </c>
      <c r="W42" s="125">
        <f t="shared" si="5"/>
        <v>3.7946626210055978</v>
      </c>
      <c r="X42" s="125">
        <f t="shared" si="5"/>
        <v>3.7772180179839809</v>
      </c>
      <c r="Y42" s="124">
        <f t="shared" si="8"/>
        <v>85.252566301796051</v>
      </c>
    </row>
    <row r="43" spans="1:25">
      <c r="A43" s="239">
        <f>VLOOKUP($C$35,[1]!APPLIC,MATCH(C43,BLDGTYP,0)+1,FALSE)</f>
        <v>0.9</v>
      </c>
      <c r="B43" s="238">
        <f>1/M_Input_NR!$D$8</f>
        <v>5.5555555555555552E-2</v>
      </c>
      <c r="C43" s="21" t="str">
        <f t="shared" si="6"/>
        <v>School K-12</v>
      </c>
      <c r="E43" s="125">
        <f t="shared" si="7"/>
        <v>1.1208161250730668</v>
      </c>
      <c r="F43" s="125">
        <f t="shared" si="5"/>
        <v>2.2324415579205343</v>
      </c>
      <c r="G43" s="125">
        <f t="shared" si="5"/>
        <v>3.3349328212995903</v>
      </c>
      <c r="H43" s="125">
        <f t="shared" si="5"/>
        <v>4.4283461289763499</v>
      </c>
      <c r="I43" s="125">
        <f t="shared" si="5"/>
        <v>5.5127373873094339</v>
      </c>
      <c r="J43" s="125">
        <f t="shared" si="5"/>
        <v>6.4783594935453284</v>
      </c>
      <c r="K43" s="125">
        <f t="shared" si="5"/>
        <v>7.2391363074400452</v>
      </c>
      <c r="L43" s="125">
        <f t="shared" si="5"/>
        <v>7.8367438499061004</v>
      </c>
      <c r="M43" s="125">
        <f t="shared" si="5"/>
        <v>8.3043860965383782</v>
      </c>
      <c r="N43" s="125">
        <f t="shared" si="5"/>
        <v>8.6685171755758414</v>
      </c>
      <c r="O43" s="125">
        <f t="shared" si="5"/>
        <v>8.9502134774591244</v>
      </c>
      <c r="P43" s="125">
        <f t="shared" si="5"/>
        <v>9.166266841954906</v>
      </c>
      <c r="Q43" s="125">
        <f t="shared" si="5"/>
        <v>9.3300555221991885</v>
      </c>
      <c r="R43" s="125">
        <f t="shared" si="5"/>
        <v>9.4522380991675181</v>
      </c>
      <c r="S43" s="125">
        <f t="shared" si="5"/>
        <v>9.5413063372092903</v>
      </c>
      <c r="T43" s="125">
        <f t="shared" si="5"/>
        <v>9.6040256551066872</v>
      </c>
      <c r="U43" s="125">
        <f t="shared" si="5"/>
        <v>9.5653409198322237</v>
      </c>
      <c r="V43" s="125">
        <f t="shared" si="5"/>
        <v>9.526369069794784</v>
      </c>
      <c r="W43" s="125">
        <f t="shared" si="5"/>
        <v>9.4873944926102745</v>
      </c>
      <c r="X43" s="125">
        <f t="shared" si="5"/>
        <v>9.4485233035071055</v>
      </c>
      <c r="Y43" s="124">
        <f t="shared" si="8"/>
        <v>189.56005435184883</v>
      </c>
    </row>
    <row r="44" spans="1:25">
      <c r="A44" s="239">
        <f>VLOOKUP($C$35,[1]!APPLIC,MATCH(C44,BLDGTYP,0)+1,FALSE)</f>
        <v>0.8</v>
      </c>
      <c r="B44" s="238">
        <f>1/M_Input_NR!$D$8</f>
        <v>5.5555555555555552E-2</v>
      </c>
      <c r="C44" s="21" t="str">
        <f t="shared" si="6"/>
        <v>University</v>
      </c>
      <c r="E44" s="125">
        <f t="shared" si="7"/>
        <v>0.50472921800486981</v>
      </c>
      <c r="F44" s="125">
        <f t="shared" si="5"/>
        <v>1.0053196564220996</v>
      </c>
      <c r="G44" s="125">
        <f t="shared" si="5"/>
        <v>1.5017967687461535</v>
      </c>
      <c r="H44" s="125">
        <f t="shared" si="5"/>
        <v>1.9941858693257257</v>
      </c>
      <c r="I44" s="125">
        <f t="shared" si="5"/>
        <v>2.4825121340768632</v>
      </c>
      <c r="J44" s="125">
        <f t="shared" si="5"/>
        <v>2.9173539245060347</v>
      </c>
      <c r="K44" s="125">
        <f t="shared" si="5"/>
        <v>3.2599491796628821</v>
      </c>
      <c r="L44" s="125">
        <f t="shared" si="5"/>
        <v>3.5290655680116316</v>
      </c>
      <c r="M44" s="125">
        <f t="shared" si="5"/>
        <v>3.7396556016207252</v>
      </c>
      <c r="N44" s="125">
        <f t="shared" si="5"/>
        <v>3.9036321814204373</v>
      </c>
      <c r="O44" s="125">
        <f t="shared" si="5"/>
        <v>4.0304864896194239</v>
      </c>
      <c r="P44" s="125">
        <f t="shared" si="5"/>
        <v>4.1277802769497667</v>
      </c>
      <c r="Q44" s="125">
        <f t="shared" si="5"/>
        <v>4.2015380777597411</v>
      </c>
      <c r="R44" s="125">
        <f t="shared" si="5"/>
        <v>4.2565596956214797</v>
      </c>
      <c r="S44" s="125">
        <f t="shared" si="5"/>
        <v>4.2966691668632189</v>
      </c>
      <c r="T44" s="125">
        <f t="shared" si="5"/>
        <v>4.3249131147936488</v>
      </c>
      <c r="U44" s="125">
        <f t="shared" si="5"/>
        <v>4.3074924908866441</v>
      </c>
      <c r="V44" s="125">
        <f t="shared" si="5"/>
        <v>4.2899425726140841</v>
      </c>
      <c r="W44" s="125">
        <f t="shared" si="5"/>
        <v>4.2723914262446225</v>
      </c>
      <c r="X44" s="125">
        <f t="shared" si="5"/>
        <v>4.2548868379004103</v>
      </c>
      <c r="Y44" s="124">
        <f t="shared" si="8"/>
        <v>96.033647125391425</v>
      </c>
    </row>
    <row r="45" spans="1:25">
      <c r="A45" s="239">
        <f>VLOOKUP($C$35,[1]!APPLIC,MATCH(C45,BLDGTYP,0)+1,FALSE)</f>
        <v>0.9</v>
      </c>
      <c r="B45" s="238">
        <f>1/M_Input_NR!$D$8</f>
        <v>5.5555555555555552E-2</v>
      </c>
      <c r="C45" s="21" t="str">
        <f t="shared" si="6"/>
        <v>Warehouse</v>
      </c>
      <c r="E45" s="125">
        <f t="shared" si="7"/>
        <v>2.085738256019829</v>
      </c>
      <c r="F45" s="125">
        <f t="shared" si="5"/>
        <v>4.1560420489451113</v>
      </c>
      <c r="G45" s="125">
        <f t="shared" si="5"/>
        <v>6.2109970400460215</v>
      </c>
      <c r="H45" s="125">
        <f t="shared" si="5"/>
        <v>8.2506884679971328</v>
      </c>
      <c r="I45" s="125">
        <f t="shared" si="5"/>
        <v>10.275201150831929</v>
      </c>
      <c r="J45" s="125">
        <f t="shared" si="5"/>
        <v>12.079875829757144</v>
      </c>
      <c r="K45" s="125">
        <f t="shared" si="5"/>
        <v>13.503880256681061</v>
      </c>
      <c r="L45" s="125">
        <f t="shared" si="5"/>
        <v>14.624528521822764</v>
      </c>
      <c r="M45" s="125">
        <f t="shared" si="5"/>
        <v>15.503442850603772</v>
      </c>
      <c r="N45" s="125">
        <f t="shared" si="5"/>
        <v>16.189738425256376</v>
      </c>
      <c r="O45" s="125">
        <f t="shared" si="5"/>
        <v>16.722561815035725</v>
      </c>
      <c r="P45" s="125">
        <f t="shared" si="5"/>
        <v>17.133114206633351</v>
      </c>
      <c r="Q45" s="125">
        <f t="shared" si="5"/>
        <v>17.446263999743284</v>
      </c>
      <c r="R45" s="125">
        <f t="shared" si="5"/>
        <v>17.681832110229418</v>
      </c>
      <c r="S45" s="125">
        <f t="shared" si="5"/>
        <v>17.855616408159356</v>
      </c>
      <c r="T45" s="125">
        <f t="shared" si="5"/>
        <v>17.980208235892253</v>
      </c>
      <c r="U45" s="125">
        <f t="shared" si="5"/>
        <v>17.914977084908184</v>
      </c>
      <c r="V45" s="125">
        <f t="shared" si="5"/>
        <v>17.849152678871391</v>
      </c>
      <c r="W45" s="125">
        <f t="shared" si="5"/>
        <v>17.783267394678909</v>
      </c>
      <c r="X45" s="125">
        <f t="shared" si="5"/>
        <v>17.717520175330776</v>
      </c>
      <c r="Y45" s="124">
        <f t="shared" si="8"/>
        <v>355.45597756731564</v>
      </c>
    </row>
    <row r="46" spans="1:25">
      <c r="A46" s="239">
        <f>VLOOKUP($C$35,[1]!APPLIC,MATCH(C46,BLDGTYP,0)+1,FALSE)</f>
        <v>0.9</v>
      </c>
      <c r="B46" s="238">
        <f>1/M_Input_NR!$D$8</f>
        <v>5.5555555555555552E-2</v>
      </c>
      <c r="C46" s="21" t="str">
        <f t="shared" si="6"/>
        <v>Supermarket</v>
      </c>
      <c r="E46" s="125">
        <f t="shared" si="7"/>
        <v>0.24971750443619778</v>
      </c>
      <c r="F46" s="125">
        <f t="shared" si="5"/>
        <v>0.494940093792544</v>
      </c>
      <c r="G46" s="125">
        <f t="shared" si="5"/>
        <v>0.73572844942261673</v>
      </c>
      <c r="H46" s="125">
        <f t="shared" si="5"/>
        <v>0.97214252450375105</v>
      </c>
      <c r="I46" s="125">
        <f t="shared" si="5"/>
        <v>1.2042415522290215</v>
      </c>
      <c r="J46" s="125">
        <f t="shared" si="5"/>
        <v>1.408215986345573</v>
      </c>
      <c r="K46" s="125">
        <f t="shared" si="5"/>
        <v>1.5658454781595295</v>
      </c>
      <c r="L46" s="125">
        <f t="shared" si="5"/>
        <v>1.6867694326719715</v>
      </c>
      <c r="M46" s="125">
        <f t="shared" si="5"/>
        <v>1.7786296395711516</v>
      </c>
      <c r="N46" s="125">
        <f t="shared" si="5"/>
        <v>1.8474841821006822</v>
      </c>
      <c r="O46" s="125">
        <f t="shared" si="5"/>
        <v>1.8981355839834555</v>
      </c>
      <c r="P46" s="125">
        <f t="shared" si="5"/>
        <v>1.9343909642763928</v>
      </c>
      <c r="Q46" s="125">
        <f t="shared" si="5"/>
        <v>1.9592682881129841</v>
      </c>
      <c r="R46" s="125">
        <f t="shared" si="5"/>
        <v>1.975159882265922</v>
      </c>
      <c r="S46" s="125">
        <f t="shared" si="5"/>
        <v>1.983962070259321</v>
      </c>
      <c r="T46" s="125">
        <f t="shared" si="5"/>
        <v>1.9871779470600988</v>
      </c>
      <c r="U46" s="125">
        <f t="shared" si="5"/>
        <v>1.9694357760493721</v>
      </c>
      <c r="V46" s="125">
        <f t="shared" si="5"/>
        <v>1.9517612642928563</v>
      </c>
      <c r="W46" s="125">
        <f t="shared" si="5"/>
        <v>1.9342124435514512</v>
      </c>
      <c r="X46" s="125">
        <f t="shared" si="5"/>
        <v>1.9168100350469321</v>
      </c>
      <c r="Y46" s="124">
        <f t="shared" si="8"/>
        <v>38.455809733865735</v>
      </c>
    </row>
    <row r="47" spans="1:25">
      <c r="A47" s="239">
        <f>VLOOKUP($C$35,[1]!APPLIC,MATCH(C47,BLDGTYP,0)+1,FALSE)</f>
        <v>0.9</v>
      </c>
      <c r="B47" s="238">
        <f>1/M_Input_NR!$D$8</f>
        <v>5.5555555555555552E-2</v>
      </c>
      <c r="C47" s="21" t="str">
        <f t="shared" si="6"/>
        <v>MiniMart</v>
      </c>
      <c r="E47" s="125">
        <f t="shared" si="7"/>
        <v>0.10454769968901993</v>
      </c>
      <c r="F47" s="125">
        <f t="shared" si="5"/>
        <v>0.20810846909297551</v>
      </c>
      <c r="G47" s="125">
        <f t="shared" si="5"/>
        <v>0.31068929567828507</v>
      </c>
      <c r="H47" s="125">
        <f t="shared" si="5"/>
        <v>0.41229712293691145</v>
      </c>
      <c r="I47" s="125">
        <f t="shared" si="5"/>
        <v>0.51293885064581146</v>
      </c>
      <c r="J47" s="125">
        <f t="shared" si="5"/>
        <v>0.60241097953950073</v>
      </c>
      <c r="K47" s="125">
        <f t="shared" si="5"/>
        <v>0.67273517120684945</v>
      </c>
      <c r="L47" s="125">
        <f t="shared" si="5"/>
        <v>0.72781763764142415</v>
      </c>
      <c r="M47" s="125">
        <f t="shared" si="5"/>
        <v>0.77076857818204603</v>
      </c>
      <c r="N47" s="125">
        <f t="shared" si="5"/>
        <v>0.80406438788380974</v>
      </c>
      <c r="O47" s="125">
        <f t="shared" si="5"/>
        <v>0.82967681171563734</v>
      </c>
      <c r="P47" s="125">
        <f t="shared" si="5"/>
        <v>0.84917578023161455</v>
      </c>
      <c r="Q47" s="125">
        <f t="shared" si="5"/>
        <v>0.86381128980011945</v>
      </c>
      <c r="R47" s="125">
        <f t="shared" si="5"/>
        <v>0.87457859760692869</v>
      </c>
      <c r="S47" s="125">
        <f t="shared" si="5"/>
        <v>0.88227013148092726</v>
      </c>
      <c r="T47" s="125">
        <f t="shared" si="5"/>
        <v>0.88751682174272872</v>
      </c>
      <c r="U47" s="125">
        <f t="shared" si="5"/>
        <v>0.88339162963829931</v>
      </c>
      <c r="V47" s="125">
        <f t="shared" si="5"/>
        <v>0.87924473034146644</v>
      </c>
      <c r="W47" s="125">
        <f t="shared" si="5"/>
        <v>0.87510240044413878</v>
      </c>
      <c r="X47" s="125">
        <f t="shared" si="5"/>
        <v>0.87097441782965068</v>
      </c>
      <c r="Y47" s="124">
        <f t="shared" si="8"/>
        <v>17.473837199679227</v>
      </c>
    </row>
    <row r="48" spans="1:25">
      <c r="A48" s="239">
        <f>VLOOKUP($C$35,[1]!APPLIC,MATCH(C48,BLDGTYP,0)+1,FALSE)</f>
        <v>0.9</v>
      </c>
      <c r="B48" s="238">
        <f>1/M_Input_NR!$D$8</f>
        <v>5.5555555555555552E-2</v>
      </c>
      <c r="C48" s="21" t="str">
        <f t="shared" si="6"/>
        <v>Restaurant</v>
      </c>
      <c r="E48" s="125">
        <f t="shared" si="7"/>
        <v>0.23963004979169533</v>
      </c>
      <c r="F48" s="125">
        <f t="shared" si="5"/>
        <v>0.47699799191335707</v>
      </c>
      <c r="G48" s="125">
        <f t="shared" si="5"/>
        <v>0.71211984208728918</v>
      </c>
      <c r="H48" s="125">
        <f t="shared" si="5"/>
        <v>0.94501151524351634</v>
      </c>
      <c r="I48" s="125">
        <f t="shared" si="5"/>
        <v>1.1756888261144587</v>
      </c>
      <c r="J48" s="125">
        <f t="shared" si="5"/>
        <v>1.380764698329134</v>
      </c>
      <c r="K48" s="125">
        <f t="shared" si="5"/>
        <v>1.541952267265932</v>
      </c>
      <c r="L48" s="125">
        <f t="shared" si="5"/>
        <v>1.6682048219718559</v>
      </c>
      <c r="M48" s="125">
        <f t="shared" si="5"/>
        <v>1.7666511393080018</v>
      </c>
      <c r="N48" s="125">
        <f t="shared" si="5"/>
        <v>1.8429672759654447</v>
      </c>
      <c r="O48" s="125">
        <f t="shared" si="5"/>
        <v>1.9016725981902571</v>
      </c>
      <c r="P48" s="125">
        <f t="shared" si="5"/>
        <v>1.9463654877542451</v>
      </c>
      <c r="Q48" s="125">
        <f t="shared" si="5"/>
        <v>1.9799110167047589</v>
      </c>
      <c r="R48" s="125">
        <f t="shared" si="5"/>
        <v>2.0045903785036598</v>
      </c>
      <c r="S48" s="125">
        <f t="shared" si="5"/>
        <v>2.0222198686854931</v>
      </c>
      <c r="T48" s="125">
        <f t="shared" si="5"/>
        <v>2.0342456201120362</v>
      </c>
      <c r="U48" s="125">
        <f t="shared" si="5"/>
        <v>2.0247904145711675</v>
      </c>
      <c r="V48" s="125">
        <f t="shared" si="5"/>
        <v>2.0152854547496024</v>
      </c>
      <c r="W48" s="125">
        <f t="shared" si="5"/>
        <v>2.0057909682855017</v>
      </c>
      <c r="X48" s="125">
        <f t="shared" si="5"/>
        <v>1.9963293667161568</v>
      </c>
      <c r="Y48" s="124">
        <f t="shared" si="8"/>
        <v>40.05115837714483</v>
      </c>
    </row>
    <row r="49" spans="1:80">
      <c r="A49" s="239">
        <f>VLOOKUP($C$35,[1]!APPLIC,MATCH(C49,BLDGTYP,0)+1,FALSE)</f>
        <v>0.9</v>
      </c>
      <c r="B49" s="238">
        <f>1/M_Input_NR!$D$8</f>
        <v>5.5555555555555552E-2</v>
      </c>
      <c r="C49" s="21" t="str">
        <f t="shared" si="6"/>
        <v>Lodging</v>
      </c>
      <c r="E49" s="125">
        <f t="shared" si="7"/>
        <v>0.79093752251838589</v>
      </c>
      <c r="F49" s="125">
        <f t="shared" si="5"/>
        <v>1.5780785449286836</v>
      </c>
      <c r="G49" s="125">
        <f t="shared" si="5"/>
        <v>2.3614367346312819</v>
      </c>
      <c r="H49" s="125">
        <f t="shared" si="5"/>
        <v>3.1410257152908891</v>
      </c>
      <c r="I49" s="125">
        <f t="shared" si="5"/>
        <v>3.916859066967739</v>
      </c>
      <c r="J49" s="125">
        <f t="shared" si="5"/>
        <v>4.6108011541442799</v>
      </c>
      <c r="K49" s="125">
        <f t="shared" si="5"/>
        <v>5.1610588528301848</v>
      </c>
      <c r="L49" s="125">
        <f t="shared" si="5"/>
        <v>5.5966534673948791</v>
      </c>
      <c r="M49" s="125">
        <f t="shared" si="5"/>
        <v>5.9407462999031626</v>
      </c>
      <c r="N49" s="125">
        <f t="shared" si="5"/>
        <v>6.2118219018298237</v>
      </c>
      <c r="O49" s="125">
        <f t="shared" si="5"/>
        <v>6.4246324035879283</v>
      </c>
      <c r="P49" s="125">
        <f t="shared" si="5"/>
        <v>6.5909511650386152</v>
      </c>
      <c r="Q49" s="125">
        <f t="shared" si="5"/>
        <v>6.720174248889859</v>
      </c>
      <c r="R49" s="125">
        <f t="shared" si="5"/>
        <v>6.8198004445864306</v>
      </c>
      <c r="S49" s="125">
        <f t="shared" si="5"/>
        <v>6.8958143657758706</v>
      </c>
      <c r="T49" s="125">
        <f t="shared" si="5"/>
        <v>6.9529921927340368</v>
      </c>
      <c r="U49" s="125">
        <f t="shared" si="5"/>
        <v>6.9368066845625167</v>
      </c>
      <c r="V49" s="125">
        <f t="shared" si="5"/>
        <v>6.9203370874751453</v>
      </c>
      <c r="W49" s="125">
        <f t="shared" si="5"/>
        <v>6.9037890659591001</v>
      </c>
      <c r="X49" s="125">
        <f t="shared" si="5"/>
        <v>6.8872397466368547</v>
      </c>
      <c r="Y49" s="124">
        <f t="shared" si="8"/>
        <v>138.17455900459103</v>
      </c>
    </row>
    <row r="50" spans="1:80">
      <c r="A50" s="239">
        <f>VLOOKUP($C$35,[1]!APPLIC,MATCH(C50,BLDGTYP,0)+1,FALSE)</f>
        <v>0.8</v>
      </c>
      <c r="B50" s="238">
        <f>1/M_Input_NR!$D$8</f>
        <v>5.5555555555555552E-2</v>
      </c>
      <c r="C50" s="21" t="str">
        <f t="shared" si="6"/>
        <v>Hospital</v>
      </c>
      <c r="E50" s="125">
        <f t="shared" si="7"/>
        <v>0.43397436625644786</v>
      </c>
      <c r="F50" s="125">
        <f t="shared" si="5"/>
        <v>0.86612604017461858</v>
      </c>
      <c r="G50" s="125">
        <f t="shared" si="5"/>
        <v>1.2964607632353777</v>
      </c>
      <c r="H50" s="125">
        <f t="shared" si="5"/>
        <v>1.7249842608434449</v>
      </c>
      <c r="I50" s="125">
        <f t="shared" si="5"/>
        <v>2.1517022423695922</v>
      </c>
      <c r="J50" s="125">
        <f t="shared" ref="F50:X53" si="9">J27*J$35*$Y$34*$B50*$A50</f>
        <v>2.5336767278395267</v>
      </c>
      <c r="K50" s="125">
        <f t="shared" si="9"/>
        <v>2.836901146513092</v>
      </c>
      <c r="L50" s="125">
        <f t="shared" si="9"/>
        <v>3.0772614101121696</v>
      </c>
      <c r="M50" s="125">
        <f t="shared" si="9"/>
        <v>3.2674395521262469</v>
      </c>
      <c r="N50" s="125">
        <f t="shared" si="9"/>
        <v>3.4175598859901939</v>
      </c>
      <c r="O50" s="125">
        <f t="shared" si="9"/>
        <v>3.5357048460807117</v>
      </c>
      <c r="P50" s="125">
        <f t="shared" si="9"/>
        <v>3.6283267939005905</v>
      </c>
      <c r="Q50" s="125">
        <f t="shared" si="9"/>
        <v>3.7005767711916833</v>
      </c>
      <c r="R50" s="125">
        <f t="shared" si="9"/>
        <v>3.7565669501200305</v>
      </c>
      <c r="S50" s="125">
        <f t="shared" si="9"/>
        <v>3.7995801525076107</v>
      </c>
      <c r="T50" s="125">
        <f t="shared" si="9"/>
        <v>3.8322371132253985</v>
      </c>
      <c r="U50" s="125">
        <f t="shared" si="9"/>
        <v>3.8244660024506061</v>
      </c>
      <c r="V50" s="125">
        <f t="shared" si="9"/>
        <v>3.816533197534723</v>
      </c>
      <c r="W50" s="125">
        <f t="shared" si="9"/>
        <v>3.8085520119168947</v>
      </c>
      <c r="X50" s="125">
        <f t="shared" si="9"/>
        <v>3.8005649647599316</v>
      </c>
      <c r="Y50" s="124">
        <f t="shared" si="8"/>
        <v>85.779511561107171</v>
      </c>
    </row>
    <row r="51" spans="1:80">
      <c r="A51" s="239">
        <f>VLOOKUP($C$35,[1]!APPLIC,MATCH(C51,BLDGTYP,0)+1,FALSE)</f>
        <v>0.9</v>
      </c>
      <c r="B51" s="238">
        <f>1/M_Input_NR!$D$8</f>
        <v>5.5555555555555552E-2</v>
      </c>
      <c r="C51" s="21" t="str">
        <f t="shared" si="6"/>
        <v>Residential Care</v>
      </c>
      <c r="E51" s="125">
        <f t="shared" si="7"/>
        <v>0.59847578576103766</v>
      </c>
      <c r="F51" s="125">
        <f t="shared" si="9"/>
        <v>1.194078887750422</v>
      </c>
      <c r="G51" s="125">
        <f t="shared" si="9"/>
        <v>1.786819647629732</v>
      </c>
      <c r="H51" s="125">
        <f t="shared" si="9"/>
        <v>2.3767083739672277</v>
      </c>
      <c r="I51" s="125">
        <f t="shared" si="9"/>
        <v>2.9637553423371323</v>
      </c>
      <c r="J51" s="125">
        <f t="shared" si="9"/>
        <v>3.4888379488283183</v>
      </c>
      <c r="K51" s="125">
        <f t="shared" si="9"/>
        <v>3.9051994176122862</v>
      </c>
      <c r="L51" s="125">
        <f t="shared" si="9"/>
        <v>4.2347991923136066</v>
      </c>
      <c r="M51" s="125">
        <f t="shared" si="9"/>
        <v>4.4951626501685853</v>
      </c>
      <c r="N51" s="125">
        <f t="shared" si="9"/>
        <v>4.7002764287476442</v>
      </c>
      <c r="O51" s="125">
        <f t="shared" si="9"/>
        <v>4.8613029683058571</v>
      </c>
      <c r="P51" s="125">
        <f t="shared" si="9"/>
        <v>4.9871507737419538</v>
      </c>
      <c r="Q51" s="125">
        <f t="shared" si="9"/>
        <v>5.0849295292624834</v>
      </c>
      <c r="R51" s="125">
        <f t="shared" si="9"/>
        <v>5.1603133162928945</v>
      </c>
      <c r="S51" s="125">
        <f t="shared" si="9"/>
        <v>5.2178304904279358</v>
      </c>
      <c r="T51" s="125">
        <f t="shared" si="9"/>
        <v>5.2610950264281247</v>
      </c>
      <c r="U51" s="125">
        <f t="shared" si="9"/>
        <v>5.248847997497128</v>
      </c>
      <c r="V51" s="125">
        <f t="shared" si="9"/>
        <v>5.236386008051177</v>
      </c>
      <c r="W51" s="125">
        <f t="shared" si="9"/>
        <v>5.2238646774812558</v>
      </c>
      <c r="X51" s="125">
        <f t="shared" si="9"/>
        <v>5.2113423649050938</v>
      </c>
      <c r="Y51" s="124">
        <f t="shared" si="8"/>
        <v>104.55203529749747</v>
      </c>
    </row>
    <row r="52" spans="1:80">
      <c r="A52" s="239">
        <f>VLOOKUP($C$35,[1]!APPLIC,MATCH(C52,BLDGTYP,0)+1,FALSE)</f>
        <v>0.9</v>
      </c>
      <c r="B52" s="238">
        <f>1/M_Input_NR!$D$8</f>
        <v>5.5555555555555552E-2</v>
      </c>
      <c r="C52" s="21" t="str">
        <f t="shared" si="6"/>
        <v>Assembly</v>
      </c>
      <c r="E52" s="125">
        <f t="shared" si="7"/>
        <v>1.7473516353272189</v>
      </c>
      <c r="F52" s="125">
        <f t="shared" si="9"/>
        <v>3.4790237019801018</v>
      </c>
      <c r="G52" s="125">
        <f t="shared" si="9"/>
        <v>5.1951217234558262</v>
      </c>
      <c r="H52" s="125">
        <f t="shared" si="9"/>
        <v>6.8957505919865616</v>
      </c>
      <c r="I52" s="125">
        <f t="shared" si="9"/>
        <v>8.5810145720798126</v>
      </c>
      <c r="J52" s="125">
        <f t="shared" si="9"/>
        <v>10.080167015639034</v>
      </c>
      <c r="K52" s="125">
        <f t="shared" si="9"/>
        <v>11.259543595063802</v>
      </c>
      <c r="L52" s="125">
        <f t="shared" si="9"/>
        <v>12.184312611036237</v>
      </c>
      <c r="M52" s="125">
        <f t="shared" si="9"/>
        <v>12.906374500163812</v>
      </c>
      <c r="N52" s="125">
        <f t="shared" si="9"/>
        <v>13.467063031896473</v>
      </c>
      <c r="O52" s="125">
        <f t="shared" si="9"/>
        <v>13.899296570558326</v>
      </c>
      <c r="P52" s="125">
        <f t="shared" si="9"/>
        <v>14.229291363370569</v>
      </c>
      <c r="Q52" s="125">
        <f t="shared" si="9"/>
        <v>14.477926021302205</v>
      </c>
      <c r="R52" s="125">
        <f t="shared" si="9"/>
        <v>14.661828206168154</v>
      </c>
      <c r="S52" s="125">
        <f t="shared" si="9"/>
        <v>14.79424007981976</v>
      </c>
      <c r="T52" s="125">
        <f t="shared" si="9"/>
        <v>14.885707557105762</v>
      </c>
      <c r="U52" s="125">
        <f t="shared" si="9"/>
        <v>14.819992137935071</v>
      </c>
      <c r="V52" s="125">
        <f t="shared" si="9"/>
        <v>14.753880837486944</v>
      </c>
      <c r="W52" s="125">
        <f t="shared" si="9"/>
        <v>14.687814417550676</v>
      </c>
      <c r="X52" s="125">
        <f t="shared" si="9"/>
        <v>14.621957072321571</v>
      </c>
      <c r="Y52" s="124">
        <f t="shared" si="8"/>
        <v>293.35155222942217</v>
      </c>
    </row>
    <row r="53" spans="1:80">
      <c r="A53" s="239">
        <f>VLOOKUP($C$35,[1]!APPLIC,MATCH(C53,BLDGTYP,0)+1,FALSE)</f>
        <v>0.8</v>
      </c>
      <c r="B53" s="238">
        <f>1/M_Input_NR!$D$8</f>
        <v>5.5555555555555552E-2</v>
      </c>
      <c r="C53" s="21" t="str">
        <f t="shared" si="6"/>
        <v>Other</v>
      </c>
      <c r="E53" s="125">
        <f t="shared" si="7"/>
        <v>1.4158050350430571</v>
      </c>
      <c r="F53" s="125">
        <f t="shared" si="9"/>
        <v>2.806125579455339</v>
      </c>
      <c r="G53" s="125">
        <f t="shared" si="9"/>
        <v>4.1713056738603607</v>
      </c>
      <c r="H53" s="125">
        <f t="shared" si="9"/>
        <v>5.5116852303941579</v>
      </c>
      <c r="I53" s="125">
        <f t="shared" si="9"/>
        <v>6.8276000791507627</v>
      </c>
      <c r="J53" s="125">
        <f t="shared" si="9"/>
        <v>7.9840589805573181</v>
      </c>
      <c r="K53" s="125">
        <f t="shared" si="9"/>
        <v>8.8777593588521775</v>
      </c>
      <c r="L53" s="125">
        <f t="shared" si="9"/>
        <v>9.5633530421727446</v>
      </c>
      <c r="M53" s="125">
        <f t="shared" si="9"/>
        <v>10.08416612550702</v>
      </c>
      <c r="N53" s="125">
        <f t="shared" si="9"/>
        <v>10.474545679471376</v>
      </c>
      <c r="O53" s="125">
        <f t="shared" si="9"/>
        <v>10.761720220877796</v>
      </c>
      <c r="P53" s="125">
        <f t="shared" si="9"/>
        <v>10.967274693649065</v>
      </c>
      <c r="Q53" s="125">
        <f t="shared" si="9"/>
        <v>11.108319833539298</v>
      </c>
      <c r="R53" s="125">
        <f t="shared" si="9"/>
        <v>11.198419240336543</v>
      </c>
      <c r="S53" s="125">
        <f t="shared" si="9"/>
        <v>11.248324360558641</v>
      </c>
      <c r="T53" s="125">
        <f t="shared" si="9"/>
        <v>11.266557181589341</v>
      </c>
      <c r="U53" s="125">
        <f t="shared" si="9"/>
        <v>11.165965694795911</v>
      </c>
      <c r="V53" s="125">
        <f t="shared" si="9"/>
        <v>11.065757810717859</v>
      </c>
      <c r="W53" s="125">
        <f t="shared" si="9"/>
        <v>10.966262547777262</v>
      </c>
      <c r="X53" s="125">
        <f t="shared" si="9"/>
        <v>10.867597387566722</v>
      </c>
      <c r="Y53" s="124">
        <f t="shared" si="8"/>
        <v>245.2838471101158</v>
      </c>
    </row>
    <row r="54" spans="1:80">
      <c r="E54" s="125"/>
      <c r="F54" s="125"/>
      <c r="G54" s="125"/>
      <c r="H54" s="125"/>
      <c r="I54" s="125"/>
      <c r="J54" s="125"/>
      <c r="K54" s="125"/>
      <c r="L54" s="125"/>
      <c r="M54" s="125"/>
      <c r="N54" s="125"/>
      <c r="O54" s="125"/>
      <c r="P54" s="125"/>
      <c r="Q54" s="125"/>
      <c r="R54" s="125"/>
      <c r="S54" s="125"/>
      <c r="T54" s="125"/>
      <c r="U54" s="125"/>
      <c r="V54" s="125"/>
      <c r="W54" s="125"/>
      <c r="X54" s="125"/>
      <c r="Y54" s="124"/>
    </row>
    <row r="55" spans="1:80">
      <c r="E55" s="125"/>
      <c r="F55" s="125"/>
      <c r="G55" s="125"/>
      <c r="H55" s="125"/>
      <c r="I55" s="125"/>
      <c r="J55" s="125"/>
      <c r="K55" s="125"/>
      <c r="L55" s="125"/>
      <c r="M55" s="125"/>
      <c r="N55" s="125"/>
      <c r="O55" s="125"/>
      <c r="P55" s="125"/>
      <c r="Q55" s="125"/>
      <c r="R55" s="125"/>
      <c r="S55" s="125"/>
      <c r="T55" s="125"/>
      <c r="U55" s="125"/>
      <c r="V55" s="125"/>
      <c r="W55" s="125"/>
      <c r="X55" s="125"/>
      <c r="Y55" s="124"/>
    </row>
    <row r="56" spans="1:80">
      <c r="A56" s="104"/>
      <c r="E56" s="125"/>
      <c r="F56" s="125"/>
      <c r="G56" s="125"/>
      <c r="H56" s="125"/>
      <c r="I56" s="125"/>
      <c r="J56" s="125"/>
      <c r="K56" s="125"/>
      <c r="L56" s="125"/>
      <c r="M56" s="125"/>
      <c r="N56" s="125"/>
      <c r="O56" s="125"/>
      <c r="P56" s="125"/>
      <c r="Q56" s="125"/>
      <c r="R56" s="125"/>
      <c r="S56" s="125"/>
      <c r="T56" s="125"/>
      <c r="U56" s="125"/>
      <c r="V56" s="125"/>
      <c r="W56" s="125"/>
      <c r="X56" s="125"/>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6" t="s">
        <v>52</v>
      </c>
      <c r="C58" s="97" t="str">
        <f>C8</f>
        <v>ECM-VAV-NR</v>
      </c>
      <c r="D58" s="97"/>
      <c r="E58" s="21" t="s">
        <v>260</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7"/>
      <c r="B59" s="97"/>
      <c r="C59" s="97"/>
      <c r="D59" s="97"/>
      <c r="E59" s="98">
        <f>E11</f>
        <v>2016</v>
      </c>
      <c r="F59" s="98">
        <f t="shared" ref="F59:X59" si="10">F11</f>
        <v>2017</v>
      </c>
      <c r="G59" s="98">
        <f t="shared" si="10"/>
        <v>2018</v>
      </c>
      <c r="H59" s="98">
        <f t="shared" si="10"/>
        <v>2019</v>
      </c>
      <c r="I59" s="98">
        <f t="shared" si="10"/>
        <v>2020</v>
      </c>
      <c r="J59" s="98">
        <f t="shared" si="10"/>
        <v>2021</v>
      </c>
      <c r="K59" s="98">
        <f t="shared" si="10"/>
        <v>2022</v>
      </c>
      <c r="L59" s="98">
        <f t="shared" si="10"/>
        <v>2023</v>
      </c>
      <c r="M59" s="98">
        <f t="shared" si="10"/>
        <v>2024</v>
      </c>
      <c r="N59" s="98">
        <f t="shared" si="10"/>
        <v>2025</v>
      </c>
      <c r="O59" s="98">
        <f t="shared" si="10"/>
        <v>2026</v>
      </c>
      <c r="P59" s="98">
        <f t="shared" si="10"/>
        <v>2027</v>
      </c>
      <c r="Q59" s="98">
        <f t="shared" si="10"/>
        <v>2028</v>
      </c>
      <c r="R59" s="98">
        <f t="shared" si="10"/>
        <v>2029</v>
      </c>
      <c r="S59" s="98">
        <f t="shared" si="10"/>
        <v>2030</v>
      </c>
      <c r="T59" s="98">
        <f t="shared" si="10"/>
        <v>2031</v>
      </c>
      <c r="U59" s="98">
        <f t="shared" si="10"/>
        <v>2032</v>
      </c>
      <c r="V59" s="98">
        <f t="shared" si="10"/>
        <v>2033</v>
      </c>
      <c r="W59" s="98">
        <f t="shared" si="10"/>
        <v>2034</v>
      </c>
      <c r="X59" s="98">
        <f t="shared" si="10"/>
        <v>2035</v>
      </c>
      <c r="Y59" s="197" t="s">
        <v>50</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7" t="s">
        <v>311</v>
      </c>
      <c r="B60" s="97" t="s">
        <v>262</v>
      </c>
      <c r="C60" s="97" t="s">
        <v>263</v>
      </c>
      <c r="D60" s="97" t="s">
        <v>264</v>
      </c>
      <c r="E60" s="99" t="str">
        <f>CONCATENATE("aMW_",E$11)</f>
        <v>aMW_2016</v>
      </c>
      <c r="F60" s="99" t="str">
        <f t="shared" ref="F60:X60" si="11">CONCATENATE("aMW_",F$11)</f>
        <v>aMW_2017</v>
      </c>
      <c r="G60" s="99" t="str">
        <f t="shared" si="11"/>
        <v>aMW_2018</v>
      </c>
      <c r="H60" s="99" t="str">
        <f t="shared" si="11"/>
        <v>aMW_2019</v>
      </c>
      <c r="I60" s="99" t="str">
        <f t="shared" si="11"/>
        <v>aMW_2020</v>
      </c>
      <c r="J60" s="99" t="str">
        <f t="shared" si="11"/>
        <v>aMW_2021</v>
      </c>
      <c r="K60" s="99" t="str">
        <f t="shared" si="11"/>
        <v>aMW_2022</v>
      </c>
      <c r="L60" s="99" t="str">
        <f t="shared" si="11"/>
        <v>aMW_2023</v>
      </c>
      <c r="M60" s="99" t="str">
        <f t="shared" si="11"/>
        <v>aMW_2024</v>
      </c>
      <c r="N60" s="99" t="str">
        <f t="shared" si="11"/>
        <v>aMW_2025</v>
      </c>
      <c r="O60" s="99" t="str">
        <f t="shared" si="11"/>
        <v>aMW_2026</v>
      </c>
      <c r="P60" s="99" t="str">
        <f t="shared" si="11"/>
        <v>aMW_2027</v>
      </c>
      <c r="Q60" s="99" t="str">
        <f t="shared" si="11"/>
        <v>aMW_2028</v>
      </c>
      <c r="R60" s="99" t="str">
        <f t="shared" si="11"/>
        <v>aMW_2029</v>
      </c>
      <c r="S60" s="99" t="str">
        <f t="shared" si="11"/>
        <v>aMW_2030</v>
      </c>
      <c r="T60" s="99" t="str">
        <f t="shared" si="11"/>
        <v>aMW_2031</v>
      </c>
      <c r="U60" s="99" t="str">
        <f t="shared" si="11"/>
        <v>aMW_2032</v>
      </c>
      <c r="V60" s="99" t="str">
        <f t="shared" si="11"/>
        <v>aMW_2033</v>
      </c>
      <c r="W60" s="99" t="str">
        <f t="shared" si="11"/>
        <v>aMW_2034</v>
      </c>
      <c r="X60" s="99" t="str">
        <f t="shared" si="11"/>
        <v>aMW_2035</v>
      </c>
      <c r="Y60" s="198" t="s">
        <v>50</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99">
        <f t="shared" ref="A61:A78" si="12">VLOOKUP($D61,MOutputNR,3,FALSE)</f>
        <v>0.55151731520215008</v>
      </c>
      <c r="B61" s="199">
        <f t="shared" ref="B61:B78" si="13">VLOOKUP($D61,MOutputNR,11,FALSE)</f>
        <v>23.10155419829081</v>
      </c>
      <c r="C61" s="21" t="str">
        <f>C36</f>
        <v>Large Off</v>
      </c>
      <c r="D61" s="21" t="str">
        <f>CONCATENATE($C$58,"-",C61)</f>
        <v>ECM-VAV-NR-Large Off</v>
      </c>
      <c r="E61" s="52">
        <f t="shared" ref="E61:X73" si="14">E36*$A61*1000/8760</f>
        <v>9.887634263752372E-2</v>
      </c>
      <c r="F61" s="52">
        <f t="shared" si="14"/>
        <v>0.19715942721922225</v>
      </c>
      <c r="G61" s="52">
        <f t="shared" si="14"/>
        <v>0.29485192340634686</v>
      </c>
      <c r="H61" s="52">
        <f t="shared" si="14"/>
        <v>0.39195649018150375</v>
      </c>
      <c r="I61" s="52">
        <f t="shared" si="14"/>
        <v>0.48847577588869917</v>
      </c>
      <c r="J61" s="52">
        <f t="shared" si="14"/>
        <v>0.57467221130201906</v>
      </c>
      <c r="K61" s="52">
        <f t="shared" si="14"/>
        <v>0.64286729639032336</v>
      </c>
      <c r="L61" s="52">
        <f t="shared" si="14"/>
        <v>0.69670617003478741</v>
      </c>
      <c r="M61" s="52">
        <f t="shared" si="14"/>
        <v>0.73909619001031024</v>
      </c>
      <c r="N61" s="52">
        <f t="shared" si="14"/>
        <v>0.77235625989641565</v>
      </c>
      <c r="O61" s="52">
        <f t="shared" si="14"/>
        <v>0.7983359322213408</v>
      </c>
      <c r="P61" s="52">
        <f t="shared" si="14"/>
        <v>0.81851040512971729</v>
      </c>
      <c r="Q61" s="52">
        <f t="shared" si="14"/>
        <v>0.83405629172466833</v>
      </c>
      <c r="R61" s="52">
        <f t="shared" si="14"/>
        <v>0.84591205369502165</v>
      </c>
      <c r="S61" s="52">
        <f t="shared" si="14"/>
        <v>0.85482620317632907</v>
      </c>
      <c r="T61" s="52">
        <f t="shared" si="14"/>
        <v>0.86139574855517242</v>
      </c>
      <c r="U61" s="52">
        <f t="shared" si="14"/>
        <v>0.85887367545383464</v>
      </c>
      <c r="V61" s="52">
        <f t="shared" si="14"/>
        <v>0.85631917149957815</v>
      </c>
      <c r="W61" s="52">
        <f t="shared" si="14"/>
        <v>0.85375773127629184</v>
      </c>
      <c r="X61" s="52">
        <f t="shared" si="14"/>
        <v>0.8511989020192039</v>
      </c>
      <c r="Y61" s="52">
        <f>Y36*A61*1000/8760*A36</f>
        <v>15.369383601349945</v>
      </c>
      <c r="AA61" s="5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99">
        <f t="shared" si="12"/>
        <v>5.0252909280169969E-2</v>
      </c>
      <c r="B62" s="199">
        <f t="shared" si="13"/>
        <v>23.007080590833723</v>
      </c>
      <c r="C62" s="21" t="str">
        <f t="shared" ref="C62:C78" si="15">C37</f>
        <v>Medium Off</v>
      </c>
      <c r="D62" s="21" t="str">
        <f t="shared" ref="D62:D78" si="16">CONCATENATE($C$58,"-",C62)</f>
        <v>ECM-VAV-NR-Medium Off</v>
      </c>
      <c r="E62" s="52">
        <f t="shared" si="14"/>
        <v>4.5211052991258422E-3</v>
      </c>
      <c r="F62" s="52">
        <f t="shared" si="14"/>
        <v>9.015083966456932E-3</v>
      </c>
      <c r="G62" s="52">
        <f t="shared" si="14"/>
        <v>1.3482058071836342E-2</v>
      </c>
      <c r="H62" s="52">
        <f t="shared" si="14"/>
        <v>1.7922149196827778E-2</v>
      </c>
      <c r="I62" s="52">
        <f t="shared" si="14"/>
        <v>2.2335478436546614E-2</v>
      </c>
      <c r="J62" s="52">
        <f t="shared" si="14"/>
        <v>2.6276796961459629E-2</v>
      </c>
      <c r="K62" s="52">
        <f t="shared" si="14"/>
        <v>2.939500655884884E-2</v>
      </c>
      <c r="L62" s="52">
        <f t="shared" si="14"/>
        <v>3.1856780633819318E-2</v>
      </c>
      <c r="M62" s="52">
        <f t="shared" si="14"/>
        <v>3.3795057665808315E-2</v>
      </c>
      <c r="N62" s="52">
        <f t="shared" si="14"/>
        <v>3.5315869158225918E-2</v>
      </c>
      <c r="O62" s="52">
        <f t="shared" si="14"/>
        <v>3.6503785611086269E-2</v>
      </c>
      <c r="P62" s="52">
        <f t="shared" si="14"/>
        <v>3.7426260228776237E-2</v>
      </c>
      <c r="Q62" s="52">
        <f t="shared" si="14"/>
        <v>3.8137093461369613E-2</v>
      </c>
      <c r="R62" s="52">
        <f t="shared" si="14"/>
        <v>3.8679196322777422E-2</v>
      </c>
      <c r="S62" s="52">
        <f t="shared" si="14"/>
        <v>3.9086794413302303E-2</v>
      </c>
      <c r="T62" s="52">
        <f t="shared" si="14"/>
        <v>3.9387185848026189E-2</v>
      </c>
      <c r="U62" s="52">
        <f t="shared" si="14"/>
        <v>3.9271864450014508E-2</v>
      </c>
      <c r="V62" s="52">
        <f t="shared" si="14"/>
        <v>3.915506015632654E-2</v>
      </c>
      <c r="W62" s="52">
        <f t="shared" si="14"/>
        <v>3.9037938702822246E-2</v>
      </c>
      <c r="X62" s="52">
        <f t="shared" si="14"/>
        <v>3.8920936635338937E-2</v>
      </c>
      <c r="Y62" s="52">
        <f t="shared" ref="Y62:Y78" si="17">Y37*A62*1000/8760*A37</f>
        <v>0.70276266082267913</v>
      </c>
      <c r="AA62" s="51"/>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99">
        <f t="shared" si="12"/>
        <v>0</v>
      </c>
      <c r="B63" s="199">
        <f t="shared" si="13"/>
        <v>9999</v>
      </c>
      <c r="C63" s="21" t="str">
        <f t="shared" si="15"/>
        <v>Small Off</v>
      </c>
      <c r="D63" s="21" t="str">
        <f t="shared" si="16"/>
        <v>ECM-VAV-NR-Small Off</v>
      </c>
      <c r="E63" s="52">
        <f t="shared" si="14"/>
        <v>0</v>
      </c>
      <c r="F63" s="52">
        <f t="shared" si="14"/>
        <v>0</v>
      </c>
      <c r="G63" s="52">
        <f t="shared" si="14"/>
        <v>0</v>
      </c>
      <c r="H63" s="52">
        <f t="shared" si="14"/>
        <v>0</v>
      </c>
      <c r="I63" s="52">
        <f t="shared" si="14"/>
        <v>0</v>
      </c>
      <c r="J63" s="52">
        <f t="shared" si="14"/>
        <v>0</v>
      </c>
      <c r="K63" s="52">
        <f t="shared" si="14"/>
        <v>0</v>
      </c>
      <c r="L63" s="52">
        <f t="shared" si="14"/>
        <v>0</v>
      </c>
      <c r="M63" s="52">
        <f t="shared" si="14"/>
        <v>0</v>
      </c>
      <c r="N63" s="52">
        <f t="shared" si="14"/>
        <v>0</v>
      </c>
      <c r="O63" s="52">
        <f t="shared" si="14"/>
        <v>0</v>
      </c>
      <c r="P63" s="52">
        <f t="shared" si="14"/>
        <v>0</v>
      </c>
      <c r="Q63" s="52">
        <f t="shared" si="14"/>
        <v>0</v>
      </c>
      <c r="R63" s="52">
        <f t="shared" si="14"/>
        <v>0</v>
      </c>
      <c r="S63" s="52">
        <f t="shared" si="14"/>
        <v>0</v>
      </c>
      <c r="T63" s="52">
        <f t="shared" si="14"/>
        <v>0</v>
      </c>
      <c r="U63" s="52">
        <f t="shared" si="14"/>
        <v>0</v>
      </c>
      <c r="V63" s="52">
        <f t="shared" si="14"/>
        <v>0</v>
      </c>
      <c r="W63" s="52">
        <f t="shared" si="14"/>
        <v>0</v>
      </c>
      <c r="X63" s="52">
        <f t="shared" si="14"/>
        <v>0</v>
      </c>
      <c r="Y63" s="52">
        <f t="shared" si="17"/>
        <v>0</v>
      </c>
      <c r="AA63" s="51"/>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99">
        <f t="shared" si="12"/>
        <v>9.3426618846957771E-3</v>
      </c>
      <c r="B64" s="199">
        <f t="shared" si="13"/>
        <v>22.430136352820817</v>
      </c>
      <c r="C64" s="21" t="str">
        <f t="shared" si="15"/>
        <v>XLarge Ret</v>
      </c>
      <c r="D64" s="21" t="str">
        <f t="shared" si="16"/>
        <v>ECM-VAV-NR-XLarge Ret</v>
      </c>
      <c r="E64" s="52">
        <f t="shared" si="14"/>
        <v>6.8592102972615202E-4</v>
      </c>
      <c r="F64" s="52">
        <f t="shared" si="14"/>
        <v>1.3655315859788235E-3</v>
      </c>
      <c r="G64" s="52">
        <f t="shared" si="14"/>
        <v>2.0388752110249808E-3</v>
      </c>
      <c r="H64" s="52">
        <f t="shared" si="14"/>
        <v>2.7059951800723551E-3</v>
      </c>
      <c r="I64" s="52">
        <f t="shared" si="14"/>
        <v>3.366934502805027E-3</v>
      </c>
      <c r="J64" s="52">
        <f t="shared" si="14"/>
        <v>3.9547069928287052E-3</v>
      </c>
      <c r="K64" s="52">
        <f t="shared" si="14"/>
        <v>4.4169036534204087E-3</v>
      </c>
      <c r="L64" s="52">
        <f t="shared" si="14"/>
        <v>4.7791287178306947E-3</v>
      </c>
      <c r="M64" s="52">
        <f t="shared" si="14"/>
        <v>5.0617712251194158E-3</v>
      </c>
      <c r="N64" s="52">
        <f t="shared" si="14"/>
        <v>5.2810672514787002E-3</v>
      </c>
      <c r="O64" s="52">
        <f t="shared" si="14"/>
        <v>5.4499457862774662E-3</v>
      </c>
      <c r="P64" s="52">
        <f t="shared" si="14"/>
        <v>5.5787023200705495E-3</v>
      </c>
      <c r="Q64" s="52">
        <f t="shared" si="14"/>
        <v>5.6755352361995649E-3</v>
      </c>
      <c r="R64" s="52">
        <f t="shared" si="14"/>
        <v>5.7469729501498906E-3</v>
      </c>
      <c r="S64" s="52">
        <f t="shared" si="14"/>
        <v>5.7982140491608597E-3</v>
      </c>
      <c r="T64" s="52">
        <f t="shared" si="14"/>
        <v>5.8333981521975871E-3</v>
      </c>
      <c r="U64" s="52">
        <f t="shared" si="14"/>
        <v>5.8069844845206678E-3</v>
      </c>
      <c r="V64" s="52">
        <f t="shared" si="14"/>
        <v>5.7804216530310164E-3</v>
      </c>
      <c r="W64" s="52">
        <f t="shared" si="14"/>
        <v>5.7538823760539945E-3</v>
      </c>
      <c r="X64" s="52">
        <f t="shared" si="14"/>
        <v>5.7274309615520285E-3</v>
      </c>
      <c r="Y64" s="52">
        <f t="shared" si="17"/>
        <v>0.10341541006399901</v>
      </c>
      <c r="AA64" s="51"/>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99">
        <f t="shared" si="12"/>
        <v>0</v>
      </c>
      <c r="B65" s="199">
        <f t="shared" si="13"/>
        <v>9999</v>
      </c>
      <c r="C65" s="21" t="str">
        <f t="shared" si="15"/>
        <v>Large Ret</v>
      </c>
      <c r="D65" s="21" t="str">
        <f t="shared" si="16"/>
        <v>ECM-VAV-NR-Large Ret</v>
      </c>
      <c r="E65" s="52">
        <f t="shared" si="14"/>
        <v>0</v>
      </c>
      <c r="F65" s="52">
        <f t="shared" si="14"/>
        <v>0</v>
      </c>
      <c r="G65" s="52">
        <f t="shared" si="14"/>
        <v>0</v>
      </c>
      <c r="H65" s="52">
        <f t="shared" si="14"/>
        <v>0</v>
      </c>
      <c r="I65" s="52">
        <f t="shared" si="14"/>
        <v>0</v>
      </c>
      <c r="J65" s="52">
        <f t="shared" si="14"/>
        <v>0</v>
      </c>
      <c r="K65" s="52">
        <f t="shared" si="14"/>
        <v>0</v>
      </c>
      <c r="L65" s="52">
        <f t="shared" si="14"/>
        <v>0</v>
      </c>
      <c r="M65" s="52">
        <f t="shared" si="14"/>
        <v>0</v>
      </c>
      <c r="N65" s="52">
        <f t="shared" si="14"/>
        <v>0</v>
      </c>
      <c r="O65" s="52">
        <f t="shared" si="14"/>
        <v>0</v>
      </c>
      <c r="P65" s="52">
        <f t="shared" si="14"/>
        <v>0</v>
      </c>
      <c r="Q65" s="52">
        <f t="shared" si="14"/>
        <v>0</v>
      </c>
      <c r="R65" s="52">
        <f t="shared" si="14"/>
        <v>0</v>
      </c>
      <c r="S65" s="52">
        <f t="shared" si="14"/>
        <v>0</v>
      </c>
      <c r="T65" s="52">
        <f t="shared" si="14"/>
        <v>0</v>
      </c>
      <c r="U65" s="52">
        <f t="shared" si="14"/>
        <v>0</v>
      </c>
      <c r="V65" s="52">
        <f t="shared" si="14"/>
        <v>0</v>
      </c>
      <c r="W65" s="52">
        <f t="shared" si="14"/>
        <v>0</v>
      </c>
      <c r="X65" s="52">
        <f t="shared" si="14"/>
        <v>0</v>
      </c>
      <c r="Y65" s="52">
        <f t="shared" si="17"/>
        <v>0</v>
      </c>
      <c r="AA65" s="51"/>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99">
        <f t="shared" si="12"/>
        <v>0</v>
      </c>
      <c r="B66" s="199">
        <f t="shared" si="13"/>
        <v>9999</v>
      </c>
      <c r="C66" s="21" t="str">
        <f t="shared" si="15"/>
        <v>Medium Ret</v>
      </c>
      <c r="D66" s="21" t="str">
        <f t="shared" si="16"/>
        <v>ECM-VAV-NR-Medium Ret</v>
      </c>
      <c r="E66" s="52">
        <f t="shared" si="14"/>
        <v>0</v>
      </c>
      <c r="F66" s="52">
        <f t="shared" si="14"/>
        <v>0</v>
      </c>
      <c r="G66" s="52">
        <f t="shared" si="14"/>
        <v>0</v>
      </c>
      <c r="H66" s="52">
        <f t="shared" si="14"/>
        <v>0</v>
      </c>
      <c r="I66" s="52">
        <f t="shared" si="14"/>
        <v>0</v>
      </c>
      <c r="J66" s="52">
        <f t="shared" si="14"/>
        <v>0</v>
      </c>
      <c r="K66" s="52">
        <f t="shared" si="14"/>
        <v>0</v>
      </c>
      <c r="L66" s="52">
        <f t="shared" si="14"/>
        <v>0</v>
      </c>
      <c r="M66" s="52">
        <f t="shared" si="14"/>
        <v>0</v>
      </c>
      <c r="N66" s="52">
        <f t="shared" si="14"/>
        <v>0</v>
      </c>
      <c r="O66" s="52">
        <f t="shared" si="14"/>
        <v>0</v>
      </c>
      <c r="P66" s="52">
        <f t="shared" si="14"/>
        <v>0</v>
      </c>
      <c r="Q66" s="52">
        <f t="shared" si="14"/>
        <v>0</v>
      </c>
      <c r="R66" s="52">
        <f t="shared" si="14"/>
        <v>0</v>
      </c>
      <c r="S66" s="52">
        <f t="shared" si="14"/>
        <v>0</v>
      </c>
      <c r="T66" s="52">
        <f t="shared" si="14"/>
        <v>0</v>
      </c>
      <c r="U66" s="52">
        <f t="shared" si="14"/>
        <v>0</v>
      </c>
      <c r="V66" s="52">
        <f t="shared" si="14"/>
        <v>0</v>
      </c>
      <c r="W66" s="52">
        <f t="shared" si="14"/>
        <v>0</v>
      </c>
      <c r="X66" s="52">
        <f t="shared" si="14"/>
        <v>0</v>
      </c>
      <c r="Y66" s="52">
        <f t="shared" si="17"/>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99">
        <f t="shared" si="12"/>
        <v>0</v>
      </c>
      <c r="B67" s="199">
        <f t="shared" si="13"/>
        <v>9999</v>
      </c>
      <c r="C67" s="21" t="str">
        <f t="shared" si="15"/>
        <v>Small Ret</v>
      </c>
      <c r="D67" s="21" t="str">
        <f t="shared" si="16"/>
        <v>ECM-VAV-NR-Small Ret</v>
      </c>
      <c r="E67" s="52">
        <f t="shared" si="14"/>
        <v>0</v>
      </c>
      <c r="F67" s="52">
        <f t="shared" si="14"/>
        <v>0</v>
      </c>
      <c r="G67" s="52">
        <f t="shared" si="14"/>
        <v>0</v>
      </c>
      <c r="H67" s="52">
        <f t="shared" si="14"/>
        <v>0</v>
      </c>
      <c r="I67" s="52">
        <f t="shared" si="14"/>
        <v>0</v>
      </c>
      <c r="J67" s="52">
        <f t="shared" si="14"/>
        <v>0</v>
      </c>
      <c r="K67" s="52">
        <f t="shared" si="14"/>
        <v>0</v>
      </c>
      <c r="L67" s="52">
        <f t="shared" si="14"/>
        <v>0</v>
      </c>
      <c r="M67" s="52">
        <f t="shared" si="14"/>
        <v>0</v>
      </c>
      <c r="N67" s="52">
        <f t="shared" si="14"/>
        <v>0</v>
      </c>
      <c r="O67" s="52">
        <f t="shared" si="14"/>
        <v>0</v>
      </c>
      <c r="P67" s="52">
        <f t="shared" si="14"/>
        <v>0</v>
      </c>
      <c r="Q67" s="52">
        <f t="shared" si="14"/>
        <v>0</v>
      </c>
      <c r="R67" s="52">
        <f t="shared" si="14"/>
        <v>0</v>
      </c>
      <c r="S67" s="52">
        <f t="shared" si="14"/>
        <v>0</v>
      </c>
      <c r="T67" s="52">
        <f t="shared" si="14"/>
        <v>0</v>
      </c>
      <c r="U67" s="52">
        <f t="shared" si="14"/>
        <v>0</v>
      </c>
      <c r="V67" s="52">
        <f t="shared" si="14"/>
        <v>0</v>
      </c>
      <c r="W67" s="52">
        <f t="shared" si="14"/>
        <v>0</v>
      </c>
      <c r="X67" s="52">
        <f t="shared" si="14"/>
        <v>0</v>
      </c>
      <c r="Y67" s="52">
        <f t="shared" si="17"/>
        <v>0</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99">
        <f t="shared" si="12"/>
        <v>6.7090175771572017E-2</v>
      </c>
      <c r="B68" s="199">
        <f t="shared" si="13"/>
        <v>22.457534174758862</v>
      </c>
      <c r="C68" s="21" t="str">
        <f t="shared" si="15"/>
        <v>School K-12</v>
      </c>
      <c r="D68" s="21" t="str">
        <f t="shared" si="16"/>
        <v>ECM-VAV-NR-School K-12</v>
      </c>
      <c r="E68" s="52">
        <f t="shared" si="14"/>
        <v>8.5839898217767458E-3</v>
      </c>
      <c r="F68" s="52">
        <f t="shared" si="14"/>
        <v>1.7097590927014922E-2</v>
      </c>
      <c r="G68" s="52">
        <f t="shared" si="14"/>
        <v>2.5541236206321243E-2</v>
      </c>
      <c r="H68" s="52">
        <f t="shared" si="14"/>
        <v>3.3915356183833768E-2</v>
      </c>
      <c r="I68" s="52">
        <f t="shared" si="14"/>
        <v>4.2220379029350066E-2</v>
      </c>
      <c r="J68" s="52">
        <f t="shared" si="14"/>
        <v>4.9615785060889081E-2</v>
      </c>
      <c r="K68" s="52">
        <f t="shared" si="14"/>
        <v>5.5442343299146282E-2</v>
      </c>
      <c r="L68" s="52">
        <f t="shared" si="14"/>
        <v>6.0019237713126276E-2</v>
      </c>
      <c r="M68" s="52">
        <f t="shared" si="14"/>
        <v>6.36007674533971E-2</v>
      </c>
      <c r="N68" s="52">
        <f t="shared" si="14"/>
        <v>6.6389536642497068E-2</v>
      </c>
      <c r="O68" s="52">
        <f t="shared" si="14"/>
        <v>6.8546962944728937E-2</v>
      </c>
      <c r="P68" s="52">
        <f t="shared" si="14"/>
        <v>7.0201649953868378E-2</v>
      </c>
      <c r="Q68" s="52">
        <f t="shared" si="14"/>
        <v>7.1456057641880094E-2</v>
      </c>
      <c r="R68" s="52">
        <f t="shared" si="14"/>
        <v>7.2391816838801193E-2</v>
      </c>
      <c r="S68" s="52">
        <f t="shared" si="14"/>
        <v>7.3073963385135304E-2</v>
      </c>
      <c r="T68" s="52">
        <f t="shared" si="14"/>
        <v>7.3554311565730002E-2</v>
      </c>
      <c r="U68" s="52">
        <f t="shared" si="14"/>
        <v>7.3258036943670571E-2</v>
      </c>
      <c r="V68" s="52">
        <f t="shared" si="14"/>
        <v>7.295956339696337E-2</v>
      </c>
      <c r="W68" s="52">
        <f t="shared" si="14"/>
        <v>7.2661068963866163E-2</v>
      </c>
      <c r="X68" s="52">
        <f t="shared" si="14"/>
        <v>7.2363366348639949E-2</v>
      </c>
      <c r="Y68" s="52">
        <f t="shared" si="17"/>
        <v>1.3066045238768098</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99">
        <f t="shared" si="12"/>
        <v>0.27538458578376129</v>
      </c>
      <c r="B69" s="199">
        <f t="shared" si="13"/>
        <v>22.423202089124281</v>
      </c>
      <c r="C69" s="21" t="str">
        <f t="shared" si="15"/>
        <v>University</v>
      </c>
      <c r="D69" s="21" t="str">
        <f t="shared" si="16"/>
        <v>ECM-VAV-NR-University</v>
      </c>
      <c r="E69" s="52">
        <f t="shared" si="14"/>
        <v>1.5866968793748042E-2</v>
      </c>
      <c r="F69" s="52">
        <f t="shared" si="14"/>
        <v>3.1603828443387341E-2</v>
      </c>
      <c r="G69" s="52">
        <f t="shared" si="14"/>
        <v>4.7211379120154183E-2</v>
      </c>
      <c r="H69" s="52">
        <f t="shared" si="14"/>
        <v>6.2690416621015405E-2</v>
      </c>
      <c r="I69" s="52">
        <f t="shared" si="14"/>
        <v>7.8041732391086555E-2</v>
      </c>
      <c r="J69" s="52">
        <f t="shared" si="14"/>
        <v>9.1711678320174059E-2</v>
      </c>
      <c r="K69" s="52">
        <f t="shared" si="14"/>
        <v>0.10248170713670951</v>
      </c>
      <c r="L69" s="52">
        <f t="shared" si="14"/>
        <v>0.11094181046239925</v>
      </c>
      <c r="M69" s="52">
        <f t="shared" si="14"/>
        <v>0.11756204438655778</v>
      </c>
      <c r="N69" s="52">
        <f t="shared" si="14"/>
        <v>0.12271690996947805</v>
      </c>
      <c r="O69" s="52">
        <f t="shared" si="14"/>
        <v>0.12670477767704239</v>
      </c>
      <c r="P69" s="52">
        <f t="shared" si="14"/>
        <v>0.12976336321623183</v>
      </c>
      <c r="Q69" s="52">
        <f t="shared" si="14"/>
        <v>0.13208205744275878</v>
      </c>
      <c r="R69" s="52">
        <f t="shared" si="14"/>
        <v>0.13381174984504271</v>
      </c>
      <c r="S69" s="52">
        <f t="shared" si="14"/>
        <v>0.13507265511032948</v>
      </c>
      <c r="T69" s="52">
        <f t="shared" si="14"/>
        <v>0.13596054870641619</v>
      </c>
      <c r="U69" s="52">
        <f t="shared" si="14"/>
        <v>0.13541290358099095</v>
      </c>
      <c r="V69" s="52">
        <f t="shared" si="14"/>
        <v>0.13486119388075946</v>
      </c>
      <c r="W69" s="52">
        <f t="shared" si="14"/>
        <v>0.13430944557334115</v>
      </c>
      <c r="X69" s="52">
        <f t="shared" si="14"/>
        <v>0.13375916089177881</v>
      </c>
      <c r="Y69" s="52">
        <f t="shared" si="17"/>
        <v>2.4151768159753257</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99">
        <f t="shared" si="12"/>
        <v>0</v>
      </c>
      <c r="B70" s="199">
        <f t="shared" si="13"/>
        <v>9999</v>
      </c>
      <c r="C70" s="21" t="str">
        <f t="shared" si="15"/>
        <v>Warehouse</v>
      </c>
      <c r="D70" s="21" t="str">
        <f t="shared" si="16"/>
        <v>ECM-VAV-NR-Warehouse</v>
      </c>
      <c r="E70" s="52">
        <f t="shared" si="14"/>
        <v>0</v>
      </c>
      <c r="F70" s="52">
        <f t="shared" si="14"/>
        <v>0</v>
      </c>
      <c r="G70" s="52">
        <f t="shared" si="14"/>
        <v>0</v>
      </c>
      <c r="H70" s="52">
        <f t="shared" si="14"/>
        <v>0</v>
      </c>
      <c r="I70" s="52">
        <f t="shared" si="14"/>
        <v>0</v>
      </c>
      <c r="J70" s="52">
        <f t="shared" si="14"/>
        <v>0</v>
      </c>
      <c r="K70" s="52">
        <f t="shared" si="14"/>
        <v>0</v>
      </c>
      <c r="L70" s="52">
        <f t="shared" si="14"/>
        <v>0</v>
      </c>
      <c r="M70" s="52">
        <f t="shared" si="14"/>
        <v>0</v>
      </c>
      <c r="N70" s="52">
        <f t="shared" si="14"/>
        <v>0</v>
      </c>
      <c r="O70" s="52">
        <f t="shared" si="14"/>
        <v>0</v>
      </c>
      <c r="P70" s="52">
        <f t="shared" si="14"/>
        <v>0</v>
      </c>
      <c r="Q70" s="52">
        <f t="shared" si="14"/>
        <v>0</v>
      </c>
      <c r="R70" s="52">
        <f t="shared" si="14"/>
        <v>0</v>
      </c>
      <c r="S70" s="52">
        <f t="shared" si="14"/>
        <v>0</v>
      </c>
      <c r="T70" s="52">
        <f t="shared" si="14"/>
        <v>0</v>
      </c>
      <c r="U70" s="52">
        <f t="shared" si="14"/>
        <v>0</v>
      </c>
      <c r="V70" s="52">
        <f t="shared" si="14"/>
        <v>0</v>
      </c>
      <c r="W70" s="52">
        <f t="shared" si="14"/>
        <v>0</v>
      </c>
      <c r="X70" s="52">
        <f t="shared" si="14"/>
        <v>0</v>
      </c>
      <c r="Y70" s="52">
        <f t="shared" si="17"/>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99">
        <f t="shared" si="12"/>
        <v>0</v>
      </c>
      <c r="B71" s="199">
        <f t="shared" si="13"/>
        <v>9999</v>
      </c>
      <c r="C71" s="21" t="str">
        <f t="shared" si="15"/>
        <v>Supermarket</v>
      </c>
      <c r="D71" s="21" t="str">
        <f t="shared" si="16"/>
        <v>ECM-VAV-NR-Supermarket</v>
      </c>
      <c r="E71" s="52">
        <f t="shared" si="14"/>
        <v>0</v>
      </c>
      <c r="F71" s="52">
        <f t="shared" si="14"/>
        <v>0</v>
      </c>
      <c r="G71" s="52">
        <f t="shared" si="14"/>
        <v>0</v>
      </c>
      <c r="H71" s="52">
        <f t="shared" si="14"/>
        <v>0</v>
      </c>
      <c r="I71" s="52">
        <f t="shared" si="14"/>
        <v>0</v>
      </c>
      <c r="J71" s="52">
        <f t="shared" si="14"/>
        <v>0</v>
      </c>
      <c r="K71" s="52">
        <f t="shared" si="14"/>
        <v>0</v>
      </c>
      <c r="L71" s="52">
        <f t="shared" si="14"/>
        <v>0</v>
      </c>
      <c r="M71" s="52">
        <f t="shared" si="14"/>
        <v>0</v>
      </c>
      <c r="N71" s="52">
        <f t="shared" si="14"/>
        <v>0</v>
      </c>
      <c r="O71" s="52">
        <f t="shared" si="14"/>
        <v>0</v>
      </c>
      <c r="P71" s="52">
        <f t="shared" si="14"/>
        <v>0</v>
      </c>
      <c r="Q71" s="52">
        <f t="shared" si="14"/>
        <v>0</v>
      </c>
      <c r="R71" s="52">
        <f t="shared" si="14"/>
        <v>0</v>
      </c>
      <c r="S71" s="52">
        <f t="shared" si="14"/>
        <v>0</v>
      </c>
      <c r="T71" s="52">
        <f t="shared" si="14"/>
        <v>0</v>
      </c>
      <c r="U71" s="52">
        <f t="shared" si="14"/>
        <v>0</v>
      </c>
      <c r="V71" s="52">
        <f t="shared" si="14"/>
        <v>0</v>
      </c>
      <c r="W71" s="52">
        <f t="shared" si="14"/>
        <v>0</v>
      </c>
      <c r="X71" s="52">
        <f t="shared" si="14"/>
        <v>0</v>
      </c>
      <c r="Y71" s="52">
        <f t="shared" si="17"/>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99">
        <f t="shared" si="12"/>
        <v>0</v>
      </c>
      <c r="B72" s="199">
        <f t="shared" si="13"/>
        <v>9999</v>
      </c>
      <c r="C72" s="21" t="str">
        <f t="shared" si="15"/>
        <v>MiniMart</v>
      </c>
      <c r="D72" s="21" t="str">
        <f t="shared" si="16"/>
        <v>ECM-VAV-NR-MiniMart</v>
      </c>
      <c r="E72" s="52">
        <f t="shared" si="14"/>
        <v>0</v>
      </c>
      <c r="F72" s="52">
        <f t="shared" si="14"/>
        <v>0</v>
      </c>
      <c r="G72" s="52">
        <f t="shared" si="14"/>
        <v>0</v>
      </c>
      <c r="H72" s="52">
        <f t="shared" si="14"/>
        <v>0</v>
      </c>
      <c r="I72" s="52">
        <f t="shared" si="14"/>
        <v>0</v>
      </c>
      <c r="J72" s="52">
        <f t="shared" si="14"/>
        <v>0</v>
      </c>
      <c r="K72" s="52">
        <f t="shared" si="14"/>
        <v>0</v>
      </c>
      <c r="L72" s="52">
        <f t="shared" si="14"/>
        <v>0</v>
      </c>
      <c r="M72" s="52">
        <f t="shared" si="14"/>
        <v>0</v>
      </c>
      <c r="N72" s="52">
        <f t="shared" si="14"/>
        <v>0</v>
      </c>
      <c r="O72" s="52">
        <f t="shared" si="14"/>
        <v>0</v>
      </c>
      <c r="P72" s="52">
        <f t="shared" si="14"/>
        <v>0</v>
      </c>
      <c r="Q72" s="52">
        <f t="shared" si="14"/>
        <v>0</v>
      </c>
      <c r="R72" s="52">
        <f t="shared" si="14"/>
        <v>0</v>
      </c>
      <c r="S72" s="52">
        <f t="shared" si="14"/>
        <v>0</v>
      </c>
      <c r="T72" s="52">
        <f t="shared" si="14"/>
        <v>0</v>
      </c>
      <c r="U72" s="52">
        <f t="shared" si="14"/>
        <v>0</v>
      </c>
      <c r="V72" s="52">
        <f t="shared" si="14"/>
        <v>0</v>
      </c>
      <c r="W72" s="52">
        <f t="shared" si="14"/>
        <v>0</v>
      </c>
      <c r="X72" s="52">
        <f t="shared" si="14"/>
        <v>0</v>
      </c>
      <c r="Y72" s="52">
        <f t="shared" si="17"/>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99">
        <f t="shared" si="12"/>
        <v>0</v>
      </c>
      <c r="B73" s="199">
        <f t="shared" si="13"/>
        <v>9999</v>
      </c>
      <c r="C73" s="21" t="str">
        <f t="shared" si="15"/>
        <v>Restaurant</v>
      </c>
      <c r="D73" s="21" t="str">
        <f t="shared" si="16"/>
        <v>ECM-VAV-NR-Restaurant</v>
      </c>
      <c r="E73" s="52">
        <f t="shared" si="14"/>
        <v>0</v>
      </c>
      <c r="F73" s="52">
        <f t="shared" si="14"/>
        <v>0</v>
      </c>
      <c r="G73" s="52">
        <f t="shared" si="14"/>
        <v>0</v>
      </c>
      <c r="H73" s="52">
        <f t="shared" si="14"/>
        <v>0</v>
      </c>
      <c r="I73" s="52">
        <f t="shared" si="14"/>
        <v>0</v>
      </c>
      <c r="J73" s="52">
        <f t="shared" si="14"/>
        <v>0</v>
      </c>
      <c r="K73" s="52">
        <f t="shared" si="14"/>
        <v>0</v>
      </c>
      <c r="L73" s="52">
        <f t="shared" si="14"/>
        <v>0</v>
      </c>
      <c r="M73" s="52">
        <f t="shared" si="14"/>
        <v>0</v>
      </c>
      <c r="N73" s="52">
        <f t="shared" si="14"/>
        <v>0</v>
      </c>
      <c r="O73" s="52">
        <f t="shared" si="14"/>
        <v>0</v>
      </c>
      <c r="P73" s="52">
        <f t="shared" si="14"/>
        <v>0</v>
      </c>
      <c r="Q73" s="52">
        <f t="shared" si="14"/>
        <v>0</v>
      </c>
      <c r="R73" s="52">
        <f t="shared" si="14"/>
        <v>0</v>
      </c>
      <c r="S73" s="52">
        <f t="shared" si="14"/>
        <v>0</v>
      </c>
      <c r="T73" s="52">
        <f t="shared" ref="T73:X73" si="18">T48*$A73*1000/8760</f>
        <v>0</v>
      </c>
      <c r="U73" s="52">
        <f t="shared" si="18"/>
        <v>0</v>
      </c>
      <c r="V73" s="52">
        <f t="shared" si="18"/>
        <v>0</v>
      </c>
      <c r="W73" s="52">
        <f t="shared" si="18"/>
        <v>0</v>
      </c>
      <c r="X73" s="52">
        <f t="shared" si="18"/>
        <v>0</v>
      </c>
      <c r="Y73" s="52">
        <f t="shared" si="17"/>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99">
        <f t="shared" si="12"/>
        <v>3.1913819825702218E-2</v>
      </c>
      <c r="B74" s="199">
        <f t="shared" si="13"/>
        <v>24.277785081737264</v>
      </c>
      <c r="C74" s="21" t="str">
        <f t="shared" si="15"/>
        <v>Lodging</v>
      </c>
      <c r="D74" s="21" t="str">
        <f t="shared" si="16"/>
        <v>ECM-VAV-NR-Lodging</v>
      </c>
      <c r="E74" s="52">
        <f t="shared" ref="E74:X78" si="19">E49*$A74*1000/8760</f>
        <v>2.8814883090227234E-3</v>
      </c>
      <c r="F74" s="52">
        <f t="shared" si="19"/>
        <v>5.749145474162139E-3</v>
      </c>
      <c r="G74" s="52">
        <f t="shared" si="19"/>
        <v>8.6030212875362229E-3</v>
      </c>
      <c r="H74" s="52">
        <f t="shared" si="19"/>
        <v>1.144316538192818E-2</v>
      </c>
      <c r="I74" s="52">
        <f t="shared" si="19"/>
        <v>1.4269627231264443E-2</v>
      </c>
      <c r="J74" s="52">
        <f t="shared" si="19"/>
        <v>1.6797748548573105E-2</v>
      </c>
      <c r="K74" s="52">
        <f t="shared" si="19"/>
        <v>1.8802408942815971E-2</v>
      </c>
      <c r="L74" s="52">
        <f t="shared" si="19"/>
        <v>2.0389336801978512E-2</v>
      </c>
      <c r="M74" s="52">
        <f t="shared" si="19"/>
        <v>2.1642911763164002E-2</v>
      </c>
      <c r="N74" s="52">
        <f t="shared" si="19"/>
        <v>2.2630475452551126E-2</v>
      </c>
      <c r="O74" s="52">
        <f t="shared" si="19"/>
        <v>2.3405771800738964E-2</v>
      </c>
      <c r="P74" s="52">
        <f t="shared" si="19"/>
        <v>2.4011692689616948E-2</v>
      </c>
      <c r="Q74" s="52">
        <f t="shared" si="19"/>
        <v>2.448246919821857E-2</v>
      </c>
      <c r="R74" s="52">
        <f t="shared" si="19"/>
        <v>2.4845420392211784E-2</v>
      </c>
      <c r="S74" s="52">
        <f t="shared" si="19"/>
        <v>2.5122348997815083E-2</v>
      </c>
      <c r="T74" s="52">
        <f t="shared" si="19"/>
        <v>2.5330655261236103E-2</v>
      </c>
      <c r="U74" s="52">
        <f t="shared" si="19"/>
        <v>2.5271689348956041E-2</v>
      </c>
      <c r="V74" s="52">
        <f t="shared" si="19"/>
        <v>2.5211688463790714E-2</v>
      </c>
      <c r="W74" s="52">
        <f t="shared" si="19"/>
        <v>2.5151401868227365E-2</v>
      </c>
      <c r="X74" s="52">
        <f t="shared" si="19"/>
        <v>2.5091110544587167E-2</v>
      </c>
      <c r="Y74" s="52">
        <f t="shared" si="17"/>
        <v>0.45304910759264161</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99">
        <f t="shared" si="12"/>
        <v>0.25592722860492212</v>
      </c>
      <c r="B75" s="199">
        <f t="shared" si="13"/>
        <v>21.976102120224137</v>
      </c>
      <c r="C75" s="21" t="str">
        <f t="shared" si="15"/>
        <v>Hospital</v>
      </c>
      <c r="D75" s="21" t="str">
        <f t="shared" si="16"/>
        <v>ECM-VAV-NR-Hospital</v>
      </c>
      <c r="E75" s="52">
        <f t="shared" si="19"/>
        <v>1.267875078100344E-2</v>
      </c>
      <c r="F75" s="52">
        <f t="shared" si="19"/>
        <v>2.5304250808726666E-2</v>
      </c>
      <c r="G75" s="52">
        <f t="shared" si="19"/>
        <v>3.7876667823042505E-2</v>
      </c>
      <c r="H75" s="52">
        <f t="shared" si="19"/>
        <v>5.0396169094152163E-2</v>
      </c>
      <c r="I75" s="52">
        <f t="shared" si="19"/>
        <v>6.2862921423818052E-2</v>
      </c>
      <c r="J75" s="52">
        <f t="shared" si="19"/>
        <v>7.4022472960817084E-2</v>
      </c>
      <c r="K75" s="52">
        <f t="shared" si="19"/>
        <v>8.2881306878221664E-2</v>
      </c>
      <c r="L75" s="52">
        <f t="shared" si="19"/>
        <v>8.9903537030009376E-2</v>
      </c>
      <c r="M75" s="52">
        <f t="shared" si="19"/>
        <v>9.5459674567326305E-2</v>
      </c>
      <c r="N75" s="52">
        <f t="shared" si="19"/>
        <v>9.9845505732057527E-2</v>
      </c>
      <c r="O75" s="52">
        <f t="shared" si="19"/>
        <v>0.10329716237698965</v>
      </c>
      <c r="P75" s="52">
        <f t="shared" si="19"/>
        <v>0.10600315306346582</v>
      </c>
      <c r="Q75" s="52">
        <f t="shared" si="19"/>
        <v>0.10811396772726466</v>
      </c>
      <c r="R75" s="52">
        <f t="shared" si="19"/>
        <v>0.10974974527546394</v>
      </c>
      <c r="S75" s="52">
        <f t="shared" si="19"/>
        <v>0.11100639478236761</v>
      </c>
      <c r="T75" s="52">
        <f t="shared" si="19"/>
        <v>0.11196048216263736</v>
      </c>
      <c r="U75" s="52">
        <f t="shared" si="19"/>
        <v>0.11173344576494622</v>
      </c>
      <c r="V75" s="52">
        <f t="shared" si="19"/>
        <v>0.1115016854022538</v>
      </c>
      <c r="W75" s="52">
        <f t="shared" si="19"/>
        <v>0.11126851157620904</v>
      </c>
      <c r="X75" s="52">
        <f t="shared" si="19"/>
        <v>0.11103516650273662</v>
      </c>
      <c r="Y75" s="52">
        <f t="shared" si="17"/>
        <v>2.0048687365221949</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99">
        <f t="shared" si="12"/>
        <v>3.3584256817579289E-2</v>
      </c>
      <c r="B76" s="199">
        <f t="shared" si="13"/>
        <v>23.169049466882125</v>
      </c>
      <c r="C76" s="21" t="str">
        <f t="shared" si="15"/>
        <v>Residential Care</v>
      </c>
      <c r="D76" s="21" t="str">
        <f t="shared" si="16"/>
        <v>ECM-VAV-NR-Residential Care</v>
      </c>
      <c r="E76" s="52">
        <f t="shared" si="19"/>
        <v>2.2944480009248003E-3</v>
      </c>
      <c r="F76" s="52">
        <f t="shared" si="19"/>
        <v>4.5778826514451601E-3</v>
      </c>
      <c r="G76" s="52">
        <f t="shared" si="19"/>
        <v>6.85034359962254E-3</v>
      </c>
      <c r="H76" s="52">
        <f t="shared" si="19"/>
        <v>9.111870366644596E-3</v>
      </c>
      <c r="I76" s="52">
        <f t="shared" si="19"/>
        <v>1.1362502347205808E-2</v>
      </c>
      <c r="J76" s="52">
        <f t="shared" si="19"/>
        <v>1.337557416305557E-2</v>
      </c>
      <c r="K76" s="52">
        <f t="shared" si="19"/>
        <v>1.4971828785953436E-2</v>
      </c>
      <c r="L76" s="52">
        <f t="shared" si="19"/>
        <v>1.6235454754056793E-2</v>
      </c>
      <c r="M76" s="52">
        <f t="shared" si="19"/>
        <v>1.723364119635298E-2</v>
      </c>
      <c r="N76" s="52">
        <f t="shared" si="19"/>
        <v>1.8020010353501745E-2</v>
      </c>
      <c r="O76" s="52">
        <f t="shared" si="19"/>
        <v>1.8637357004068995E-2</v>
      </c>
      <c r="P76" s="52">
        <f t="shared" si="19"/>
        <v>1.9119834745814961E-2</v>
      </c>
      <c r="Q76" s="52">
        <f t="shared" si="19"/>
        <v>1.949470082306436E-2</v>
      </c>
      <c r="R76" s="52">
        <f t="shared" si="19"/>
        <v>1.9783708638533657E-2</v>
      </c>
      <c r="S76" s="52">
        <f t="shared" si="19"/>
        <v>2.0004219089169804E-2</v>
      </c>
      <c r="T76" s="52">
        <f t="shared" si="19"/>
        <v>2.0170087501056078E-2</v>
      </c>
      <c r="U76" s="52">
        <f t="shared" si="19"/>
        <v>2.0123134605522869E-2</v>
      </c>
      <c r="V76" s="52">
        <f t="shared" si="19"/>
        <v>2.0075357590224836E-2</v>
      </c>
      <c r="W76" s="52">
        <f t="shared" si="19"/>
        <v>2.0027353071782134E-2</v>
      </c>
      <c r="X76" s="52">
        <f t="shared" si="19"/>
        <v>1.9979344788504983E-2</v>
      </c>
      <c r="Y76" s="52">
        <f t="shared" si="17"/>
        <v>0.36075024701011343</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99">
        <f t="shared" si="12"/>
        <v>0.16846194270597381</v>
      </c>
      <c r="B77" s="199">
        <f t="shared" si="13"/>
        <v>22.288728630459147</v>
      </c>
      <c r="C77" s="21" t="str">
        <f t="shared" si="15"/>
        <v>Assembly</v>
      </c>
      <c r="D77" s="21" t="str">
        <f t="shared" si="16"/>
        <v>ECM-VAV-NR-Assembly</v>
      </c>
      <c r="E77" s="52">
        <f t="shared" si="19"/>
        <v>3.3602996698365709E-2</v>
      </c>
      <c r="F77" s="52">
        <f t="shared" si="19"/>
        <v>6.6904462506358078E-2</v>
      </c>
      <c r="G77" s="52">
        <f t="shared" si="19"/>
        <v>9.9906426726869321E-2</v>
      </c>
      <c r="H77" s="52">
        <f t="shared" si="19"/>
        <v>0.13261090652305083</v>
      </c>
      <c r="I77" s="52">
        <f t="shared" si="19"/>
        <v>0.16501990698639679</v>
      </c>
      <c r="J77" s="52">
        <f t="shared" si="19"/>
        <v>0.19384983085105364</v>
      </c>
      <c r="K77" s="52">
        <f t="shared" si="19"/>
        <v>0.21653020411039414</v>
      </c>
      <c r="L77" s="52">
        <f t="shared" si="19"/>
        <v>0.23431426632329461</v>
      </c>
      <c r="M77" s="52">
        <f t="shared" si="19"/>
        <v>0.24820010520415953</v>
      </c>
      <c r="N77" s="52">
        <f t="shared" si="19"/>
        <v>0.25898260284213254</v>
      </c>
      <c r="O77" s="52">
        <f t="shared" si="19"/>
        <v>0.26729480622405649</v>
      </c>
      <c r="P77" s="52">
        <f t="shared" si="19"/>
        <v>0.27364087516013025</v>
      </c>
      <c r="Q77" s="52">
        <f t="shared" si="19"/>
        <v>0.27842232236323511</v>
      </c>
      <c r="R77" s="52">
        <f t="shared" si="19"/>
        <v>0.28195891132789158</v>
      </c>
      <c r="S77" s="52">
        <f t="shared" si="19"/>
        <v>0.28450529962386045</v>
      </c>
      <c r="T77" s="52">
        <f t="shared" si="19"/>
        <v>0.28626429379258361</v>
      </c>
      <c r="U77" s="52">
        <f t="shared" si="19"/>
        <v>0.28500053269906395</v>
      </c>
      <c r="V77" s="52">
        <f t="shared" si="19"/>
        <v>0.28372915848578661</v>
      </c>
      <c r="W77" s="52">
        <f t="shared" si="19"/>
        <v>0.28245864736134685</v>
      </c>
      <c r="X77" s="52">
        <f t="shared" si="19"/>
        <v>0.28119215691400057</v>
      </c>
      <c r="Y77" s="52">
        <f t="shared" si="17"/>
        <v>5.0772505874364455</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99">
        <f t="shared" si="12"/>
        <v>0.15030384953743686</v>
      </c>
      <c r="B78" s="199">
        <f t="shared" si="13"/>
        <v>22.74943773968312</v>
      </c>
      <c r="C78" s="21" t="str">
        <f t="shared" si="15"/>
        <v>Other</v>
      </c>
      <c r="D78" s="21" t="str">
        <f t="shared" si="16"/>
        <v>ECM-VAV-NR-Other</v>
      </c>
      <c r="E78" s="52">
        <f t="shared" si="19"/>
        <v>2.4292345543545341E-2</v>
      </c>
      <c r="F78" s="52">
        <f t="shared" si="19"/>
        <v>4.8147428867306864E-2</v>
      </c>
      <c r="G78" s="52">
        <f t="shared" si="19"/>
        <v>7.1571153011251637E-2</v>
      </c>
      <c r="H78" s="52">
        <f t="shared" si="19"/>
        <v>9.4569350178867181E-2</v>
      </c>
      <c r="I78" s="52">
        <f t="shared" si="19"/>
        <v>0.11714778253407174</v>
      </c>
      <c r="J78" s="52">
        <f t="shared" si="19"/>
        <v>0.13699027393969276</v>
      </c>
      <c r="K78" s="52">
        <f t="shared" si="19"/>
        <v>0.15232436151854903</v>
      </c>
      <c r="L78" s="52">
        <f t="shared" si="19"/>
        <v>0.16408775990001384</v>
      </c>
      <c r="M78" s="52">
        <f t="shared" si="19"/>
        <v>0.17302385708204621</v>
      </c>
      <c r="N78" s="52">
        <f t="shared" si="19"/>
        <v>0.17972197919866154</v>
      </c>
      <c r="O78" s="52">
        <f t="shared" si="19"/>
        <v>0.18464931242497809</v>
      </c>
      <c r="P78" s="52">
        <f t="shared" si="19"/>
        <v>0.18817621066095527</v>
      </c>
      <c r="Q78" s="52">
        <f t="shared" si="19"/>
        <v>0.19059625946050415</v>
      </c>
      <c r="R78" s="52">
        <f t="shared" si="19"/>
        <v>0.19214218271194997</v>
      </c>
      <c r="S78" s="52">
        <f t="shared" si="19"/>
        <v>0.19299845345179131</v>
      </c>
      <c r="T78" s="52">
        <f t="shared" si="19"/>
        <v>0.19331129171535769</v>
      </c>
      <c r="U78" s="52">
        <f t="shared" si="19"/>
        <v>0.19158534563136831</v>
      </c>
      <c r="V78" s="52">
        <f t="shared" si="19"/>
        <v>0.18986598139267738</v>
      </c>
      <c r="W78" s="52">
        <f t="shared" si="19"/>
        <v>0.1881588442887149</v>
      </c>
      <c r="X78" s="52">
        <f t="shared" si="19"/>
        <v>0.18646595006555602</v>
      </c>
      <c r="Y78" s="52">
        <f t="shared" si="17"/>
        <v>3.3668590365299096</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20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1"/>
      <c r="E80" s="41">
        <f>SUM(E61:E79)</f>
        <v>0.20428435691476252</v>
      </c>
      <c r="F80" s="41">
        <f t="shared" ref="F80:X80" si="20">SUM(F61:F79)</f>
        <v>0.40692463245005922</v>
      </c>
      <c r="G80" s="41">
        <f t="shared" si="20"/>
        <v>0.60793308446400574</v>
      </c>
      <c r="H80" s="41">
        <f t="shared" si="20"/>
        <v>0.80732186890789592</v>
      </c>
      <c r="I80" s="41">
        <f t="shared" si="20"/>
        <v>1.0051030407712442</v>
      </c>
      <c r="J80" s="41">
        <f t="shared" si="20"/>
        <v>1.1812670791005626</v>
      </c>
      <c r="K80" s="41">
        <f t="shared" si="20"/>
        <v>1.3201133672743828</v>
      </c>
      <c r="L80" s="41">
        <f t="shared" si="20"/>
        <v>1.4292334823713162</v>
      </c>
      <c r="M80" s="41">
        <f t="shared" si="20"/>
        <v>1.5146760205542418</v>
      </c>
      <c r="N80" s="41">
        <f t="shared" si="20"/>
        <v>1.5812602164969998</v>
      </c>
      <c r="O80" s="41">
        <f t="shared" si="20"/>
        <v>1.6328258140713081</v>
      </c>
      <c r="P80" s="41">
        <f t="shared" si="20"/>
        <v>1.6724321471686474</v>
      </c>
      <c r="Q80" s="41">
        <f t="shared" si="20"/>
        <v>1.7025167550791633</v>
      </c>
      <c r="R80" s="41">
        <f t="shared" si="20"/>
        <v>1.7250217579978437</v>
      </c>
      <c r="S80" s="41">
        <f t="shared" si="20"/>
        <v>1.7414945460792612</v>
      </c>
      <c r="T80" s="41">
        <f t="shared" si="20"/>
        <v>1.7531680032604131</v>
      </c>
      <c r="U80" s="41">
        <f t="shared" si="20"/>
        <v>1.7463376129628885</v>
      </c>
      <c r="V80" s="41">
        <f t="shared" si="20"/>
        <v>1.7394592819213921</v>
      </c>
      <c r="W80" s="41">
        <f t="shared" si="20"/>
        <v>1.7325848250586557</v>
      </c>
      <c r="X80" s="41">
        <f t="shared" si="20"/>
        <v>1.7257335256718993</v>
      </c>
      <c r="Y80" s="41">
        <f>SUM(Y61:Y79)</f>
        <v>31.160120727180061</v>
      </c>
      <c r="Z80" s="41"/>
      <c r="AA80" s="41">
        <f>SUM(AA61:AA62)</f>
        <v>0</v>
      </c>
      <c r="AB80" s="10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105" t="s">
        <v>265</v>
      </c>
      <c r="B83" s="106"/>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26"/>
      <c r="D84" s="126"/>
      <c r="E84" s="98">
        <f>E59</f>
        <v>2016</v>
      </c>
      <c r="F84" s="98">
        <f t="shared" ref="F84:X84" si="21">F59</f>
        <v>2017</v>
      </c>
      <c r="G84" s="98">
        <f t="shared" si="21"/>
        <v>2018</v>
      </c>
      <c r="H84" s="98">
        <f t="shared" si="21"/>
        <v>2019</v>
      </c>
      <c r="I84" s="98">
        <f t="shared" si="21"/>
        <v>2020</v>
      </c>
      <c r="J84" s="98">
        <f t="shared" si="21"/>
        <v>2021</v>
      </c>
      <c r="K84" s="98">
        <f t="shared" si="21"/>
        <v>2022</v>
      </c>
      <c r="L84" s="98">
        <f t="shared" si="21"/>
        <v>2023</v>
      </c>
      <c r="M84" s="98">
        <f t="shared" si="21"/>
        <v>2024</v>
      </c>
      <c r="N84" s="98">
        <f t="shared" si="21"/>
        <v>2025</v>
      </c>
      <c r="O84" s="98">
        <f t="shared" si="21"/>
        <v>2026</v>
      </c>
      <c r="P84" s="98">
        <f t="shared" si="21"/>
        <v>2027</v>
      </c>
      <c r="Q84" s="98">
        <f t="shared" si="21"/>
        <v>2028</v>
      </c>
      <c r="R84" s="98">
        <f t="shared" si="21"/>
        <v>2029</v>
      </c>
      <c r="S84" s="98">
        <f t="shared" si="21"/>
        <v>2030</v>
      </c>
      <c r="T84" s="98">
        <f t="shared" si="21"/>
        <v>2031</v>
      </c>
      <c r="U84" s="98">
        <f t="shared" si="21"/>
        <v>2032</v>
      </c>
      <c r="V84" s="98">
        <f t="shared" si="21"/>
        <v>2033</v>
      </c>
      <c r="W84" s="98">
        <f t="shared" si="21"/>
        <v>2034</v>
      </c>
      <c r="X84" s="98">
        <f t="shared" si="21"/>
        <v>2035</v>
      </c>
      <c r="Y84" s="98" t="s">
        <v>372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7" t="s">
        <v>262</v>
      </c>
      <c r="D85" s="127" t="s">
        <v>262</v>
      </c>
      <c r="E85" s="99" t="str">
        <f>CONCATENATE("aMW_",E$11)</f>
        <v>aMW_2016</v>
      </c>
      <c r="F85" s="99" t="str">
        <f t="shared" ref="F85:X85" si="22">CONCATENATE("aMW_",F$11)</f>
        <v>aMW_2017</v>
      </c>
      <c r="G85" s="99" t="str">
        <f t="shared" si="22"/>
        <v>aMW_2018</v>
      </c>
      <c r="H85" s="99" t="str">
        <f t="shared" si="22"/>
        <v>aMW_2019</v>
      </c>
      <c r="I85" s="99" t="str">
        <f t="shared" si="22"/>
        <v>aMW_2020</v>
      </c>
      <c r="J85" s="99" t="str">
        <f t="shared" si="22"/>
        <v>aMW_2021</v>
      </c>
      <c r="K85" s="99" t="str">
        <f t="shared" si="22"/>
        <v>aMW_2022</v>
      </c>
      <c r="L85" s="99" t="str">
        <f t="shared" si="22"/>
        <v>aMW_2023</v>
      </c>
      <c r="M85" s="99" t="str">
        <f t="shared" si="22"/>
        <v>aMW_2024</v>
      </c>
      <c r="N85" s="99" t="str">
        <f t="shared" si="22"/>
        <v>aMW_2025</v>
      </c>
      <c r="O85" s="99" t="str">
        <f t="shared" si="22"/>
        <v>aMW_2026</v>
      </c>
      <c r="P85" s="99" t="str">
        <f t="shared" si="22"/>
        <v>aMW_2027</v>
      </c>
      <c r="Q85" s="99" t="str">
        <f t="shared" si="22"/>
        <v>aMW_2028</v>
      </c>
      <c r="R85" s="99" t="str">
        <f t="shared" si="22"/>
        <v>aMW_2029</v>
      </c>
      <c r="S85" s="99" t="str">
        <f t="shared" si="22"/>
        <v>aMW_2030</v>
      </c>
      <c r="T85" s="99" t="str">
        <f t="shared" si="22"/>
        <v>aMW_2031</v>
      </c>
      <c r="U85" s="99" t="str">
        <f t="shared" si="22"/>
        <v>aMW_2032</v>
      </c>
      <c r="V85" s="99" t="str">
        <f t="shared" si="22"/>
        <v>aMW_2033</v>
      </c>
      <c r="W85" s="99" t="str">
        <f t="shared" si="22"/>
        <v>aMW_2034</v>
      </c>
      <c r="X85" s="99" t="str">
        <f t="shared" si="22"/>
        <v>aMW_2035</v>
      </c>
      <c r="Y85" s="99" t="s">
        <v>499</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1" t="s">
        <v>55</v>
      </c>
      <c r="C86" s="122" t="s">
        <v>266</v>
      </c>
      <c r="D86" s="122" t="s">
        <v>267</v>
      </c>
      <c r="E86" s="52">
        <f>DSUM($B$60:$Y$78,E$60,$C$85:$D86)</f>
        <v>0</v>
      </c>
      <c r="F86" s="52">
        <f>DSUM($B$60:$Y$78,F$60,$C$85:$D86)</f>
        <v>0</v>
      </c>
      <c r="G86" s="52">
        <f>DSUM($B$60:$Y$78,G$60,$C$85:$D86)</f>
        <v>0</v>
      </c>
      <c r="H86" s="52">
        <f>DSUM($B$60:$Y$78,H$60,$C$85:$D86)</f>
        <v>0</v>
      </c>
      <c r="I86" s="52">
        <f>DSUM($B$60:$Y$78,I$60,$C$85:$D86)</f>
        <v>0</v>
      </c>
      <c r="J86" s="52">
        <f>DSUM($B$60:$Y$78,J$60,$C$85:$D86)</f>
        <v>0</v>
      </c>
      <c r="K86" s="52">
        <f>DSUM($B$60:$Y$78,K$60,$C$85:$D86)</f>
        <v>0</v>
      </c>
      <c r="L86" s="52">
        <f>DSUM($B$60:$Y$78,L$60,$C$85:$D86)</f>
        <v>0</v>
      </c>
      <c r="M86" s="52">
        <f>DSUM($B$60:$Y$78,M$60,$C$85:$D86)</f>
        <v>0</v>
      </c>
      <c r="N86" s="52">
        <f>DSUM($B$60:$Y$78,N$60,$C$85:$D86)</f>
        <v>0</v>
      </c>
      <c r="O86" s="52">
        <f>DSUM($B$60:$Y$78,O$60,$C$85:$D86)</f>
        <v>0</v>
      </c>
      <c r="P86" s="52">
        <f>DSUM($B$60:$Y$78,P$60,$C$85:$D86)</f>
        <v>0</v>
      </c>
      <c r="Q86" s="52">
        <f>DSUM($B$60:$Y$78,Q$60,$C$85:$D86)</f>
        <v>0</v>
      </c>
      <c r="R86" s="52">
        <f>DSUM($B$60:$Y$78,R$60,$C$85:$D86)</f>
        <v>0</v>
      </c>
      <c r="S86" s="52">
        <f>DSUM($B$60:$Y$78,S$60,$C$85:$D86)</f>
        <v>0</v>
      </c>
      <c r="T86" s="52">
        <f>DSUM($B$60:$Y$78,T$60,$C$85:$D86)</f>
        <v>0</v>
      </c>
      <c r="U86" s="52">
        <f>DSUM($B$60:$Y$78,U$60,$C$85:$D86)</f>
        <v>0</v>
      </c>
      <c r="V86" s="52">
        <f>DSUM($B$60:$Y$78,V$60,$C$85:$D86)</f>
        <v>0</v>
      </c>
      <c r="W86" s="52">
        <f>DSUM($B$60:$Y$78,W$60,$C$85:$D86)</f>
        <v>0</v>
      </c>
      <c r="X86" s="52">
        <f>DSUM($B$60:$Y$78,X$60,$C$85:$D86)</f>
        <v>0</v>
      </c>
      <c r="Y86" s="52">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1" t="s">
        <v>56</v>
      </c>
      <c r="C87" s="122" t="s">
        <v>268</v>
      </c>
      <c r="D87" s="122" t="s">
        <v>269</v>
      </c>
      <c r="E87" s="52">
        <f>DSUM($B$60:$Y$78,E$60,$C$85:$D87)</f>
        <v>0</v>
      </c>
      <c r="F87" s="52">
        <f>DSUM($B$60:$Y$78,F$60,$C$85:$D87)</f>
        <v>0</v>
      </c>
      <c r="G87" s="52">
        <f>DSUM($B$60:$Y$78,G$60,$C$85:$D87)</f>
        <v>0</v>
      </c>
      <c r="H87" s="52">
        <f>DSUM($B$60:$Y$78,H$60,$C$85:$D87)</f>
        <v>0</v>
      </c>
      <c r="I87" s="52">
        <f>DSUM($B$60:$Y$78,I$60,$C$85:$D87)</f>
        <v>0</v>
      </c>
      <c r="J87" s="52">
        <f>DSUM($B$60:$Y$78,J$60,$C$85:$D87)</f>
        <v>0</v>
      </c>
      <c r="K87" s="52">
        <f>DSUM($B$60:$Y$78,K$60,$C$85:$D87)</f>
        <v>0</v>
      </c>
      <c r="L87" s="52">
        <f>DSUM($B$60:$Y$78,L$60,$C$85:$D87)</f>
        <v>0</v>
      </c>
      <c r="M87" s="52">
        <f>DSUM($B$60:$Y$78,M$60,$C$85:$D87)</f>
        <v>0</v>
      </c>
      <c r="N87" s="52">
        <f>DSUM($B$60:$Y$78,N$60,$C$85:$D87)</f>
        <v>0</v>
      </c>
      <c r="O87" s="52">
        <f>DSUM($B$60:$Y$78,O$60,$C$85:$D87)</f>
        <v>0</v>
      </c>
      <c r="P87" s="52">
        <f>DSUM($B$60:$Y$78,P$60,$C$85:$D87)</f>
        <v>0</v>
      </c>
      <c r="Q87" s="52">
        <f>DSUM($B$60:$Y$78,Q$60,$C$85:$D87)</f>
        <v>0</v>
      </c>
      <c r="R87" s="52">
        <f>DSUM($B$60:$Y$78,R$60,$C$85:$D87)</f>
        <v>0</v>
      </c>
      <c r="S87" s="52">
        <f>DSUM($B$60:$Y$78,S$60,$C$85:$D87)</f>
        <v>0</v>
      </c>
      <c r="T87" s="52">
        <f>DSUM($B$60:$Y$78,T$60,$C$85:$D87)</f>
        <v>0</v>
      </c>
      <c r="U87" s="52">
        <f>DSUM($B$60:$Y$78,U$60,$C$85:$D87)</f>
        <v>0</v>
      </c>
      <c r="V87" s="52">
        <f>DSUM($B$60:$Y$78,V$60,$C$85:$D87)</f>
        <v>0</v>
      </c>
      <c r="W87" s="52">
        <f>DSUM($B$60:$Y$78,W$60,$C$85:$D87)</f>
        <v>0</v>
      </c>
      <c r="X87" s="52">
        <f>DSUM($B$60:$Y$78,X$60,$C$85:$D87)</f>
        <v>0</v>
      </c>
      <c r="Y87" s="52">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1" t="s">
        <v>57</v>
      </c>
      <c r="C88" s="122" t="s">
        <v>270</v>
      </c>
      <c r="D88" s="122" t="s">
        <v>271</v>
      </c>
      <c r="E88" s="52">
        <f>DSUM($B$60:$Y$78,E$60,$C$85:$D88)</f>
        <v>0</v>
      </c>
      <c r="F88" s="52">
        <f>DSUM($B$60:$Y$78,F$60,$C$85:$D88)</f>
        <v>0</v>
      </c>
      <c r="G88" s="52">
        <f>DSUM($B$60:$Y$78,G$60,$C$85:$D88)</f>
        <v>0</v>
      </c>
      <c r="H88" s="52">
        <f>DSUM($B$60:$Y$78,H$60,$C$85:$D88)</f>
        <v>0</v>
      </c>
      <c r="I88" s="52">
        <f>DSUM($B$60:$Y$78,I$60,$C$85:$D88)</f>
        <v>0</v>
      </c>
      <c r="J88" s="52">
        <f>DSUM($B$60:$Y$78,J$60,$C$85:$D88)</f>
        <v>0</v>
      </c>
      <c r="K88" s="52">
        <f>DSUM($B$60:$Y$78,K$60,$C$85:$D88)</f>
        <v>0</v>
      </c>
      <c r="L88" s="52">
        <f>DSUM($B$60:$Y$78,L$60,$C$85:$D88)</f>
        <v>0</v>
      </c>
      <c r="M88" s="52">
        <f>DSUM($B$60:$Y$78,M$60,$C$85:$D88)</f>
        <v>0</v>
      </c>
      <c r="N88" s="52">
        <f>DSUM($B$60:$Y$78,N$60,$C$85:$D88)</f>
        <v>0</v>
      </c>
      <c r="O88" s="52">
        <f>DSUM($B$60:$Y$78,O$60,$C$85:$D88)</f>
        <v>0</v>
      </c>
      <c r="P88" s="52">
        <f>DSUM($B$60:$Y$78,P$60,$C$85:$D88)</f>
        <v>0</v>
      </c>
      <c r="Q88" s="52">
        <f>DSUM($B$60:$Y$78,Q$60,$C$85:$D88)</f>
        <v>0</v>
      </c>
      <c r="R88" s="52">
        <f>DSUM($B$60:$Y$78,R$60,$C$85:$D88)</f>
        <v>0</v>
      </c>
      <c r="S88" s="52">
        <f>DSUM($B$60:$Y$78,S$60,$C$85:$D88)</f>
        <v>0</v>
      </c>
      <c r="T88" s="52">
        <f>DSUM($B$60:$Y$78,T$60,$C$85:$D88)</f>
        <v>0</v>
      </c>
      <c r="U88" s="52">
        <f>DSUM($B$60:$Y$78,U$60,$C$85:$D88)</f>
        <v>0</v>
      </c>
      <c r="V88" s="52">
        <f>DSUM($B$60:$Y$78,V$60,$C$85:$D88)</f>
        <v>0</v>
      </c>
      <c r="W88" s="52">
        <f>DSUM($B$60:$Y$78,W$60,$C$85:$D88)</f>
        <v>0</v>
      </c>
      <c r="X88" s="52">
        <f>DSUM($B$60:$Y$78,X$60,$C$85:$D88)</f>
        <v>0</v>
      </c>
      <c r="Y88" s="52">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1" t="s">
        <v>58</v>
      </c>
      <c r="C89" s="122" t="s">
        <v>272</v>
      </c>
      <c r="D89" s="122" t="s">
        <v>273</v>
      </c>
      <c r="E89" s="52">
        <f>DSUM($B$60:$Y$78,E$60,$C$85:$D89)</f>
        <v>0.20428435691476252</v>
      </c>
      <c r="F89" s="52">
        <f>DSUM($B$60:$Y$78,F$60,$C$85:$D89)</f>
        <v>0.40692463245005922</v>
      </c>
      <c r="G89" s="52">
        <f>DSUM($B$60:$Y$78,G$60,$C$85:$D89)</f>
        <v>0.60793308446400574</v>
      </c>
      <c r="H89" s="52">
        <f>DSUM($B$60:$Y$78,H$60,$C$85:$D89)</f>
        <v>0.80732186890789592</v>
      </c>
      <c r="I89" s="52">
        <f>DSUM($B$60:$Y$78,I$60,$C$85:$D89)</f>
        <v>1.0051030407712442</v>
      </c>
      <c r="J89" s="52">
        <f>DSUM($B$60:$Y$78,J$60,$C$85:$D89)</f>
        <v>1.1812670791005626</v>
      </c>
      <c r="K89" s="52">
        <f>DSUM($B$60:$Y$78,K$60,$C$85:$D89)</f>
        <v>1.3201133672743828</v>
      </c>
      <c r="L89" s="52">
        <f>DSUM($B$60:$Y$78,L$60,$C$85:$D89)</f>
        <v>1.4292334823713162</v>
      </c>
      <c r="M89" s="52">
        <f>DSUM($B$60:$Y$78,M$60,$C$85:$D89)</f>
        <v>1.5146760205542418</v>
      </c>
      <c r="N89" s="52">
        <f>DSUM($B$60:$Y$78,N$60,$C$85:$D89)</f>
        <v>1.5812602164969998</v>
      </c>
      <c r="O89" s="52">
        <f>DSUM($B$60:$Y$78,O$60,$C$85:$D89)</f>
        <v>1.6328258140713081</v>
      </c>
      <c r="P89" s="52">
        <f>DSUM($B$60:$Y$78,P$60,$C$85:$D89)</f>
        <v>1.6724321471686474</v>
      </c>
      <c r="Q89" s="52">
        <f>DSUM($B$60:$Y$78,Q$60,$C$85:$D89)</f>
        <v>1.7025167550791633</v>
      </c>
      <c r="R89" s="52">
        <f>DSUM($B$60:$Y$78,R$60,$C$85:$D89)</f>
        <v>1.7250217579978437</v>
      </c>
      <c r="S89" s="52">
        <f>DSUM($B$60:$Y$78,S$60,$C$85:$D89)</f>
        <v>1.7414945460792612</v>
      </c>
      <c r="T89" s="52">
        <f>DSUM($B$60:$Y$78,T$60,$C$85:$D89)</f>
        <v>1.7531680032604131</v>
      </c>
      <c r="U89" s="52">
        <f>DSUM($B$60:$Y$78,U$60,$C$85:$D89)</f>
        <v>1.7463376129628885</v>
      </c>
      <c r="V89" s="52">
        <f>DSUM($B$60:$Y$78,V$60,$C$85:$D89)</f>
        <v>1.7394592819213921</v>
      </c>
      <c r="W89" s="52">
        <f>DSUM($B$60:$Y$78,W$60,$C$85:$D89)</f>
        <v>1.7325848250586557</v>
      </c>
      <c r="X89" s="52">
        <f>DSUM($B$60:$Y$78,X$60,$C$85:$D89)</f>
        <v>1.7257335256718993</v>
      </c>
      <c r="Y89" s="52">
        <f>DSUM($B$60:$Y$78,Y$60,$C$85:$D89)</f>
        <v>31.160120727180061</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1" t="s">
        <v>59</v>
      </c>
      <c r="C90" s="122" t="s">
        <v>274</v>
      </c>
      <c r="D90" s="122" t="s">
        <v>275</v>
      </c>
      <c r="E90" s="52">
        <f>DSUM($B$60:$Y$78,E$60,$C$85:$D90)</f>
        <v>0.20428435691476252</v>
      </c>
      <c r="F90" s="52">
        <f>DSUM($B$60:$Y$78,F$60,$C$85:$D90)</f>
        <v>0.40692463245005922</v>
      </c>
      <c r="G90" s="52">
        <f>DSUM($B$60:$Y$78,G$60,$C$85:$D90)</f>
        <v>0.60793308446400574</v>
      </c>
      <c r="H90" s="52">
        <f>DSUM($B$60:$Y$78,H$60,$C$85:$D90)</f>
        <v>0.80732186890789592</v>
      </c>
      <c r="I90" s="52">
        <f>DSUM($B$60:$Y$78,I$60,$C$85:$D90)</f>
        <v>1.0051030407712442</v>
      </c>
      <c r="J90" s="52">
        <f>DSUM($B$60:$Y$78,J$60,$C$85:$D90)</f>
        <v>1.1812670791005626</v>
      </c>
      <c r="K90" s="52">
        <f>DSUM($B$60:$Y$78,K$60,$C$85:$D90)</f>
        <v>1.3201133672743828</v>
      </c>
      <c r="L90" s="52">
        <f>DSUM($B$60:$Y$78,L$60,$C$85:$D90)</f>
        <v>1.4292334823713162</v>
      </c>
      <c r="M90" s="52">
        <f>DSUM($B$60:$Y$78,M$60,$C$85:$D90)</f>
        <v>1.5146760205542418</v>
      </c>
      <c r="N90" s="52">
        <f>DSUM($B$60:$Y$78,N$60,$C$85:$D90)</f>
        <v>1.5812602164969998</v>
      </c>
      <c r="O90" s="52">
        <f>DSUM($B$60:$Y$78,O$60,$C$85:$D90)</f>
        <v>1.6328258140713081</v>
      </c>
      <c r="P90" s="52">
        <f>DSUM($B$60:$Y$78,P$60,$C$85:$D90)</f>
        <v>1.6724321471686474</v>
      </c>
      <c r="Q90" s="52">
        <f>DSUM($B$60:$Y$78,Q$60,$C$85:$D90)</f>
        <v>1.7025167550791633</v>
      </c>
      <c r="R90" s="52">
        <f>DSUM($B$60:$Y$78,R$60,$C$85:$D90)</f>
        <v>1.7250217579978437</v>
      </c>
      <c r="S90" s="52">
        <f>DSUM($B$60:$Y$78,S$60,$C$85:$D90)</f>
        <v>1.7414945460792612</v>
      </c>
      <c r="T90" s="52">
        <f>DSUM($B$60:$Y$78,T$60,$C$85:$D90)</f>
        <v>1.7531680032604131</v>
      </c>
      <c r="U90" s="52">
        <f>DSUM($B$60:$Y$78,U$60,$C$85:$D90)</f>
        <v>1.7463376129628885</v>
      </c>
      <c r="V90" s="52">
        <f>DSUM($B$60:$Y$78,V$60,$C$85:$D90)</f>
        <v>1.7394592819213921</v>
      </c>
      <c r="W90" s="52">
        <f>DSUM($B$60:$Y$78,W$60,$C$85:$D90)</f>
        <v>1.7325848250586557</v>
      </c>
      <c r="X90" s="52">
        <f>DSUM($B$60:$Y$78,X$60,$C$85:$D90)</f>
        <v>1.7257335256718993</v>
      </c>
      <c r="Y90" s="52">
        <f>DSUM($B$60:$Y$78,Y$60,$C$85:$D90)</f>
        <v>31.160120727180061</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1" t="s">
        <v>60</v>
      </c>
      <c r="C91" s="122" t="s">
        <v>276</v>
      </c>
      <c r="D91" s="122" t="s">
        <v>277</v>
      </c>
      <c r="E91" s="52">
        <f>DSUM($B$60:$Y$78,E$60,$C$85:$D91)</f>
        <v>0.20428435691476252</v>
      </c>
      <c r="F91" s="52">
        <f>DSUM($B$60:$Y$78,F$60,$C$85:$D91)</f>
        <v>0.40692463245005922</v>
      </c>
      <c r="G91" s="52">
        <f>DSUM($B$60:$Y$78,G$60,$C$85:$D91)</f>
        <v>0.60793308446400574</v>
      </c>
      <c r="H91" s="52">
        <f>DSUM($B$60:$Y$78,H$60,$C$85:$D91)</f>
        <v>0.80732186890789592</v>
      </c>
      <c r="I91" s="52">
        <f>DSUM($B$60:$Y$78,I$60,$C$85:$D91)</f>
        <v>1.0051030407712442</v>
      </c>
      <c r="J91" s="52">
        <f>DSUM($B$60:$Y$78,J$60,$C$85:$D91)</f>
        <v>1.1812670791005626</v>
      </c>
      <c r="K91" s="52">
        <f>DSUM($B$60:$Y$78,K$60,$C$85:$D91)</f>
        <v>1.3201133672743828</v>
      </c>
      <c r="L91" s="52">
        <f>DSUM($B$60:$Y$78,L$60,$C$85:$D91)</f>
        <v>1.4292334823713162</v>
      </c>
      <c r="M91" s="52">
        <f>DSUM($B$60:$Y$78,M$60,$C$85:$D91)</f>
        <v>1.5146760205542418</v>
      </c>
      <c r="N91" s="52">
        <f>DSUM($B$60:$Y$78,N$60,$C$85:$D91)</f>
        <v>1.5812602164969998</v>
      </c>
      <c r="O91" s="52">
        <f>DSUM($B$60:$Y$78,O$60,$C$85:$D91)</f>
        <v>1.6328258140713081</v>
      </c>
      <c r="P91" s="52">
        <f>DSUM($B$60:$Y$78,P$60,$C$85:$D91)</f>
        <v>1.6724321471686474</v>
      </c>
      <c r="Q91" s="52">
        <f>DSUM($B$60:$Y$78,Q$60,$C$85:$D91)</f>
        <v>1.7025167550791633</v>
      </c>
      <c r="R91" s="52">
        <f>DSUM($B$60:$Y$78,R$60,$C$85:$D91)</f>
        <v>1.7250217579978437</v>
      </c>
      <c r="S91" s="52">
        <f>DSUM($B$60:$Y$78,S$60,$C$85:$D91)</f>
        <v>1.7414945460792612</v>
      </c>
      <c r="T91" s="52">
        <f>DSUM($B$60:$Y$78,T$60,$C$85:$D91)</f>
        <v>1.7531680032604131</v>
      </c>
      <c r="U91" s="52">
        <f>DSUM($B$60:$Y$78,U$60,$C$85:$D91)</f>
        <v>1.7463376129628885</v>
      </c>
      <c r="V91" s="52">
        <f>DSUM($B$60:$Y$78,V$60,$C$85:$D91)</f>
        <v>1.7394592819213921</v>
      </c>
      <c r="W91" s="52">
        <f>DSUM($B$60:$Y$78,W$60,$C$85:$D91)</f>
        <v>1.7325848250586557</v>
      </c>
      <c r="X91" s="52">
        <f>DSUM($B$60:$Y$78,X$60,$C$85:$D91)</f>
        <v>1.7257335256718993</v>
      </c>
      <c r="Y91" s="52">
        <f>DSUM($B$60:$Y$78,Y$60,$C$85:$D91)</f>
        <v>31.160120727180061</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1" t="s">
        <v>61</v>
      </c>
      <c r="C92" s="122" t="s">
        <v>278</v>
      </c>
      <c r="D92" s="122" t="s">
        <v>279</v>
      </c>
      <c r="E92" s="52">
        <f>DSUM($B$60:$Y$78,E$60,$C$85:$D92)</f>
        <v>0.20428435691476252</v>
      </c>
      <c r="F92" s="52">
        <f>DSUM($B$60:$Y$78,F$60,$C$85:$D92)</f>
        <v>0.40692463245005922</v>
      </c>
      <c r="G92" s="52">
        <f>DSUM($B$60:$Y$78,G$60,$C$85:$D92)</f>
        <v>0.60793308446400574</v>
      </c>
      <c r="H92" s="52">
        <f>DSUM($B$60:$Y$78,H$60,$C$85:$D92)</f>
        <v>0.80732186890789592</v>
      </c>
      <c r="I92" s="52">
        <f>DSUM($B$60:$Y$78,I$60,$C$85:$D92)</f>
        <v>1.0051030407712442</v>
      </c>
      <c r="J92" s="52">
        <f>DSUM($B$60:$Y$78,J$60,$C$85:$D92)</f>
        <v>1.1812670791005626</v>
      </c>
      <c r="K92" s="52">
        <f>DSUM($B$60:$Y$78,K$60,$C$85:$D92)</f>
        <v>1.3201133672743828</v>
      </c>
      <c r="L92" s="52">
        <f>DSUM($B$60:$Y$78,L$60,$C$85:$D92)</f>
        <v>1.4292334823713162</v>
      </c>
      <c r="M92" s="52">
        <f>DSUM($B$60:$Y$78,M$60,$C$85:$D92)</f>
        <v>1.5146760205542418</v>
      </c>
      <c r="N92" s="52">
        <f>DSUM($B$60:$Y$78,N$60,$C$85:$D92)</f>
        <v>1.5812602164969998</v>
      </c>
      <c r="O92" s="52">
        <f>DSUM($B$60:$Y$78,O$60,$C$85:$D92)</f>
        <v>1.6328258140713081</v>
      </c>
      <c r="P92" s="52">
        <f>DSUM($B$60:$Y$78,P$60,$C$85:$D92)</f>
        <v>1.6724321471686474</v>
      </c>
      <c r="Q92" s="52">
        <f>DSUM($B$60:$Y$78,Q$60,$C$85:$D92)</f>
        <v>1.7025167550791633</v>
      </c>
      <c r="R92" s="52">
        <f>DSUM($B$60:$Y$78,R$60,$C$85:$D92)</f>
        <v>1.7250217579978437</v>
      </c>
      <c r="S92" s="52">
        <f>DSUM($B$60:$Y$78,S$60,$C$85:$D92)</f>
        <v>1.7414945460792612</v>
      </c>
      <c r="T92" s="52">
        <f>DSUM($B$60:$Y$78,T$60,$C$85:$D92)</f>
        <v>1.7531680032604131</v>
      </c>
      <c r="U92" s="52">
        <f>DSUM($B$60:$Y$78,U$60,$C$85:$D92)</f>
        <v>1.7463376129628885</v>
      </c>
      <c r="V92" s="52">
        <f>DSUM($B$60:$Y$78,V$60,$C$85:$D92)</f>
        <v>1.7394592819213921</v>
      </c>
      <c r="W92" s="52">
        <f>DSUM($B$60:$Y$78,W$60,$C$85:$D92)</f>
        <v>1.7325848250586557</v>
      </c>
      <c r="X92" s="52">
        <f>DSUM($B$60:$Y$78,X$60,$C$85:$D92)</f>
        <v>1.7257335256718993</v>
      </c>
      <c r="Y92" s="52">
        <f>DSUM($B$60:$Y$78,Y$60,$C$85:$D92)</f>
        <v>31.160120727180061</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1" t="s">
        <v>62</v>
      </c>
      <c r="C93" s="122" t="s">
        <v>280</v>
      </c>
      <c r="D93" s="122" t="s">
        <v>281</v>
      </c>
      <c r="E93" s="52">
        <f>DSUM($B$60:$Y$78,E$60,$C$85:$D93)</f>
        <v>0.20428435691476252</v>
      </c>
      <c r="F93" s="52">
        <f>DSUM($B$60:$Y$78,F$60,$C$85:$D93)</f>
        <v>0.40692463245005922</v>
      </c>
      <c r="G93" s="52">
        <f>DSUM($B$60:$Y$78,G$60,$C$85:$D93)</f>
        <v>0.60793308446400574</v>
      </c>
      <c r="H93" s="52">
        <f>DSUM($B$60:$Y$78,H$60,$C$85:$D93)</f>
        <v>0.80732186890789592</v>
      </c>
      <c r="I93" s="52">
        <f>DSUM($B$60:$Y$78,I$60,$C$85:$D93)</f>
        <v>1.0051030407712442</v>
      </c>
      <c r="J93" s="52">
        <f>DSUM($B$60:$Y$78,J$60,$C$85:$D93)</f>
        <v>1.1812670791005626</v>
      </c>
      <c r="K93" s="52">
        <f>DSUM($B$60:$Y$78,K$60,$C$85:$D93)</f>
        <v>1.3201133672743828</v>
      </c>
      <c r="L93" s="52">
        <f>DSUM($B$60:$Y$78,L$60,$C$85:$D93)</f>
        <v>1.4292334823713162</v>
      </c>
      <c r="M93" s="52">
        <f>DSUM($B$60:$Y$78,M$60,$C$85:$D93)</f>
        <v>1.5146760205542418</v>
      </c>
      <c r="N93" s="52">
        <f>DSUM($B$60:$Y$78,N$60,$C$85:$D93)</f>
        <v>1.5812602164969998</v>
      </c>
      <c r="O93" s="52">
        <f>DSUM($B$60:$Y$78,O$60,$C$85:$D93)</f>
        <v>1.6328258140713081</v>
      </c>
      <c r="P93" s="52">
        <f>DSUM($B$60:$Y$78,P$60,$C$85:$D93)</f>
        <v>1.6724321471686474</v>
      </c>
      <c r="Q93" s="52">
        <f>DSUM($B$60:$Y$78,Q$60,$C$85:$D93)</f>
        <v>1.7025167550791633</v>
      </c>
      <c r="R93" s="52">
        <f>DSUM($B$60:$Y$78,R$60,$C$85:$D93)</f>
        <v>1.7250217579978437</v>
      </c>
      <c r="S93" s="52">
        <f>DSUM($B$60:$Y$78,S$60,$C$85:$D93)</f>
        <v>1.7414945460792612</v>
      </c>
      <c r="T93" s="52">
        <f>DSUM($B$60:$Y$78,T$60,$C$85:$D93)</f>
        <v>1.7531680032604131</v>
      </c>
      <c r="U93" s="52">
        <f>DSUM($B$60:$Y$78,U$60,$C$85:$D93)</f>
        <v>1.7463376129628885</v>
      </c>
      <c r="V93" s="52">
        <f>DSUM($B$60:$Y$78,V$60,$C$85:$D93)</f>
        <v>1.7394592819213921</v>
      </c>
      <c r="W93" s="52">
        <f>DSUM($B$60:$Y$78,W$60,$C$85:$D93)</f>
        <v>1.7325848250586557</v>
      </c>
      <c r="X93" s="52">
        <f>DSUM($B$60:$Y$78,X$60,$C$85:$D93)</f>
        <v>1.7257335256718993</v>
      </c>
      <c r="Y93" s="52">
        <f>DSUM($B$60:$Y$78,Y$60,$C$85:$D93)</f>
        <v>31.160120727180061</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1" t="s">
        <v>63</v>
      </c>
      <c r="C94" s="122" t="s">
        <v>282</v>
      </c>
      <c r="D94" s="122" t="s">
        <v>283</v>
      </c>
      <c r="E94" s="52">
        <f>DSUM($B$60:$Y$78,E$60,$C$85:$D94)</f>
        <v>0.20428435691476252</v>
      </c>
      <c r="F94" s="52">
        <f>DSUM($B$60:$Y$78,F$60,$C$85:$D94)</f>
        <v>0.40692463245005922</v>
      </c>
      <c r="G94" s="52">
        <f>DSUM($B$60:$Y$78,G$60,$C$85:$D94)</f>
        <v>0.60793308446400574</v>
      </c>
      <c r="H94" s="52">
        <f>DSUM($B$60:$Y$78,H$60,$C$85:$D94)</f>
        <v>0.80732186890789592</v>
      </c>
      <c r="I94" s="52">
        <f>DSUM($B$60:$Y$78,I$60,$C$85:$D94)</f>
        <v>1.0051030407712442</v>
      </c>
      <c r="J94" s="52">
        <f>DSUM($B$60:$Y$78,J$60,$C$85:$D94)</f>
        <v>1.1812670791005626</v>
      </c>
      <c r="K94" s="52">
        <f>DSUM($B$60:$Y$78,K$60,$C$85:$D94)</f>
        <v>1.3201133672743828</v>
      </c>
      <c r="L94" s="52">
        <f>DSUM($B$60:$Y$78,L$60,$C$85:$D94)</f>
        <v>1.4292334823713162</v>
      </c>
      <c r="M94" s="52">
        <f>DSUM($B$60:$Y$78,M$60,$C$85:$D94)</f>
        <v>1.5146760205542418</v>
      </c>
      <c r="N94" s="52">
        <f>DSUM($B$60:$Y$78,N$60,$C$85:$D94)</f>
        <v>1.5812602164969998</v>
      </c>
      <c r="O94" s="52">
        <f>DSUM($B$60:$Y$78,O$60,$C$85:$D94)</f>
        <v>1.6328258140713081</v>
      </c>
      <c r="P94" s="52">
        <f>DSUM($B$60:$Y$78,P$60,$C$85:$D94)</f>
        <v>1.6724321471686474</v>
      </c>
      <c r="Q94" s="52">
        <f>DSUM($B$60:$Y$78,Q$60,$C$85:$D94)</f>
        <v>1.7025167550791633</v>
      </c>
      <c r="R94" s="52">
        <f>DSUM($B$60:$Y$78,R$60,$C$85:$D94)</f>
        <v>1.7250217579978437</v>
      </c>
      <c r="S94" s="52">
        <f>DSUM($B$60:$Y$78,S$60,$C$85:$D94)</f>
        <v>1.7414945460792612</v>
      </c>
      <c r="T94" s="52">
        <f>DSUM($B$60:$Y$78,T$60,$C$85:$D94)</f>
        <v>1.7531680032604131</v>
      </c>
      <c r="U94" s="52">
        <f>DSUM($B$60:$Y$78,U$60,$C$85:$D94)</f>
        <v>1.7463376129628885</v>
      </c>
      <c r="V94" s="52">
        <f>DSUM($B$60:$Y$78,V$60,$C$85:$D94)</f>
        <v>1.7394592819213921</v>
      </c>
      <c r="W94" s="52">
        <f>DSUM($B$60:$Y$78,W$60,$C$85:$D94)</f>
        <v>1.7325848250586557</v>
      </c>
      <c r="X94" s="52">
        <f>DSUM($B$60:$Y$78,X$60,$C$85:$D94)</f>
        <v>1.7257335256718993</v>
      </c>
      <c r="Y94" s="52">
        <f>DSUM($B$60:$Y$78,Y$60,$C$85:$D94)</f>
        <v>31.160120727180061</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1" t="s">
        <v>64</v>
      </c>
      <c r="C95" s="122" t="s">
        <v>284</v>
      </c>
      <c r="D95" s="122" t="s">
        <v>285</v>
      </c>
      <c r="E95" s="52">
        <f>DSUM($B$60:$Y$78,E$60,$C$85:$D95)</f>
        <v>0.20428435691476252</v>
      </c>
      <c r="F95" s="52">
        <f>DSUM($B$60:$Y$78,F$60,$C$85:$D95)</f>
        <v>0.40692463245005922</v>
      </c>
      <c r="G95" s="52">
        <f>DSUM($B$60:$Y$78,G$60,$C$85:$D95)</f>
        <v>0.60793308446400574</v>
      </c>
      <c r="H95" s="52">
        <f>DSUM($B$60:$Y$78,H$60,$C$85:$D95)</f>
        <v>0.80732186890789592</v>
      </c>
      <c r="I95" s="52">
        <f>DSUM($B$60:$Y$78,I$60,$C$85:$D95)</f>
        <v>1.0051030407712442</v>
      </c>
      <c r="J95" s="52">
        <f>DSUM($B$60:$Y$78,J$60,$C$85:$D95)</f>
        <v>1.1812670791005626</v>
      </c>
      <c r="K95" s="52">
        <f>DSUM($B$60:$Y$78,K$60,$C$85:$D95)</f>
        <v>1.3201133672743828</v>
      </c>
      <c r="L95" s="52">
        <f>DSUM($B$60:$Y$78,L$60,$C$85:$D95)</f>
        <v>1.4292334823713162</v>
      </c>
      <c r="M95" s="52">
        <f>DSUM($B$60:$Y$78,M$60,$C$85:$D95)</f>
        <v>1.5146760205542418</v>
      </c>
      <c r="N95" s="52">
        <f>DSUM($B$60:$Y$78,N$60,$C$85:$D95)</f>
        <v>1.5812602164969998</v>
      </c>
      <c r="O95" s="52">
        <f>DSUM($B$60:$Y$78,O$60,$C$85:$D95)</f>
        <v>1.6328258140713081</v>
      </c>
      <c r="P95" s="52">
        <f>DSUM($B$60:$Y$78,P$60,$C$85:$D95)</f>
        <v>1.6724321471686474</v>
      </c>
      <c r="Q95" s="52">
        <f>DSUM($B$60:$Y$78,Q$60,$C$85:$D95)</f>
        <v>1.7025167550791633</v>
      </c>
      <c r="R95" s="52">
        <f>DSUM($B$60:$Y$78,R$60,$C$85:$D95)</f>
        <v>1.7250217579978437</v>
      </c>
      <c r="S95" s="52">
        <f>DSUM($B$60:$Y$78,S$60,$C$85:$D95)</f>
        <v>1.7414945460792612</v>
      </c>
      <c r="T95" s="52">
        <f>DSUM($B$60:$Y$78,T$60,$C$85:$D95)</f>
        <v>1.7531680032604131</v>
      </c>
      <c r="U95" s="52">
        <f>DSUM($B$60:$Y$78,U$60,$C$85:$D95)</f>
        <v>1.7463376129628885</v>
      </c>
      <c r="V95" s="52">
        <f>DSUM($B$60:$Y$78,V$60,$C$85:$D95)</f>
        <v>1.7394592819213921</v>
      </c>
      <c r="W95" s="52">
        <f>DSUM($B$60:$Y$78,W$60,$C$85:$D95)</f>
        <v>1.7325848250586557</v>
      </c>
      <c r="X95" s="52">
        <f>DSUM($B$60:$Y$78,X$60,$C$85:$D95)</f>
        <v>1.7257335256718993</v>
      </c>
      <c r="Y95" s="52">
        <f>DSUM($B$60:$Y$78,Y$60,$C$85:$D95)</f>
        <v>31.160120727180061</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1" t="s">
        <v>65</v>
      </c>
      <c r="C96" s="122" t="s">
        <v>286</v>
      </c>
      <c r="D96" s="122" t="s">
        <v>287</v>
      </c>
      <c r="E96" s="52">
        <f>DSUM($B$60:$Y$78,E$60,$C$85:$D96)</f>
        <v>0.20428435691476252</v>
      </c>
      <c r="F96" s="52">
        <f>DSUM($B$60:$Y$78,F$60,$C$85:$D96)</f>
        <v>0.40692463245005922</v>
      </c>
      <c r="G96" s="52">
        <f>DSUM($B$60:$Y$78,G$60,$C$85:$D96)</f>
        <v>0.60793308446400574</v>
      </c>
      <c r="H96" s="52">
        <f>DSUM($B$60:$Y$78,H$60,$C$85:$D96)</f>
        <v>0.80732186890789592</v>
      </c>
      <c r="I96" s="52">
        <f>DSUM($B$60:$Y$78,I$60,$C$85:$D96)</f>
        <v>1.0051030407712442</v>
      </c>
      <c r="J96" s="52">
        <f>DSUM($B$60:$Y$78,J$60,$C$85:$D96)</f>
        <v>1.1812670791005626</v>
      </c>
      <c r="K96" s="52">
        <f>DSUM($B$60:$Y$78,K$60,$C$85:$D96)</f>
        <v>1.3201133672743828</v>
      </c>
      <c r="L96" s="52">
        <f>DSUM($B$60:$Y$78,L$60,$C$85:$D96)</f>
        <v>1.4292334823713162</v>
      </c>
      <c r="M96" s="52">
        <f>DSUM($B$60:$Y$78,M$60,$C$85:$D96)</f>
        <v>1.5146760205542418</v>
      </c>
      <c r="N96" s="52">
        <f>DSUM($B$60:$Y$78,N$60,$C$85:$D96)</f>
        <v>1.5812602164969998</v>
      </c>
      <c r="O96" s="52">
        <f>DSUM($B$60:$Y$78,O$60,$C$85:$D96)</f>
        <v>1.6328258140713081</v>
      </c>
      <c r="P96" s="52">
        <f>DSUM($B$60:$Y$78,P$60,$C$85:$D96)</f>
        <v>1.6724321471686474</v>
      </c>
      <c r="Q96" s="52">
        <f>DSUM($B$60:$Y$78,Q$60,$C$85:$D96)</f>
        <v>1.7025167550791633</v>
      </c>
      <c r="R96" s="52">
        <f>DSUM($B$60:$Y$78,R$60,$C$85:$D96)</f>
        <v>1.7250217579978437</v>
      </c>
      <c r="S96" s="52">
        <f>DSUM($B$60:$Y$78,S$60,$C$85:$D96)</f>
        <v>1.7414945460792612</v>
      </c>
      <c r="T96" s="52">
        <f>DSUM($B$60:$Y$78,T$60,$C$85:$D96)</f>
        <v>1.7531680032604131</v>
      </c>
      <c r="U96" s="52">
        <f>DSUM($B$60:$Y$78,U$60,$C$85:$D96)</f>
        <v>1.7463376129628885</v>
      </c>
      <c r="V96" s="52">
        <f>DSUM($B$60:$Y$78,V$60,$C$85:$D96)</f>
        <v>1.7394592819213921</v>
      </c>
      <c r="W96" s="52">
        <f>DSUM($B$60:$Y$78,W$60,$C$85:$D96)</f>
        <v>1.7325848250586557</v>
      </c>
      <c r="X96" s="52">
        <f>DSUM($B$60:$Y$78,X$60,$C$85:$D96)</f>
        <v>1.7257335256718993</v>
      </c>
      <c r="Y96" s="52">
        <f>DSUM($B$60:$Y$78,Y$60,$C$85:$D96)</f>
        <v>31.160120727180061</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1" t="s">
        <v>66</v>
      </c>
      <c r="C97" s="122" t="s">
        <v>288</v>
      </c>
      <c r="D97" s="122" t="s">
        <v>289</v>
      </c>
      <c r="E97" s="52">
        <f>DSUM($B$60:$Y$78,E$60,$C$85:$D97)</f>
        <v>0.20428435691476252</v>
      </c>
      <c r="F97" s="52">
        <f>DSUM($B$60:$Y$78,F$60,$C$85:$D97)</f>
        <v>0.40692463245005922</v>
      </c>
      <c r="G97" s="52">
        <f>DSUM($B$60:$Y$78,G$60,$C$85:$D97)</f>
        <v>0.60793308446400574</v>
      </c>
      <c r="H97" s="52">
        <f>DSUM($B$60:$Y$78,H$60,$C$85:$D97)</f>
        <v>0.80732186890789592</v>
      </c>
      <c r="I97" s="52">
        <f>DSUM($B$60:$Y$78,I$60,$C$85:$D97)</f>
        <v>1.0051030407712442</v>
      </c>
      <c r="J97" s="52">
        <f>DSUM($B$60:$Y$78,J$60,$C$85:$D97)</f>
        <v>1.1812670791005626</v>
      </c>
      <c r="K97" s="52">
        <f>DSUM($B$60:$Y$78,K$60,$C$85:$D97)</f>
        <v>1.3201133672743828</v>
      </c>
      <c r="L97" s="52">
        <f>DSUM($B$60:$Y$78,L$60,$C$85:$D97)</f>
        <v>1.4292334823713162</v>
      </c>
      <c r="M97" s="52">
        <f>DSUM($B$60:$Y$78,M$60,$C$85:$D97)</f>
        <v>1.5146760205542418</v>
      </c>
      <c r="N97" s="52">
        <f>DSUM($B$60:$Y$78,N$60,$C$85:$D97)</f>
        <v>1.5812602164969998</v>
      </c>
      <c r="O97" s="52">
        <f>DSUM($B$60:$Y$78,O$60,$C$85:$D97)</f>
        <v>1.6328258140713081</v>
      </c>
      <c r="P97" s="52">
        <f>DSUM($B$60:$Y$78,P$60,$C$85:$D97)</f>
        <v>1.6724321471686474</v>
      </c>
      <c r="Q97" s="52">
        <f>DSUM($B$60:$Y$78,Q$60,$C$85:$D97)</f>
        <v>1.7025167550791633</v>
      </c>
      <c r="R97" s="52">
        <f>DSUM($B$60:$Y$78,R$60,$C$85:$D97)</f>
        <v>1.7250217579978437</v>
      </c>
      <c r="S97" s="52">
        <f>DSUM($B$60:$Y$78,S$60,$C$85:$D97)</f>
        <v>1.7414945460792612</v>
      </c>
      <c r="T97" s="52">
        <f>DSUM($B$60:$Y$78,T$60,$C$85:$D97)</f>
        <v>1.7531680032604131</v>
      </c>
      <c r="U97" s="52">
        <f>DSUM($B$60:$Y$78,U$60,$C$85:$D97)</f>
        <v>1.7463376129628885</v>
      </c>
      <c r="V97" s="52">
        <f>DSUM($B$60:$Y$78,V$60,$C$85:$D97)</f>
        <v>1.7394592819213921</v>
      </c>
      <c r="W97" s="52">
        <f>DSUM($B$60:$Y$78,W$60,$C$85:$D97)</f>
        <v>1.7325848250586557</v>
      </c>
      <c r="X97" s="52">
        <f>DSUM($B$60:$Y$78,X$60,$C$85:$D97)</f>
        <v>1.7257335256718993</v>
      </c>
      <c r="Y97" s="52">
        <f>DSUM($B$60:$Y$78,Y$60,$C$85:$D97)</f>
        <v>31.160120727180061</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1" t="s">
        <v>67</v>
      </c>
      <c r="C98" s="122" t="s">
        <v>290</v>
      </c>
      <c r="D98" s="122" t="s">
        <v>291</v>
      </c>
      <c r="E98" s="52">
        <f>DSUM($B$60:$Y$78,E$60,$C$85:$D98)</f>
        <v>0.20428435691476252</v>
      </c>
      <c r="F98" s="52">
        <f>DSUM($B$60:$Y$78,F$60,$C$85:$D98)</f>
        <v>0.40692463245005922</v>
      </c>
      <c r="G98" s="52">
        <f>DSUM($B$60:$Y$78,G$60,$C$85:$D98)</f>
        <v>0.60793308446400574</v>
      </c>
      <c r="H98" s="52">
        <f>DSUM($B$60:$Y$78,H$60,$C$85:$D98)</f>
        <v>0.80732186890789592</v>
      </c>
      <c r="I98" s="52">
        <f>DSUM($B$60:$Y$78,I$60,$C$85:$D98)</f>
        <v>1.0051030407712442</v>
      </c>
      <c r="J98" s="52">
        <f>DSUM($B$60:$Y$78,J$60,$C$85:$D98)</f>
        <v>1.1812670791005626</v>
      </c>
      <c r="K98" s="52">
        <f>DSUM($B$60:$Y$78,K$60,$C$85:$D98)</f>
        <v>1.3201133672743828</v>
      </c>
      <c r="L98" s="52">
        <f>DSUM($B$60:$Y$78,L$60,$C$85:$D98)</f>
        <v>1.4292334823713162</v>
      </c>
      <c r="M98" s="52">
        <f>DSUM($B$60:$Y$78,M$60,$C$85:$D98)</f>
        <v>1.5146760205542418</v>
      </c>
      <c r="N98" s="52">
        <f>DSUM($B$60:$Y$78,N$60,$C$85:$D98)</f>
        <v>1.5812602164969998</v>
      </c>
      <c r="O98" s="52">
        <f>DSUM($B$60:$Y$78,O$60,$C$85:$D98)</f>
        <v>1.6328258140713081</v>
      </c>
      <c r="P98" s="52">
        <f>DSUM($B$60:$Y$78,P$60,$C$85:$D98)</f>
        <v>1.6724321471686474</v>
      </c>
      <c r="Q98" s="52">
        <f>DSUM($B$60:$Y$78,Q$60,$C$85:$D98)</f>
        <v>1.7025167550791633</v>
      </c>
      <c r="R98" s="52">
        <f>DSUM($B$60:$Y$78,R$60,$C$85:$D98)</f>
        <v>1.7250217579978437</v>
      </c>
      <c r="S98" s="52">
        <f>DSUM($B$60:$Y$78,S$60,$C$85:$D98)</f>
        <v>1.7414945460792612</v>
      </c>
      <c r="T98" s="52">
        <f>DSUM($B$60:$Y$78,T$60,$C$85:$D98)</f>
        <v>1.7531680032604131</v>
      </c>
      <c r="U98" s="52">
        <f>DSUM($B$60:$Y$78,U$60,$C$85:$D98)</f>
        <v>1.7463376129628885</v>
      </c>
      <c r="V98" s="52">
        <f>DSUM($B$60:$Y$78,V$60,$C$85:$D98)</f>
        <v>1.7394592819213921</v>
      </c>
      <c r="W98" s="52">
        <f>DSUM($B$60:$Y$78,W$60,$C$85:$D98)</f>
        <v>1.7325848250586557</v>
      </c>
      <c r="X98" s="52">
        <f>DSUM($B$60:$Y$78,X$60,$C$85:$D98)</f>
        <v>1.7257335256718993</v>
      </c>
      <c r="Y98" s="52">
        <f>DSUM($B$60:$Y$78,Y$60,$C$85:$D98)</f>
        <v>31.160120727180061</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1" t="s">
        <v>68</v>
      </c>
      <c r="C99" s="122" t="s">
        <v>292</v>
      </c>
      <c r="D99" s="122" t="s">
        <v>293</v>
      </c>
      <c r="E99" s="52">
        <f>DSUM($B$60:$Y$78,E$60,$C$85:$D99)</f>
        <v>0.20428435691476252</v>
      </c>
      <c r="F99" s="52">
        <f>DSUM($B$60:$Y$78,F$60,$C$85:$D99)</f>
        <v>0.40692463245005922</v>
      </c>
      <c r="G99" s="52">
        <f>DSUM($B$60:$Y$78,G$60,$C$85:$D99)</f>
        <v>0.60793308446400574</v>
      </c>
      <c r="H99" s="52">
        <f>DSUM($B$60:$Y$78,H$60,$C$85:$D99)</f>
        <v>0.80732186890789592</v>
      </c>
      <c r="I99" s="52">
        <f>DSUM($B$60:$Y$78,I$60,$C$85:$D99)</f>
        <v>1.0051030407712442</v>
      </c>
      <c r="J99" s="52">
        <f>DSUM($B$60:$Y$78,J$60,$C$85:$D99)</f>
        <v>1.1812670791005626</v>
      </c>
      <c r="K99" s="52">
        <f>DSUM($B$60:$Y$78,K$60,$C$85:$D99)</f>
        <v>1.3201133672743828</v>
      </c>
      <c r="L99" s="52">
        <f>DSUM($B$60:$Y$78,L$60,$C$85:$D99)</f>
        <v>1.4292334823713162</v>
      </c>
      <c r="M99" s="52">
        <f>DSUM($B$60:$Y$78,M$60,$C$85:$D99)</f>
        <v>1.5146760205542418</v>
      </c>
      <c r="N99" s="52">
        <f>DSUM($B$60:$Y$78,N$60,$C$85:$D99)</f>
        <v>1.5812602164969998</v>
      </c>
      <c r="O99" s="52">
        <f>DSUM($B$60:$Y$78,O$60,$C$85:$D99)</f>
        <v>1.6328258140713081</v>
      </c>
      <c r="P99" s="52">
        <f>DSUM($B$60:$Y$78,P$60,$C$85:$D99)</f>
        <v>1.6724321471686474</v>
      </c>
      <c r="Q99" s="52">
        <f>DSUM($B$60:$Y$78,Q$60,$C$85:$D99)</f>
        <v>1.7025167550791633</v>
      </c>
      <c r="R99" s="52">
        <f>DSUM($B$60:$Y$78,R$60,$C$85:$D99)</f>
        <v>1.7250217579978437</v>
      </c>
      <c r="S99" s="52">
        <f>DSUM($B$60:$Y$78,S$60,$C$85:$D99)</f>
        <v>1.7414945460792612</v>
      </c>
      <c r="T99" s="52">
        <f>DSUM($B$60:$Y$78,T$60,$C$85:$D99)</f>
        <v>1.7531680032604131</v>
      </c>
      <c r="U99" s="52">
        <f>DSUM($B$60:$Y$78,U$60,$C$85:$D99)</f>
        <v>1.7463376129628885</v>
      </c>
      <c r="V99" s="52">
        <f>DSUM($B$60:$Y$78,V$60,$C$85:$D99)</f>
        <v>1.7394592819213921</v>
      </c>
      <c r="W99" s="52">
        <f>DSUM($B$60:$Y$78,W$60,$C$85:$D99)</f>
        <v>1.7325848250586557</v>
      </c>
      <c r="X99" s="52">
        <f>DSUM($B$60:$Y$78,X$60,$C$85:$D99)</f>
        <v>1.7257335256718993</v>
      </c>
      <c r="Y99" s="52">
        <f>DSUM($B$60:$Y$78,Y$60,$C$85:$D99)</f>
        <v>31.160120727180061</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1" t="s">
        <v>69</v>
      </c>
      <c r="C100" s="122" t="s">
        <v>294</v>
      </c>
      <c r="D100" s="122" t="s">
        <v>295</v>
      </c>
      <c r="E100" s="52">
        <f>DSUM($B$60:$Y$78,E$60,$C$85:$D100)</f>
        <v>0.20428435691476252</v>
      </c>
      <c r="F100" s="52">
        <f>DSUM($B$60:$Y$78,F$60,$C$85:$D100)</f>
        <v>0.40692463245005922</v>
      </c>
      <c r="G100" s="52">
        <f>DSUM($B$60:$Y$78,G$60,$C$85:$D100)</f>
        <v>0.60793308446400574</v>
      </c>
      <c r="H100" s="52">
        <f>DSUM($B$60:$Y$78,H$60,$C$85:$D100)</f>
        <v>0.80732186890789592</v>
      </c>
      <c r="I100" s="52">
        <f>DSUM($B$60:$Y$78,I$60,$C$85:$D100)</f>
        <v>1.0051030407712442</v>
      </c>
      <c r="J100" s="52">
        <f>DSUM($B$60:$Y$78,J$60,$C$85:$D100)</f>
        <v>1.1812670791005626</v>
      </c>
      <c r="K100" s="52">
        <f>DSUM($B$60:$Y$78,K$60,$C$85:$D100)</f>
        <v>1.3201133672743828</v>
      </c>
      <c r="L100" s="52">
        <f>DSUM($B$60:$Y$78,L$60,$C$85:$D100)</f>
        <v>1.4292334823713162</v>
      </c>
      <c r="M100" s="52">
        <f>DSUM($B$60:$Y$78,M$60,$C$85:$D100)</f>
        <v>1.5146760205542418</v>
      </c>
      <c r="N100" s="52">
        <f>DSUM($B$60:$Y$78,N$60,$C$85:$D100)</f>
        <v>1.5812602164969998</v>
      </c>
      <c r="O100" s="52">
        <f>DSUM($B$60:$Y$78,O$60,$C$85:$D100)</f>
        <v>1.6328258140713081</v>
      </c>
      <c r="P100" s="52">
        <f>DSUM($B$60:$Y$78,P$60,$C$85:$D100)</f>
        <v>1.6724321471686474</v>
      </c>
      <c r="Q100" s="52">
        <f>DSUM($B$60:$Y$78,Q$60,$C$85:$D100)</f>
        <v>1.7025167550791633</v>
      </c>
      <c r="R100" s="52">
        <f>DSUM($B$60:$Y$78,R$60,$C$85:$D100)</f>
        <v>1.7250217579978437</v>
      </c>
      <c r="S100" s="52">
        <f>DSUM($B$60:$Y$78,S$60,$C$85:$D100)</f>
        <v>1.7414945460792612</v>
      </c>
      <c r="T100" s="52">
        <f>DSUM($B$60:$Y$78,T$60,$C$85:$D100)</f>
        <v>1.7531680032604131</v>
      </c>
      <c r="U100" s="52">
        <f>DSUM($B$60:$Y$78,U$60,$C$85:$D100)</f>
        <v>1.7463376129628885</v>
      </c>
      <c r="V100" s="52">
        <f>DSUM($B$60:$Y$78,V$60,$C$85:$D100)</f>
        <v>1.7394592819213921</v>
      </c>
      <c r="W100" s="52">
        <f>DSUM($B$60:$Y$78,W$60,$C$85:$D100)</f>
        <v>1.7325848250586557</v>
      </c>
      <c r="X100" s="52">
        <f>DSUM($B$60:$Y$78,X$60,$C$85:$D100)</f>
        <v>1.7257335256718993</v>
      </c>
      <c r="Y100" s="52">
        <f>DSUM($B$60:$Y$78,Y$60,$C$85:$D100)</f>
        <v>31.160120727180061</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1" t="s">
        <v>70</v>
      </c>
      <c r="C101" s="122" t="s">
        <v>296</v>
      </c>
      <c r="D101" s="122" t="s">
        <v>297</v>
      </c>
      <c r="E101" s="52">
        <f>DSUM($B$60:$Y$78,E$60,$C$85:$D101)</f>
        <v>0.20428435691476252</v>
      </c>
      <c r="F101" s="52">
        <f>DSUM($B$60:$Y$78,F$60,$C$85:$D101)</f>
        <v>0.40692463245005922</v>
      </c>
      <c r="G101" s="52">
        <f>DSUM($B$60:$Y$78,G$60,$C$85:$D101)</f>
        <v>0.60793308446400574</v>
      </c>
      <c r="H101" s="52">
        <f>DSUM($B$60:$Y$78,H$60,$C$85:$D101)</f>
        <v>0.80732186890789592</v>
      </c>
      <c r="I101" s="52">
        <f>DSUM($B$60:$Y$78,I$60,$C$85:$D101)</f>
        <v>1.0051030407712442</v>
      </c>
      <c r="J101" s="52">
        <f>DSUM($B$60:$Y$78,J$60,$C$85:$D101)</f>
        <v>1.1812670791005626</v>
      </c>
      <c r="K101" s="52">
        <f>DSUM($B$60:$Y$78,K$60,$C$85:$D101)</f>
        <v>1.3201133672743828</v>
      </c>
      <c r="L101" s="52">
        <f>DSUM($B$60:$Y$78,L$60,$C$85:$D101)</f>
        <v>1.4292334823713162</v>
      </c>
      <c r="M101" s="52">
        <f>DSUM($B$60:$Y$78,M$60,$C$85:$D101)</f>
        <v>1.5146760205542418</v>
      </c>
      <c r="N101" s="52">
        <f>DSUM($B$60:$Y$78,N$60,$C$85:$D101)</f>
        <v>1.5812602164969998</v>
      </c>
      <c r="O101" s="52">
        <f>DSUM($B$60:$Y$78,O$60,$C$85:$D101)</f>
        <v>1.6328258140713081</v>
      </c>
      <c r="P101" s="52">
        <f>DSUM($B$60:$Y$78,P$60,$C$85:$D101)</f>
        <v>1.6724321471686474</v>
      </c>
      <c r="Q101" s="52">
        <f>DSUM($B$60:$Y$78,Q$60,$C$85:$D101)</f>
        <v>1.7025167550791633</v>
      </c>
      <c r="R101" s="52">
        <f>DSUM($B$60:$Y$78,R$60,$C$85:$D101)</f>
        <v>1.7250217579978437</v>
      </c>
      <c r="S101" s="52">
        <f>DSUM($B$60:$Y$78,S$60,$C$85:$D101)</f>
        <v>1.7414945460792612</v>
      </c>
      <c r="T101" s="52">
        <f>DSUM($B$60:$Y$78,T$60,$C$85:$D101)</f>
        <v>1.7531680032604131</v>
      </c>
      <c r="U101" s="52">
        <f>DSUM($B$60:$Y$78,U$60,$C$85:$D101)</f>
        <v>1.7463376129628885</v>
      </c>
      <c r="V101" s="52">
        <f>DSUM($B$60:$Y$78,V$60,$C$85:$D101)</f>
        <v>1.7394592819213921</v>
      </c>
      <c r="W101" s="52">
        <f>DSUM($B$60:$Y$78,W$60,$C$85:$D101)</f>
        <v>1.7325848250586557</v>
      </c>
      <c r="X101" s="52">
        <f>DSUM($B$60:$Y$78,X$60,$C$85:$D101)</f>
        <v>1.7257335256718993</v>
      </c>
      <c r="Y101" s="52">
        <f>DSUM($B$60:$Y$78,Y$60,$C$85:$D101)</f>
        <v>31.160120727180061</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1" t="s">
        <v>71</v>
      </c>
      <c r="C102" s="122" t="s">
        <v>298</v>
      </c>
      <c r="D102" s="122" t="s">
        <v>299</v>
      </c>
      <c r="E102" s="52">
        <f>DSUM($B$60:$Y$78,E$60,$C$85:$D102)</f>
        <v>0.20428435691476252</v>
      </c>
      <c r="F102" s="52">
        <f>DSUM($B$60:$Y$78,F$60,$C$85:$D102)</f>
        <v>0.40692463245005922</v>
      </c>
      <c r="G102" s="52">
        <f>DSUM($B$60:$Y$78,G$60,$C$85:$D102)</f>
        <v>0.60793308446400574</v>
      </c>
      <c r="H102" s="52">
        <f>DSUM($B$60:$Y$78,H$60,$C$85:$D102)</f>
        <v>0.80732186890789592</v>
      </c>
      <c r="I102" s="52">
        <f>DSUM($B$60:$Y$78,I$60,$C$85:$D102)</f>
        <v>1.0051030407712442</v>
      </c>
      <c r="J102" s="52">
        <f>DSUM($B$60:$Y$78,J$60,$C$85:$D102)</f>
        <v>1.1812670791005626</v>
      </c>
      <c r="K102" s="52">
        <f>DSUM($B$60:$Y$78,K$60,$C$85:$D102)</f>
        <v>1.3201133672743828</v>
      </c>
      <c r="L102" s="52">
        <f>DSUM($B$60:$Y$78,L$60,$C$85:$D102)</f>
        <v>1.4292334823713162</v>
      </c>
      <c r="M102" s="52">
        <f>DSUM($B$60:$Y$78,M$60,$C$85:$D102)</f>
        <v>1.5146760205542418</v>
      </c>
      <c r="N102" s="52">
        <f>DSUM($B$60:$Y$78,N$60,$C$85:$D102)</f>
        <v>1.5812602164969998</v>
      </c>
      <c r="O102" s="52">
        <f>DSUM($B$60:$Y$78,O$60,$C$85:$D102)</f>
        <v>1.6328258140713081</v>
      </c>
      <c r="P102" s="52">
        <f>DSUM($B$60:$Y$78,P$60,$C$85:$D102)</f>
        <v>1.6724321471686474</v>
      </c>
      <c r="Q102" s="52">
        <f>DSUM($B$60:$Y$78,Q$60,$C$85:$D102)</f>
        <v>1.7025167550791633</v>
      </c>
      <c r="R102" s="52">
        <f>DSUM($B$60:$Y$78,R$60,$C$85:$D102)</f>
        <v>1.7250217579978437</v>
      </c>
      <c r="S102" s="52">
        <f>DSUM($B$60:$Y$78,S$60,$C$85:$D102)</f>
        <v>1.7414945460792612</v>
      </c>
      <c r="T102" s="52">
        <f>DSUM($B$60:$Y$78,T$60,$C$85:$D102)</f>
        <v>1.7531680032604131</v>
      </c>
      <c r="U102" s="52">
        <f>DSUM($B$60:$Y$78,U$60,$C$85:$D102)</f>
        <v>1.7463376129628885</v>
      </c>
      <c r="V102" s="52">
        <f>DSUM($B$60:$Y$78,V$60,$C$85:$D102)</f>
        <v>1.7394592819213921</v>
      </c>
      <c r="W102" s="52">
        <f>DSUM($B$60:$Y$78,W$60,$C$85:$D102)</f>
        <v>1.7325848250586557</v>
      </c>
      <c r="X102" s="52">
        <f>DSUM($B$60:$Y$78,X$60,$C$85:$D102)</f>
        <v>1.7257335256718993</v>
      </c>
      <c r="Y102" s="52">
        <f>DSUM($B$60:$Y$78,Y$60,$C$85:$D102)</f>
        <v>31.160120727180061</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1" t="s">
        <v>72</v>
      </c>
      <c r="C103" s="122" t="s">
        <v>300</v>
      </c>
      <c r="D103" s="122" t="s">
        <v>301</v>
      </c>
      <c r="E103" s="52">
        <f>DSUM($B$60:$Y$78,E$60,$C$85:$D103)</f>
        <v>0.20428435691476252</v>
      </c>
      <c r="F103" s="52">
        <f>DSUM($B$60:$Y$78,F$60,$C$85:$D103)</f>
        <v>0.40692463245005922</v>
      </c>
      <c r="G103" s="52">
        <f>DSUM($B$60:$Y$78,G$60,$C$85:$D103)</f>
        <v>0.60793308446400574</v>
      </c>
      <c r="H103" s="52">
        <f>DSUM($B$60:$Y$78,H$60,$C$85:$D103)</f>
        <v>0.80732186890789592</v>
      </c>
      <c r="I103" s="52">
        <f>DSUM($B$60:$Y$78,I$60,$C$85:$D103)</f>
        <v>1.0051030407712442</v>
      </c>
      <c r="J103" s="52">
        <f>DSUM($B$60:$Y$78,J$60,$C$85:$D103)</f>
        <v>1.1812670791005626</v>
      </c>
      <c r="K103" s="52">
        <f>DSUM($B$60:$Y$78,K$60,$C$85:$D103)</f>
        <v>1.3201133672743828</v>
      </c>
      <c r="L103" s="52">
        <f>DSUM($B$60:$Y$78,L$60,$C$85:$D103)</f>
        <v>1.4292334823713162</v>
      </c>
      <c r="M103" s="52">
        <f>DSUM($B$60:$Y$78,M$60,$C$85:$D103)</f>
        <v>1.5146760205542418</v>
      </c>
      <c r="N103" s="52">
        <f>DSUM($B$60:$Y$78,N$60,$C$85:$D103)</f>
        <v>1.5812602164969998</v>
      </c>
      <c r="O103" s="52">
        <f>DSUM($B$60:$Y$78,O$60,$C$85:$D103)</f>
        <v>1.6328258140713081</v>
      </c>
      <c r="P103" s="52">
        <f>DSUM($B$60:$Y$78,P$60,$C$85:$D103)</f>
        <v>1.6724321471686474</v>
      </c>
      <c r="Q103" s="52">
        <f>DSUM($B$60:$Y$78,Q$60,$C$85:$D103)</f>
        <v>1.7025167550791633</v>
      </c>
      <c r="R103" s="52">
        <f>DSUM($B$60:$Y$78,R$60,$C$85:$D103)</f>
        <v>1.7250217579978437</v>
      </c>
      <c r="S103" s="52">
        <f>DSUM($B$60:$Y$78,S$60,$C$85:$D103)</f>
        <v>1.7414945460792612</v>
      </c>
      <c r="T103" s="52">
        <f>DSUM($B$60:$Y$78,T$60,$C$85:$D103)</f>
        <v>1.7531680032604131</v>
      </c>
      <c r="U103" s="52">
        <f>DSUM($B$60:$Y$78,U$60,$C$85:$D103)</f>
        <v>1.7463376129628885</v>
      </c>
      <c r="V103" s="52">
        <f>DSUM($B$60:$Y$78,V$60,$C$85:$D103)</f>
        <v>1.7394592819213921</v>
      </c>
      <c r="W103" s="52">
        <f>DSUM($B$60:$Y$78,W$60,$C$85:$D103)</f>
        <v>1.7325848250586557</v>
      </c>
      <c r="X103" s="52">
        <f>DSUM($B$60:$Y$78,X$60,$C$85:$D103)</f>
        <v>1.7257335256718993</v>
      </c>
      <c r="Y103" s="52">
        <f>DSUM($B$60:$Y$78,Y$60,$C$85:$D103)</f>
        <v>31.160120727180061</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1" t="s">
        <v>73</v>
      </c>
      <c r="C104" s="122" t="s">
        <v>302</v>
      </c>
      <c r="D104" s="122" t="s">
        <v>303</v>
      </c>
      <c r="E104" s="52">
        <f>DSUM($B$60:$Y$78,E$60,$C$85:$D104)</f>
        <v>0.20428435691476252</v>
      </c>
      <c r="F104" s="52">
        <f>DSUM($B$60:$Y$78,F$60,$C$85:$D104)</f>
        <v>0.40692463245005922</v>
      </c>
      <c r="G104" s="52">
        <f>DSUM($B$60:$Y$78,G$60,$C$85:$D104)</f>
        <v>0.60793308446400574</v>
      </c>
      <c r="H104" s="52">
        <f>DSUM($B$60:$Y$78,H$60,$C$85:$D104)</f>
        <v>0.80732186890789592</v>
      </c>
      <c r="I104" s="52">
        <f>DSUM($B$60:$Y$78,I$60,$C$85:$D104)</f>
        <v>1.0051030407712442</v>
      </c>
      <c r="J104" s="52">
        <f>DSUM($B$60:$Y$78,J$60,$C$85:$D104)</f>
        <v>1.1812670791005626</v>
      </c>
      <c r="K104" s="52">
        <f>DSUM($B$60:$Y$78,K$60,$C$85:$D104)</f>
        <v>1.3201133672743828</v>
      </c>
      <c r="L104" s="52">
        <f>DSUM($B$60:$Y$78,L$60,$C$85:$D104)</f>
        <v>1.4292334823713162</v>
      </c>
      <c r="M104" s="52">
        <f>DSUM($B$60:$Y$78,M$60,$C$85:$D104)</f>
        <v>1.5146760205542418</v>
      </c>
      <c r="N104" s="52">
        <f>DSUM($B$60:$Y$78,N$60,$C$85:$D104)</f>
        <v>1.5812602164969998</v>
      </c>
      <c r="O104" s="52">
        <f>DSUM($B$60:$Y$78,O$60,$C$85:$D104)</f>
        <v>1.6328258140713081</v>
      </c>
      <c r="P104" s="52">
        <f>DSUM($B$60:$Y$78,P$60,$C$85:$D104)</f>
        <v>1.6724321471686474</v>
      </c>
      <c r="Q104" s="52">
        <f>DSUM($B$60:$Y$78,Q$60,$C$85:$D104)</f>
        <v>1.7025167550791633</v>
      </c>
      <c r="R104" s="52">
        <f>DSUM($B$60:$Y$78,R$60,$C$85:$D104)</f>
        <v>1.7250217579978437</v>
      </c>
      <c r="S104" s="52">
        <f>DSUM($B$60:$Y$78,S$60,$C$85:$D104)</f>
        <v>1.7414945460792612</v>
      </c>
      <c r="T104" s="52">
        <f>DSUM($B$60:$Y$78,T$60,$C$85:$D104)</f>
        <v>1.7531680032604131</v>
      </c>
      <c r="U104" s="52">
        <f>DSUM($B$60:$Y$78,U$60,$C$85:$D104)</f>
        <v>1.7463376129628885</v>
      </c>
      <c r="V104" s="52">
        <f>DSUM($B$60:$Y$78,V$60,$C$85:$D104)</f>
        <v>1.7394592819213921</v>
      </c>
      <c r="W104" s="52">
        <f>DSUM($B$60:$Y$78,W$60,$C$85:$D104)</f>
        <v>1.7325848250586557</v>
      </c>
      <c r="X104" s="52">
        <f>DSUM($B$60:$Y$78,X$60,$C$85:$D104)</f>
        <v>1.7257335256718993</v>
      </c>
      <c r="Y104" s="52">
        <f>DSUM($B$60:$Y$78,Y$60,$C$85:$D104)</f>
        <v>31.160120727180061</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1" t="s">
        <v>74</v>
      </c>
      <c r="C105" s="122" t="s">
        <v>304</v>
      </c>
      <c r="D105" s="122" t="s">
        <v>305</v>
      </c>
      <c r="E105" s="52">
        <f>DSUM($B$60:$Y$78,E$60,$C$85:$D105)</f>
        <v>0.20428435691476252</v>
      </c>
      <c r="F105" s="52">
        <f>DSUM($B$60:$Y$78,F$60,$C$85:$D105)</f>
        <v>0.40692463245005922</v>
      </c>
      <c r="G105" s="52">
        <f>DSUM($B$60:$Y$78,G$60,$C$85:$D105)</f>
        <v>0.60793308446400574</v>
      </c>
      <c r="H105" s="52">
        <f>DSUM($B$60:$Y$78,H$60,$C$85:$D105)</f>
        <v>0.80732186890789592</v>
      </c>
      <c r="I105" s="52">
        <f>DSUM($B$60:$Y$78,I$60,$C$85:$D105)</f>
        <v>1.0051030407712442</v>
      </c>
      <c r="J105" s="52">
        <f>DSUM($B$60:$Y$78,J$60,$C$85:$D105)</f>
        <v>1.1812670791005626</v>
      </c>
      <c r="K105" s="52">
        <f>DSUM($B$60:$Y$78,K$60,$C$85:$D105)</f>
        <v>1.3201133672743828</v>
      </c>
      <c r="L105" s="52">
        <f>DSUM($B$60:$Y$78,L$60,$C$85:$D105)</f>
        <v>1.4292334823713162</v>
      </c>
      <c r="M105" s="52">
        <f>DSUM($B$60:$Y$78,M$60,$C$85:$D105)</f>
        <v>1.5146760205542418</v>
      </c>
      <c r="N105" s="52">
        <f>DSUM($B$60:$Y$78,N$60,$C$85:$D105)</f>
        <v>1.5812602164969998</v>
      </c>
      <c r="O105" s="52">
        <f>DSUM($B$60:$Y$78,O$60,$C$85:$D105)</f>
        <v>1.6328258140713081</v>
      </c>
      <c r="P105" s="52">
        <f>DSUM($B$60:$Y$78,P$60,$C$85:$D105)</f>
        <v>1.6724321471686474</v>
      </c>
      <c r="Q105" s="52">
        <f>DSUM($B$60:$Y$78,Q$60,$C$85:$D105)</f>
        <v>1.7025167550791633</v>
      </c>
      <c r="R105" s="52">
        <f>DSUM($B$60:$Y$78,R$60,$C$85:$D105)</f>
        <v>1.7250217579978437</v>
      </c>
      <c r="S105" s="52">
        <f>DSUM($B$60:$Y$78,S$60,$C$85:$D105)</f>
        <v>1.7414945460792612</v>
      </c>
      <c r="T105" s="52">
        <f>DSUM($B$60:$Y$78,T$60,$C$85:$D105)</f>
        <v>1.7531680032604131</v>
      </c>
      <c r="U105" s="52">
        <f>DSUM($B$60:$Y$78,U$60,$C$85:$D105)</f>
        <v>1.7463376129628885</v>
      </c>
      <c r="V105" s="52">
        <f>DSUM($B$60:$Y$78,V$60,$C$85:$D105)</f>
        <v>1.7394592819213921</v>
      </c>
      <c r="W105" s="52">
        <f>DSUM($B$60:$Y$78,W$60,$C$85:$D105)</f>
        <v>1.7325848250586557</v>
      </c>
      <c r="X105" s="52">
        <f>DSUM($B$60:$Y$78,X$60,$C$85:$D105)</f>
        <v>1.7257335256718993</v>
      </c>
      <c r="Y105" s="52">
        <f>DSUM($B$60:$Y$78,Y$60,$C$85:$D105)</f>
        <v>31.160120727180061</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1" t="s">
        <v>75</v>
      </c>
      <c r="C106" s="122" t="s">
        <v>306</v>
      </c>
      <c r="D106" s="122" t="s">
        <v>307</v>
      </c>
      <c r="E106" s="52">
        <f>DSUM($B$60:$Y$78,E$60,$C$85:$D106)</f>
        <v>0.20428435691476252</v>
      </c>
      <c r="F106" s="52">
        <f>DSUM($B$60:$Y$78,F$60,$C$85:$D106)</f>
        <v>0.40692463245005922</v>
      </c>
      <c r="G106" s="52">
        <f>DSUM($B$60:$Y$78,G$60,$C$85:$D106)</f>
        <v>0.60793308446400574</v>
      </c>
      <c r="H106" s="52">
        <f>DSUM($B$60:$Y$78,H$60,$C$85:$D106)</f>
        <v>0.80732186890789592</v>
      </c>
      <c r="I106" s="52">
        <f>DSUM($B$60:$Y$78,I$60,$C$85:$D106)</f>
        <v>1.0051030407712442</v>
      </c>
      <c r="J106" s="52">
        <f>DSUM($B$60:$Y$78,J$60,$C$85:$D106)</f>
        <v>1.1812670791005626</v>
      </c>
      <c r="K106" s="52">
        <f>DSUM($B$60:$Y$78,K$60,$C$85:$D106)</f>
        <v>1.3201133672743828</v>
      </c>
      <c r="L106" s="52">
        <f>DSUM($B$60:$Y$78,L$60,$C$85:$D106)</f>
        <v>1.4292334823713162</v>
      </c>
      <c r="M106" s="52">
        <f>DSUM($B$60:$Y$78,M$60,$C$85:$D106)</f>
        <v>1.5146760205542418</v>
      </c>
      <c r="N106" s="52">
        <f>DSUM($B$60:$Y$78,N$60,$C$85:$D106)</f>
        <v>1.5812602164969998</v>
      </c>
      <c r="O106" s="52">
        <f>DSUM($B$60:$Y$78,O$60,$C$85:$D106)</f>
        <v>1.6328258140713081</v>
      </c>
      <c r="P106" s="52">
        <f>DSUM($B$60:$Y$78,P$60,$C$85:$D106)</f>
        <v>1.6724321471686474</v>
      </c>
      <c r="Q106" s="52">
        <f>DSUM($B$60:$Y$78,Q$60,$C$85:$D106)</f>
        <v>1.7025167550791633</v>
      </c>
      <c r="R106" s="52">
        <f>DSUM($B$60:$Y$78,R$60,$C$85:$D106)</f>
        <v>1.7250217579978437</v>
      </c>
      <c r="S106" s="52">
        <f>DSUM($B$60:$Y$78,S$60,$C$85:$D106)</f>
        <v>1.7414945460792612</v>
      </c>
      <c r="T106" s="52">
        <f>DSUM($B$60:$Y$78,T$60,$C$85:$D106)</f>
        <v>1.7531680032604131</v>
      </c>
      <c r="U106" s="52">
        <f>DSUM($B$60:$Y$78,U$60,$C$85:$D106)</f>
        <v>1.7463376129628885</v>
      </c>
      <c r="V106" s="52">
        <f>DSUM($B$60:$Y$78,V$60,$C$85:$D106)</f>
        <v>1.7394592819213921</v>
      </c>
      <c r="W106" s="52">
        <f>DSUM($B$60:$Y$78,W$60,$C$85:$D106)</f>
        <v>1.7325848250586557</v>
      </c>
      <c r="X106" s="52">
        <f>DSUM($B$60:$Y$78,X$60,$C$85:$D106)</f>
        <v>1.7257335256718993</v>
      </c>
      <c r="Y106" s="52">
        <f>DSUM($B$60:$Y$78,Y$60,$C$85:$D106)</f>
        <v>31.160120727180061</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1" t="s">
        <v>338</v>
      </c>
      <c r="C107" s="122" t="s">
        <v>308</v>
      </c>
      <c r="D107" s="122" t="s">
        <v>339</v>
      </c>
      <c r="E107" s="52">
        <f>DSUM($B$60:$Y$78,E$60,$C$85:$D107)</f>
        <v>0.20428435691476252</v>
      </c>
      <c r="F107" s="52">
        <f>DSUM($B$60:$Y$78,F$60,$C$85:$D107)</f>
        <v>0.40692463245005922</v>
      </c>
      <c r="G107" s="52">
        <f>DSUM($B$60:$Y$78,G$60,$C$85:$D107)</f>
        <v>0.60793308446400574</v>
      </c>
      <c r="H107" s="52">
        <f>DSUM($B$60:$Y$78,H$60,$C$85:$D107)</f>
        <v>0.80732186890789592</v>
      </c>
      <c r="I107" s="52">
        <f>DSUM($B$60:$Y$78,I$60,$C$85:$D107)</f>
        <v>1.0051030407712442</v>
      </c>
      <c r="J107" s="52">
        <f>DSUM($B$60:$Y$78,J$60,$C$85:$D107)</f>
        <v>1.1812670791005626</v>
      </c>
      <c r="K107" s="52">
        <f>DSUM($B$60:$Y$78,K$60,$C$85:$D107)</f>
        <v>1.3201133672743828</v>
      </c>
      <c r="L107" s="52">
        <f>DSUM($B$60:$Y$78,L$60,$C$85:$D107)</f>
        <v>1.4292334823713162</v>
      </c>
      <c r="M107" s="52">
        <f>DSUM($B$60:$Y$78,M$60,$C$85:$D107)</f>
        <v>1.5146760205542418</v>
      </c>
      <c r="N107" s="52">
        <f>DSUM($B$60:$Y$78,N$60,$C$85:$D107)</f>
        <v>1.5812602164969998</v>
      </c>
      <c r="O107" s="52">
        <f>DSUM($B$60:$Y$78,O$60,$C$85:$D107)</f>
        <v>1.6328258140713081</v>
      </c>
      <c r="P107" s="52">
        <f>DSUM($B$60:$Y$78,P$60,$C$85:$D107)</f>
        <v>1.6724321471686474</v>
      </c>
      <c r="Q107" s="52">
        <f>DSUM($B$60:$Y$78,Q$60,$C$85:$D107)</f>
        <v>1.7025167550791633</v>
      </c>
      <c r="R107" s="52">
        <f>DSUM($B$60:$Y$78,R$60,$C$85:$D107)</f>
        <v>1.7250217579978437</v>
      </c>
      <c r="S107" s="52">
        <f>DSUM($B$60:$Y$78,S$60,$C$85:$D107)</f>
        <v>1.7414945460792612</v>
      </c>
      <c r="T107" s="52">
        <f>DSUM($B$60:$Y$78,T$60,$C$85:$D107)</f>
        <v>1.7531680032604131</v>
      </c>
      <c r="U107" s="52">
        <f>DSUM($B$60:$Y$78,U$60,$C$85:$D107)</f>
        <v>1.7463376129628885</v>
      </c>
      <c r="V107" s="52">
        <f>DSUM($B$60:$Y$78,V$60,$C$85:$D107)</f>
        <v>1.7394592819213921</v>
      </c>
      <c r="W107" s="52">
        <f>DSUM($B$60:$Y$78,W$60,$C$85:$D107)</f>
        <v>1.7325848250586557</v>
      </c>
      <c r="X107" s="52">
        <f>DSUM($B$60:$Y$78,X$60,$C$85:$D107)</f>
        <v>1.7257335256718993</v>
      </c>
      <c r="Y107" s="52">
        <f>DSUM($B$60:$Y$78,Y$60,$C$85:$D107)</f>
        <v>31.160120727180061</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1" t="s">
        <v>340</v>
      </c>
      <c r="C108" s="122" t="s">
        <v>341</v>
      </c>
      <c r="D108" s="122" t="s">
        <v>342</v>
      </c>
      <c r="E108" s="52">
        <f>DSUM($B$60:$Y$78,E$60,$C$85:$D108)</f>
        <v>0.20428435691476252</v>
      </c>
      <c r="F108" s="52">
        <f>DSUM($B$60:$Y$78,F$60,$C$85:$D108)</f>
        <v>0.40692463245005922</v>
      </c>
      <c r="G108" s="52">
        <f>DSUM($B$60:$Y$78,G$60,$C$85:$D108)</f>
        <v>0.60793308446400574</v>
      </c>
      <c r="H108" s="52">
        <f>DSUM($B$60:$Y$78,H$60,$C$85:$D108)</f>
        <v>0.80732186890789592</v>
      </c>
      <c r="I108" s="52">
        <f>DSUM($B$60:$Y$78,I$60,$C$85:$D108)</f>
        <v>1.0051030407712442</v>
      </c>
      <c r="J108" s="52">
        <f>DSUM($B$60:$Y$78,J$60,$C$85:$D108)</f>
        <v>1.1812670791005626</v>
      </c>
      <c r="K108" s="52">
        <f>DSUM($B$60:$Y$78,K$60,$C$85:$D108)</f>
        <v>1.3201133672743828</v>
      </c>
      <c r="L108" s="52">
        <f>DSUM($B$60:$Y$78,L$60,$C$85:$D108)</f>
        <v>1.4292334823713162</v>
      </c>
      <c r="M108" s="52">
        <f>DSUM($B$60:$Y$78,M$60,$C$85:$D108)</f>
        <v>1.5146760205542418</v>
      </c>
      <c r="N108" s="52">
        <f>DSUM($B$60:$Y$78,N$60,$C$85:$D108)</f>
        <v>1.5812602164969998</v>
      </c>
      <c r="O108" s="52">
        <f>DSUM($B$60:$Y$78,O$60,$C$85:$D108)</f>
        <v>1.6328258140713081</v>
      </c>
      <c r="P108" s="52">
        <f>DSUM($B$60:$Y$78,P$60,$C$85:$D108)</f>
        <v>1.6724321471686474</v>
      </c>
      <c r="Q108" s="52">
        <f>DSUM($B$60:$Y$78,Q$60,$C$85:$D108)</f>
        <v>1.7025167550791633</v>
      </c>
      <c r="R108" s="52">
        <f>DSUM($B$60:$Y$78,R$60,$C$85:$D108)</f>
        <v>1.7250217579978437</v>
      </c>
      <c r="S108" s="52">
        <f>DSUM($B$60:$Y$78,S$60,$C$85:$D108)</f>
        <v>1.7414945460792612</v>
      </c>
      <c r="T108" s="52">
        <f>DSUM($B$60:$Y$78,T$60,$C$85:$D108)</f>
        <v>1.7531680032604131</v>
      </c>
      <c r="U108" s="52">
        <f>DSUM($B$60:$Y$78,U$60,$C$85:$D108)</f>
        <v>1.7463376129628885</v>
      </c>
      <c r="V108" s="52">
        <f>DSUM($B$60:$Y$78,V$60,$C$85:$D108)</f>
        <v>1.7394592819213921</v>
      </c>
      <c r="W108" s="52">
        <f>DSUM($B$60:$Y$78,W$60,$C$85:$D108)</f>
        <v>1.7325848250586557</v>
      </c>
      <c r="X108" s="52">
        <f>DSUM($B$60:$Y$78,X$60,$C$85:$D108)</f>
        <v>1.7257335256718993</v>
      </c>
      <c r="Y108" s="52">
        <f>DSUM($B$60:$Y$78,Y$60,$C$85:$D108)</f>
        <v>31.160120727180061</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1" t="s">
        <v>343</v>
      </c>
      <c r="C109" s="122" t="s">
        <v>344</v>
      </c>
      <c r="D109" s="122" t="s">
        <v>345</v>
      </c>
      <c r="E109" s="52">
        <f>DSUM($B$60:$Y$78,E$60,$C$85:$D109)</f>
        <v>0.20428435691476252</v>
      </c>
      <c r="F109" s="52">
        <f>DSUM($B$60:$Y$78,F$60,$C$85:$D109)</f>
        <v>0.40692463245005922</v>
      </c>
      <c r="G109" s="52">
        <f>DSUM($B$60:$Y$78,G$60,$C$85:$D109)</f>
        <v>0.60793308446400574</v>
      </c>
      <c r="H109" s="52">
        <f>DSUM($B$60:$Y$78,H$60,$C$85:$D109)</f>
        <v>0.80732186890789592</v>
      </c>
      <c r="I109" s="52">
        <f>DSUM($B$60:$Y$78,I$60,$C$85:$D109)</f>
        <v>1.0051030407712442</v>
      </c>
      <c r="J109" s="52">
        <f>DSUM($B$60:$Y$78,J$60,$C$85:$D109)</f>
        <v>1.1812670791005626</v>
      </c>
      <c r="K109" s="52">
        <f>DSUM($B$60:$Y$78,K$60,$C$85:$D109)</f>
        <v>1.3201133672743828</v>
      </c>
      <c r="L109" s="52">
        <f>DSUM($B$60:$Y$78,L$60,$C$85:$D109)</f>
        <v>1.4292334823713162</v>
      </c>
      <c r="M109" s="52">
        <f>DSUM($B$60:$Y$78,M$60,$C$85:$D109)</f>
        <v>1.5146760205542418</v>
      </c>
      <c r="N109" s="52">
        <f>DSUM($B$60:$Y$78,N$60,$C$85:$D109)</f>
        <v>1.5812602164969998</v>
      </c>
      <c r="O109" s="52">
        <f>DSUM($B$60:$Y$78,O$60,$C$85:$D109)</f>
        <v>1.6328258140713081</v>
      </c>
      <c r="P109" s="52">
        <f>DSUM($B$60:$Y$78,P$60,$C$85:$D109)</f>
        <v>1.6724321471686474</v>
      </c>
      <c r="Q109" s="52">
        <f>DSUM($B$60:$Y$78,Q$60,$C$85:$D109)</f>
        <v>1.7025167550791633</v>
      </c>
      <c r="R109" s="52">
        <f>DSUM($B$60:$Y$78,R$60,$C$85:$D109)</f>
        <v>1.7250217579978437</v>
      </c>
      <c r="S109" s="52">
        <f>DSUM($B$60:$Y$78,S$60,$C$85:$D109)</f>
        <v>1.7414945460792612</v>
      </c>
      <c r="T109" s="52">
        <f>DSUM($B$60:$Y$78,T$60,$C$85:$D109)</f>
        <v>1.7531680032604131</v>
      </c>
      <c r="U109" s="52">
        <f>DSUM($B$60:$Y$78,U$60,$C$85:$D109)</f>
        <v>1.7463376129628885</v>
      </c>
      <c r="V109" s="52">
        <f>DSUM($B$60:$Y$78,V$60,$C$85:$D109)</f>
        <v>1.7394592819213921</v>
      </c>
      <c r="W109" s="52">
        <f>DSUM($B$60:$Y$78,W$60,$C$85:$D109)</f>
        <v>1.7325848250586557</v>
      </c>
      <c r="X109" s="52">
        <f>DSUM($B$60:$Y$78,X$60,$C$85:$D109)</f>
        <v>1.7257335256718993</v>
      </c>
      <c r="Y109" s="52">
        <f>DSUM($B$60:$Y$78,Y$60,$C$85:$D109)</f>
        <v>31.160120727180061</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1" t="s">
        <v>346</v>
      </c>
      <c r="C110" s="122" t="s">
        <v>347</v>
      </c>
      <c r="D110" s="122" t="s">
        <v>348</v>
      </c>
      <c r="E110" s="52">
        <f>DSUM($B$60:$Y$78,E$60,$C$85:$D110)</f>
        <v>0.20428435691476252</v>
      </c>
      <c r="F110" s="52">
        <f>DSUM($B$60:$Y$78,F$60,$C$85:$D110)</f>
        <v>0.40692463245005922</v>
      </c>
      <c r="G110" s="52">
        <f>DSUM($B$60:$Y$78,G$60,$C$85:$D110)</f>
        <v>0.60793308446400574</v>
      </c>
      <c r="H110" s="52">
        <f>DSUM($B$60:$Y$78,H$60,$C$85:$D110)</f>
        <v>0.80732186890789592</v>
      </c>
      <c r="I110" s="52">
        <f>DSUM($B$60:$Y$78,I$60,$C$85:$D110)</f>
        <v>1.0051030407712442</v>
      </c>
      <c r="J110" s="52">
        <f>DSUM($B$60:$Y$78,J$60,$C$85:$D110)</f>
        <v>1.1812670791005626</v>
      </c>
      <c r="K110" s="52">
        <f>DSUM($B$60:$Y$78,K$60,$C$85:$D110)</f>
        <v>1.3201133672743828</v>
      </c>
      <c r="L110" s="52">
        <f>DSUM($B$60:$Y$78,L$60,$C$85:$D110)</f>
        <v>1.4292334823713162</v>
      </c>
      <c r="M110" s="52">
        <f>DSUM($B$60:$Y$78,M$60,$C$85:$D110)</f>
        <v>1.5146760205542418</v>
      </c>
      <c r="N110" s="52">
        <f>DSUM($B$60:$Y$78,N$60,$C$85:$D110)</f>
        <v>1.5812602164969998</v>
      </c>
      <c r="O110" s="52">
        <f>DSUM($B$60:$Y$78,O$60,$C$85:$D110)</f>
        <v>1.6328258140713081</v>
      </c>
      <c r="P110" s="52">
        <f>DSUM($B$60:$Y$78,P$60,$C$85:$D110)</f>
        <v>1.6724321471686474</v>
      </c>
      <c r="Q110" s="52">
        <f>DSUM($B$60:$Y$78,Q$60,$C$85:$D110)</f>
        <v>1.7025167550791633</v>
      </c>
      <c r="R110" s="52">
        <f>DSUM($B$60:$Y$78,R$60,$C$85:$D110)</f>
        <v>1.7250217579978437</v>
      </c>
      <c r="S110" s="52">
        <f>DSUM($B$60:$Y$78,S$60,$C$85:$D110)</f>
        <v>1.7414945460792612</v>
      </c>
      <c r="T110" s="52">
        <f>DSUM($B$60:$Y$78,T$60,$C$85:$D110)</f>
        <v>1.7531680032604131</v>
      </c>
      <c r="U110" s="52">
        <f>DSUM($B$60:$Y$78,U$60,$C$85:$D110)</f>
        <v>1.7463376129628885</v>
      </c>
      <c r="V110" s="52">
        <f>DSUM($B$60:$Y$78,V$60,$C$85:$D110)</f>
        <v>1.7394592819213921</v>
      </c>
      <c r="W110" s="52">
        <f>DSUM($B$60:$Y$78,W$60,$C$85:$D110)</f>
        <v>1.7325848250586557</v>
      </c>
      <c r="X110" s="52">
        <f>DSUM($B$60:$Y$78,X$60,$C$85:$D110)</f>
        <v>1.7257335256718993</v>
      </c>
      <c r="Y110" s="52">
        <f>DSUM($B$60:$Y$78,Y$60,$C$85:$D110)</f>
        <v>31.160120727180061</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1" t="s">
        <v>349</v>
      </c>
      <c r="C111" s="122" t="s">
        <v>350</v>
      </c>
      <c r="D111" s="122" t="s">
        <v>351</v>
      </c>
      <c r="E111" s="52">
        <f>DSUM($B$60:$Y$78,E$60,$C$85:$D111)</f>
        <v>0.20428435691476252</v>
      </c>
      <c r="F111" s="52">
        <f>DSUM($B$60:$Y$78,F$60,$C$85:$D111)</f>
        <v>0.40692463245005922</v>
      </c>
      <c r="G111" s="52">
        <f>DSUM($B$60:$Y$78,G$60,$C$85:$D111)</f>
        <v>0.60793308446400574</v>
      </c>
      <c r="H111" s="52">
        <f>DSUM($B$60:$Y$78,H$60,$C$85:$D111)</f>
        <v>0.80732186890789592</v>
      </c>
      <c r="I111" s="52">
        <f>DSUM($B$60:$Y$78,I$60,$C$85:$D111)</f>
        <v>1.0051030407712442</v>
      </c>
      <c r="J111" s="52">
        <f>DSUM($B$60:$Y$78,J$60,$C$85:$D111)</f>
        <v>1.1812670791005626</v>
      </c>
      <c r="K111" s="52">
        <f>DSUM($B$60:$Y$78,K$60,$C$85:$D111)</f>
        <v>1.3201133672743828</v>
      </c>
      <c r="L111" s="52">
        <f>DSUM($B$60:$Y$78,L$60,$C$85:$D111)</f>
        <v>1.4292334823713162</v>
      </c>
      <c r="M111" s="52">
        <f>DSUM($B$60:$Y$78,M$60,$C$85:$D111)</f>
        <v>1.5146760205542418</v>
      </c>
      <c r="N111" s="52">
        <f>DSUM($B$60:$Y$78,N$60,$C$85:$D111)</f>
        <v>1.5812602164969998</v>
      </c>
      <c r="O111" s="52">
        <f>DSUM($B$60:$Y$78,O$60,$C$85:$D111)</f>
        <v>1.6328258140713081</v>
      </c>
      <c r="P111" s="52">
        <f>DSUM($B$60:$Y$78,P$60,$C$85:$D111)</f>
        <v>1.6724321471686474</v>
      </c>
      <c r="Q111" s="52">
        <f>DSUM($B$60:$Y$78,Q$60,$C$85:$D111)</f>
        <v>1.7025167550791633</v>
      </c>
      <c r="R111" s="52">
        <f>DSUM($B$60:$Y$78,R$60,$C$85:$D111)</f>
        <v>1.7250217579978437</v>
      </c>
      <c r="S111" s="52">
        <f>DSUM($B$60:$Y$78,S$60,$C$85:$D111)</f>
        <v>1.7414945460792612</v>
      </c>
      <c r="T111" s="52">
        <f>DSUM($B$60:$Y$78,T$60,$C$85:$D111)</f>
        <v>1.7531680032604131</v>
      </c>
      <c r="U111" s="52">
        <f>DSUM($B$60:$Y$78,U$60,$C$85:$D111)</f>
        <v>1.7463376129628885</v>
      </c>
      <c r="V111" s="52">
        <f>DSUM($B$60:$Y$78,V$60,$C$85:$D111)</f>
        <v>1.7394592819213921</v>
      </c>
      <c r="W111" s="52">
        <f>DSUM($B$60:$Y$78,W$60,$C$85:$D111)</f>
        <v>1.7325848250586557</v>
      </c>
      <c r="X111" s="52">
        <f>DSUM($B$60:$Y$78,X$60,$C$85:$D111)</f>
        <v>1.7257335256718993</v>
      </c>
      <c r="Y111" s="52">
        <f>DSUM($B$60:$Y$78,Y$60,$C$85:$D111)</f>
        <v>31.160120727180061</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1" t="s">
        <v>352</v>
      </c>
      <c r="C112" s="122" t="s">
        <v>353</v>
      </c>
      <c r="D112" s="122" t="s">
        <v>354</v>
      </c>
      <c r="E112" s="52">
        <f>DSUM($B$60:$Y$78,E$60,$C$85:$D112)</f>
        <v>0.20428435691476252</v>
      </c>
      <c r="F112" s="52">
        <f>DSUM($B$60:$Y$78,F$60,$C$85:$D112)</f>
        <v>0.40692463245005922</v>
      </c>
      <c r="G112" s="52">
        <f>DSUM($B$60:$Y$78,G$60,$C$85:$D112)</f>
        <v>0.60793308446400574</v>
      </c>
      <c r="H112" s="52">
        <f>DSUM($B$60:$Y$78,H$60,$C$85:$D112)</f>
        <v>0.80732186890789592</v>
      </c>
      <c r="I112" s="52">
        <f>DSUM($B$60:$Y$78,I$60,$C$85:$D112)</f>
        <v>1.0051030407712442</v>
      </c>
      <c r="J112" s="52">
        <f>DSUM($B$60:$Y$78,J$60,$C$85:$D112)</f>
        <v>1.1812670791005626</v>
      </c>
      <c r="K112" s="52">
        <f>DSUM($B$60:$Y$78,K$60,$C$85:$D112)</f>
        <v>1.3201133672743828</v>
      </c>
      <c r="L112" s="52">
        <f>DSUM($B$60:$Y$78,L$60,$C$85:$D112)</f>
        <v>1.4292334823713162</v>
      </c>
      <c r="M112" s="52">
        <f>DSUM($B$60:$Y$78,M$60,$C$85:$D112)</f>
        <v>1.5146760205542418</v>
      </c>
      <c r="N112" s="52">
        <f>DSUM($B$60:$Y$78,N$60,$C$85:$D112)</f>
        <v>1.5812602164969998</v>
      </c>
      <c r="O112" s="52">
        <f>DSUM($B$60:$Y$78,O$60,$C$85:$D112)</f>
        <v>1.6328258140713081</v>
      </c>
      <c r="P112" s="52">
        <f>DSUM($B$60:$Y$78,P$60,$C$85:$D112)</f>
        <v>1.6724321471686474</v>
      </c>
      <c r="Q112" s="52">
        <f>DSUM($B$60:$Y$78,Q$60,$C$85:$D112)</f>
        <v>1.7025167550791633</v>
      </c>
      <c r="R112" s="52">
        <f>DSUM($B$60:$Y$78,R$60,$C$85:$D112)</f>
        <v>1.7250217579978437</v>
      </c>
      <c r="S112" s="52">
        <f>DSUM($B$60:$Y$78,S$60,$C$85:$D112)</f>
        <v>1.7414945460792612</v>
      </c>
      <c r="T112" s="52">
        <f>DSUM($B$60:$Y$78,T$60,$C$85:$D112)</f>
        <v>1.7531680032604131</v>
      </c>
      <c r="U112" s="52">
        <f>DSUM($B$60:$Y$78,U$60,$C$85:$D112)</f>
        <v>1.7463376129628885</v>
      </c>
      <c r="V112" s="52">
        <f>DSUM($B$60:$Y$78,V$60,$C$85:$D112)</f>
        <v>1.7394592819213921</v>
      </c>
      <c r="W112" s="52">
        <f>DSUM($B$60:$Y$78,W$60,$C$85:$D112)</f>
        <v>1.7325848250586557</v>
      </c>
      <c r="X112" s="52">
        <f>DSUM($B$60:$Y$78,X$60,$C$85:$D112)</f>
        <v>1.7257335256718993</v>
      </c>
      <c r="Y112" s="52">
        <f>DSUM($B$60:$Y$78,Y$60,$C$85:$D112)</f>
        <v>31.160120727180061</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1" t="s">
        <v>355</v>
      </c>
      <c r="C113" s="122" t="s">
        <v>356</v>
      </c>
      <c r="D113" s="122" t="s">
        <v>357</v>
      </c>
      <c r="E113" s="52">
        <f>DSUM($B$60:$Y$78,E$60,$C$85:$D113)</f>
        <v>0.20428435691476252</v>
      </c>
      <c r="F113" s="52">
        <f>DSUM($B$60:$Y$78,F$60,$C$85:$D113)</f>
        <v>0.40692463245005922</v>
      </c>
      <c r="G113" s="52">
        <f>DSUM($B$60:$Y$78,G$60,$C$85:$D113)</f>
        <v>0.60793308446400574</v>
      </c>
      <c r="H113" s="52">
        <f>DSUM($B$60:$Y$78,H$60,$C$85:$D113)</f>
        <v>0.80732186890789592</v>
      </c>
      <c r="I113" s="52">
        <f>DSUM($B$60:$Y$78,I$60,$C$85:$D113)</f>
        <v>1.0051030407712442</v>
      </c>
      <c r="J113" s="52">
        <f>DSUM($B$60:$Y$78,J$60,$C$85:$D113)</f>
        <v>1.1812670791005626</v>
      </c>
      <c r="K113" s="52">
        <f>DSUM($B$60:$Y$78,K$60,$C$85:$D113)</f>
        <v>1.3201133672743828</v>
      </c>
      <c r="L113" s="52">
        <f>DSUM($B$60:$Y$78,L$60,$C$85:$D113)</f>
        <v>1.4292334823713162</v>
      </c>
      <c r="M113" s="52">
        <f>DSUM($B$60:$Y$78,M$60,$C$85:$D113)</f>
        <v>1.5146760205542418</v>
      </c>
      <c r="N113" s="52">
        <f>DSUM($B$60:$Y$78,N$60,$C$85:$D113)</f>
        <v>1.5812602164969998</v>
      </c>
      <c r="O113" s="52">
        <f>DSUM($B$60:$Y$78,O$60,$C$85:$D113)</f>
        <v>1.6328258140713081</v>
      </c>
      <c r="P113" s="52">
        <f>DSUM($B$60:$Y$78,P$60,$C$85:$D113)</f>
        <v>1.6724321471686474</v>
      </c>
      <c r="Q113" s="52">
        <f>DSUM($B$60:$Y$78,Q$60,$C$85:$D113)</f>
        <v>1.7025167550791633</v>
      </c>
      <c r="R113" s="52">
        <f>DSUM($B$60:$Y$78,R$60,$C$85:$D113)</f>
        <v>1.7250217579978437</v>
      </c>
      <c r="S113" s="52">
        <f>DSUM($B$60:$Y$78,S$60,$C$85:$D113)</f>
        <v>1.7414945460792612</v>
      </c>
      <c r="T113" s="52">
        <f>DSUM($B$60:$Y$78,T$60,$C$85:$D113)</f>
        <v>1.7531680032604131</v>
      </c>
      <c r="U113" s="52">
        <f>DSUM($B$60:$Y$78,U$60,$C$85:$D113)</f>
        <v>1.7463376129628885</v>
      </c>
      <c r="V113" s="52">
        <f>DSUM($B$60:$Y$78,V$60,$C$85:$D113)</f>
        <v>1.7394592819213921</v>
      </c>
      <c r="W113" s="52">
        <f>DSUM($B$60:$Y$78,W$60,$C$85:$D113)</f>
        <v>1.7325848250586557</v>
      </c>
      <c r="X113" s="52">
        <f>DSUM($B$60:$Y$78,X$60,$C$85:$D113)</f>
        <v>1.7257335256718993</v>
      </c>
      <c r="Y113" s="52">
        <f>DSUM($B$60:$Y$78,Y$60,$C$85:$D113)</f>
        <v>31.160120727180061</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1" t="s">
        <v>358</v>
      </c>
      <c r="C114" s="122" t="s">
        <v>359</v>
      </c>
      <c r="D114" s="122" t="s">
        <v>360</v>
      </c>
      <c r="E114" s="52">
        <f>DSUM($B$60:$Y$78,E$60,$C$85:$D114)</f>
        <v>0.20428435691476252</v>
      </c>
      <c r="F114" s="52">
        <f>DSUM($B$60:$Y$78,F$60,$C$85:$D114)</f>
        <v>0.40692463245005922</v>
      </c>
      <c r="G114" s="52">
        <f>DSUM($B$60:$Y$78,G$60,$C$85:$D114)</f>
        <v>0.60793308446400574</v>
      </c>
      <c r="H114" s="52">
        <f>DSUM($B$60:$Y$78,H$60,$C$85:$D114)</f>
        <v>0.80732186890789592</v>
      </c>
      <c r="I114" s="52">
        <f>DSUM($B$60:$Y$78,I$60,$C$85:$D114)</f>
        <v>1.0051030407712442</v>
      </c>
      <c r="J114" s="52">
        <f>DSUM($B$60:$Y$78,J$60,$C$85:$D114)</f>
        <v>1.1812670791005626</v>
      </c>
      <c r="K114" s="52">
        <f>DSUM($B$60:$Y$78,K$60,$C$85:$D114)</f>
        <v>1.3201133672743828</v>
      </c>
      <c r="L114" s="52">
        <f>DSUM($B$60:$Y$78,L$60,$C$85:$D114)</f>
        <v>1.4292334823713162</v>
      </c>
      <c r="M114" s="52">
        <f>DSUM($B$60:$Y$78,M$60,$C$85:$D114)</f>
        <v>1.5146760205542418</v>
      </c>
      <c r="N114" s="52">
        <f>DSUM($B$60:$Y$78,N$60,$C$85:$D114)</f>
        <v>1.5812602164969998</v>
      </c>
      <c r="O114" s="52">
        <f>DSUM($B$60:$Y$78,O$60,$C$85:$D114)</f>
        <v>1.6328258140713081</v>
      </c>
      <c r="P114" s="52">
        <f>DSUM($B$60:$Y$78,P$60,$C$85:$D114)</f>
        <v>1.6724321471686474</v>
      </c>
      <c r="Q114" s="52">
        <f>DSUM($B$60:$Y$78,Q$60,$C$85:$D114)</f>
        <v>1.7025167550791633</v>
      </c>
      <c r="R114" s="52">
        <f>DSUM($B$60:$Y$78,R$60,$C$85:$D114)</f>
        <v>1.7250217579978437</v>
      </c>
      <c r="S114" s="52">
        <f>DSUM($B$60:$Y$78,S$60,$C$85:$D114)</f>
        <v>1.7414945460792612</v>
      </c>
      <c r="T114" s="52">
        <f>DSUM($B$60:$Y$78,T$60,$C$85:$D114)</f>
        <v>1.7531680032604131</v>
      </c>
      <c r="U114" s="52">
        <f>DSUM($B$60:$Y$78,U$60,$C$85:$D114)</f>
        <v>1.7463376129628885</v>
      </c>
      <c r="V114" s="52">
        <f>DSUM($B$60:$Y$78,V$60,$C$85:$D114)</f>
        <v>1.7394592819213921</v>
      </c>
      <c r="W114" s="52">
        <f>DSUM($B$60:$Y$78,W$60,$C$85:$D114)</f>
        <v>1.7325848250586557</v>
      </c>
      <c r="X114" s="52">
        <f>DSUM($B$60:$Y$78,X$60,$C$85:$D114)</f>
        <v>1.7257335256718993</v>
      </c>
      <c r="Y114" s="52">
        <f>DSUM($B$60:$Y$78,Y$60,$C$85:$D114)</f>
        <v>31.160120727180061</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1" t="s">
        <v>361</v>
      </c>
      <c r="C115" s="122" t="s">
        <v>362</v>
      </c>
      <c r="D115" s="122" t="s">
        <v>363</v>
      </c>
      <c r="E115" s="52">
        <f>DSUM($B$60:$Y$78,E$60,$C$85:$D115)</f>
        <v>0.20428435691476252</v>
      </c>
      <c r="F115" s="52">
        <f>DSUM($B$60:$Y$78,F$60,$C$85:$D115)</f>
        <v>0.40692463245005922</v>
      </c>
      <c r="G115" s="52">
        <f>DSUM($B$60:$Y$78,G$60,$C$85:$D115)</f>
        <v>0.60793308446400574</v>
      </c>
      <c r="H115" s="52">
        <f>DSUM($B$60:$Y$78,H$60,$C$85:$D115)</f>
        <v>0.80732186890789592</v>
      </c>
      <c r="I115" s="52">
        <f>DSUM($B$60:$Y$78,I$60,$C$85:$D115)</f>
        <v>1.0051030407712442</v>
      </c>
      <c r="J115" s="52">
        <f>DSUM($B$60:$Y$78,J$60,$C$85:$D115)</f>
        <v>1.1812670791005626</v>
      </c>
      <c r="K115" s="52">
        <f>DSUM($B$60:$Y$78,K$60,$C$85:$D115)</f>
        <v>1.3201133672743828</v>
      </c>
      <c r="L115" s="52">
        <f>DSUM($B$60:$Y$78,L$60,$C$85:$D115)</f>
        <v>1.4292334823713162</v>
      </c>
      <c r="M115" s="52">
        <f>DSUM($B$60:$Y$78,M$60,$C$85:$D115)</f>
        <v>1.5146760205542418</v>
      </c>
      <c r="N115" s="52">
        <f>DSUM($B$60:$Y$78,N$60,$C$85:$D115)</f>
        <v>1.5812602164969998</v>
      </c>
      <c r="O115" s="52">
        <f>DSUM($B$60:$Y$78,O$60,$C$85:$D115)</f>
        <v>1.6328258140713081</v>
      </c>
      <c r="P115" s="52">
        <f>DSUM($B$60:$Y$78,P$60,$C$85:$D115)</f>
        <v>1.6724321471686474</v>
      </c>
      <c r="Q115" s="52">
        <f>DSUM($B$60:$Y$78,Q$60,$C$85:$D115)</f>
        <v>1.7025167550791633</v>
      </c>
      <c r="R115" s="52">
        <f>DSUM($B$60:$Y$78,R$60,$C$85:$D115)</f>
        <v>1.7250217579978437</v>
      </c>
      <c r="S115" s="52">
        <f>DSUM($B$60:$Y$78,S$60,$C$85:$D115)</f>
        <v>1.7414945460792612</v>
      </c>
      <c r="T115" s="52">
        <f>DSUM($B$60:$Y$78,T$60,$C$85:$D115)</f>
        <v>1.7531680032604131</v>
      </c>
      <c r="U115" s="52">
        <f>DSUM($B$60:$Y$78,U$60,$C$85:$D115)</f>
        <v>1.7463376129628885</v>
      </c>
      <c r="V115" s="52">
        <f>DSUM($B$60:$Y$78,V$60,$C$85:$D115)</f>
        <v>1.7394592819213921</v>
      </c>
      <c r="W115" s="52">
        <f>DSUM($B$60:$Y$78,W$60,$C$85:$D115)</f>
        <v>1.7325848250586557</v>
      </c>
      <c r="X115" s="52">
        <f>DSUM($B$60:$Y$78,X$60,$C$85:$D115)</f>
        <v>1.7257335256718993</v>
      </c>
      <c r="Y115" s="52">
        <f>DSUM($B$60:$Y$78,Y$60,$C$85:$D115)</f>
        <v>31.160120727180061</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1" t="s">
        <v>364</v>
      </c>
      <c r="C116" s="122" t="s">
        <v>365</v>
      </c>
      <c r="D116" s="122" t="s">
        <v>366</v>
      </c>
      <c r="E116" s="52">
        <f>DSUM($B$60:$Y$78,E$60,$C$85:$D116)</f>
        <v>0.20428435691476252</v>
      </c>
      <c r="F116" s="52">
        <f>DSUM($B$60:$Y$78,F$60,$C$85:$D116)</f>
        <v>0.40692463245005922</v>
      </c>
      <c r="G116" s="52">
        <f>DSUM($B$60:$Y$78,G$60,$C$85:$D116)</f>
        <v>0.60793308446400574</v>
      </c>
      <c r="H116" s="52">
        <f>DSUM($B$60:$Y$78,H$60,$C$85:$D116)</f>
        <v>0.80732186890789592</v>
      </c>
      <c r="I116" s="52">
        <f>DSUM($B$60:$Y$78,I$60,$C$85:$D116)</f>
        <v>1.0051030407712442</v>
      </c>
      <c r="J116" s="52">
        <f>DSUM($B$60:$Y$78,J$60,$C$85:$D116)</f>
        <v>1.1812670791005626</v>
      </c>
      <c r="K116" s="52">
        <f>DSUM($B$60:$Y$78,K$60,$C$85:$D116)</f>
        <v>1.3201133672743828</v>
      </c>
      <c r="L116" s="52">
        <f>DSUM($B$60:$Y$78,L$60,$C$85:$D116)</f>
        <v>1.4292334823713162</v>
      </c>
      <c r="M116" s="52">
        <f>DSUM($B$60:$Y$78,M$60,$C$85:$D116)</f>
        <v>1.5146760205542418</v>
      </c>
      <c r="N116" s="52">
        <f>DSUM($B$60:$Y$78,N$60,$C$85:$D116)</f>
        <v>1.5812602164969998</v>
      </c>
      <c r="O116" s="52">
        <f>DSUM($B$60:$Y$78,O$60,$C$85:$D116)</f>
        <v>1.6328258140713081</v>
      </c>
      <c r="P116" s="52">
        <f>DSUM($B$60:$Y$78,P$60,$C$85:$D116)</f>
        <v>1.6724321471686474</v>
      </c>
      <c r="Q116" s="52">
        <f>DSUM($B$60:$Y$78,Q$60,$C$85:$D116)</f>
        <v>1.7025167550791633</v>
      </c>
      <c r="R116" s="52">
        <f>DSUM($B$60:$Y$78,R$60,$C$85:$D116)</f>
        <v>1.7250217579978437</v>
      </c>
      <c r="S116" s="52">
        <f>DSUM($B$60:$Y$78,S$60,$C$85:$D116)</f>
        <v>1.7414945460792612</v>
      </c>
      <c r="T116" s="52">
        <f>DSUM($B$60:$Y$78,T$60,$C$85:$D116)</f>
        <v>1.7531680032604131</v>
      </c>
      <c r="U116" s="52">
        <f>DSUM($B$60:$Y$78,U$60,$C$85:$D116)</f>
        <v>1.7463376129628885</v>
      </c>
      <c r="V116" s="52">
        <f>DSUM($B$60:$Y$78,V$60,$C$85:$D116)</f>
        <v>1.7394592819213921</v>
      </c>
      <c r="W116" s="52">
        <f>DSUM($B$60:$Y$78,W$60,$C$85:$D116)</f>
        <v>1.7325848250586557</v>
      </c>
      <c r="X116" s="52">
        <f>DSUM($B$60:$Y$78,X$60,$C$85:$D116)</f>
        <v>1.7257335256718993</v>
      </c>
      <c r="Y116" s="52">
        <f>DSUM($B$60:$Y$78,Y$60,$C$85:$D116)</f>
        <v>31.160120727180061</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1" t="s">
        <v>367</v>
      </c>
      <c r="C117" s="122" t="s">
        <v>368</v>
      </c>
      <c r="D117" s="122" t="s">
        <v>369</v>
      </c>
      <c r="E117" s="52">
        <f>DSUM($B$60:$Y$78,E$60,$C$85:$D117)</f>
        <v>0.20428435691476252</v>
      </c>
      <c r="F117" s="52">
        <f>DSUM($B$60:$Y$78,F$60,$C$85:$D117)</f>
        <v>0.40692463245005922</v>
      </c>
      <c r="G117" s="52">
        <f>DSUM($B$60:$Y$78,G$60,$C$85:$D117)</f>
        <v>0.60793308446400574</v>
      </c>
      <c r="H117" s="52">
        <f>DSUM($B$60:$Y$78,H$60,$C$85:$D117)</f>
        <v>0.80732186890789592</v>
      </c>
      <c r="I117" s="52">
        <f>DSUM($B$60:$Y$78,I$60,$C$85:$D117)</f>
        <v>1.0051030407712442</v>
      </c>
      <c r="J117" s="52">
        <f>DSUM($B$60:$Y$78,J$60,$C$85:$D117)</f>
        <v>1.1812670791005626</v>
      </c>
      <c r="K117" s="52">
        <f>DSUM($B$60:$Y$78,K$60,$C$85:$D117)</f>
        <v>1.3201133672743828</v>
      </c>
      <c r="L117" s="52">
        <f>DSUM($B$60:$Y$78,L$60,$C$85:$D117)</f>
        <v>1.4292334823713162</v>
      </c>
      <c r="M117" s="52">
        <f>DSUM($B$60:$Y$78,M$60,$C$85:$D117)</f>
        <v>1.5146760205542418</v>
      </c>
      <c r="N117" s="52">
        <f>DSUM($B$60:$Y$78,N$60,$C$85:$D117)</f>
        <v>1.5812602164969998</v>
      </c>
      <c r="O117" s="52">
        <f>DSUM($B$60:$Y$78,O$60,$C$85:$D117)</f>
        <v>1.6328258140713081</v>
      </c>
      <c r="P117" s="52">
        <f>DSUM($B$60:$Y$78,P$60,$C$85:$D117)</f>
        <v>1.6724321471686474</v>
      </c>
      <c r="Q117" s="52">
        <f>DSUM($B$60:$Y$78,Q$60,$C$85:$D117)</f>
        <v>1.7025167550791633</v>
      </c>
      <c r="R117" s="52">
        <f>DSUM($B$60:$Y$78,R$60,$C$85:$D117)</f>
        <v>1.7250217579978437</v>
      </c>
      <c r="S117" s="52">
        <f>DSUM($B$60:$Y$78,S$60,$C$85:$D117)</f>
        <v>1.7414945460792612</v>
      </c>
      <c r="T117" s="52">
        <f>DSUM($B$60:$Y$78,T$60,$C$85:$D117)</f>
        <v>1.7531680032604131</v>
      </c>
      <c r="U117" s="52">
        <f>DSUM($B$60:$Y$78,U$60,$C$85:$D117)</f>
        <v>1.7463376129628885</v>
      </c>
      <c r="V117" s="52">
        <f>DSUM($B$60:$Y$78,V$60,$C$85:$D117)</f>
        <v>1.7394592819213921</v>
      </c>
      <c r="W117" s="52">
        <f>DSUM($B$60:$Y$78,W$60,$C$85:$D117)</f>
        <v>1.7325848250586557</v>
      </c>
      <c r="X117" s="52">
        <f>DSUM($B$60:$Y$78,X$60,$C$85:$D117)</f>
        <v>1.7257335256718993</v>
      </c>
      <c r="Y117" s="52">
        <f>DSUM($B$60:$Y$78,Y$60,$C$85:$D117)</f>
        <v>31.160120727180061</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202"/>
      <c r="D118" s="202"/>
      <c r="E118" s="52"/>
      <c r="F118" s="52"/>
      <c r="G118" s="52"/>
      <c r="H118" s="52"/>
      <c r="I118" s="52"/>
      <c r="J118" s="52"/>
      <c r="K118" s="52"/>
      <c r="L118" s="52"/>
      <c r="M118" s="52"/>
      <c r="N118" s="52"/>
      <c r="O118" s="52"/>
      <c r="P118" s="52"/>
      <c r="Q118" s="52"/>
      <c r="R118" s="52"/>
      <c r="S118" s="52"/>
      <c r="T118" s="52"/>
      <c r="U118" s="52"/>
      <c r="V118" s="52"/>
      <c r="W118" s="52"/>
      <c r="X118" s="52"/>
      <c r="Y118" s="52"/>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23">
        <f>E117</f>
        <v>0.20428435691476252</v>
      </c>
      <c r="F119" s="123">
        <f t="shared" ref="F119:Y119" si="23">F117</f>
        <v>0.40692463245005922</v>
      </c>
      <c r="G119" s="123">
        <f t="shared" si="23"/>
        <v>0.60793308446400574</v>
      </c>
      <c r="H119" s="123">
        <f t="shared" si="23"/>
        <v>0.80732186890789592</v>
      </c>
      <c r="I119" s="123">
        <f t="shared" si="23"/>
        <v>1.0051030407712442</v>
      </c>
      <c r="J119" s="123">
        <f t="shared" si="23"/>
        <v>1.1812670791005626</v>
      </c>
      <c r="K119" s="123">
        <f t="shared" si="23"/>
        <v>1.3201133672743828</v>
      </c>
      <c r="L119" s="123">
        <f t="shared" si="23"/>
        <v>1.4292334823713162</v>
      </c>
      <c r="M119" s="123">
        <f t="shared" si="23"/>
        <v>1.5146760205542418</v>
      </c>
      <c r="N119" s="123">
        <f t="shared" si="23"/>
        <v>1.5812602164969998</v>
      </c>
      <c r="O119" s="123">
        <f t="shared" si="23"/>
        <v>1.6328258140713081</v>
      </c>
      <c r="P119" s="123">
        <f t="shared" si="23"/>
        <v>1.6724321471686474</v>
      </c>
      <c r="Q119" s="123">
        <f t="shared" si="23"/>
        <v>1.7025167550791633</v>
      </c>
      <c r="R119" s="123">
        <f t="shared" si="23"/>
        <v>1.7250217579978437</v>
      </c>
      <c r="S119" s="123">
        <f t="shared" si="23"/>
        <v>1.7414945460792612</v>
      </c>
      <c r="T119" s="123">
        <f t="shared" si="23"/>
        <v>1.7531680032604131</v>
      </c>
      <c r="U119" s="123">
        <f t="shared" si="23"/>
        <v>1.7463376129628885</v>
      </c>
      <c r="V119" s="123">
        <f t="shared" si="23"/>
        <v>1.7394592819213921</v>
      </c>
      <c r="W119" s="123">
        <f t="shared" si="23"/>
        <v>1.7325848250586557</v>
      </c>
      <c r="X119" s="123">
        <f t="shared" si="23"/>
        <v>1.7257335256718993</v>
      </c>
      <c r="Y119" s="123">
        <f t="shared" si="23"/>
        <v>31.160120727180061</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6" t="s">
        <v>309</v>
      </c>
      <c r="B120" s="107"/>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7" t="str">
        <f>C8</f>
        <v>ECM-VAV-NR</v>
      </c>
      <c r="E121" s="98">
        <f>E84</f>
        <v>2016</v>
      </c>
      <c r="F121" s="98">
        <f t="shared" ref="F121:Y121" si="24">F84</f>
        <v>2017</v>
      </c>
      <c r="G121" s="98">
        <f t="shared" si="24"/>
        <v>2018</v>
      </c>
      <c r="H121" s="98">
        <f t="shared" si="24"/>
        <v>2019</v>
      </c>
      <c r="I121" s="98">
        <f t="shared" si="24"/>
        <v>2020</v>
      </c>
      <c r="J121" s="98">
        <f t="shared" si="24"/>
        <v>2021</v>
      </c>
      <c r="K121" s="98">
        <f t="shared" si="24"/>
        <v>2022</v>
      </c>
      <c r="L121" s="98">
        <f t="shared" si="24"/>
        <v>2023</v>
      </c>
      <c r="M121" s="98">
        <f t="shared" si="24"/>
        <v>2024</v>
      </c>
      <c r="N121" s="98">
        <f t="shared" si="24"/>
        <v>2025</v>
      </c>
      <c r="O121" s="98">
        <f t="shared" si="24"/>
        <v>2026</v>
      </c>
      <c r="P121" s="98">
        <f t="shared" si="24"/>
        <v>2027</v>
      </c>
      <c r="Q121" s="98">
        <f t="shared" si="24"/>
        <v>2028</v>
      </c>
      <c r="R121" s="98">
        <f t="shared" si="24"/>
        <v>2029</v>
      </c>
      <c r="S121" s="98">
        <f t="shared" si="24"/>
        <v>2030</v>
      </c>
      <c r="T121" s="98">
        <f t="shared" si="24"/>
        <v>2031</v>
      </c>
      <c r="U121" s="98">
        <f t="shared" si="24"/>
        <v>2032</v>
      </c>
      <c r="V121" s="98">
        <f t="shared" si="24"/>
        <v>2033</v>
      </c>
      <c r="W121" s="98">
        <f t="shared" si="24"/>
        <v>2034</v>
      </c>
      <c r="X121" s="98">
        <f t="shared" si="24"/>
        <v>2035</v>
      </c>
      <c r="Y121" s="98" t="str">
        <f t="shared" si="24"/>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9" t="str">
        <f>CONCATENATE("aMW_",E$11)</f>
        <v>aMW_2016</v>
      </c>
      <c r="F122" s="99" t="str">
        <f t="shared" ref="F122:Y122" si="25">CONCATENATE("aMW_",F$11)</f>
        <v>aMW_2017</v>
      </c>
      <c r="G122" s="99" t="str">
        <f t="shared" si="25"/>
        <v>aMW_2018</v>
      </c>
      <c r="H122" s="99" t="str">
        <f t="shared" si="25"/>
        <v>aMW_2019</v>
      </c>
      <c r="I122" s="99" t="str">
        <f t="shared" si="25"/>
        <v>aMW_2020</v>
      </c>
      <c r="J122" s="99" t="str">
        <f t="shared" si="25"/>
        <v>aMW_2021</v>
      </c>
      <c r="K122" s="99" t="str">
        <f t="shared" si="25"/>
        <v>aMW_2022</v>
      </c>
      <c r="L122" s="99" t="str">
        <f t="shared" si="25"/>
        <v>aMW_2023</v>
      </c>
      <c r="M122" s="99" t="str">
        <f t="shared" si="25"/>
        <v>aMW_2024</v>
      </c>
      <c r="N122" s="99" t="str">
        <f t="shared" si="25"/>
        <v>aMW_2025</v>
      </c>
      <c r="O122" s="99" t="str">
        <f t="shared" si="25"/>
        <v>aMW_2026</v>
      </c>
      <c r="P122" s="99" t="str">
        <f t="shared" si="25"/>
        <v>aMW_2027</v>
      </c>
      <c r="Q122" s="99" t="str">
        <f t="shared" si="25"/>
        <v>aMW_2028</v>
      </c>
      <c r="R122" s="99" t="str">
        <f t="shared" si="25"/>
        <v>aMW_2029</v>
      </c>
      <c r="S122" s="99" t="str">
        <f t="shared" si="25"/>
        <v>aMW_2030</v>
      </c>
      <c r="T122" s="99" t="str">
        <f t="shared" si="25"/>
        <v>aMW_2031</v>
      </c>
      <c r="U122" s="99" t="str">
        <f t="shared" si="25"/>
        <v>aMW_2032</v>
      </c>
      <c r="V122" s="99" t="str">
        <f t="shared" si="25"/>
        <v>aMW_2033</v>
      </c>
      <c r="W122" s="99" t="str">
        <f t="shared" si="25"/>
        <v>aMW_2034</v>
      </c>
      <c r="X122" s="99" t="str">
        <f t="shared" si="25"/>
        <v>aMW_2035</v>
      </c>
      <c r="Y122" s="99" t="str">
        <f t="shared" si="25"/>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1" t="s">
        <v>55</v>
      </c>
      <c r="E123" s="101">
        <f t="shared" ref="E123:Y123" si="26">E86</f>
        <v>0</v>
      </c>
      <c r="F123" s="101">
        <f t="shared" si="26"/>
        <v>0</v>
      </c>
      <c r="G123" s="101">
        <f t="shared" si="26"/>
        <v>0</v>
      </c>
      <c r="H123" s="101">
        <f t="shared" si="26"/>
        <v>0</v>
      </c>
      <c r="I123" s="101">
        <f t="shared" si="26"/>
        <v>0</v>
      </c>
      <c r="J123" s="101">
        <f t="shared" si="26"/>
        <v>0</v>
      </c>
      <c r="K123" s="101">
        <f t="shared" si="26"/>
        <v>0</v>
      </c>
      <c r="L123" s="101">
        <f t="shared" si="26"/>
        <v>0</v>
      </c>
      <c r="M123" s="101">
        <f t="shared" si="26"/>
        <v>0</v>
      </c>
      <c r="N123" s="101">
        <f t="shared" si="26"/>
        <v>0</v>
      </c>
      <c r="O123" s="101">
        <f t="shared" si="26"/>
        <v>0</v>
      </c>
      <c r="P123" s="101">
        <f t="shared" si="26"/>
        <v>0</v>
      </c>
      <c r="Q123" s="101">
        <f t="shared" si="26"/>
        <v>0</v>
      </c>
      <c r="R123" s="101">
        <f t="shared" si="26"/>
        <v>0</v>
      </c>
      <c r="S123" s="101">
        <f t="shared" si="26"/>
        <v>0</v>
      </c>
      <c r="T123" s="101">
        <f t="shared" si="26"/>
        <v>0</v>
      </c>
      <c r="U123" s="101">
        <f t="shared" si="26"/>
        <v>0</v>
      </c>
      <c r="V123" s="101">
        <f t="shared" si="26"/>
        <v>0</v>
      </c>
      <c r="W123" s="101">
        <f t="shared" si="26"/>
        <v>0</v>
      </c>
      <c r="X123" s="101">
        <f t="shared" si="26"/>
        <v>0</v>
      </c>
      <c r="Y123" s="101">
        <f t="shared" si="26"/>
        <v>0</v>
      </c>
      <c r="Z123" s="20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1" t="s">
        <v>56</v>
      </c>
      <c r="E124" s="101">
        <f t="shared" ref="E124:Y136" si="27">E87-E86</f>
        <v>0</v>
      </c>
      <c r="F124" s="101">
        <f t="shared" si="27"/>
        <v>0</v>
      </c>
      <c r="G124" s="101">
        <f t="shared" si="27"/>
        <v>0</v>
      </c>
      <c r="H124" s="101">
        <f t="shared" si="27"/>
        <v>0</v>
      </c>
      <c r="I124" s="101">
        <f t="shared" si="27"/>
        <v>0</v>
      </c>
      <c r="J124" s="101">
        <f t="shared" si="27"/>
        <v>0</v>
      </c>
      <c r="K124" s="101">
        <f t="shared" si="27"/>
        <v>0</v>
      </c>
      <c r="L124" s="101">
        <f t="shared" si="27"/>
        <v>0</v>
      </c>
      <c r="M124" s="101">
        <f t="shared" si="27"/>
        <v>0</v>
      </c>
      <c r="N124" s="101">
        <f t="shared" si="27"/>
        <v>0</v>
      </c>
      <c r="O124" s="101">
        <f t="shared" si="27"/>
        <v>0</v>
      </c>
      <c r="P124" s="101">
        <f t="shared" si="27"/>
        <v>0</v>
      </c>
      <c r="Q124" s="101">
        <f t="shared" si="27"/>
        <v>0</v>
      </c>
      <c r="R124" s="101">
        <f t="shared" si="27"/>
        <v>0</v>
      </c>
      <c r="S124" s="101">
        <f t="shared" si="27"/>
        <v>0</v>
      </c>
      <c r="T124" s="101">
        <f t="shared" si="27"/>
        <v>0</v>
      </c>
      <c r="U124" s="101">
        <f t="shared" si="27"/>
        <v>0</v>
      </c>
      <c r="V124" s="101">
        <f t="shared" si="27"/>
        <v>0</v>
      </c>
      <c r="W124" s="101">
        <f t="shared" si="27"/>
        <v>0</v>
      </c>
      <c r="X124" s="101">
        <f t="shared" si="27"/>
        <v>0</v>
      </c>
      <c r="Y124" s="101">
        <f t="shared" si="27"/>
        <v>0</v>
      </c>
      <c r="Z124" s="20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1" t="s">
        <v>57</v>
      </c>
      <c r="E125" s="101">
        <f t="shared" si="27"/>
        <v>0</v>
      </c>
      <c r="F125" s="101">
        <f t="shared" si="27"/>
        <v>0</v>
      </c>
      <c r="G125" s="101">
        <f t="shared" si="27"/>
        <v>0</v>
      </c>
      <c r="H125" s="101">
        <f t="shared" si="27"/>
        <v>0</v>
      </c>
      <c r="I125" s="101">
        <f t="shared" si="27"/>
        <v>0</v>
      </c>
      <c r="J125" s="101">
        <f t="shared" si="27"/>
        <v>0</v>
      </c>
      <c r="K125" s="101">
        <f t="shared" si="27"/>
        <v>0</v>
      </c>
      <c r="L125" s="101">
        <f t="shared" si="27"/>
        <v>0</v>
      </c>
      <c r="M125" s="101">
        <f t="shared" si="27"/>
        <v>0</v>
      </c>
      <c r="N125" s="101">
        <f t="shared" si="27"/>
        <v>0</v>
      </c>
      <c r="O125" s="101">
        <f t="shared" si="27"/>
        <v>0</v>
      </c>
      <c r="P125" s="101">
        <f t="shared" si="27"/>
        <v>0</v>
      </c>
      <c r="Q125" s="101">
        <f t="shared" si="27"/>
        <v>0</v>
      </c>
      <c r="R125" s="101">
        <f t="shared" si="27"/>
        <v>0</v>
      </c>
      <c r="S125" s="101">
        <f t="shared" si="27"/>
        <v>0</v>
      </c>
      <c r="T125" s="101">
        <f t="shared" si="27"/>
        <v>0</v>
      </c>
      <c r="U125" s="101">
        <f t="shared" si="27"/>
        <v>0</v>
      </c>
      <c r="V125" s="101">
        <f t="shared" si="27"/>
        <v>0</v>
      </c>
      <c r="W125" s="101">
        <f t="shared" si="27"/>
        <v>0</v>
      </c>
      <c r="X125" s="101">
        <f t="shared" si="27"/>
        <v>0</v>
      </c>
      <c r="Y125" s="101">
        <f t="shared" si="27"/>
        <v>0</v>
      </c>
      <c r="Z125" s="20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1" t="s">
        <v>58</v>
      </c>
      <c r="E126" s="101">
        <f t="shared" si="27"/>
        <v>0.20428435691476252</v>
      </c>
      <c r="F126" s="101">
        <f t="shared" si="27"/>
        <v>0.40692463245005922</v>
      </c>
      <c r="G126" s="101">
        <f t="shared" si="27"/>
        <v>0.60793308446400574</v>
      </c>
      <c r="H126" s="101">
        <f t="shared" si="27"/>
        <v>0.80732186890789592</v>
      </c>
      <c r="I126" s="101">
        <f t="shared" si="27"/>
        <v>1.0051030407712442</v>
      </c>
      <c r="J126" s="101">
        <f t="shared" si="27"/>
        <v>1.1812670791005626</v>
      </c>
      <c r="K126" s="101">
        <f t="shared" si="27"/>
        <v>1.3201133672743828</v>
      </c>
      <c r="L126" s="101">
        <f t="shared" si="27"/>
        <v>1.4292334823713162</v>
      </c>
      <c r="M126" s="101">
        <f t="shared" si="27"/>
        <v>1.5146760205542418</v>
      </c>
      <c r="N126" s="101">
        <f t="shared" si="27"/>
        <v>1.5812602164969998</v>
      </c>
      <c r="O126" s="101">
        <f t="shared" si="27"/>
        <v>1.6328258140713081</v>
      </c>
      <c r="P126" s="101">
        <f t="shared" si="27"/>
        <v>1.6724321471686474</v>
      </c>
      <c r="Q126" s="101">
        <f t="shared" si="27"/>
        <v>1.7025167550791633</v>
      </c>
      <c r="R126" s="101">
        <f t="shared" si="27"/>
        <v>1.7250217579978437</v>
      </c>
      <c r="S126" s="101">
        <f t="shared" si="27"/>
        <v>1.7414945460792612</v>
      </c>
      <c r="T126" s="101">
        <f t="shared" si="27"/>
        <v>1.7531680032604131</v>
      </c>
      <c r="U126" s="101">
        <f t="shared" si="27"/>
        <v>1.7463376129628885</v>
      </c>
      <c r="V126" s="101">
        <f t="shared" si="27"/>
        <v>1.7394592819213921</v>
      </c>
      <c r="W126" s="101">
        <f t="shared" si="27"/>
        <v>1.7325848250586557</v>
      </c>
      <c r="X126" s="101">
        <f t="shared" si="27"/>
        <v>1.7257335256718993</v>
      </c>
      <c r="Y126" s="101">
        <f t="shared" si="27"/>
        <v>31.160120727180061</v>
      </c>
      <c r="Z126" s="20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1" t="s">
        <v>59</v>
      </c>
      <c r="E127" s="101">
        <f t="shared" si="27"/>
        <v>0</v>
      </c>
      <c r="F127" s="101">
        <f t="shared" si="27"/>
        <v>0</v>
      </c>
      <c r="G127" s="101">
        <f t="shared" si="27"/>
        <v>0</v>
      </c>
      <c r="H127" s="101">
        <f t="shared" si="27"/>
        <v>0</v>
      </c>
      <c r="I127" s="101">
        <f t="shared" si="27"/>
        <v>0</v>
      </c>
      <c r="J127" s="101">
        <f t="shared" si="27"/>
        <v>0</v>
      </c>
      <c r="K127" s="101">
        <f t="shared" si="27"/>
        <v>0</v>
      </c>
      <c r="L127" s="101">
        <f t="shared" si="27"/>
        <v>0</v>
      </c>
      <c r="M127" s="101">
        <f t="shared" si="27"/>
        <v>0</v>
      </c>
      <c r="N127" s="101">
        <f t="shared" si="27"/>
        <v>0</v>
      </c>
      <c r="O127" s="101">
        <f t="shared" si="27"/>
        <v>0</v>
      </c>
      <c r="P127" s="101">
        <f t="shared" si="27"/>
        <v>0</v>
      </c>
      <c r="Q127" s="101">
        <f t="shared" si="27"/>
        <v>0</v>
      </c>
      <c r="R127" s="101">
        <f t="shared" si="27"/>
        <v>0</v>
      </c>
      <c r="S127" s="101">
        <f t="shared" si="27"/>
        <v>0</v>
      </c>
      <c r="T127" s="101">
        <f t="shared" si="27"/>
        <v>0</v>
      </c>
      <c r="U127" s="101">
        <f t="shared" si="27"/>
        <v>0</v>
      </c>
      <c r="V127" s="101">
        <f t="shared" si="27"/>
        <v>0</v>
      </c>
      <c r="W127" s="101">
        <f t="shared" si="27"/>
        <v>0</v>
      </c>
      <c r="X127" s="101">
        <f t="shared" si="27"/>
        <v>0</v>
      </c>
      <c r="Y127" s="101">
        <f t="shared" si="27"/>
        <v>0</v>
      </c>
      <c r="Z127" s="20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1" t="s">
        <v>60</v>
      </c>
      <c r="E128" s="101">
        <f t="shared" si="27"/>
        <v>0</v>
      </c>
      <c r="F128" s="101">
        <f t="shared" si="27"/>
        <v>0</v>
      </c>
      <c r="G128" s="101">
        <f t="shared" si="27"/>
        <v>0</v>
      </c>
      <c r="H128" s="101">
        <f t="shared" si="27"/>
        <v>0</v>
      </c>
      <c r="I128" s="101">
        <f t="shared" si="27"/>
        <v>0</v>
      </c>
      <c r="J128" s="101">
        <f t="shared" si="27"/>
        <v>0</v>
      </c>
      <c r="K128" s="101">
        <f t="shared" si="27"/>
        <v>0</v>
      </c>
      <c r="L128" s="101">
        <f t="shared" si="27"/>
        <v>0</v>
      </c>
      <c r="M128" s="101">
        <f t="shared" si="27"/>
        <v>0</v>
      </c>
      <c r="N128" s="101">
        <f t="shared" si="27"/>
        <v>0</v>
      </c>
      <c r="O128" s="101">
        <f t="shared" si="27"/>
        <v>0</v>
      </c>
      <c r="P128" s="101">
        <f t="shared" si="27"/>
        <v>0</v>
      </c>
      <c r="Q128" s="101">
        <f t="shared" si="27"/>
        <v>0</v>
      </c>
      <c r="R128" s="101">
        <f t="shared" si="27"/>
        <v>0</v>
      </c>
      <c r="S128" s="101">
        <f t="shared" si="27"/>
        <v>0</v>
      </c>
      <c r="T128" s="101">
        <f t="shared" si="27"/>
        <v>0</v>
      </c>
      <c r="U128" s="101">
        <f t="shared" si="27"/>
        <v>0</v>
      </c>
      <c r="V128" s="101">
        <f t="shared" si="27"/>
        <v>0</v>
      </c>
      <c r="W128" s="101">
        <f t="shared" si="27"/>
        <v>0</v>
      </c>
      <c r="X128" s="101">
        <f t="shared" si="27"/>
        <v>0</v>
      </c>
      <c r="Y128" s="101">
        <f t="shared" si="27"/>
        <v>0</v>
      </c>
      <c r="Z128" s="20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1" t="s">
        <v>61</v>
      </c>
      <c r="E129" s="101">
        <f t="shared" si="27"/>
        <v>0</v>
      </c>
      <c r="F129" s="101">
        <f t="shared" si="27"/>
        <v>0</v>
      </c>
      <c r="G129" s="101">
        <f t="shared" si="27"/>
        <v>0</v>
      </c>
      <c r="H129" s="101">
        <f t="shared" si="27"/>
        <v>0</v>
      </c>
      <c r="I129" s="101">
        <f t="shared" si="27"/>
        <v>0</v>
      </c>
      <c r="J129" s="101">
        <f t="shared" si="27"/>
        <v>0</v>
      </c>
      <c r="K129" s="101">
        <f t="shared" si="27"/>
        <v>0</v>
      </c>
      <c r="L129" s="101">
        <f t="shared" si="27"/>
        <v>0</v>
      </c>
      <c r="M129" s="101">
        <f t="shared" si="27"/>
        <v>0</v>
      </c>
      <c r="N129" s="101">
        <f t="shared" si="27"/>
        <v>0</v>
      </c>
      <c r="O129" s="101">
        <f t="shared" si="27"/>
        <v>0</v>
      </c>
      <c r="P129" s="101">
        <f t="shared" si="27"/>
        <v>0</v>
      </c>
      <c r="Q129" s="101">
        <f t="shared" si="27"/>
        <v>0</v>
      </c>
      <c r="R129" s="101">
        <f t="shared" si="27"/>
        <v>0</v>
      </c>
      <c r="S129" s="101">
        <f t="shared" si="27"/>
        <v>0</v>
      </c>
      <c r="T129" s="101">
        <f t="shared" si="27"/>
        <v>0</v>
      </c>
      <c r="U129" s="101">
        <f t="shared" si="27"/>
        <v>0</v>
      </c>
      <c r="V129" s="101">
        <f t="shared" si="27"/>
        <v>0</v>
      </c>
      <c r="W129" s="101">
        <f t="shared" si="27"/>
        <v>0</v>
      </c>
      <c r="X129" s="101">
        <f t="shared" si="27"/>
        <v>0</v>
      </c>
      <c r="Y129" s="101">
        <f t="shared" si="27"/>
        <v>0</v>
      </c>
      <c r="Z129" s="203"/>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1" t="s">
        <v>62</v>
      </c>
      <c r="E130" s="101">
        <f t="shared" si="27"/>
        <v>0</v>
      </c>
      <c r="F130" s="101">
        <f t="shared" si="27"/>
        <v>0</v>
      </c>
      <c r="G130" s="101">
        <f t="shared" si="27"/>
        <v>0</v>
      </c>
      <c r="H130" s="101">
        <f t="shared" si="27"/>
        <v>0</v>
      </c>
      <c r="I130" s="101">
        <f t="shared" si="27"/>
        <v>0</v>
      </c>
      <c r="J130" s="101">
        <f t="shared" si="27"/>
        <v>0</v>
      </c>
      <c r="K130" s="101">
        <f t="shared" si="27"/>
        <v>0</v>
      </c>
      <c r="L130" s="101">
        <f t="shared" si="27"/>
        <v>0</v>
      </c>
      <c r="M130" s="101">
        <f t="shared" si="27"/>
        <v>0</v>
      </c>
      <c r="N130" s="101">
        <f t="shared" si="27"/>
        <v>0</v>
      </c>
      <c r="O130" s="101">
        <f t="shared" si="27"/>
        <v>0</v>
      </c>
      <c r="P130" s="101">
        <f t="shared" si="27"/>
        <v>0</v>
      </c>
      <c r="Q130" s="101">
        <f t="shared" si="27"/>
        <v>0</v>
      </c>
      <c r="R130" s="101">
        <f t="shared" si="27"/>
        <v>0</v>
      </c>
      <c r="S130" s="101">
        <f t="shared" si="27"/>
        <v>0</v>
      </c>
      <c r="T130" s="101">
        <f t="shared" si="27"/>
        <v>0</v>
      </c>
      <c r="U130" s="101">
        <f t="shared" si="27"/>
        <v>0</v>
      </c>
      <c r="V130" s="101">
        <f t="shared" si="27"/>
        <v>0</v>
      </c>
      <c r="W130" s="101">
        <f t="shared" si="27"/>
        <v>0</v>
      </c>
      <c r="X130" s="101">
        <f t="shared" si="27"/>
        <v>0</v>
      </c>
      <c r="Y130" s="101">
        <f t="shared" si="27"/>
        <v>0</v>
      </c>
      <c r="Z130" s="20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1" t="s">
        <v>63</v>
      </c>
      <c r="E131" s="101">
        <f t="shared" si="27"/>
        <v>0</v>
      </c>
      <c r="F131" s="101">
        <f t="shared" si="27"/>
        <v>0</v>
      </c>
      <c r="G131" s="101">
        <f t="shared" si="27"/>
        <v>0</v>
      </c>
      <c r="H131" s="101">
        <f t="shared" si="27"/>
        <v>0</v>
      </c>
      <c r="I131" s="101">
        <f t="shared" si="27"/>
        <v>0</v>
      </c>
      <c r="J131" s="101">
        <f t="shared" si="27"/>
        <v>0</v>
      </c>
      <c r="K131" s="101">
        <f t="shared" si="27"/>
        <v>0</v>
      </c>
      <c r="L131" s="101">
        <f t="shared" si="27"/>
        <v>0</v>
      </c>
      <c r="M131" s="101">
        <f t="shared" si="27"/>
        <v>0</v>
      </c>
      <c r="N131" s="101">
        <f t="shared" si="27"/>
        <v>0</v>
      </c>
      <c r="O131" s="101">
        <f t="shared" si="27"/>
        <v>0</v>
      </c>
      <c r="P131" s="101">
        <f t="shared" si="27"/>
        <v>0</v>
      </c>
      <c r="Q131" s="101">
        <f t="shared" si="27"/>
        <v>0</v>
      </c>
      <c r="R131" s="101">
        <f t="shared" si="27"/>
        <v>0</v>
      </c>
      <c r="S131" s="101">
        <f t="shared" si="27"/>
        <v>0</v>
      </c>
      <c r="T131" s="101">
        <f t="shared" si="27"/>
        <v>0</v>
      </c>
      <c r="U131" s="101">
        <f t="shared" si="27"/>
        <v>0</v>
      </c>
      <c r="V131" s="101">
        <f t="shared" si="27"/>
        <v>0</v>
      </c>
      <c r="W131" s="101">
        <f t="shared" si="27"/>
        <v>0</v>
      </c>
      <c r="X131" s="101">
        <f t="shared" si="27"/>
        <v>0</v>
      </c>
      <c r="Y131" s="101">
        <f t="shared" si="27"/>
        <v>0</v>
      </c>
      <c r="Z131" s="20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1" t="s">
        <v>64</v>
      </c>
      <c r="E132" s="101">
        <f t="shared" si="27"/>
        <v>0</v>
      </c>
      <c r="F132" s="101">
        <f t="shared" si="27"/>
        <v>0</v>
      </c>
      <c r="G132" s="101">
        <f t="shared" si="27"/>
        <v>0</v>
      </c>
      <c r="H132" s="101">
        <f t="shared" si="27"/>
        <v>0</v>
      </c>
      <c r="I132" s="101">
        <f t="shared" si="27"/>
        <v>0</v>
      </c>
      <c r="J132" s="101">
        <f t="shared" si="27"/>
        <v>0</v>
      </c>
      <c r="K132" s="101">
        <f t="shared" si="27"/>
        <v>0</v>
      </c>
      <c r="L132" s="101">
        <f t="shared" si="27"/>
        <v>0</v>
      </c>
      <c r="M132" s="101">
        <f t="shared" si="27"/>
        <v>0</v>
      </c>
      <c r="N132" s="101">
        <f t="shared" si="27"/>
        <v>0</v>
      </c>
      <c r="O132" s="101">
        <f t="shared" si="27"/>
        <v>0</v>
      </c>
      <c r="P132" s="101">
        <f t="shared" si="27"/>
        <v>0</v>
      </c>
      <c r="Q132" s="101">
        <f t="shared" si="27"/>
        <v>0</v>
      </c>
      <c r="R132" s="101">
        <f t="shared" si="27"/>
        <v>0</v>
      </c>
      <c r="S132" s="101">
        <f t="shared" si="27"/>
        <v>0</v>
      </c>
      <c r="T132" s="101">
        <f t="shared" si="27"/>
        <v>0</v>
      </c>
      <c r="U132" s="101">
        <f t="shared" si="27"/>
        <v>0</v>
      </c>
      <c r="V132" s="101">
        <f t="shared" si="27"/>
        <v>0</v>
      </c>
      <c r="W132" s="101">
        <f t="shared" si="27"/>
        <v>0</v>
      </c>
      <c r="X132" s="101">
        <f t="shared" si="27"/>
        <v>0</v>
      </c>
      <c r="Y132" s="101">
        <f t="shared" si="27"/>
        <v>0</v>
      </c>
      <c r="Z132" s="20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1" t="s">
        <v>65</v>
      </c>
      <c r="E133" s="101">
        <f t="shared" si="27"/>
        <v>0</v>
      </c>
      <c r="F133" s="101">
        <f t="shared" si="27"/>
        <v>0</v>
      </c>
      <c r="G133" s="101">
        <f t="shared" si="27"/>
        <v>0</v>
      </c>
      <c r="H133" s="101">
        <f t="shared" si="27"/>
        <v>0</v>
      </c>
      <c r="I133" s="101">
        <f t="shared" si="27"/>
        <v>0</v>
      </c>
      <c r="J133" s="101">
        <f t="shared" si="27"/>
        <v>0</v>
      </c>
      <c r="K133" s="101">
        <f t="shared" si="27"/>
        <v>0</v>
      </c>
      <c r="L133" s="101">
        <f t="shared" si="27"/>
        <v>0</v>
      </c>
      <c r="M133" s="101">
        <f t="shared" si="27"/>
        <v>0</v>
      </c>
      <c r="N133" s="101">
        <f t="shared" si="27"/>
        <v>0</v>
      </c>
      <c r="O133" s="101">
        <f t="shared" si="27"/>
        <v>0</v>
      </c>
      <c r="P133" s="101">
        <f t="shared" si="27"/>
        <v>0</v>
      </c>
      <c r="Q133" s="101">
        <f t="shared" si="27"/>
        <v>0</v>
      </c>
      <c r="R133" s="101">
        <f t="shared" si="27"/>
        <v>0</v>
      </c>
      <c r="S133" s="101">
        <f t="shared" si="27"/>
        <v>0</v>
      </c>
      <c r="T133" s="101">
        <f t="shared" si="27"/>
        <v>0</v>
      </c>
      <c r="U133" s="101">
        <f t="shared" si="27"/>
        <v>0</v>
      </c>
      <c r="V133" s="101">
        <f t="shared" si="27"/>
        <v>0</v>
      </c>
      <c r="W133" s="101">
        <f t="shared" si="27"/>
        <v>0</v>
      </c>
      <c r="X133" s="101">
        <f t="shared" si="27"/>
        <v>0</v>
      </c>
      <c r="Y133" s="101">
        <f t="shared" si="27"/>
        <v>0</v>
      </c>
      <c r="Z133" s="20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1" t="s">
        <v>66</v>
      </c>
      <c r="E134" s="101">
        <f t="shared" si="27"/>
        <v>0</v>
      </c>
      <c r="F134" s="101">
        <f t="shared" si="27"/>
        <v>0</v>
      </c>
      <c r="G134" s="101">
        <f t="shared" si="27"/>
        <v>0</v>
      </c>
      <c r="H134" s="101">
        <f t="shared" si="27"/>
        <v>0</v>
      </c>
      <c r="I134" s="101">
        <f t="shared" si="27"/>
        <v>0</v>
      </c>
      <c r="J134" s="101">
        <f t="shared" si="27"/>
        <v>0</v>
      </c>
      <c r="K134" s="101">
        <f t="shared" si="27"/>
        <v>0</v>
      </c>
      <c r="L134" s="101">
        <f t="shared" si="27"/>
        <v>0</v>
      </c>
      <c r="M134" s="101">
        <f t="shared" si="27"/>
        <v>0</v>
      </c>
      <c r="N134" s="101">
        <f t="shared" si="27"/>
        <v>0</v>
      </c>
      <c r="O134" s="101">
        <f t="shared" si="27"/>
        <v>0</v>
      </c>
      <c r="P134" s="101">
        <f t="shared" si="27"/>
        <v>0</v>
      </c>
      <c r="Q134" s="101">
        <f t="shared" si="27"/>
        <v>0</v>
      </c>
      <c r="R134" s="101">
        <f t="shared" si="27"/>
        <v>0</v>
      </c>
      <c r="S134" s="101">
        <f t="shared" si="27"/>
        <v>0</v>
      </c>
      <c r="T134" s="101">
        <f t="shared" si="27"/>
        <v>0</v>
      </c>
      <c r="U134" s="101">
        <f t="shared" si="27"/>
        <v>0</v>
      </c>
      <c r="V134" s="101">
        <f t="shared" si="27"/>
        <v>0</v>
      </c>
      <c r="W134" s="101">
        <f t="shared" si="27"/>
        <v>0</v>
      </c>
      <c r="X134" s="101">
        <f t="shared" si="27"/>
        <v>0</v>
      </c>
      <c r="Y134" s="101">
        <f t="shared" si="27"/>
        <v>0</v>
      </c>
      <c r="Z134" s="20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1" t="s">
        <v>67</v>
      </c>
      <c r="E135" s="101">
        <f t="shared" si="27"/>
        <v>0</v>
      </c>
      <c r="F135" s="101">
        <f t="shared" si="27"/>
        <v>0</v>
      </c>
      <c r="G135" s="101">
        <f t="shared" si="27"/>
        <v>0</v>
      </c>
      <c r="H135" s="101">
        <f t="shared" si="27"/>
        <v>0</v>
      </c>
      <c r="I135" s="101">
        <f t="shared" si="27"/>
        <v>0</v>
      </c>
      <c r="J135" s="101">
        <f t="shared" si="27"/>
        <v>0</v>
      </c>
      <c r="K135" s="101">
        <f t="shared" si="27"/>
        <v>0</v>
      </c>
      <c r="L135" s="101">
        <f t="shared" si="27"/>
        <v>0</v>
      </c>
      <c r="M135" s="101">
        <f t="shared" si="27"/>
        <v>0</v>
      </c>
      <c r="N135" s="101">
        <f t="shared" si="27"/>
        <v>0</v>
      </c>
      <c r="O135" s="101">
        <f t="shared" si="27"/>
        <v>0</v>
      </c>
      <c r="P135" s="101">
        <f t="shared" si="27"/>
        <v>0</v>
      </c>
      <c r="Q135" s="101">
        <f t="shared" si="27"/>
        <v>0</v>
      </c>
      <c r="R135" s="101">
        <f t="shared" si="27"/>
        <v>0</v>
      </c>
      <c r="S135" s="101">
        <f t="shared" si="27"/>
        <v>0</v>
      </c>
      <c r="T135" s="101">
        <f t="shared" si="27"/>
        <v>0</v>
      </c>
      <c r="U135" s="101">
        <f t="shared" si="27"/>
        <v>0</v>
      </c>
      <c r="V135" s="101">
        <f t="shared" si="27"/>
        <v>0</v>
      </c>
      <c r="W135" s="101">
        <f t="shared" si="27"/>
        <v>0</v>
      </c>
      <c r="X135" s="101">
        <f t="shared" si="27"/>
        <v>0</v>
      </c>
      <c r="Y135" s="101">
        <f t="shared" si="27"/>
        <v>0</v>
      </c>
      <c r="Z135" s="20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1" t="s">
        <v>68</v>
      </c>
      <c r="E136" s="101">
        <f t="shared" si="27"/>
        <v>0</v>
      </c>
      <c r="F136" s="101">
        <f t="shared" si="27"/>
        <v>0</v>
      </c>
      <c r="G136" s="101">
        <f t="shared" si="27"/>
        <v>0</v>
      </c>
      <c r="H136" s="101">
        <f t="shared" ref="H136:Y136" si="28">H99-H98</f>
        <v>0</v>
      </c>
      <c r="I136" s="101">
        <f t="shared" si="28"/>
        <v>0</v>
      </c>
      <c r="J136" s="101">
        <f t="shared" si="28"/>
        <v>0</v>
      </c>
      <c r="K136" s="101">
        <f t="shared" si="28"/>
        <v>0</v>
      </c>
      <c r="L136" s="101">
        <f t="shared" si="28"/>
        <v>0</v>
      </c>
      <c r="M136" s="101">
        <f t="shared" si="28"/>
        <v>0</v>
      </c>
      <c r="N136" s="101">
        <f t="shared" si="28"/>
        <v>0</v>
      </c>
      <c r="O136" s="101">
        <f t="shared" si="28"/>
        <v>0</v>
      </c>
      <c r="P136" s="101">
        <f t="shared" si="28"/>
        <v>0</v>
      </c>
      <c r="Q136" s="101">
        <f t="shared" si="28"/>
        <v>0</v>
      </c>
      <c r="R136" s="101">
        <f t="shared" si="28"/>
        <v>0</v>
      </c>
      <c r="S136" s="101">
        <f t="shared" si="28"/>
        <v>0</v>
      </c>
      <c r="T136" s="101">
        <f t="shared" si="28"/>
        <v>0</v>
      </c>
      <c r="U136" s="101">
        <f t="shared" si="28"/>
        <v>0</v>
      </c>
      <c r="V136" s="101">
        <f t="shared" si="28"/>
        <v>0</v>
      </c>
      <c r="W136" s="101">
        <f t="shared" si="28"/>
        <v>0</v>
      </c>
      <c r="X136" s="101">
        <f t="shared" si="28"/>
        <v>0</v>
      </c>
      <c r="Y136" s="101">
        <f t="shared" si="28"/>
        <v>0</v>
      </c>
      <c r="Z136" s="20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1" t="s">
        <v>69</v>
      </c>
      <c r="E137" s="101">
        <f t="shared" ref="E137:Y149" si="29">E100-E99</f>
        <v>0</v>
      </c>
      <c r="F137" s="101">
        <f t="shared" si="29"/>
        <v>0</v>
      </c>
      <c r="G137" s="101">
        <f t="shared" si="29"/>
        <v>0</v>
      </c>
      <c r="H137" s="101">
        <f t="shared" si="29"/>
        <v>0</v>
      </c>
      <c r="I137" s="101">
        <f t="shared" si="29"/>
        <v>0</v>
      </c>
      <c r="J137" s="101">
        <f t="shared" si="29"/>
        <v>0</v>
      </c>
      <c r="K137" s="101">
        <f t="shared" si="29"/>
        <v>0</v>
      </c>
      <c r="L137" s="101">
        <f t="shared" si="29"/>
        <v>0</v>
      </c>
      <c r="M137" s="101">
        <f t="shared" si="29"/>
        <v>0</v>
      </c>
      <c r="N137" s="101">
        <f t="shared" si="29"/>
        <v>0</v>
      </c>
      <c r="O137" s="101">
        <f t="shared" si="29"/>
        <v>0</v>
      </c>
      <c r="P137" s="101">
        <f t="shared" si="29"/>
        <v>0</v>
      </c>
      <c r="Q137" s="101">
        <f t="shared" si="29"/>
        <v>0</v>
      </c>
      <c r="R137" s="101">
        <f t="shared" si="29"/>
        <v>0</v>
      </c>
      <c r="S137" s="101">
        <f t="shared" si="29"/>
        <v>0</v>
      </c>
      <c r="T137" s="101">
        <f t="shared" si="29"/>
        <v>0</v>
      </c>
      <c r="U137" s="101">
        <f t="shared" si="29"/>
        <v>0</v>
      </c>
      <c r="V137" s="101">
        <f t="shared" si="29"/>
        <v>0</v>
      </c>
      <c r="W137" s="101">
        <f t="shared" si="29"/>
        <v>0</v>
      </c>
      <c r="X137" s="101">
        <f t="shared" si="29"/>
        <v>0</v>
      </c>
      <c r="Y137" s="101">
        <f t="shared" si="29"/>
        <v>0</v>
      </c>
      <c r="Z137" s="20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1" t="s">
        <v>70</v>
      </c>
      <c r="E138" s="101">
        <f t="shared" si="29"/>
        <v>0</v>
      </c>
      <c r="F138" s="101">
        <f t="shared" si="29"/>
        <v>0</v>
      </c>
      <c r="G138" s="101">
        <f t="shared" si="29"/>
        <v>0</v>
      </c>
      <c r="H138" s="101">
        <f t="shared" si="29"/>
        <v>0</v>
      </c>
      <c r="I138" s="101">
        <f t="shared" si="29"/>
        <v>0</v>
      </c>
      <c r="J138" s="101">
        <f t="shared" si="29"/>
        <v>0</v>
      </c>
      <c r="K138" s="101">
        <f t="shared" si="29"/>
        <v>0</v>
      </c>
      <c r="L138" s="101">
        <f t="shared" si="29"/>
        <v>0</v>
      </c>
      <c r="M138" s="101">
        <f t="shared" si="29"/>
        <v>0</v>
      </c>
      <c r="N138" s="101">
        <f t="shared" si="29"/>
        <v>0</v>
      </c>
      <c r="O138" s="101">
        <f t="shared" si="29"/>
        <v>0</v>
      </c>
      <c r="P138" s="101">
        <f t="shared" si="29"/>
        <v>0</v>
      </c>
      <c r="Q138" s="101">
        <f t="shared" si="29"/>
        <v>0</v>
      </c>
      <c r="R138" s="101">
        <f t="shared" si="29"/>
        <v>0</v>
      </c>
      <c r="S138" s="101">
        <f t="shared" si="29"/>
        <v>0</v>
      </c>
      <c r="T138" s="101">
        <f t="shared" si="29"/>
        <v>0</v>
      </c>
      <c r="U138" s="101">
        <f t="shared" si="29"/>
        <v>0</v>
      </c>
      <c r="V138" s="101">
        <f t="shared" si="29"/>
        <v>0</v>
      </c>
      <c r="W138" s="101">
        <f t="shared" si="29"/>
        <v>0</v>
      </c>
      <c r="X138" s="101">
        <f t="shared" si="29"/>
        <v>0</v>
      </c>
      <c r="Y138" s="101">
        <f t="shared" si="29"/>
        <v>0</v>
      </c>
      <c r="Z138" s="20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1" t="s">
        <v>71</v>
      </c>
      <c r="E139" s="101">
        <f t="shared" si="29"/>
        <v>0</v>
      </c>
      <c r="F139" s="101">
        <f t="shared" si="29"/>
        <v>0</v>
      </c>
      <c r="G139" s="101">
        <f t="shared" si="29"/>
        <v>0</v>
      </c>
      <c r="H139" s="101">
        <f t="shared" si="29"/>
        <v>0</v>
      </c>
      <c r="I139" s="101">
        <f t="shared" si="29"/>
        <v>0</v>
      </c>
      <c r="J139" s="101">
        <f t="shared" si="29"/>
        <v>0</v>
      </c>
      <c r="K139" s="101">
        <f t="shared" si="29"/>
        <v>0</v>
      </c>
      <c r="L139" s="101">
        <f t="shared" si="29"/>
        <v>0</v>
      </c>
      <c r="M139" s="101">
        <f t="shared" si="29"/>
        <v>0</v>
      </c>
      <c r="N139" s="101">
        <f t="shared" si="29"/>
        <v>0</v>
      </c>
      <c r="O139" s="101">
        <f t="shared" si="29"/>
        <v>0</v>
      </c>
      <c r="P139" s="101">
        <f t="shared" si="29"/>
        <v>0</v>
      </c>
      <c r="Q139" s="101">
        <f t="shared" si="29"/>
        <v>0</v>
      </c>
      <c r="R139" s="101">
        <f t="shared" si="29"/>
        <v>0</v>
      </c>
      <c r="S139" s="101">
        <f t="shared" si="29"/>
        <v>0</v>
      </c>
      <c r="T139" s="101">
        <f t="shared" si="29"/>
        <v>0</v>
      </c>
      <c r="U139" s="101">
        <f t="shared" si="29"/>
        <v>0</v>
      </c>
      <c r="V139" s="101">
        <f t="shared" si="29"/>
        <v>0</v>
      </c>
      <c r="W139" s="101">
        <f t="shared" si="29"/>
        <v>0</v>
      </c>
      <c r="X139" s="101">
        <f t="shared" si="29"/>
        <v>0</v>
      </c>
      <c r="Y139" s="101">
        <f t="shared" si="29"/>
        <v>0</v>
      </c>
      <c r="Z139" s="20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1" t="s">
        <v>72</v>
      </c>
      <c r="E140" s="101">
        <f t="shared" si="29"/>
        <v>0</v>
      </c>
      <c r="F140" s="101">
        <f t="shared" si="29"/>
        <v>0</v>
      </c>
      <c r="G140" s="101">
        <f t="shared" si="29"/>
        <v>0</v>
      </c>
      <c r="H140" s="101">
        <f t="shared" si="29"/>
        <v>0</v>
      </c>
      <c r="I140" s="101">
        <f t="shared" si="29"/>
        <v>0</v>
      </c>
      <c r="J140" s="101">
        <f t="shared" si="29"/>
        <v>0</v>
      </c>
      <c r="K140" s="101">
        <f t="shared" si="29"/>
        <v>0</v>
      </c>
      <c r="L140" s="101">
        <f t="shared" si="29"/>
        <v>0</v>
      </c>
      <c r="M140" s="101">
        <f t="shared" si="29"/>
        <v>0</v>
      </c>
      <c r="N140" s="101">
        <f t="shared" si="29"/>
        <v>0</v>
      </c>
      <c r="O140" s="101">
        <f t="shared" si="29"/>
        <v>0</v>
      </c>
      <c r="P140" s="101">
        <f t="shared" si="29"/>
        <v>0</v>
      </c>
      <c r="Q140" s="101">
        <f t="shared" si="29"/>
        <v>0</v>
      </c>
      <c r="R140" s="101">
        <f t="shared" si="29"/>
        <v>0</v>
      </c>
      <c r="S140" s="101">
        <f t="shared" si="29"/>
        <v>0</v>
      </c>
      <c r="T140" s="101">
        <f t="shared" si="29"/>
        <v>0</v>
      </c>
      <c r="U140" s="101">
        <f t="shared" si="29"/>
        <v>0</v>
      </c>
      <c r="V140" s="101">
        <f t="shared" si="29"/>
        <v>0</v>
      </c>
      <c r="W140" s="101">
        <f t="shared" si="29"/>
        <v>0</v>
      </c>
      <c r="X140" s="101">
        <f t="shared" si="29"/>
        <v>0</v>
      </c>
      <c r="Y140" s="101">
        <f t="shared" si="29"/>
        <v>0</v>
      </c>
      <c r="Z140" s="203"/>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1" t="s">
        <v>73</v>
      </c>
      <c r="E141" s="101">
        <f t="shared" si="29"/>
        <v>0</v>
      </c>
      <c r="F141" s="101">
        <f t="shared" si="29"/>
        <v>0</v>
      </c>
      <c r="G141" s="101">
        <f t="shared" si="29"/>
        <v>0</v>
      </c>
      <c r="H141" s="101">
        <f t="shared" si="29"/>
        <v>0</v>
      </c>
      <c r="I141" s="101">
        <f t="shared" si="29"/>
        <v>0</v>
      </c>
      <c r="J141" s="101">
        <f t="shared" si="29"/>
        <v>0</v>
      </c>
      <c r="K141" s="101">
        <f t="shared" si="29"/>
        <v>0</v>
      </c>
      <c r="L141" s="101">
        <f t="shared" si="29"/>
        <v>0</v>
      </c>
      <c r="M141" s="101">
        <f t="shared" si="29"/>
        <v>0</v>
      </c>
      <c r="N141" s="101">
        <f t="shared" si="29"/>
        <v>0</v>
      </c>
      <c r="O141" s="101">
        <f t="shared" si="29"/>
        <v>0</v>
      </c>
      <c r="P141" s="101">
        <f t="shared" si="29"/>
        <v>0</v>
      </c>
      <c r="Q141" s="101">
        <f t="shared" si="29"/>
        <v>0</v>
      </c>
      <c r="R141" s="101">
        <f t="shared" si="29"/>
        <v>0</v>
      </c>
      <c r="S141" s="101">
        <f t="shared" si="29"/>
        <v>0</v>
      </c>
      <c r="T141" s="101">
        <f t="shared" si="29"/>
        <v>0</v>
      </c>
      <c r="U141" s="101">
        <f t="shared" si="29"/>
        <v>0</v>
      </c>
      <c r="V141" s="101">
        <f t="shared" si="29"/>
        <v>0</v>
      </c>
      <c r="W141" s="101">
        <f t="shared" si="29"/>
        <v>0</v>
      </c>
      <c r="X141" s="101">
        <f t="shared" si="29"/>
        <v>0</v>
      </c>
      <c r="Y141" s="101">
        <f t="shared" si="29"/>
        <v>0</v>
      </c>
      <c r="Z141" s="20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1" t="s">
        <v>74</v>
      </c>
      <c r="E142" s="101">
        <f t="shared" si="29"/>
        <v>0</v>
      </c>
      <c r="F142" s="101">
        <f t="shared" si="29"/>
        <v>0</v>
      </c>
      <c r="G142" s="101">
        <f t="shared" si="29"/>
        <v>0</v>
      </c>
      <c r="H142" s="101">
        <f t="shared" si="29"/>
        <v>0</v>
      </c>
      <c r="I142" s="101">
        <f t="shared" si="29"/>
        <v>0</v>
      </c>
      <c r="J142" s="101">
        <f t="shared" si="29"/>
        <v>0</v>
      </c>
      <c r="K142" s="101">
        <f t="shared" si="29"/>
        <v>0</v>
      </c>
      <c r="L142" s="101">
        <f t="shared" si="29"/>
        <v>0</v>
      </c>
      <c r="M142" s="101">
        <f t="shared" si="29"/>
        <v>0</v>
      </c>
      <c r="N142" s="101">
        <f t="shared" si="29"/>
        <v>0</v>
      </c>
      <c r="O142" s="101">
        <f t="shared" si="29"/>
        <v>0</v>
      </c>
      <c r="P142" s="101">
        <f t="shared" si="29"/>
        <v>0</v>
      </c>
      <c r="Q142" s="101">
        <f t="shared" si="29"/>
        <v>0</v>
      </c>
      <c r="R142" s="101">
        <f t="shared" si="29"/>
        <v>0</v>
      </c>
      <c r="S142" s="101">
        <f t="shared" si="29"/>
        <v>0</v>
      </c>
      <c r="T142" s="101">
        <f t="shared" si="29"/>
        <v>0</v>
      </c>
      <c r="U142" s="101">
        <f t="shared" si="29"/>
        <v>0</v>
      </c>
      <c r="V142" s="101">
        <f t="shared" si="29"/>
        <v>0</v>
      </c>
      <c r="W142" s="101">
        <f t="shared" si="29"/>
        <v>0</v>
      </c>
      <c r="X142" s="101">
        <f t="shared" si="29"/>
        <v>0</v>
      </c>
      <c r="Y142" s="101">
        <f t="shared" si="29"/>
        <v>0</v>
      </c>
      <c r="Z142" s="20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1" t="s">
        <v>75</v>
      </c>
      <c r="E143" s="101">
        <f t="shared" si="29"/>
        <v>0</v>
      </c>
      <c r="F143" s="101">
        <f t="shared" si="29"/>
        <v>0</v>
      </c>
      <c r="G143" s="101">
        <f t="shared" si="29"/>
        <v>0</v>
      </c>
      <c r="H143" s="101">
        <f t="shared" si="29"/>
        <v>0</v>
      </c>
      <c r="I143" s="101">
        <f t="shared" si="29"/>
        <v>0</v>
      </c>
      <c r="J143" s="101">
        <f t="shared" si="29"/>
        <v>0</v>
      </c>
      <c r="K143" s="101">
        <f t="shared" si="29"/>
        <v>0</v>
      </c>
      <c r="L143" s="101">
        <f t="shared" si="29"/>
        <v>0</v>
      </c>
      <c r="M143" s="101">
        <f t="shared" si="29"/>
        <v>0</v>
      </c>
      <c r="N143" s="101">
        <f t="shared" si="29"/>
        <v>0</v>
      </c>
      <c r="O143" s="101">
        <f t="shared" si="29"/>
        <v>0</v>
      </c>
      <c r="P143" s="101">
        <f t="shared" si="29"/>
        <v>0</v>
      </c>
      <c r="Q143" s="101">
        <f t="shared" si="29"/>
        <v>0</v>
      </c>
      <c r="R143" s="101">
        <f t="shared" si="29"/>
        <v>0</v>
      </c>
      <c r="S143" s="101">
        <f t="shared" si="29"/>
        <v>0</v>
      </c>
      <c r="T143" s="101">
        <f t="shared" si="29"/>
        <v>0</v>
      </c>
      <c r="U143" s="101">
        <f t="shared" si="29"/>
        <v>0</v>
      </c>
      <c r="V143" s="101">
        <f t="shared" si="29"/>
        <v>0</v>
      </c>
      <c r="W143" s="101">
        <f t="shared" si="29"/>
        <v>0</v>
      </c>
      <c r="X143" s="101">
        <f t="shared" si="29"/>
        <v>0</v>
      </c>
      <c r="Y143" s="101">
        <f t="shared" si="29"/>
        <v>0</v>
      </c>
      <c r="Z143" s="20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1" t="s">
        <v>338</v>
      </c>
      <c r="E144" s="101">
        <f t="shared" si="29"/>
        <v>0</v>
      </c>
      <c r="F144" s="101">
        <f t="shared" si="29"/>
        <v>0</v>
      </c>
      <c r="G144" s="101">
        <f t="shared" si="29"/>
        <v>0</v>
      </c>
      <c r="H144" s="101">
        <f t="shared" si="29"/>
        <v>0</v>
      </c>
      <c r="I144" s="101">
        <f t="shared" si="29"/>
        <v>0</v>
      </c>
      <c r="J144" s="101">
        <f t="shared" si="29"/>
        <v>0</v>
      </c>
      <c r="K144" s="101">
        <f t="shared" si="29"/>
        <v>0</v>
      </c>
      <c r="L144" s="101">
        <f t="shared" si="29"/>
        <v>0</v>
      </c>
      <c r="M144" s="101">
        <f t="shared" si="29"/>
        <v>0</v>
      </c>
      <c r="N144" s="101">
        <f t="shared" si="29"/>
        <v>0</v>
      </c>
      <c r="O144" s="101">
        <f t="shared" si="29"/>
        <v>0</v>
      </c>
      <c r="P144" s="101">
        <f t="shared" si="29"/>
        <v>0</v>
      </c>
      <c r="Q144" s="101">
        <f t="shared" si="29"/>
        <v>0</v>
      </c>
      <c r="R144" s="101">
        <f t="shared" si="29"/>
        <v>0</v>
      </c>
      <c r="S144" s="101">
        <f t="shared" si="29"/>
        <v>0</v>
      </c>
      <c r="T144" s="101">
        <f t="shared" si="29"/>
        <v>0</v>
      </c>
      <c r="U144" s="101">
        <f t="shared" si="29"/>
        <v>0</v>
      </c>
      <c r="V144" s="101">
        <f t="shared" si="29"/>
        <v>0</v>
      </c>
      <c r="W144" s="101">
        <f t="shared" si="29"/>
        <v>0</v>
      </c>
      <c r="X144" s="101">
        <f t="shared" si="29"/>
        <v>0</v>
      </c>
      <c r="Y144" s="101">
        <f t="shared" si="29"/>
        <v>0</v>
      </c>
      <c r="Z144" s="20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1" t="s">
        <v>340</v>
      </c>
      <c r="E145" s="101">
        <f t="shared" si="29"/>
        <v>0</v>
      </c>
      <c r="F145" s="101">
        <f t="shared" si="29"/>
        <v>0</v>
      </c>
      <c r="G145" s="101">
        <f t="shared" si="29"/>
        <v>0</v>
      </c>
      <c r="H145" s="101">
        <f t="shared" si="29"/>
        <v>0</v>
      </c>
      <c r="I145" s="101">
        <f t="shared" si="29"/>
        <v>0</v>
      </c>
      <c r="J145" s="101">
        <f t="shared" si="29"/>
        <v>0</v>
      </c>
      <c r="K145" s="101">
        <f t="shared" si="29"/>
        <v>0</v>
      </c>
      <c r="L145" s="101">
        <f t="shared" si="29"/>
        <v>0</v>
      </c>
      <c r="M145" s="101">
        <f t="shared" si="29"/>
        <v>0</v>
      </c>
      <c r="N145" s="101">
        <f t="shared" si="29"/>
        <v>0</v>
      </c>
      <c r="O145" s="101">
        <f t="shared" si="29"/>
        <v>0</v>
      </c>
      <c r="P145" s="101">
        <f t="shared" si="29"/>
        <v>0</v>
      </c>
      <c r="Q145" s="101">
        <f t="shared" si="29"/>
        <v>0</v>
      </c>
      <c r="R145" s="101">
        <f t="shared" si="29"/>
        <v>0</v>
      </c>
      <c r="S145" s="101">
        <f t="shared" si="29"/>
        <v>0</v>
      </c>
      <c r="T145" s="101">
        <f t="shared" si="29"/>
        <v>0</v>
      </c>
      <c r="U145" s="101">
        <f t="shared" si="29"/>
        <v>0</v>
      </c>
      <c r="V145" s="101">
        <f t="shared" si="29"/>
        <v>0</v>
      </c>
      <c r="W145" s="101">
        <f t="shared" si="29"/>
        <v>0</v>
      </c>
      <c r="X145" s="101">
        <f t="shared" si="29"/>
        <v>0</v>
      </c>
      <c r="Y145" s="101">
        <f t="shared" si="29"/>
        <v>0</v>
      </c>
      <c r="Z145" s="203"/>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1" t="s">
        <v>343</v>
      </c>
      <c r="E146" s="101">
        <f t="shared" si="29"/>
        <v>0</v>
      </c>
      <c r="F146" s="101">
        <f t="shared" si="29"/>
        <v>0</v>
      </c>
      <c r="G146" s="101">
        <f t="shared" si="29"/>
        <v>0</v>
      </c>
      <c r="H146" s="101">
        <f t="shared" si="29"/>
        <v>0</v>
      </c>
      <c r="I146" s="101">
        <f t="shared" si="29"/>
        <v>0</v>
      </c>
      <c r="J146" s="101">
        <f t="shared" si="29"/>
        <v>0</v>
      </c>
      <c r="K146" s="101">
        <f t="shared" si="29"/>
        <v>0</v>
      </c>
      <c r="L146" s="101">
        <f t="shared" si="29"/>
        <v>0</v>
      </c>
      <c r="M146" s="101">
        <f t="shared" si="29"/>
        <v>0</v>
      </c>
      <c r="N146" s="101">
        <f t="shared" si="29"/>
        <v>0</v>
      </c>
      <c r="O146" s="101">
        <f t="shared" si="29"/>
        <v>0</v>
      </c>
      <c r="P146" s="101">
        <f t="shared" si="29"/>
        <v>0</v>
      </c>
      <c r="Q146" s="101">
        <f t="shared" si="29"/>
        <v>0</v>
      </c>
      <c r="R146" s="101">
        <f t="shared" si="29"/>
        <v>0</v>
      </c>
      <c r="S146" s="101">
        <f t="shared" si="29"/>
        <v>0</v>
      </c>
      <c r="T146" s="101">
        <f t="shared" si="29"/>
        <v>0</v>
      </c>
      <c r="U146" s="101">
        <f t="shared" si="29"/>
        <v>0</v>
      </c>
      <c r="V146" s="101">
        <f t="shared" si="29"/>
        <v>0</v>
      </c>
      <c r="W146" s="101">
        <f t="shared" si="29"/>
        <v>0</v>
      </c>
      <c r="X146" s="101">
        <f t="shared" si="29"/>
        <v>0</v>
      </c>
      <c r="Y146" s="101">
        <f t="shared" si="29"/>
        <v>0</v>
      </c>
      <c r="Z146" s="20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1" t="s">
        <v>346</v>
      </c>
      <c r="E147" s="101">
        <f t="shared" si="29"/>
        <v>0</v>
      </c>
      <c r="F147" s="101">
        <f t="shared" si="29"/>
        <v>0</v>
      </c>
      <c r="G147" s="101">
        <f t="shared" si="29"/>
        <v>0</v>
      </c>
      <c r="H147" s="101">
        <f t="shared" si="29"/>
        <v>0</v>
      </c>
      <c r="I147" s="101">
        <f t="shared" si="29"/>
        <v>0</v>
      </c>
      <c r="J147" s="101">
        <f t="shared" si="29"/>
        <v>0</v>
      </c>
      <c r="K147" s="101">
        <f t="shared" si="29"/>
        <v>0</v>
      </c>
      <c r="L147" s="101">
        <f t="shared" si="29"/>
        <v>0</v>
      </c>
      <c r="M147" s="101">
        <f t="shared" si="29"/>
        <v>0</v>
      </c>
      <c r="N147" s="101">
        <f t="shared" si="29"/>
        <v>0</v>
      </c>
      <c r="O147" s="101">
        <f t="shared" si="29"/>
        <v>0</v>
      </c>
      <c r="P147" s="101">
        <f t="shared" si="29"/>
        <v>0</v>
      </c>
      <c r="Q147" s="101">
        <f t="shared" si="29"/>
        <v>0</v>
      </c>
      <c r="R147" s="101">
        <f t="shared" si="29"/>
        <v>0</v>
      </c>
      <c r="S147" s="101">
        <f t="shared" si="29"/>
        <v>0</v>
      </c>
      <c r="T147" s="101">
        <f t="shared" si="29"/>
        <v>0</v>
      </c>
      <c r="U147" s="101">
        <f t="shared" si="29"/>
        <v>0</v>
      </c>
      <c r="V147" s="101">
        <f t="shared" si="29"/>
        <v>0</v>
      </c>
      <c r="W147" s="101">
        <f t="shared" si="29"/>
        <v>0</v>
      </c>
      <c r="X147" s="101">
        <f t="shared" si="29"/>
        <v>0</v>
      </c>
      <c r="Y147" s="101">
        <f t="shared" si="29"/>
        <v>0</v>
      </c>
      <c r="Z147" s="20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1" t="s">
        <v>349</v>
      </c>
      <c r="E148" s="101">
        <f t="shared" si="29"/>
        <v>0</v>
      </c>
      <c r="F148" s="101">
        <f t="shared" si="29"/>
        <v>0</v>
      </c>
      <c r="G148" s="101">
        <f t="shared" si="29"/>
        <v>0</v>
      </c>
      <c r="H148" s="101">
        <f t="shared" si="29"/>
        <v>0</v>
      </c>
      <c r="I148" s="101">
        <f t="shared" si="29"/>
        <v>0</v>
      </c>
      <c r="J148" s="101">
        <f t="shared" si="29"/>
        <v>0</v>
      </c>
      <c r="K148" s="101">
        <f t="shared" si="29"/>
        <v>0</v>
      </c>
      <c r="L148" s="101">
        <f t="shared" si="29"/>
        <v>0</v>
      </c>
      <c r="M148" s="101">
        <f t="shared" si="29"/>
        <v>0</v>
      </c>
      <c r="N148" s="101">
        <f t="shared" si="29"/>
        <v>0</v>
      </c>
      <c r="O148" s="101">
        <f t="shared" si="29"/>
        <v>0</v>
      </c>
      <c r="P148" s="101">
        <f t="shared" si="29"/>
        <v>0</v>
      </c>
      <c r="Q148" s="101">
        <f t="shared" si="29"/>
        <v>0</v>
      </c>
      <c r="R148" s="101">
        <f t="shared" si="29"/>
        <v>0</v>
      </c>
      <c r="S148" s="101">
        <f t="shared" si="29"/>
        <v>0</v>
      </c>
      <c r="T148" s="101">
        <f t="shared" si="29"/>
        <v>0</v>
      </c>
      <c r="U148" s="101">
        <f t="shared" si="29"/>
        <v>0</v>
      </c>
      <c r="V148" s="101">
        <f t="shared" si="29"/>
        <v>0</v>
      </c>
      <c r="W148" s="101">
        <f t="shared" si="29"/>
        <v>0</v>
      </c>
      <c r="X148" s="101">
        <f t="shared" si="29"/>
        <v>0</v>
      </c>
      <c r="Y148" s="101">
        <f t="shared" si="29"/>
        <v>0</v>
      </c>
      <c r="Z148" s="20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1" t="s">
        <v>352</v>
      </c>
      <c r="E149" s="101">
        <f t="shared" si="29"/>
        <v>0</v>
      </c>
      <c r="F149" s="101">
        <f t="shared" si="29"/>
        <v>0</v>
      </c>
      <c r="G149" s="101">
        <f t="shared" si="29"/>
        <v>0</v>
      </c>
      <c r="H149" s="101">
        <f t="shared" ref="H149:Y149" si="30">H112-H111</f>
        <v>0</v>
      </c>
      <c r="I149" s="101">
        <f t="shared" si="30"/>
        <v>0</v>
      </c>
      <c r="J149" s="101">
        <f t="shared" si="30"/>
        <v>0</v>
      </c>
      <c r="K149" s="101">
        <f t="shared" si="30"/>
        <v>0</v>
      </c>
      <c r="L149" s="101">
        <f t="shared" si="30"/>
        <v>0</v>
      </c>
      <c r="M149" s="101">
        <f t="shared" si="30"/>
        <v>0</v>
      </c>
      <c r="N149" s="101">
        <f t="shared" si="30"/>
        <v>0</v>
      </c>
      <c r="O149" s="101">
        <f t="shared" si="30"/>
        <v>0</v>
      </c>
      <c r="P149" s="101">
        <f t="shared" si="30"/>
        <v>0</v>
      </c>
      <c r="Q149" s="101">
        <f t="shared" si="30"/>
        <v>0</v>
      </c>
      <c r="R149" s="101">
        <f t="shared" si="30"/>
        <v>0</v>
      </c>
      <c r="S149" s="101">
        <f t="shared" si="30"/>
        <v>0</v>
      </c>
      <c r="T149" s="101">
        <f t="shared" si="30"/>
        <v>0</v>
      </c>
      <c r="U149" s="101">
        <f t="shared" si="30"/>
        <v>0</v>
      </c>
      <c r="V149" s="101">
        <f t="shared" si="30"/>
        <v>0</v>
      </c>
      <c r="W149" s="101">
        <f t="shared" si="30"/>
        <v>0</v>
      </c>
      <c r="X149" s="101">
        <f t="shared" si="30"/>
        <v>0</v>
      </c>
      <c r="Y149" s="101">
        <f t="shared" si="30"/>
        <v>0</v>
      </c>
      <c r="Z149" s="20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1" t="s">
        <v>355</v>
      </c>
      <c r="E150" s="101">
        <f t="shared" ref="E150:Y154" si="31">E113-E112</f>
        <v>0</v>
      </c>
      <c r="F150" s="101">
        <f t="shared" si="31"/>
        <v>0</v>
      </c>
      <c r="G150" s="101">
        <f t="shared" si="31"/>
        <v>0</v>
      </c>
      <c r="H150" s="101">
        <f t="shared" si="31"/>
        <v>0</v>
      </c>
      <c r="I150" s="101">
        <f t="shared" si="31"/>
        <v>0</v>
      </c>
      <c r="J150" s="101">
        <f t="shared" si="31"/>
        <v>0</v>
      </c>
      <c r="K150" s="101">
        <f t="shared" si="31"/>
        <v>0</v>
      </c>
      <c r="L150" s="101">
        <f t="shared" si="31"/>
        <v>0</v>
      </c>
      <c r="M150" s="101">
        <f t="shared" si="31"/>
        <v>0</v>
      </c>
      <c r="N150" s="101">
        <f t="shared" si="31"/>
        <v>0</v>
      </c>
      <c r="O150" s="101">
        <f t="shared" si="31"/>
        <v>0</v>
      </c>
      <c r="P150" s="101">
        <f t="shared" si="31"/>
        <v>0</v>
      </c>
      <c r="Q150" s="101">
        <f t="shared" si="31"/>
        <v>0</v>
      </c>
      <c r="R150" s="101">
        <f t="shared" si="31"/>
        <v>0</v>
      </c>
      <c r="S150" s="101">
        <f t="shared" si="31"/>
        <v>0</v>
      </c>
      <c r="T150" s="101">
        <f t="shared" si="31"/>
        <v>0</v>
      </c>
      <c r="U150" s="101">
        <f t="shared" si="31"/>
        <v>0</v>
      </c>
      <c r="V150" s="101">
        <f t="shared" si="31"/>
        <v>0</v>
      </c>
      <c r="W150" s="101">
        <f t="shared" si="31"/>
        <v>0</v>
      </c>
      <c r="X150" s="101">
        <f t="shared" si="31"/>
        <v>0</v>
      </c>
      <c r="Y150" s="101">
        <f t="shared" si="31"/>
        <v>0</v>
      </c>
      <c r="Z150" s="203"/>
    </row>
    <row r="151" spans="3:79">
      <c r="C151" s="21" t="s">
        <v>358</v>
      </c>
      <c r="E151" s="101">
        <f t="shared" si="31"/>
        <v>0</v>
      </c>
      <c r="F151" s="101">
        <f t="shared" si="31"/>
        <v>0</v>
      </c>
      <c r="G151" s="101">
        <f t="shared" si="31"/>
        <v>0</v>
      </c>
      <c r="H151" s="101">
        <f t="shared" si="31"/>
        <v>0</v>
      </c>
      <c r="I151" s="101">
        <f t="shared" si="31"/>
        <v>0</v>
      </c>
      <c r="J151" s="101">
        <f t="shared" si="31"/>
        <v>0</v>
      </c>
      <c r="K151" s="101">
        <f t="shared" si="31"/>
        <v>0</v>
      </c>
      <c r="L151" s="101">
        <f t="shared" si="31"/>
        <v>0</v>
      </c>
      <c r="M151" s="101">
        <f t="shared" si="31"/>
        <v>0</v>
      </c>
      <c r="N151" s="101">
        <f t="shared" si="31"/>
        <v>0</v>
      </c>
      <c r="O151" s="101">
        <f t="shared" si="31"/>
        <v>0</v>
      </c>
      <c r="P151" s="101">
        <f t="shared" si="31"/>
        <v>0</v>
      </c>
      <c r="Q151" s="101">
        <f t="shared" si="31"/>
        <v>0</v>
      </c>
      <c r="R151" s="101">
        <f t="shared" si="31"/>
        <v>0</v>
      </c>
      <c r="S151" s="101">
        <f t="shared" si="31"/>
        <v>0</v>
      </c>
      <c r="T151" s="101">
        <f t="shared" si="31"/>
        <v>0</v>
      </c>
      <c r="U151" s="101">
        <f t="shared" si="31"/>
        <v>0</v>
      </c>
      <c r="V151" s="101">
        <f t="shared" si="31"/>
        <v>0</v>
      </c>
      <c r="W151" s="101">
        <f t="shared" si="31"/>
        <v>0</v>
      </c>
      <c r="X151" s="101">
        <f t="shared" si="31"/>
        <v>0</v>
      </c>
      <c r="Y151" s="101">
        <f t="shared" si="31"/>
        <v>0</v>
      </c>
      <c r="Z151" s="203"/>
    </row>
    <row r="152" spans="3:79">
      <c r="C152" s="21" t="s">
        <v>361</v>
      </c>
      <c r="E152" s="101">
        <f t="shared" si="31"/>
        <v>0</v>
      </c>
      <c r="F152" s="101">
        <f t="shared" si="31"/>
        <v>0</v>
      </c>
      <c r="G152" s="101">
        <f t="shared" si="31"/>
        <v>0</v>
      </c>
      <c r="H152" s="101">
        <f t="shared" si="31"/>
        <v>0</v>
      </c>
      <c r="I152" s="101">
        <f t="shared" si="31"/>
        <v>0</v>
      </c>
      <c r="J152" s="101">
        <f t="shared" si="31"/>
        <v>0</v>
      </c>
      <c r="K152" s="101">
        <f t="shared" si="31"/>
        <v>0</v>
      </c>
      <c r="L152" s="101">
        <f t="shared" si="31"/>
        <v>0</v>
      </c>
      <c r="M152" s="101">
        <f t="shared" si="31"/>
        <v>0</v>
      </c>
      <c r="N152" s="101">
        <f t="shared" si="31"/>
        <v>0</v>
      </c>
      <c r="O152" s="101">
        <f t="shared" si="31"/>
        <v>0</v>
      </c>
      <c r="P152" s="101">
        <f t="shared" si="31"/>
        <v>0</v>
      </c>
      <c r="Q152" s="101">
        <f t="shared" si="31"/>
        <v>0</v>
      </c>
      <c r="R152" s="101">
        <f t="shared" si="31"/>
        <v>0</v>
      </c>
      <c r="S152" s="101">
        <f t="shared" si="31"/>
        <v>0</v>
      </c>
      <c r="T152" s="101">
        <f t="shared" si="31"/>
        <v>0</v>
      </c>
      <c r="U152" s="101">
        <f t="shared" si="31"/>
        <v>0</v>
      </c>
      <c r="V152" s="101">
        <f t="shared" si="31"/>
        <v>0</v>
      </c>
      <c r="W152" s="101">
        <f t="shared" si="31"/>
        <v>0</v>
      </c>
      <c r="X152" s="101">
        <f t="shared" si="31"/>
        <v>0</v>
      </c>
      <c r="Y152" s="101">
        <f t="shared" si="31"/>
        <v>0</v>
      </c>
      <c r="Z152" s="203"/>
    </row>
    <row r="153" spans="3:79">
      <c r="C153" s="21" t="s">
        <v>364</v>
      </c>
      <c r="E153" s="101">
        <f t="shared" si="31"/>
        <v>0</v>
      </c>
      <c r="F153" s="101">
        <f t="shared" si="31"/>
        <v>0</v>
      </c>
      <c r="G153" s="101">
        <f t="shared" si="31"/>
        <v>0</v>
      </c>
      <c r="H153" s="101">
        <f t="shared" si="31"/>
        <v>0</v>
      </c>
      <c r="I153" s="101">
        <f t="shared" si="31"/>
        <v>0</v>
      </c>
      <c r="J153" s="101">
        <f t="shared" si="31"/>
        <v>0</v>
      </c>
      <c r="K153" s="101">
        <f t="shared" si="31"/>
        <v>0</v>
      </c>
      <c r="L153" s="101">
        <f t="shared" si="31"/>
        <v>0</v>
      </c>
      <c r="M153" s="101">
        <f t="shared" si="31"/>
        <v>0</v>
      </c>
      <c r="N153" s="101">
        <f t="shared" si="31"/>
        <v>0</v>
      </c>
      <c r="O153" s="101">
        <f t="shared" si="31"/>
        <v>0</v>
      </c>
      <c r="P153" s="101">
        <f t="shared" si="31"/>
        <v>0</v>
      </c>
      <c r="Q153" s="101">
        <f t="shared" si="31"/>
        <v>0</v>
      </c>
      <c r="R153" s="101">
        <f t="shared" si="31"/>
        <v>0</v>
      </c>
      <c r="S153" s="101">
        <f t="shared" si="31"/>
        <v>0</v>
      </c>
      <c r="T153" s="101">
        <f t="shared" si="31"/>
        <v>0</v>
      </c>
      <c r="U153" s="101">
        <f t="shared" si="31"/>
        <v>0</v>
      </c>
      <c r="V153" s="101">
        <f t="shared" si="31"/>
        <v>0</v>
      </c>
      <c r="W153" s="101">
        <f t="shared" si="31"/>
        <v>0</v>
      </c>
      <c r="X153" s="101">
        <f t="shared" si="31"/>
        <v>0</v>
      </c>
      <c r="Y153" s="101">
        <f t="shared" si="31"/>
        <v>0</v>
      </c>
      <c r="Z153" s="203"/>
    </row>
    <row r="154" spans="3:79">
      <c r="C154" s="21" t="s">
        <v>367</v>
      </c>
      <c r="E154" s="101">
        <f t="shared" si="31"/>
        <v>0</v>
      </c>
      <c r="F154" s="101">
        <f t="shared" si="31"/>
        <v>0</v>
      </c>
      <c r="G154" s="101">
        <f t="shared" si="31"/>
        <v>0</v>
      </c>
      <c r="H154" s="101">
        <f t="shared" si="31"/>
        <v>0</v>
      </c>
      <c r="I154" s="101">
        <f t="shared" si="31"/>
        <v>0</v>
      </c>
      <c r="J154" s="101">
        <f t="shared" si="31"/>
        <v>0</v>
      </c>
      <c r="K154" s="101">
        <f t="shared" si="31"/>
        <v>0</v>
      </c>
      <c r="L154" s="101">
        <f t="shared" si="31"/>
        <v>0</v>
      </c>
      <c r="M154" s="101">
        <f t="shared" si="31"/>
        <v>0</v>
      </c>
      <c r="N154" s="101">
        <f t="shared" si="31"/>
        <v>0</v>
      </c>
      <c r="O154" s="101">
        <f t="shared" si="31"/>
        <v>0</v>
      </c>
      <c r="P154" s="101">
        <f t="shared" si="31"/>
        <v>0</v>
      </c>
      <c r="Q154" s="101">
        <f t="shared" si="31"/>
        <v>0</v>
      </c>
      <c r="R154" s="101">
        <f t="shared" si="31"/>
        <v>0</v>
      </c>
      <c r="S154" s="101">
        <f t="shared" si="31"/>
        <v>0</v>
      </c>
      <c r="T154" s="101">
        <f t="shared" si="31"/>
        <v>0</v>
      </c>
      <c r="U154" s="101">
        <f t="shared" si="31"/>
        <v>0</v>
      </c>
      <c r="V154" s="101">
        <f t="shared" si="31"/>
        <v>0</v>
      </c>
      <c r="W154" s="101">
        <f t="shared" si="31"/>
        <v>0</v>
      </c>
      <c r="X154" s="101">
        <f t="shared" si="31"/>
        <v>0</v>
      </c>
      <c r="Y154" s="101">
        <f t="shared" si="31"/>
        <v>0</v>
      </c>
      <c r="Z154" s="203"/>
    </row>
    <row r="155" spans="3:79">
      <c r="E155" s="52"/>
      <c r="Z155" s="204"/>
    </row>
    <row r="156" spans="3:79" ht="15">
      <c r="C156" s="102" t="s">
        <v>77</v>
      </c>
      <c r="D156" s="103"/>
      <c r="E156" s="103">
        <f t="shared" ref="E156:X156" si="32">SUM(E123:E154)</f>
        <v>0.20428435691476252</v>
      </c>
      <c r="F156" s="103">
        <f t="shared" si="32"/>
        <v>0.40692463245005922</v>
      </c>
      <c r="G156" s="103">
        <f t="shared" si="32"/>
        <v>0.60793308446400574</v>
      </c>
      <c r="H156" s="103">
        <f t="shared" si="32"/>
        <v>0.80732186890789592</v>
      </c>
      <c r="I156" s="103">
        <f t="shared" si="32"/>
        <v>1.0051030407712442</v>
      </c>
      <c r="J156" s="103">
        <f t="shared" si="32"/>
        <v>1.1812670791005626</v>
      </c>
      <c r="K156" s="103">
        <f t="shared" si="32"/>
        <v>1.3201133672743828</v>
      </c>
      <c r="L156" s="103">
        <f t="shared" si="32"/>
        <v>1.4292334823713162</v>
      </c>
      <c r="M156" s="103">
        <f t="shared" si="32"/>
        <v>1.5146760205542418</v>
      </c>
      <c r="N156" s="103">
        <f t="shared" si="32"/>
        <v>1.5812602164969998</v>
      </c>
      <c r="O156" s="103">
        <f t="shared" si="32"/>
        <v>1.6328258140713081</v>
      </c>
      <c r="P156" s="103">
        <f t="shared" si="32"/>
        <v>1.6724321471686474</v>
      </c>
      <c r="Q156" s="103">
        <f t="shared" si="32"/>
        <v>1.7025167550791633</v>
      </c>
      <c r="R156" s="103">
        <f t="shared" si="32"/>
        <v>1.7250217579978437</v>
      </c>
      <c r="S156" s="103">
        <f t="shared" si="32"/>
        <v>1.7414945460792612</v>
      </c>
      <c r="T156" s="103">
        <f t="shared" si="32"/>
        <v>1.7531680032604131</v>
      </c>
      <c r="U156" s="103">
        <f t="shared" si="32"/>
        <v>1.7463376129628885</v>
      </c>
      <c r="V156" s="103">
        <f t="shared" si="32"/>
        <v>1.7394592819213921</v>
      </c>
      <c r="W156" s="103">
        <f t="shared" si="32"/>
        <v>1.7325848250586557</v>
      </c>
      <c r="X156" s="103">
        <f t="shared" si="32"/>
        <v>1.7257335256718993</v>
      </c>
      <c r="Y156" s="103"/>
      <c r="Z156" s="205"/>
    </row>
    <row r="157" spans="3:79" ht="15">
      <c r="C157" s="102" t="s">
        <v>78</v>
      </c>
      <c r="D157" s="103"/>
      <c r="E157" s="103">
        <f t="shared" ref="E157:X157" si="33">D157+E156</f>
        <v>0.20428435691476252</v>
      </c>
      <c r="F157" s="103">
        <f t="shared" si="33"/>
        <v>0.61120898936482171</v>
      </c>
      <c r="G157" s="103">
        <f t="shared" si="33"/>
        <v>1.2191420738288274</v>
      </c>
      <c r="H157" s="103">
        <f t="shared" si="33"/>
        <v>2.0264639427367235</v>
      </c>
      <c r="I157" s="103">
        <f t="shared" si="33"/>
        <v>3.0315669835079677</v>
      </c>
      <c r="J157" s="103">
        <f t="shared" si="33"/>
        <v>4.2128340626085308</v>
      </c>
      <c r="K157" s="103">
        <f t="shared" si="33"/>
        <v>5.5329474298829133</v>
      </c>
      <c r="L157" s="103">
        <f t="shared" si="33"/>
        <v>6.9621809122542295</v>
      </c>
      <c r="M157" s="103">
        <f t="shared" si="33"/>
        <v>8.476856932808472</v>
      </c>
      <c r="N157" s="103">
        <f t="shared" si="33"/>
        <v>10.058117149305472</v>
      </c>
      <c r="O157" s="103">
        <f t="shared" si="33"/>
        <v>11.690942963376781</v>
      </c>
      <c r="P157" s="103">
        <f t="shared" si="33"/>
        <v>13.363375110545428</v>
      </c>
      <c r="Q157" s="103">
        <f t="shared" si="33"/>
        <v>15.065891865624591</v>
      </c>
      <c r="R157" s="103">
        <f t="shared" si="33"/>
        <v>16.790913623622433</v>
      </c>
      <c r="S157" s="103">
        <f t="shared" si="33"/>
        <v>18.532408169701696</v>
      </c>
      <c r="T157" s="103">
        <f t="shared" si="33"/>
        <v>20.285576172962109</v>
      </c>
      <c r="U157" s="103">
        <f t="shared" si="33"/>
        <v>22.031913785924999</v>
      </c>
      <c r="V157" s="103">
        <f t="shared" si="33"/>
        <v>23.77137306784639</v>
      </c>
      <c r="W157" s="103">
        <f t="shared" si="33"/>
        <v>25.503957892905046</v>
      </c>
      <c r="X157" s="103">
        <f t="shared" si="33"/>
        <v>27.229691418576945</v>
      </c>
      <c r="Y157" s="103">
        <f>SUM(Y123:Y154)</f>
        <v>31.160120727180061</v>
      </c>
      <c r="Z157" s="205"/>
    </row>
    <row r="159" spans="3:79">
      <c r="C159" s="206" t="s">
        <v>500</v>
      </c>
      <c r="D159" s="207" t="str">
        <f>D35</f>
        <v>LO12Med</v>
      </c>
      <c r="E159" s="50">
        <f>E35</f>
        <v>0.10937459468255628</v>
      </c>
      <c r="F159" s="50">
        <f t="shared" ref="F159:X159" si="34">F35</f>
        <v>0.21874918936511256</v>
      </c>
      <c r="G159" s="50">
        <f t="shared" si="34"/>
        <v>0.32812378404766884</v>
      </c>
      <c r="H159" s="50">
        <f t="shared" si="34"/>
        <v>0.43749837873022512</v>
      </c>
      <c r="I159" s="50">
        <f t="shared" si="34"/>
        <v>0.5468729734127814</v>
      </c>
      <c r="J159" s="50">
        <f t="shared" si="34"/>
        <v>0.64531010862708205</v>
      </c>
      <c r="K159" s="50">
        <f t="shared" si="34"/>
        <v>0.7240598167985226</v>
      </c>
      <c r="L159" s="50">
        <f t="shared" si="34"/>
        <v>0.78705958333567505</v>
      </c>
      <c r="M159" s="50">
        <f t="shared" si="34"/>
        <v>0.83745939656539703</v>
      </c>
      <c r="N159" s="50">
        <f t="shared" si="34"/>
        <v>0.87777924714917455</v>
      </c>
      <c r="O159" s="50">
        <f t="shared" si="34"/>
        <v>0.91003512761619654</v>
      </c>
      <c r="P159" s="50">
        <f t="shared" si="34"/>
        <v>0.93583983198981413</v>
      </c>
      <c r="Q159" s="50">
        <f t="shared" si="34"/>
        <v>0.9564835954887082</v>
      </c>
      <c r="R159" s="50">
        <f t="shared" si="34"/>
        <v>0.97299860628782353</v>
      </c>
      <c r="S159" s="50">
        <f t="shared" si="34"/>
        <v>0.9862106149271157</v>
      </c>
      <c r="T159" s="50">
        <f t="shared" si="34"/>
        <v>0.99678022183854953</v>
      </c>
      <c r="U159" s="50">
        <f t="shared" si="34"/>
        <v>0.99685231466234414</v>
      </c>
      <c r="V159" s="50">
        <f t="shared" si="34"/>
        <v>0.99687806209941365</v>
      </c>
      <c r="W159" s="50">
        <f t="shared" si="34"/>
        <v>0.99688683963477831</v>
      </c>
      <c r="X159" s="50">
        <f t="shared" si="34"/>
        <v>0.99688970187457115</v>
      </c>
    </row>
  </sheetData>
  <mergeCells count="1">
    <mergeCell ref="B1:S5"/>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sheetData>
    <row r="1" spans="1:131" ht="13.5" thickBot="1">
      <c r="A1" s="57" t="s">
        <v>259</v>
      </c>
      <c r="B1" s="59"/>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90"/>
      <c r="B2" s="91"/>
      <c r="C2" s="92"/>
      <c r="D2" s="92"/>
      <c r="E2" s="92"/>
      <c r="F2" s="92"/>
      <c r="G2" s="92"/>
      <c r="H2" s="92"/>
      <c r="I2" s="92"/>
      <c r="J2" s="92"/>
      <c r="K2" s="92"/>
      <c r="L2" s="92"/>
      <c r="M2" s="92"/>
      <c r="N2" s="92"/>
      <c r="O2" s="93" t="s">
        <v>374</v>
      </c>
      <c r="P2" s="94"/>
      <c r="Q2" s="94"/>
      <c r="R2" s="94"/>
      <c r="S2" s="94"/>
      <c r="T2" s="94"/>
      <c r="U2" s="94"/>
      <c r="V2" s="94"/>
      <c r="W2" s="94"/>
      <c r="X2" s="94"/>
      <c r="Y2" s="94"/>
      <c r="Z2" s="83"/>
      <c r="AA2" s="92"/>
      <c r="AB2" s="93" t="s">
        <v>375</v>
      </c>
      <c r="AC2" s="94"/>
      <c r="AD2" s="94"/>
      <c r="AE2" s="94"/>
      <c r="AF2" s="94"/>
      <c r="AG2" s="94"/>
      <c r="AH2" s="94"/>
      <c r="AI2" s="94"/>
      <c r="AJ2" s="94"/>
      <c r="AK2" s="94"/>
      <c r="AL2" s="94"/>
      <c r="AM2" s="83"/>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5" t="s">
        <v>152</v>
      </c>
      <c r="B3" s="76" t="s">
        <v>153</v>
      </c>
      <c r="C3" s="77" t="s">
        <v>54</v>
      </c>
      <c r="D3" s="77" t="s">
        <v>236</v>
      </c>
      <c r="E3" s="77" t="s">
        <v>237</v>
      </c>
      <c r="F3" s="77" t="s">
        <v>238</v>
      </c>
      <c r="G3" s="77" t="s">
        <v>239</v>
      </c>
      <c r="H3" s="77" t="s">
        <v>240</v>
      </c>
      <c r="I3" s="77" t="s">
        <v>241</v>
      </c>
      <c r="J3" s="77" t="s">
        <v>242</v>
      </c>
      <c r="K3" s="77" t="s">
        <v>53</v>
      </c>
      <c r="L3" s="77" t="s">
        <v>215</v>
      </c>
      <c r="M3" s="77" t="s">
        <v>243</v>
      </c>
      <c r="N3" s="77" t="s">
        <v>376</v>
      </c>
      <c r="O3" s="77" t="s">
        <v>244</v>
      </c>
      <c r="P3" s="77" t="s">
        <v>245</v>
      </c>
      <c r="Q3" s="77" t="s">
        <v>246</v>
      </c>
      <c r="R3" s="77" t="s">
        <v>247</v>
      </c>
      <c r="S3" s="77" t="s">
        <v>248</v>
      </c>
      <c r="T3" s="77" t="s">
        <v>249</v>
      </c>
      <c r="U3" s="77" t="s">
        <v>250</v>
      </c>
      <c r="V3" s="77" t="s">
        <v>251</v>
      </c>
      <c r="W3" s="77" t="s">
        <v>252</v>
      </c>
      <c r="X3" s="77" t="s">
        <v>253</v>
      </c>
      <c r="Y3" s="77" t="s">
        <v>254</v>
      </c>
      <c r="Z3" s="77" t="s">
        <v>255</v>
      </c>
      <c r="AA3" s="77"/>
      <c r="AB3" s="77" t="s">
        <v>244</v>
      </c>
      <c r="AC3" s="77" t="s">
        <v>245</v>
      </c>
      <c r="AD3" s="77" t="s">
        <v>246</v>
      </c>
      <c r="AE3" s="77" t="s">
        <v>247</v>
      </c>
      <c r="AF3" s="77" t="s">
        <v>248</v>
      </c>
      <c r="AG3" s="77" t="s">
        <v>249</v>
      </c>
      <c r="AH3" s="77" t="s">
        <v>250</v>
      </c>
      <c r="AI3" s="77" t="s">
        <v>251</v>
      </c>
      <c r="AJ3" s="77" t="s">
        <v>252</v>
      </c>
      <c r="AK3" s="77" t="s">
        <v>253</v>
      </c>
      <c r="AL3" s="77" t="s">
        <v>254</v>
      </c>
      <c r="AM3" s="77" t="s">
        <v>255</v>
      </c>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560</v>
      </c>
      <c r="B4" s="21"/>
      <c r="C4" s="51">
        <v>0</v>
      </c>
      <c r="D4" s="51">
        <v>0</v>
      </c>
      <c r="E4" s="51">
        <v>0</v>
      </c>
      <c r="F4" s="51">
        <v>0</v>
      </c>
      <c r="G4" s="51">
        <v>0</v>
      </c>
      <c r="H4" s="51">
        <v>0</v>
      </c>
      <c r="I4" s="51">
        <v>0</v>
      </c>
      <c r="J4" s="51">
        <v>9999</v>
      </c>
      <c r="K4" s="51">
        <v>9999</v>
      </c>
      <c r="L4" s="79">
        <v>9999</v>
      </c>
      <c r="M4" s="51">
        <v>0</v>
      </c>
      <c r="N4" s="51">
        <v>0</v>
      </c>
      <c r="O4" s="51">
        <v>0</v>
      </c>
      <c r="P4" s="51">
        <v>0</v>
      </c>
      <c r="Q4" s="51">
        <v>0</v>
      </c>
      <c r="R4" s="51">
        <v>0</v>
      </c>
      <c r="S4" s="51">
        <v>0</v>
      </c>
      <c r="T4" s="51">
        <v>0</v>
      </c>
      <c r="U4" s="51">
        <v>0</v>
      </c>
      <c r="V4" s="51">
        <v>0</v>
      </c>
      <c r="W4" s="51">
        <v>0</v>
      </c>
      <c r="X4" s="51">
        <v>0</v>
      </c>
      <c r="Y4" s="51">
        <v>0</v>
      </c>
      <c r="Z4" s="51">
        <v>0</v>
      </c>
      <c r="AA4" s="51"/>
      <c r="AB4" s="51">
        <v>0</v>
      </c>
      <c r="AC4" s="51">
        <v>0</v>
      </c>
      <c r="AD4" s="51">
        <v>0</v>
      </c>
      <c r="AE4" s="51">
        <v>0</v>
      </c>
      <c r="AF4" s="51">
        <v>0</v>
      </c>
      <c r="AG4" s="51">
        <v>0</v>
      </c>
      <c r="AH4" s="51">
        <v>0</v>
      </c>
      <c r="AI4" s="51">
        <v>0</v>
      </c>
      <c r="AJ4" s="51">
        <v>0</v>
      </c>
      <c r="AK4" s="51">
        <v>0</v>
      </c>
      <c r="AL4" s="51">
        <v>0</v>
      </c>
      <c r="AM4" s="41">
        <v>0</v>
      </c>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561</v>
      </c>
      <c r="B5" s="21"/>
      <c r="C5" s="51">
        <v>0</v>
      </c>
      <c r="D5" s="51">
        <v>0</v>
      </c>
      <c r="E5" s="51">
        <v>0</v>
      </c>
      <c r="F5" s="51">
        <v>0</v>
      </c>
      <c r="G5" s="51">
        <v>0</v>
      </c>
      <c r="H5" s="51">
        <v>0</v>
      </c>
      <c r="I5" s="51">
        <v>0</v>
      </c>
      <c r="J5" s="51">
        <v>9999</v>
      </c>
      <c r="K5" s="51">
        <v>9999</v>
      </c>
      <c r="L5" s="79">
        <v>9999</v>
      </c>
      <c r="M5" s="51">
        <v>0</v>
      </c>
      <c r="N5" s="51">
        <v>0</v>
      </c>
      <c r="O5" s="51">
        <v>0</v>
      </c>
      <c r="P5" s="51">
        <v>0</v>
      </c>
      <c r="Q5" s="51">
        <v>0</v>
      </c>
      <c r="R5" s="51">
        <v>0</v>
      </c>
      <c r="S5" s="51">
        <v>0</v>
      </c>
      <c r="T5" s="51">
        <v>0</v>
      </c>
      <c r="U5" s="51">
        <v>0</v>
      </c>
      <c r="V5" s="51">
        <v>0</v>
      </c>
      <c r="W5" s="51">
        <v>0</v>
      </c>
      <c r="X5" s="51">
        <v>0</v>
      </c>
      <c r="Y5" s="51">
        <v>0</v>
      </c>
      <c r="Z5" s="51">
        <v>0</v>
      </c>
      <c r="AA5" s="51"/>
      <c r="AB5" s="51">
        <v>0</v>
      </c>
      <c r="AC5" s="51">
        <v>0</v>
      </c>
      <c r="AD5" s="51">
        <v>0</v>
      </c>
      <c r="AE5" s="51">
        <v>0</v>
      </c>
      <c r="AF5" s="51">
        <v>0</v>
      </c>
      <c r="AG5" s="51">
        <v>0</v>
      </c>
      <c r="AH5" s="51">
        <v>0</v>
      </c>
      <c r="AI5" s="51">
        <v>0</v>
      </c>
      <c r="AJ5" s="51">
        <v>0</v>
      </c>
      <c r="AK5" s="51">
        <v>0</v>
      </c>
      <c r="AL5" s="51">
        <v>0</v>
      </c>
      <c r="AM5" s="41">
        <v>0</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562</v>
      </c>
      <c r="B6" s="21"/>
      <c r="C6" s="51">
        <v>0</v>
      </c>
      <c r="D6" s="51">
        <v>0</v>
      </c>
      <c r="E6" s="51">
        <v>0</v>
      </c>
      <c r="F6" s="51">
        <v>0</v>
      </c>
      <c r="G6" s="51">
        <v>0</v>
      </c>
      <c r="H6" s="51">
        <v>0</v>
      </c>
      <c r="I6" s="51">
        <v>0</v>
      </c>
      <c r="J6" s="51">
        <v>9999</v>
      </c>
      <c r="K6" s="51">
        <v>9999</v>
      </c>
      <c r="L6" s="79">
        <v>9999</v>
      </c>
      <c r="M6" s="51">
        <v>0</v>
      </c>
      <c r="N6" s="51">
        <v>0</v>
      </c>
      <c r="O6" s="51">
        <v>0</v>
      </c>
      <c r="P6" s="51">
        <v>0</v>
      </c>
      <c r="Q6" s="51">
        <v>0</v>
      </c>
      <c r="R6" s="51">
        <v>0</v>
      </c>
      <c r="S6" s="51">
        <v>0</v>
      </c>
      <c r="T6" s="51">
        <v>0</v>
      </c>
      <c r="U6" s="51">
        <v>0</v>
      </c>
      <c r="V6" s="51">
        <v>0</v>
      </c>
      <c r="W6" s="51">
        <v>0</v>
      </c>
      <c r="X6" s="51">
        <v>0</v>
      </c>
      <c r="Y6" s="51">
        <v>0</v>
      </c>
      <c r="Z6" s="51">
        <v>0</v>
      </c>
      <c r="AA6" s="51"/>
      <c r="AB6" s="51">
        <v>0</v>
      </c>
      <c r="AC6" s="51">
        <v>0</v>
      </c>
      <c r="AD6" s="51">
        <v>0</v>
      </c>
      <c r="AE6" s="51">
        <v>0</v>
      </c>
      <c r="AF6" s="51">
        <v>0</v>
      </c>
      <c r="AG6" s="51">
        <v>0</v>
      </c>
      <c r="AH6" s="51">
        <v>0</v>
      </c>
      <c r="AI6" s="51">
        <v>0</v>
      </c>
      <c r="AJ6" s="51">
        <v>0</v>
      </c>
      <c r="AK6" s="51">
        <v>0</v>
      </c>
      <c r="AL6" s="51">
        <v>0</v>
      </c>
      <c r="AM6" s="41">
        <v>0</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563</v>
      </c>
      <c r="B7" s="21"/>
      <c r="C7" s="51">
        <v>0</v>
      </c>
      <c r="D7" s="51">
        <v>0</v>
      </c>
      <c r="E7" s="51">
        <v>0</v>
      </c>
      <c r="F7" s="51">
        <v>0</v>
      </c>
      <c r="G7" s="51">
        <v>0</v>
      </c>
      <c r="H7" s="51">
        <v>0</v>
      </c>
      <c r="I7" s="51">
        <v>0</v>
      </c>
      <c r="J7" s="51">
        <v>9999</v>
      </c>
      <c r="K7" s="51">
        <v>9999</v>
      </c>
      <c r="L7" s="79">
        <v>9999</v>
      </c>
      <c r="M7" s="51">
        <v>0</v>
      </c>
      <c r="N7" s="51">
        <v>0</v>
      </c>
      <c r="O7" s="51">
        <v>0</v>
      </c>
      <c r="P7" s="51">
        <v>0</v>
      </c>
      <c r="Q7" s="51">
        <v>0</v>
      </c>
      <c r="R7" s="51">
        <v>0</v>
      </c>
      <c r="S7" s="51">
        <v>0</v>
      </c>
      <c r="T7" s="51">
        <v>0</v>
      </c>
      <c r="U7" s="51">
        <v>0</v>
      </c>
      <c r="V7" s="51">
        <v>0</v>
      </c>
      <c r="W7" s="51">
        <v>0</v>
      </c>
      <c r="X7" s="51">
        <v>0</v>
      </c>
      <c r="Y7" s="51">
        <v>0</v>
      </c>
      <c r="Z7" s="51">
        <v>0</v>
      </c>
      <c r="AA7" s="51"/>
      <c r="AB7" s="51">
        <v>0</v>
      </c>
      <c r="AC7" s="51">
        <v>0</v>
      </c>
      <c r="AD7" s="51">
        <v>0</v>
      </c>
      <c r="AE7" s="51">
        <v>0</v>
      </c>
      <c r="AF7" s="51">
        <v>0</v>
      </c>
      <c r="AG7" s="51">
        <v>0</v>
      </c>
      <c r="AH7" s="51">
        <v>0</v>
      </c>
      <c r="AI7" s="51">
        <v>0</v>
      </c>
      <c r="AJ7" s="51">
        <v>0</v>
      </c>
      <c r="AK7" s="51">
        <v>0</v>
      </c>
      <c r="AL7" s="51">
        <v>0</v>
      </c>
      <c r="AM7" s="41">
        <v>0</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564</v>
      </c>
      <c r="B8" s="21"/>
      <c r="C8" s="51">
        <v>0</v>
      </c>
      <c r="D8" s="51">
        <v>0</v>
      </c>
      <c r="E8" s="51">
        <v>0</v>
      </c>
      <c r="F8" s="51">
        <v>0</v>
      </c>
      <c r="G8" s="51">
        <v>0</v>
      </c>
      <c r="H8" s="51">
        <v>0</v>
      </c>
      <c r="I8" s="51">
        <v>0</v>
      </c>
      <c r="J8" s="51">
        <v>9999</v>
      </c>
      <c r="K8" s="51">
        <v>9999</v>
      </c>
      <c r="L8" s="79">
        <v>9999</v>
      </c>
      <c r="M8" s="51">
        <v>0</v>
      </c>
      <c r="N8" s="51">
        <v>0</v>
      </c>
      <c r="O8" s="51">
        <v>0</v>
      </c>
      <c r="P8" s="51">
        <v>0</v>
      </c>
      <c r="Q8" s="51">
        <v>0</v>
      </c>
      <c r="R8" s="51">
        <v>0</v>
      </c>
      <c r="S8" s="51">
        <v>0</v>
      </c>
      <c r="T8" s="51">
        <v>0</v>
      </c>
      <c r="U8" s="51">
        <v>0</v>
      </c>
      <c r="V8" s="51">
        <v>0</v>
      </c>
      <c r="W8" s="51">
        <v>0</v>
      </c>
      <c r="X8" s="51">
        <v>0</v>
      </c>
      <c r="Y8" s="51">
        <v>0</v>
      </c>
      <c r="Z8" s="51">
        <v>0</v>
      </c>
      <c r="AA8" s="51"/>
      <c r="AB8" s="51">
        <v>0</v>
      </c>
      <c r="AC8" s="51">
        <v>0</v>
      </c>
      <c r="AD8" s="51">
        <v>0</v>
      </c>
      <c r="AE8" s="51">
        <v>0</v>
      </c>
      <c r="AF8" s="51">
        <v>0</v>
      </c>
      <c r="AG8" s="51">
        <v>0</v>
      </c>
      <c r="AH8" s="51">
        <v>0</v>
      </c>
      <c r="AI8" s="51">
        <v>0</v>
      </c>
      <c r="AJ8" s="51">
        <v>0</v>
      </c>
      <c r="AK8" s="51">
        <v>0</v>
      </c>
      <c r="AL8" s="51">
        <v>0</v>
      </c>
      <c r="AM8" s="41">
        <v>0</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565</v>
      </c>
      <c r="B9" s="21"/>
      <c r="C9" s="51">
        <v>0</v>
      </c>
      <c r="D9" s="51">
        <v>0</v>
      </c>
      <c r="E9" s="51">
        <v>0</v>
      </c>
      <c r="F9" s="51">
        <v>0</v>
      </c>
      <c r="G9" s="51">
        <v>0</v>
      </c>
      <c r="H9" s="51">
        <v>0</v>
      </c>
      <c r="I9" s="51">
        <v>0</v>
      </c>
      <c r="J9" s="51">
        <v>9999</v>
      </c>
      <c r="K9" s="51">
        <v>9999</v>
      </c>
      <c r="L9" s="79">
        <v>9999</v>
      </c>
      <c r="M9" s="51">
        <v>0</v>
      </c>
      <c r="N9" s="51">
        <v>0</v>
      </c>
      <c r="O9" s="51">
        <v>0</v>
      </c>
      <c r="P9" s="51">
        <v>0</v>
      </c>
      <c r="Q9" s="51">
        <v>0</v>
      </c>
      <c r="R9" s="51">
        <v>0</v>
      </c>
      <c r="S9" s="51">
        <v>0</v>
      </c>
      <c r="T9" s="51">
        <v>0</v>
      </c>
      <c r="U9" s="51">
        <v>0</v>
      </c>
      <c r="V9" s="51">
        <v>0</v>
      </c>
      <c r="W9" s="51">
        <v>0</v>
      </c>
      <c r="X9" s="51">
        <v>0</v>
      </c>
      <c r="Y9" s="51">
        <v>0</v>
      </c>
      <c r="Z9" s="51">
        <v>0</v>
      </c>
      <c r="AA9" s="51"/>
      <c r="AB9" s="51">
        <v>0</v>
      </c>
      <c r="AC9" s="51">
        <v>0</v>
      </c>
      <c r="AD9" s="51">
        <v>0</v>
      </c>
      <c r="AE9" s="51">
        <v>0</v>
      </c>
      <c r="AF9" s="51">
        <v>0</v>
      </c>
      <c r="AG9" s="51">
        <v>0</v>
      </c>
      <c r="AH9" s="51">
        <v>0</v>
      </c>
      <c r="AI9" s="51">
        <v>0</v>
      </c>
      <c r="AJ9" s="51">
        <v>0</v>
      </c>
      <c r="AK9" s="51">
        <v>0</v>
      </c>
      <c r="AL9" s="51">
        <v>0</v>
      </c>
      <c r="AM9" s="41">
        <v>0</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566</v>
      </c>
      <c r="B10" s="21"/>
      <c r="C10" s="51">
        <v>0</v>
      </c>
      <c r="D10" s="51">
        <v>0</v>
      </c>
      <c r="E10" s="51">
        <v>0</v>
      </c>
      <c r="F10" s="51">
        <v>0</v>
      </c>
      <c r="G10" s="51">
        <v>0</v>
      </c>
      <c r="H10" s="51">
        <v>0</v>
      </c>
      <c r="I10" s="51">
        <v>0</v>
      </c>
      <c r="J10" s="51">
        <v>9999</v>
      </c>
      <c r="K10" s="51">
        <v>9999</v>
      </c>
      <c r="L10" s="79">
        <v>9999</v>
      </c>
      <c r="M10" s="51">
        <v>0</v>
      </c>
      <c r="N10" s="51">
        <v>0</v>
      </c>
      <c r="O10" s="51">
        <v>0</v>
      </c>
      <c r="P10" s="51">
        <v>0</v>
      </c>
      <c r="Q10" s="51">
        <v>0</v>
      </c>
      <c r="R10" s="51">
        <v>0</v>
      </c>
      <c r="S10" s="51">
        <v>0</v>
      </c>
      <c r="T10" s="51">
        <v>0</v>
      </c>
      <c r="U10" s="51">
        <v>0</v>
      </c>
      <c r="V10" s="51">
        <v>0</v>
      </c>
      <c r="W10" s="51">
        <v>0</v>
      </c>
      <c r="X10" s="51">
        <v>0</v>
      </c>
      <c r="Y10" s="51">
        <v>0</v>
      </c>
      <c r="Z10" s="51">
        <v>0</v>
      </c>
      <c r="AA10" s="51"/>
      <c r="AB10" s="51">
        <v>0</v>
      </c>
      <c r="AC10" s="51">
        <v>0</v>
      </c>
      <c r="AD10" s="51">
        <v>0</v>
      </c>
      <c r="AE10" s="51">
        <v>0</v>
      </c>
      <c r="AF10" s="51">
        <v>0</v>
      </c>
      <c r="AG10" s="51">
        <v>0</v>
      </c>
      <c r="AH10" s="51">
        <v>0</v>
      </c>
      <c r="AI10" s="51">
        <v>0</v>
      </c>
      <c r="AJ10" s="51">
        <v>0</v>
      </c>
      <c r="AK10" s="51">
        <v>0</v>
      </c>
      <c r="AL10" s="51">
        <v>0</v>
      </c>
      <c r="AM10" s="41">
        <v>0</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567</v>
      </c>
      <c r="B11" s="21"/>
      <c r="C11" s="51">
        <v>0</v>
      </c>
      <c r="D11" s="51">
        <v>0</v>
      </c>
      <c r="E11" s="51">
        <v>0</v>
      </c>
      <c r="F11" s="51">
        <v>0</v>
      </c>
      <c r="G11" s="51">
        <v>0</v>
      </c>
      <c r="H11" s="51">
        <v>0</v>
      </c>
      <c r="I11" s="51">
        <v>0</v>
      </c>
      <c r="J11" s="51">
        <v>9999</v>
      </c>
      <c r="K11" s="51">
        <v>9999</v>
      </c>
      <c r="L11" s="79">
        <v>9999</v>
      </c>
      <c r="M11" s="51">
        <v>0</v>
      </c>
      <c r="N11" s="51">
        <v>0</v>
      </c>
      <c r="O11" s="51">
        <v>0</v>
      </c>
      <c r="P11" s="51">
        <v>0</v>
      </c>
      <c r="Q11" s="51">
        <v>0</v>
      </c>
      <c r="R11" s="51">
        <v>0</v>
      </c>
      <c r="S11" s="51">
        <v>0</v>
      </c>
      <c r="T11" s="51">
        <v>0</v>
      </c>
      <c r="U11" s="51">
        <v>0</v>
      </c>
      <c r="V11" s="51">
        <v>0</v>
      </c>
      <c r="W11" s="51">
        <v>0</v>
      </c>
      <c r="X11" s="51">
        <v>0</v>
      </c>
      <c r="Y11" s="51">
        <v>0</v>
      </c>
      <c r="Z11" s="51">
        <v>0</v>
      </c>
      <c r="AA11" s="51"/>
      <c r="AB11" s="51">
        <v>0</v>
      </c>
      <c r="AC11" s="51">
        <v>0</v>
      </c>
      <c r="AD11" s="51">
        <v>0</v>
      </c>
      <c r="AE11" s="51">
        <v>0</v>
      </c>
      <c r="AF11" s="51">
        <v>0</v>
      </c>
      <c r="AG11" s="51">
        <v>0</v>
      </c>
      <c r="AH11" s="51">
        <v>0</v>
      </c>
      <c r="AI11" s="51">
        <v>0</v>
      </c>
      <c r="AJ11" s="51">
        <v>0</v>
      </c>
      <c r="AK11" s="51">
        <v>0</v>
      </c>
      <c r="AL11" s="51">
        <v>0</v>
      </c>
      <c r="AM11" s="41">
        <v>0</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552</v>
      </c>
      <c r="B12" s="21"/>
      <c r="C12" s="51">
        <v>0.23397511787920566</v>
      </c>
      <c r="D12" s="51">
        <v>6.6520803205479095E-2</v>
      </c>
      <c r="E12" s="51">
        <v>1.3304160641095819E-2</v>
      </c>
      <c r="F12" s="51">
        <v>7.982496384657492E-2</v>
      </c>
      <c r="G12" s="51">
        <v>9.0162376287428514E-2</v>
      </c>
      <c r="H12" s="51">
        <v>0.13105285136043687</v>
      </c>
      <c r="I12" s="51">
        <v>2988.6369526566782</v>
      </c>
      <c r="J12" s="51">
        <v>7.322637236106468</v>
      </c>
      <c r="K12" s="51">
        <v>25.43678914830091</v>
      </c>
      <c r="L12" s="79">
        <v>1.3561194486638757</v>
      </c>
      <c r="M12" s="51">
        <v>1.8229817444235916E-3</v>
      </c>
      <c r="N12" s="51">
        <v>4.398413298989826E-5</v>
      </c>
      <c r="O12" s="51">
        <v>1.4671441122906165E-2</v>
      </c>
      <c r="P12" s="51">
        <v>1.319200548480815E-2</v>
      </c>
      <c r="Q12" s="51">
        <v>1.5180606972425577E-2</v>
      </c>
      <c r="R12" s="51">
        <v>1.4122836870371462E-2</v>
      </c>
      <c r="S12" s="51">
        <v>1.4418580006340812E-2</v>
      </c>
      <c r="T12" s="51">
        <v>1.4272442428609167E-2</v>
      </c>
      <c r="U12" s="51">
        <v>1.355906394022293E-2</v>
      </c>
      <c r="V12" s="51">
        <v>1.4128029736186159E-2</v>
      </c>
      <c r="W12" s="51">
        <v>1.3200095814351175E-2</v>
      </c>
      <c r="X12" s="51">
        <v>1.5050617507039685E-2</v>
      </c>
      <c r="Y12" s="51">
        <v>1.3318978205371135E-2</v>
      </c>
      <c r="Z12" s="51">
        <v>1.4500885485510153E-2</v>
      </c>
      <c r="AA12" s="51"/>
      <c r="AB12" s="51">
        <v>6.2289023342685977E-3</v>
      </c>
      <c r="AC12" s="51">
        <v>5.3516900641408863E-3</v>
      </c>
      <c r="AD12" s="51">
        <v>5.1333974889868029E-3</v>
      </c>
      <c r="AE12" s="51">
        <v>5.3601228094646717E-3</v>
      </c>
      <c r="AF12" s="51">
        <v>5.2589991456385848E-3</v>
      </c>
      <c r="AG12" s="51">
        <v>4.6146259114739994E-3</v>
      </c>
      <c r="AH12" s="51">
        <v>5.4181574122256085E-3</v>
      </c>
      <c r="AI12" s="51">
        <v>4.443437124251319E-3</v>
      </c>
      <c r="AJ12" s="51">
        <v>5.4703530841826711E-3</v>
      </c>
      <c r="AK12" s="51">
        <v>4.9132304046561421E-3</v>
      </c>
      <c r="AL12" s="51">
        <v>5.8948668686201102E-3</v>
      </c>
      <c r="AM12" s="41">
        <v>6.2717516571536578E-3</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553</v>
      </c>
      <c r="B13" s="21"/>
      <c r="C13" s="51">
        <v>0.1533644606345945</v>
      </c>
      <c r="D13" s="51">
        <v>4.4991023263244743E-2</v>
      </c>
      <c r="E13" s="51">
        <v>8.9982046526489497E-3</v>
      </c>
      <c r="F13" s="51">
        <v>5.3989227915893695E-2</v>
      </c>
      <c r="G13" s="51">
        <v>6.0980886783444634E-2</v>
      </c>
      <c r="H13" s="51">
        <v>8.6799418498498523E-2</v>
      </c>
      <c r="I13" s="51">
        <v>3083.8020398354674</v>
      </c>
      <c r="J13" s="51">
        <v>7.8956649580766669</v>
      </c>
      <c r="K13" s="51">
        <v>25.908937486123577</v>
      </c>
      <c r="L13" s="79">
        <v>1.3386166385848097</v>
      </c>
      <c r="M13" s="51">
        <v>1.2094710974201953E-3</v>
      </c>
      <c r="N13" s="51">
        <v>2.8830428182361563E-5</v>
      </c>
      <c r="O13" s="51">
        <v>9.6167390573059178E-3</v>
      </c>
      <c r="P13" s="51">
        <v>8.6470083836466902E-3</v>
      </c>
      <c r="Q13" s="51">
        <v>9.9504837161093988E-3</v>
      </c>
      <c r="R13" s="51">
        <v>9.2571435752971561E-3</v>
      </c>
      <c r="S13" s="51">
        <v>9.4509953273357612E-3</v>
      </c>
      <c r="T13" s="51">
        <v>9.3552060357631819E-3</v>
      </c>
      <c r="U13" s="51">
        <v>8.8876054289492509E-3</v>
      </c>
      <c r="V13" s="51">
        <v>9.2605473605886762E-3</v>
      </c>
      <c r="W13" s="51">
        <v>8.6523113792727601E-3</v>
      </c>
      <c r="X13" s="51">
        <v>9.8652790822671838E-3</v>
      </c>
      <c r="Y13" s="51">
        <v>8.730235621572489E-3</v>
      </c>
      <c r="Z13" s="51">
        <v>9.5049443777069833E-3</v>
      </c>
      <c r="AA13" s="51"/>
      <c r="AB13" s="51">
        <v>4.0828796476292785E-3</v>
      </c>
      <c r="AC13" s="51">
        <v>3.5078903586415488E-3</v>
      </c>
      <c r="AD13" s="51">
        <v>3.3648053872458871E-3</v>
      </c>
      <c r="AE13" s="51">
        <v>3.5134177986957467E-3</v>
      </c>
      <c r="AF13" s="51">
        <v>3.4471339292798178E-3</v>
      </c>
      <c r="AG13" s="51">
        <v>3.0247644294766774E-3</v>
      </c>
      <c r="AH13" s="51">
        <v>3.5514579357464266E-3</v>
      </c>
      <c r="AI13" s="51">
        <v>2.9125547370227518E-3</v>
      </c>
      <c r="AJ13" s="51">
        <v>3.5856708091054133E-3</v>
      </c>
      <c r="AK13" s="51">
        <v>3.2204917249901628E-3</v>
      </c>
      <c r="AL13" s="51">
        <v>3.8639282929452557E-3</v>
      </c>
      <c r="AM13" s="41">
        <v>4.1109662380000439E-3</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551</v>
      </c>
      <c r="B14" s="21"/>
      <c r="C14" s="51">
        <v>0.25024932153913831</v>
      </c>
      <c r="D14" s="51">
        <v>7.4393565149959151E-2</v>
      </c>
      <c r="E14" s="51">
        <v>1.487871302999183E-2</v>
      </c>
      <c r="F14" s="51">
        <v>8.9272278179950981E-2</v>
      </c>
      <c r="G14" s="51">
        <v>0.10083312725035573</v>
      </c>
      <c r="H14" s="51">
        <v>0.14226710486155672</v>
      </c>
      <c r="I14" s="51">
        <v>3124.9841240191495</v>
      </c>
      <c r="J14" s="51">
        <v>8.143639048001317</v>
      </c>
      <c r="K14" s="51">
        <v>26.113256666316929</v>
      </c>
      <c r="L14" s="79">
        <v>1.3311816921449129</v>
      </c>
      <c r="M14" s="51">
        <v>1.9838073765251095E-3</v>
      </c>
      <c r="N14" s="51">
        <v>4.7043461454272475E-5</v>
      </c>
      <c r="O14" s="51">
        <v>1.5691917244397655E-2</v>
      </c>
      <c r="P14" s="51">
        <v>1.4109579053693172E-2</v>
      </c>
      <c r="Q14" s="51">
        <v>1.6236498264585085E-2</v>
      </c>
      <c r="R14" s="51">
        <v>1.5105154672228878E-2</v>
      </c>
      <c r="S14" s="51">
        <v>1.5421468303340697E-2</v>
      </c>
      <c r="T14" s="51">
        <v>1.526516608620666E-2</v>
      </c>
      <c r="U14" s="51">
        <v>1.4502168360903929E-2</v>
      </c>
      <c r="V14" s="51">
        <v>1.5110708729253193E-2</v>
      </c>
      <c r="W14" s="51">
        <v>1.4118232108332152E-2</v>
      </c>
      <c r="X14" s="51">
        <v>1.6097467346191236E-2</v>
      </c>
      <c r="Y14" s="51">
        <v>1.4245383396748445E-2</v>
      </c>
      <c r="Z14" s="51">
        <v>1.5509498562745094E-2</v>
      </c>
      <c r="AA14" s="51"/>
      <c r="AB14" s="51">
        <v>6.6621553488821076E-3</v>
      </c>
      <c r="AC14" s="51">
        <v>5.7239283380997059E-3</v>
      </c>
      <c r="AD14" s="51">
        <v>5.4904523628571452E-3</v>
      </c>
      <c r="AE14" s="51">
        <v>5.7329476253432281E-3</v>
      </c>
      <c r="AF14" s="51">
        <v>5.6247902772738716E-3</v>
      </c>
      <c r="AG14" s="51">
        <v>4.9355974856244685E-3</v>
      </c>
      <c r="AH14" s="51">
        <v>5.7950188408569039E-3</v>
      </c>
      <c r="AI14" s="51">
        <v>4.752501615234949E-3</v>
      </c>
      <c r="AJ14" s="51">
        <v>5.8508449971291189E-3</v>
      </c>
      <c r="AK14" s="51">
        <v>5.2549714964367986E-3</v>
      </c>
      <c r="AL14" s="51">
        <v>6.3048859545711267E-3</v>
      </c>
      <c r="AM14" s="41">
        <v>6.7079850682026628E-3</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559</v>
      </c>
      <c r="B15" s="21"/>
      <c r="C15" s="51">
        <v>8.4891294277717917E-3</v>
      </c>
      <c r="D15" s="51">
        <v>2.5253478577887392E-3</v>
      </c>
      <c r="E15" s="51">
        <v>5.0506957155774788E-4</v>
      </c>
      <c r="F15" s="51">
        <v>3.0304174293464868E-3</v>
      </c>
      <c r="G15" s="51">
        <v>3.4228595091865275E-3</v>
      </c>
      <c r="H15" s="51">
        <v>4.8271935091962377E-3</v>
      </c>
      <c r="I15" s="51">
        <v>3127.1117853651435</v>
      </c>
      <c r="J15" s="51">
        <v>8.1564505629209378</v>
      </c>
      <c r="K15" s="51">
        <v>26.123812762021153</v>
      </c>
      <c r="L15" s="79">
        <v>1.3307998107172652</v>
      </c>
      <c r="M15" s="51">
        <v>6.73140895528732E-5</v>
      </c>
      <c r="N15" s="51">
        <v>1.5958406223021625E-6</v>
      </c>
      <c r="O15" s="51">
        <v>5.3231199844328849E-4</v>
      </c>
      <c r="P15" s="51">
        <v>4.7863483513758986E-4</v>
      </c>
      <c r="Q15" s="51">
        <v>5.5078564998346281E-4</v>
      </c>
      <c r="R15" s="51">
        <v>5.1240743531449689E-4</v>
      </c>
      <c r="S15" s="51">
        <v>5.2313764364338025E-4</v>
      </c>
      <c r="T15" s="51">
        <v>5.178354524408719E-4</v>
      </c>
      <c r="U15" s="51">
        <v>4.9195251935896407E-4</v>
      </c>
      <c r="V15" s="51">
        <v>5.1259584385298426E-4</v>
      </c>
      <c r="W15" s="51">
        <v>4.7892837000243618E-4</v>
      </c>
      <c r="X15" s="51">
        <v>5.4606934764366705E-4</v>
      </c>
      <c r="Y15" s="51">
        <v>4.832416833718195E-4</v>
      </c>
      <c r="Z15" s="51">
        <v>5.2612386658715509E-4</v>
      </c>
      <c r="AA15" s="51"/>
      <c r="AB15" s="51">
        <v>2.2599821121088297E-4</v>
      </c>
      <c r="AC15" s="51">
        <v>1.9417102990954393E-4</v>
      </c>
      <c r="AD15" s="51">
        <v>1.86250897459557E-4</v>
      </c>
      <c r="AE15" s="51">
        <v>1.9447698836843445E-4</v>
      </c>
      <c r="AF15" s="51">
        <v>1.908080004939489E-4</v>
      </c>
      <c r="AG15" s="51">
        <v>1.6742872908168208E-4</v>
      </c>
      <c r="AH15" s="51">
        <v>1.9658261078928205E-4</v>
      </c>
      <c r="AI15" s="51">
        <v>1.6121762516392755E-4</v>
      </c>
      <c r="AJ15" s="51">
        <v>1.9847638401965513E-4</v>
      </c>
      <c r="AK15" s="51">
        <v>1.7826275371350686E-4</v>
      </c>
      <c r="AL15" s="51">
        <v>2.1387867334267255E-4</v>
      </c>
      <c r="AM15" s="41">
        <v>2.2755287843858135E-4</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555</v>
      </c>
      <c r="B16" s="21"/>
      <c r="C16" s="51">
        <v>6.0938306095580812E-2</v>
      </c>
      <c r="D16" s="51">
        <v>1.8176694699322857E-2</v>
      </c>
      <c r="E16" s="51">
        <v>3.6353389398645717E-3</v>
      </c>
      <c r="F16" s="51">
        <v>2.1812033639187427E-2</v>
      </c>
      <c r="G16" s="51">
        <v>2.4636713752233638E-2</v>
      </c>
      <c r="H16" s="51">
        <v>3.4683017511593806E-2</v>
      </c>
      <c r="I16" s="51">
        <v>3135.5222506445471</v>
      </c>
      <c r="J16" s="51">
        <v>8.2070933974166582</v>
      </c>
      <c r="K16" s="51">
        <v>26.165540115189291</v>
      </c>
      <c r="L16" s="79">
        <v>1.3292924081713837</v>
      </c>
      <c r="M16" s="51">
        <v>4.837181003139716E-4</v>
      </c>
      <c r="N16" s="51">
        <v>1.1455570933277282E-5</v>
      </c>
      <c r="O16" s="51">
        <v>3.8211446504004772E-3</v>
      </c>
      <c r="P16" s="51">
        <v>3.4358288844322698E-3</v>
      </c>
      <c r="Q16" s="51">
        <v>3.953755778766054E-3</v>
      </c>
      <c r="R16" s="51">
        <v>3.678261876499893E-3</v>
      </c>
      <c r="S16" s="51">
        <v>3.7552875273841532E-3</v>
      </c>
      <c r="T16" s="51">
        <v>3.7172263158989417E-3</v>
      </c>
      <c r="U16" s="51">
        <v>3.5314284537958157E-3</v>
      </c>
      <c r="V16" s="51">
        <v>3.6796143470078581E-3</v>
      </c>
      <c r="W16" s="51">
        <v>3.4379359930110614E-3</v>
      </c>
      <c r="X16" s="51">
        <v>3.9199003077113248E-3</v>
      </c>
      <c r="Y16" s="51">
        <v>3.4688986509168003E-3</v>
      </c>
      <c r="Z16" s="51">
        <v>3.7767238088504333E-3</v>
      </c>
      <c r="AA16" s="51"/>
      <c r="AB16" s="51">
        <v>1.6223039463585302E-3</v>
      </c>
      <c r="AC16" s="51">
        <v>1.3938359352624126E-3</v>
      </c>
      <c r="AD16" s="51">
        <v>1.3369821130111092E-3</v>
      </c>
      <c r="AE16" s="51">
        <v>1.3960322252800212E-3</v>
      </c>
      <c r="AF16" s="51">
        <v>1.3696947889081667E-3</v>
      </c>
      <c r="AG16" s="51">
        <v>1.2018691938652218E-3</v>
      </c>
      <c r="AH16" s="51">
        <v>1.411147210237555E-3</v>
      </c>
      <c r="AI16" s="51">
        <v>1.1572834498319925E-3</v>
      </c>
      <c r="AJ16" s="51">
        <v>1.4247414584781996E-3</v>
      </c>
      <c r="AK16" s="51">
        <v>1.2796400789575569E-3</v>
      </c>
      <c r="AL16" s="51">
        <v>1.5353051422251078E-3</v>
      </c>
      <c r="AM16" s="41">
        <v>1.6334639584898469E-3</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554</v>
      </c>
      <c r="B17" s="21"/>
      <c r="C17" s="51">
        <v>0.13598208571460718</v>
      </c>
      <c r="D17" s="51">
        <v>4.1724955322146207E-2</v>
      </c>
      <c r="E17" s="51">
        <v>8.344991064429241E-3</v>
      </c>
      <c r="F17" s="51">
        <v>5.0069946386575449E-2</v>
      </c>
      <c r="G17" s="51">
        <v>5.6554054386727913E-2</v>
      </c>
      <c r="H17" s="51">
        <v>7.8146936422000726E-2</v>
      </c>
      <c r="I17" s="51">
        <v>3225.5184794483939</v>
      </c>
      <c r="J17" s="51">
        <v>8.7489973193926929</v>
      </c>
      <c r="K17" s="51">
        <v>26.612043881430953</v>
      </c>
      <c r="L17" s="79">
        <v>1.3133736530234079</v>
      </c>
      <c r="M17" s="51">
        <v>1.0916075594540448E-3</v>
      </c>
      <c r="N17" s="51">
        <v>2.5562778625900151E-5</v>
      </c>
      <c r="O17" s="51">
        <v>8.5267749084405858E-3</v>
      </c>
      <c r="P17" s="51">
        <v>7.6669538062114568E-3</v>
      </c>
      <c r="Q17" s="51">
        <v>8.8226928454412396E-3</v>
      </c>
      <c r="R17" s="51">
        <v>8.2079360884508221E-3</v>
      </c>
      <c r="S17" s="51">
        <v>8.3798166235667538E-3</v>
      </c>
      <c r="T17" s="51">
        <v>8.2948841196263598E-3</v>
      </c>
      <c r="U17" s="51">
        <v>7.880281508742001E-3</v>
      </c>
      <c r="V17" s="51">
        <v>8.2109540876753508E-3</v>
      </c>
      <c r="W17" s="51">
        <v>7.6716557586897858E-3</v>
      </c>
      <c r="X17" s="51">
        <v>8.7471453308836204E-3</v>
      </c>
      <c r="Y17" s="51">
        <v>7.7407480435111977E-3</v>
      </c>
      <c r="Z17" s="51">
        <v>8.4276510720527036E-3</v>
      </c>
      <c r="AA17" s="51"/>
      <c r="AB17" s="51">
        <v>3.6201248184164606E-3</v>
      </c>
      <c r="AC17" s="51">
        <v>3.11030499147232E-3</v>
      </c>
      <c r="AD17" s="51">
        <v>2.9834373145392972E-3</v>
      </c>
      <c r="AE17" s="51">
        <v>3.1152059497785802E-3</v>
      </c>
      <c r="AF17" s="51">
        <v>3.0564347144146848E-3</v>
      </c>
      <c r="AG17" s="51">
        <v>2.6819367030252658E-3</v>
      </c>
      <c r="AH17" s="51">
        <v>3.1489346060501635E-3</v>
      </c>
      <c r="AI17" s="51">
        <v>2.5824448914664308E-3</v>
      </c>
      <c r="AJ17" s="51">
        <v>3.1792697818685649E-3</v>
      </c>
      <c r="AK17" s="51">
        <v>2.8554802069444482E-3</v>
      </c>
      <c r="AL17" s="51">
        <v>3.4259894773030443E-3</v>
      </c>
      <c r="AM17" s="41">
        <v>3.6450280660360527E-3</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556</v>
      </c>
      <c r="B18" s="21"/>
      <c r="C18" s="51">
        <v>4.5305312433761395E-2</v>
      </c>
      <c r="D18" s="51">
        <v>1.4246466342755214E-2</v>
      </c>
      <c r="E18" s="51">
        <v>2.8492932685510431E-3</v>
      </c>
      <c r="F18" s="51">
        <v>1.7095759611306258E-2</v>
      </c>
      <c r="G18" s="51">
        <v>1.9309677533416812E-2</v>
      </c>
      <c r="H18" s="51">
        <v>2.6259333149126568E-2</v>
      </c>
      <c r="I18" s="51">
        <v>3305.547322160015</v>
      </c>
      <c r="J18" s="51">
        <v>9.2308835529942552</v>
      </c>
      <c r="K18" s="51">
        <v>27.009095848537072</v>
      </c>
      <c r="L18" s="79">
        <v>1.2995348434852345</v>
      </c>
      <c r="M18" s="51">
        <v>3.6730801579903911E-4</v>
      </c>
      <c r="N18" s="51">
        <v>8.5167812086079646E-6</v>
      </c>
      <c r="O18" s="51">
        <v>2.8408756877727512E-3</v>
      </c>
      <c r="P18" s="51">
        <v>2.5544080735357732E-3</v>
      </c>
      <c r="Q18" s="51">
        <v>2.9394670170652436E-3</v>
      </c>
      <c r="R18" s="51">
        <v>2.7346477807676712E-3</v>
      </c>
      <c r="S18" s="51">
        <v>2.7919134220746634E-3</v>
      </c>
      <c r="T18" s="51">
        <v>2.763616359218333E-3</v>
      </c>
      <c r="U18" s="51">
        <v>2.6254827166634492E-3</v>
      </c>
      <c r="V18" s="51">
        <v>2.7356532911411418E-3</v>
      </c>
      <c r="W18" s="51">
        <v>2.5559746286077881E-3</v>
      </c>
      <c r="X18" s="51">
        <v>2.9142967622288046E-3</v>
      </c>
      <c r="Y18" s="51">
        <v>2.5789941869131822E-3</v>
      </c>
      <c r="Z18" s="51">
        <v>2.8078504818892995E-3</v>
      </c>
      <c r="AA18" s="51"/>
      <c r="AB18" s="51">
        <v>1.2061212702075316E-3</v>
      </c>
      <c r="AC18" s="51">
        <v>1.036263995087436E-3</v>
      </c>
      <c r="AD18" s="51">
        <v>9.9399534101443361E-4</v>
      </c>
      <c r="AE18" s="51">
        <v>1.0378968531666683E-3</v>
      </c>
      <c r="AF18" s="51">
        <v>1.0183159711241053E-3</v>
      </c>
      <c r="AG18" s="51">
        <v>8.9354402544716545E-4</v>
      </c>
      <c r="AH18" s="51">
        <v>1.0491342694948906E-3</v>
      </c>
      <c r="AI18" s="51">
        <v>8.6039622084050521E-4</v>
      </c>
      <c r="AJ18" s="51">
        <v>1.0592410759243062E-3</v>
      </c>
      <c r="AK18" s="51">
        <v>9.5136372003847784E-4</v>
      </c>
      <c r="AL18" s="51">
        <v>1.1414409688475608E-3</v>
      </c>
      <c r="AM18" s="41">
        <v>1.2144183146902061E-3</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550</v>
      </c>
      <c r="B19" s="21"/>
      <c r="C19" s="51">
        <v>0.4965774827971568</v>
      </c>
      <c r="D19" s="51">
        <v>0.15754401460060197</v>
      </c>
      <c r="E19" s="51">
        <v>3.1508802920120392E-2</v>
      </c>
      <c r="F19" s="51">
        <v>0.18905281752072237</v>
      </c>
      <c r="G19" s="51">
        <v>0.21353534596349585</v>
      </c>
      <c r="H19" s="51">
        <v>0.28872108633816146</v>
      </c>
      <c r="I19" s="51">
        <v>3335.0337839583772</v>
      </c>
      <c r="J19" s="51">
        <v>9.4084335404337924</v>
      </c>
      <c r="K19" s="51">
        <v>27.155388825710652</v>
      </c>
      <c r="L19" s="79">
        <v>1.2945091997346092</v>
      </c>
      <c r="M19" s="51">
        <v>4.0405516170197494E-3</v>
      </c>
      <c r="N19" s="51">
        <v>9.3349798222626333E-5</v>
      </c>
      <c r="O19" s="51">
        <v>3.1137957607871469E-2</v>
      </c>
      <c r="P19" s="51">
        <v>2.799807490672716E-2</v>
      </c>
      <c r="Q19" s="51">
        <v>3.2218586600272103E-2</v>
      </c>
      <c r="R19" s="51">
        <v>2.9973626454863379E-2</v>
      </c>
      <c r="S19" s="51">
        <v>3.0601297394172475E-2</v>
      </c>
      <c r="T19" s="51">
        <v>3.0291142061631863E-2</v>
      </c>
      <c r="U19" s="51">
        <v>2.8777102033549194E-2</v>
      </c>
      <c r="V19" s="51">
        <v>2.9984647542311223E-2</v>
      </c>
      <c r="W19" s="51">
        <v>2.8015245431165361E-2</v>
      </c>
      <c r="X19" s="51">
        <v>3.194270324097917E-2</v>
      </c>
      <c r="Y19" s="51">
        <v>2.8267555672599136E-2</v>
      </c>
      <c r="Z19" s="51">
        <v>3.0775978565558509E-2</v>
      </c>
      <c r="AA19" s="51"/>
      <c r="AB19" s="51">
        <v>1.3219921288114602E-2</v>
      </c>
      <c r="AC19" s="51">
        <v>1.1358168359310918E-2</v>
      </c>
      <c r="AD19" s="51">
        <v>1.0894874747298349E-2</v>
      </c>
      <c r="AE19" s="51">
        <v>1.1376065610454164E-2</v>
      </c>
      <c r="AF19" s="51">
        <v>1.1161445633385026E-2</v>
      </c>
      <c r="AG19" s="51">
        <v>9.7938590220236002E-3</v>
      </c>
      <c r="AH19" s="51">
        <v>1.1499235446697337E-2</v>
      </c>
      <c r="AI19" s="51">
        <v>9.4305362131169562E-3</v>
      </c>
      <c r="AJ19" s="51">
        <v>1.1610013018382229E-2</v>
      </c>
      <c r="AK19" s="51">
        <v>1.0427602767599412E-2</v>
      </c>
      <c r="AL19" s="51">
        <v>1.2510980558860059E-2</v>
      </c>
      <c r="AM19" s="41">
        <v>1.3310862620213049E-2</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557</v>
      </c>
      <c r="B20" s="21"/>
      <c r="C20" s="51">
        <v>3.0210857411028767E-2</v>
      </c>
      <c r="D20" s="51">
        <v>9.645363993277414E-3</v>
      </c>
      <c r="E20" s="51">
        <v>1.9290727986554829E-3</v>
      </c>
      <c r="F20" s="51">
        <v>1.1574436791932896E-2</v>
      </c>
      <c r="G20" s="51">
        <v>1.3073337901600413E-2</v>
      </c>
      <c r="H20" s="51">
        <v>1.7604492488980411E-2</v>
      </c>
      <c r="I20" s="51">
        <v>3356.1465971607286</v>
      </c>
      <c r="J20" s="51">
        <v>9.5355623816126656</v>
      </c>
      <c r="K20" s="51">
        <v>27.260137110567694</v>
      </c>
      <c r="L20" s="79">
        <v>1.2909345668718963</v>
      </c>
      <c r="M20" s="51">
        <v>2.464557967073459E-4</v>
      </c>
      <c r="N20" s="51">
        <v>5.6792294075969281E-6</v>
      </c>
      <c r="O20" s="51">
        <v>1.8943758626814833E-3</v>
      </c>
      <c r="P20" s="51">
        <v>1.7033511951164125E-3</v>
      </c>
      <c r="Q20" s="51">
        <v>1.9601193358243741E-3</v>
      </c>
      <c r="R20" s="51">
        <v>1.8235401045947344E-3</v>
      </c>
      <c r="S20" s="51">
        <v>1.861726445911905E-3</v>
      </c>
      <c r="T20" s="51">
        <v>1.8428571680020925E-3</v>
      </c>
      <c r="U20" s="51">
        <v>1.7507457674904433E-3</v>
      </c>
      <c r="V20" s="51">
        <v>1.8242106072110145E-3</v>
      </c>
      <c r="W20" s="51">
        <v>1.7043958181278166E-3</v>
      </c>
      <c r="X20" s="51">
        <v>1.9433351015036269E-3</v>
      </c>
      <c r="Y20" s="51">
        <v>1.7197459074721048E-3</v>
      </c>
      <c r="Z20" s="51">
        <v>1.8723537259315482E-3</v>
      </c>
      <c r="AA20" s="51"/>
      <c r="AB20" s="51">
        <v>8.0427560825063803E-4</v>
      </c>
      <c r="AC20" s="51">
        <v>6.9100999670935017E-4</v>
      </c>
      <c r="AD20" s="51">
        <v>6.628240685574901E-4</v>
      </c>
      <c r="AE20" s="51">
        <v>6.9209883243200987E-4</v>
      </c>
      <c r="AF20" s="51">
        <v>6.7904174919845026E-4</v>
      </c>
      <c r="AG20" s="51">
        <v>5.9584030421881782E-4</v>
      </c>
      <c r="AH20" s="51">
        <v>6.9959225790736969E-4</v>
      </c>
      <c r="AI20" s="51">
        <v>5.7373641518980857E-4</v>
      </c>
      <c r="AJ20" s="51">
        <v>7.063317608821337E-4</v>
      </c>
      <c r="AK20" s="51">
        <v>6.3439610385934014E-4</v>
      </c>
      <c r="AL20" s="51">
        <v>7.6114496293072415E-4</v>
      </c>
      <c r="AM20" s="41">
        <v>8.0980831102507578E-4</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558</v>
      </c>
      <c r="B21" s="21"/>
      <c r="C21" s="51">
        <v>2.8273051442723861E-2</v>
      </c>
      <c r="D21" s="51">
        <v>9.974714303395367E-3</v>
      </c>
      <c r="E21" s="51">
        <v>1.9949428606790736E-3</v>
      </c>
      <c r="F21" s="51">
        <v>1.196965716407444E-2</v>
      </c>
      <c r="G21" s="51">
        <v>1.3519739706153344E-2</v>
      </c>
      <c r="H21" s="51">
        <v>1.7088301984336838E-2</v>
      </c>
      <c r="I21" s="51">
        <v>3708.6268162355209</v>
      </c>
      <c r="J21" s="51">
        <v>11.657989239652684</v>
      </c>
      <c r="K21" s="51">
        <v>29.008918669910692</v>
      </c>
      <c r="L21" s="79">
        <v>1.2340433324954037</v>
      </c>
      <c r="M21" s="51">
        <v>2.4058594094907877E-4</v>
      </c>
      <c r="N21" s="51">
        <v>5.3149482986007804E-6</v>
      </c>
      <c r="O21" s="51">
        <v>1.7728654797429036E-3</v>
      </c>
      <c r="P21" s="51">
        <v>1.594093650151439E-3</v>
      </c>
      <c r="Q21" s="51">
        <v>1.8343919890009205E-3</v>
      </c>
      <c r="R21" s="51">
        <v>1.7065733184472803E-3</v>
      </c>
      <c r="S21" s="51">
        <v>1.7423102847233729E-3</v>
      </c>
      <c r="T21" s="51">
        <v>1.7246513332486483E-3</v>
      </c>
      <c r="U21" s="51">
        <v>1.6384482066807648E-3</v>
      </c>
      <c r="V21" s="51">
        <v>1.7072008132152921E-3</v>
      </c>
      <c r="W21" s="51">
        <v>1.5950712682222489E-3</v>
      </c>
      <c r="X21" s="51">
        <v>1.8186843407895202E-3</v>
      </c>
      <c r="Y21" s="51">
        <v>1.6094367613883921E-3</v>
      </c>
      <c r="Z21" s="51">
        <v>1.7522559023072657E-3</v>
      </c>
      <c r="AA21" s="51"/>
      <c r="AB21" s="51">
        <v>7.5268719906960004E-4</v>
      </c>
      <c r="AC21" s="51">
        <v>6.4668674968714217E-4</v>
      </c>
      <c r="AD21" s="51">
        <v>6.2030874307328343E-4</v>
      </c>
      <c r="AE21" s="51">
        <v>6.4770574454652658E-4</v>
      </c>
      <c r="AF21" s="51">
        <v>6.3548617788770044E-4</v>
      </c>
      <c r="AG21" s="51">
        <v>5.5762149824575965E-4</v>
      </c>
      <c r="AH21" s="51">
        <v>6.5471852147849546E-4</v>
      </c>
      <c r="AI21" s="51">
        <v>5.3693541234297096E-4</v>
      </c>
      <c r="AJ21" s="51">
        <v>6.6102573453476351E-4</v>
      </c>
      <c r="AK21" s="51">
        <v>5.9370422479074984E-4</v>
      </c>
      <c r="AL21" s="51">
        <v>7.1232306979988143E-4</v>
      </c>
      <c r="AM21" s="41">
        <v>7.5786501934893699E-4</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c r="B22" s="2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4"/>
  <dimension ref="A1:EA184"/>
  <sheetViews>
    <sheetView topLeftCell="A32" zoomScaleNormal="100" workbookViewId="0">
      <selection activeCell="A46" sqref="A46:EA184"/>
    </sheetView>
  </sheetViews>
  <sheetFormatPr defaultRowHeight="12.75"/>
  <cols>
    <col min="1" max="1" width="32.7109375" customWidth="1"/>
    <col min="2" max="2" width="35.7109375" customWidth="1"/>
    <col min="3" max="3" width="13.7109375" customWidth="1"/>
    <col min="4" max="4" width="12.140625" bestFit="1" customWidth="1"/>
    <col min="5" max="5" width="12.5703125" customWidth="1"/>
    <col min="6" max="6" width="10.2851562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ECM-VAV</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104" t="s">
        <v>329</v>
      </c>
      <c r="B4" s="108" t="s">
        <v>312</v>
      </c>
      <c r="C4" s="109">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288" t="s">
        <v>17</v>
      </c>
      <c r="J6" s="289"/>
      <c r="K6" s="289"/>
      <c r="L6" s="289"/>
      <c r="M6" s="289"/>
      <c r="N6" s="290"/>
      <c r="O6" s="291" t="s">
        <v>18</v>
      </c>
      <c r="P6" s="292"/>
      <c r="Q6" s="29" t="s">
        <v>19</v>
      </c>
      <c r="R6" s="293" t="s">
        <v>20</v>
      </c>
      <c r="S6" s="293"/>
      <c r="T6" s="293"/>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MMap!A11</f>
        <v>ECM-VAV-New-Large Off</v>
      </c>
      <c r="B8" s="52" t="str">
        <f>MMap!D11</f>
        <v>ECM-VAV-New-Large Off-ElecHt</v>
      </c>
      <c r="C8" s="52">
        <f>MMap!T11</f>
        <v>0.11875172434566447</v>
      </c>
      <c r="D8" s="52">
        <f>MMap!K11</f>
        <v>18</v>
      </c>
      <c r="E8" s="52">
        <f>MMap!U11</f>
        <v>5.709106104530514E-2</v>
      </c>
      <c r="F8" s="52"/>
      <c r="G8" s="187" t="s">
        <v>542</v>
      </c>
      <c r="H8" s="52"/>
      <c r="I8" s="52"/>
      <c r="J8" s="52"/>
      <c r="K8" s="52"/>
      <c r="L8" s="52"/>
      <c r="M8" s="52"/>
      <c r="N8" s="52"/>
      <c r="O8" s="52">
        <f>MMap!Y11</f>
        <v>0</v>
      </c>
      <c r="P8" s="187" t="s">
        <v>542</v>
      </c>
      <c r="Q8" s="52" t="s">
        <v>543</v>
      </c>
      <c r="R8" s="52"/>
      <c r="S8" s="52"/>
      <c r="T8" s="52"/>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MMap!A12</f>
        <v>ECM-VAV-New-Medium Off</v>
      </c>
      <c r="B9" s="52" t="str">
        <f>MMap!D12</f>
        <v>ECM-VAV-New-Medium Off-ElecHt</v>
      </c>
      <c r="C9" s="237">
        <f>MMap!T12</f>
        <v>1.0158800958263292E-2</v>
      </c>
      <c r="D9" s="52">
        <f>MMap!K12</f>
        <v>18</v>
      </c>
      <c r="E9" s="237">
        <f>MMap!U12</f>
        <v>4.8839436130384776E-3</v>
      </c>
      <c r="F9" s="52"/>
      <c r="G9" s="187" t="s">
        <v>542</v>
      </c>
      <c r="O9" s="52">
        <f>MMap!Y12</f>
        <v>0</v>
      </c>
      <c r="P9" s="187" t="s">
        <v>542</v>
      </c>
      <c r="Q9" s="52" t="s">
        <v>543</v>
      </c>
    </row>
    <row r="10" spans="1:105">
      <c r="A10" s="21" t="str">
        <f>MMap!A13</f>
        <v>ECM-VAV-New-Small Off</v>
      </c>
      <c r="B10" s="52" t="str">
        <f>MMap!D13</f>
        <v>ECM-VAV-New-Small Off-ElecHt</v>
      </c>
      <c r="C10" s="52">
        <f>MMap!T13</f>
        <v>0</v>
      </c>
      <c r="D10" s="52">
        <f>MMap!K13</f>
        <v>18</v>
      </c>
      <c r="E10" s="52">
        <f>MMap!U13</f>
        <v>0</v>
      </c>
      <c r="F10" s="52"/>
      <c r="G10" s="187" t="s">
        <v>542</v>
      </c>
      <c r="O10" s="52">
        <f>MMap!Y13</f>
        <v>0</v>
      </c>
      <c r="P10" s="187" t="s">
        <v>542</v>
      </c>
      <c r="Q10" s="52" t="s">
        <v>543</v>
      </c>
    </row>
    <row r="11" spans="1:105">
      <c r="A11" s="21" t="str">
        <f>MMap!A14</f>
        <v>ECM-VAV-New-Xlarge Ret</v>
      </c>
      <c r="B11" s="52" t="str">
        <f>MMap!D14</f>
        <v>ECM-VAV-New-Xlarge Ret-ElecHt</v>
      </c>
      <c r="C11" s="52">
        <f>MMap!T14</f>
        <v>1.1375377676070212E-3</v>
      </c>
      <c r="D11" s="52">
        <f>MMap!K14</f>
        <v>18</v>
      </c>
      <c r="E11" s="52">
        <f>MMap!U14</f>
        <v>5.4688248519873899E-4</v>
      </c>
      <c r="F11" s="52"/>
      <c r="G11" s="187" t="s">
        <v>542</v>
      </c>
      <c r="O11" s="52">
        <f>MMap!Y14</f>
        <v>0</v>
      </c>
      <c r="P11" s="187" t="s">
        <v>542</v>
      </c>
      <c r="Q11" s="52" t="s">
        <v>543</v>
      </c>
    </row>
    <row r="12" spans="1:105">
      <c r="A12" s="21" t="str">
        <f>MMap!A15</f>
        <v>ECM-VAV-New-Large Ret</v>
      </c>
      <c r="B12" s="52" t="str">
        <f>MMap!D15</f>
        <v>ECM-VAV-New-Large Ret-ElecHt</v>
      </c>
      <c r="C12" s="52">
        <f>MMap!T15</f>
        <v>0</v>
      </c>
      <c r="D12" s="52">
        <f>MMap!K15</f>
        <v>18</v>
      </c>
      <c r="E12" s="52">
        <f>MMap!U15</f>
        <v>0</v>
      </c>
      <c r="F12" s="52"/>
      <c r="G12" s="187" t="s">
        <v>542</v>
      </c>
      <c r="O12" s="52">
        <f>MMap!Y15</f>
        <v>0</v>
      </c>
      <c r="P12" s="187" t="s">
        <v>542</v>
      </c>
      <c r="Q12" s="52" t="s">
        <v>543</v>
      </c>
    </row>
    <row r="13" spans="1:105">
      <c r="A13" s="21" t="str">
        <f>MMap!A16</f>
        <v>ECM-VAV-New-Medium Ret</v>
      </c>
      <c r="B13" s="52" t="str">
        <f>MMap!D16</f>
        <v>ECM-VAV-New-Medium Ret-ElecHt</v>
      </c>
      <c r="C13" s="52">
        <f>MMap!T16</f>
        <v>0</v>
      </c>
      <c r="D13" s="52">
        <f>MMap!K16</f>
        <v>18</v>
      </c>
      <c r="E13" s="52">
        <f>MMap!U16</f>
        <v>0</v>
      </c>
      <c r="F13" s="52"/>
      <c r="G13" s="187" t="s">
        <v>542</v>
      </c>
      <c r="O13" s="52">
        <f>MMap!Y16</f>
        <v>0</v>
      </c>
      <c r="P13" s="187" t="s">
        <v>542</v>
      </c>
      <c r="Q13" s="52" t="s">
        <v>543</v>
      </c>
    </row>
    <row r="14" spans="1:105">
      <c r="A14" s="21" t="str">
        <f>MMap!A17</f>
        <v>ECM-VAV-New-Small Ret</v>
      </c>
      <c r="B14" s="52" t="str">
        <f>MMap!D17</f>
        <v>ECM-VAV-New-Small Ret-ElecHt</v>
      </c>
      <c r="C14" s="52">
        <f>MMap!T17</f>
        <v>0</v>
      </c>
      <c r="D14" s="52">
        <f>MMap!K17</f>
        <v>18</v>
      </c>
      <c r="E14" s="52">
        <f>MMap!U17</f>
        <v>0</v>
      </c>
      <c r="F14" s="52"/>
      <c r="G14" s="187" t="s">
        <v>542</v>
      </c>
      <c r="O14" s="52">
        <f>MMap!Y17</f>
        <v>0</v>
      </c>
      <c r="P14" s="187" t="s">
        <v>542</v>
      </c>
      <c r="Q14" s="52" t="s">
        <v>543</v>
      </c>
    </row>
    <row r="15" spans="1:105">
      <c r="A15" s="21" t="str">
        <f>MMap!A18</f>
        <v>ECM-VAV-New-School K-12</v>
      </c>
      <c r="B15" s="52" t="str">
        <f>MMap!D18</f>
        <v>ECM-VAV-New-School K-12-ElecHt</v>
      </c>
      <c r="C15" s="52">
        <f>MMap!T18</f>
        <v>8.4248614739367671E-3</v>
      </c>
      <c r="D15" s="52">
        <f>MMap!K18</f>
        <v>18</v>
      </c>
      <c r="E15" s="52">
        <f>MMap!U18</f>
        <v>4.0503351286647962E-3</v>
      </c>
      <c r="F15" s="52"/>
      <c r="G15" s="187" t="s">
        <v>542</v>
      </c>
      <c r="O15" s="52">
        <f>MMap!Y18</f>
        <v>0</v>
      </c>
      <c r="P15" s="187" t="s">
        <v>542</v>
      </c>
      <c r="Q15" s="52" t="s">
        <v>543</v>
      </c>
    </row>
    <row r="16" spans="1:105">
      <c r="A16" s="21" t="str">
        <f>MMap!A19</f>
        <v>ECM-VAV-New-University</v>
      </c>
      <c r="B16" s="52" t="str">
        <f>MMap!D19</f>
        <v>ECM-VAV-New-University-ElecHt</v>
      </c>
      <c r="C16" s="52">
        <f>MMap!T19</f>
        <v>3.3264000000000002E-2</v>
      </c>
      <c r="D16" s="52">
        <f>MMap!K19</f>
        <v>18</v>
      </c>
      <c r="E16" s="52">
        <f>MMap!U19</f>
        <v>1.599199561164405E-2</v>
      </c>
      <c r="F16" s="52"/>
      <c r="G16" s="187" t="s">
        <v>542</v>
      </c>
      <c r="O16" s="52">
        <f>MMap!Y19</f>
        <v>0</v>
      </c>
      <c r="P16" s="187" t="s">
        <v>542</v>
      </c>
      <c r="Q16" s="52" t="s">
        <v>543</v>
      </c>
    </row>
    <row r="17" spans="1:17">
      <c r="A17" s="21" t="str">
        <f>MMap!A20</f>
        <v>ECM-VAV-New-Warehouse</v>
      </c>
      <c r="B17" s="52" t="str">
        <f>MMap!D20</f>
        <v>ECM-VAV-New-Warehouse-ElecHt</v>
      </c>
      <c r="C17" s="52">
        <f>MMap!T20</f>
        <v>0</v>
      </c>
      <c r="D17" s="52">
        <f>MMap!K20</f>
        <v>18</v>
      </c>
      <c r="E17" s="52">
        <f>MMap!U20</f>
        <v>0</v>
      </c>
      <c r="F17" s="52"/>
      <c r="G17" s="187" t="s">
        <v>542</v>
      </c>
      <c r="O17" s="52">
        <f>MMap!Y20</f>
        <v>0</v>
      </c>
      <c r="P17" s="187" t="s">
        <v>542</v>
      </c>
      <c r="Q17" s="52" t="s">
        <v>543</v>
      </c>
    </row>
    <row r="18" spans="1:17">
      <c r="A18" s="21" t="str">
        <f>MMap!A21</f>
        <v>ECM-VAV-New-Supermarket</v>
      </c>
      <c r="B18" s="52" t="str">
        <f>MMap!D21</f>
        <v>ECM-VAV-New-Supermarket-ElecHt</v>
      </c>
      <c r="C18" s="52">
        <f>MMap!T21</f>
        <v>0</v>
      </c>
      <c r="D18" s="52">
        <f>MMap!K21</f>
        <v>18</v>
      </c>
      <c r="E18" s="52">
        <f>MMap!U21</f>
        <v>0</v>
      </c>
      <c r="F18" s="52"/>
      <c r="G18" s="187" t="s">
        <v>542</v>
      </c>
      <c r="O18" s="52">
        <f>MMap!Y21</f>
        <v>0</v>
      </c>
      <c r="P18" s="187" t="s">
        <v>542</v>
      </c>
      <c r="Q18" s="52" t="s">
        <v>543</v>
      </c>
    </row>
    <row r="19" spans="1:17">
      <c r="A19" s="21" t="str">
        <f>MMap!A22</f>
        <v>ECM-VAV-New-MiniMart</v>
      </c>
      <c r="B19" s="52" t="str">
        <f>MMap!D22</f>
        <v>ECM-VAV-New-MiniMart-ElecHt</v>
      </c>
      <c r="C19" s="52">
        <f>MMap!T22</f>
        <v>0</v>
      </c>
      <c r="D19" s="52">
        <f>MMap!K22</f>
        <v>18</v>
      </c>
      <c r="E19" s="52">
        <f>MMap!U22</f>
        <v>0</v>
      </c>
      <c r="F19" s="52"/>
      <c r="G19" s="187" t="s">
        <v>542</v>
      </c>
      <c r="O19" s="52">
        <f>MMap!Y22</f>
        <v>0</v>
      </c>
      <c r="P19" s="187" t="s">
        <v>542</v>
      </c>
      <c r="Q19" s="52" t="s">
        <v>543</v>
      </c>
    </row>
    <row r="20" spans="1:17">
      <c r="A20" s="21" t="str">
        <f>MMap!A23</f>
        <v>ECM-VAV-New-Restaurant</v>
      </c>
      <c r="B20" s="52" t="str">
        <f>MMap!D23</f>
        <v>ECM-VAV-New-Restaurant-ElecHt</v>
      </c>
      <c r="C20" s="52">
        <f>MMap!T23</f>
        <v>0</v>
      </c>
      <c r="D20" s="52">
        <f>MMap!K23</f>
        <v>18</v>
      </c>
      <c r="E20" s="52">
        <f>MMap!U23</f>
        <v>0</v>
      </c>
      <c r="F20" s="52"/>
      <c r="G20" s="187" t="s">
        <v>542</v>
      </c>
      <c r="O20" s="52">
        <f>MMap!Y23</f>
        <v>0</v>
      </c>
      <c r="P20" s="187" t="s">
        <v>542</v>
      </c>
      <c r="Q20" s="52" t="s">
        <v>543</v>
      </c>
    </row>
    <row r="21" spans="1:17">
      <c r="A21" s="21" t="str">
        <f>MMap!A24</f>
        <v>ECM-VAV-New-Lodging</v>
      </c>
      <c r="B21" s="52" t="str">
        <f>MMap!D24</f>
        <v>ECM-VAV-New-Lodging-ElecHt</v>
      </c>
      <c r="C21" s="52">
        <f>MMap!T24</f>
        <v>1.2102482117063496E-2</v>
      </c>
      <c r="D21" s="52">
        <f>MMap!K24</f>
        <v>18</v>
      </c>
      <c r="E21" s="52">
        <f>MMap!U24</f>
        <v>5.8183874731265028E-3</v>
      </c>
      <c r="F21" s="52"/>
      <c r="G21" s="187" t="s">
        <v>542</v>
      </c>
      <c r="O21" s="52">
        <f>MMap!Y24</f>
        <v>0</v>
      </c>
      <c r="P21" s="187" t="s">
        <v>542</v>
      </c>
      <c r="Q21" s="52" t="s">
        <v>543</v>
      </c>
    </row>
    <row r="22" spans="1:17">
      <c r="A22" s="21" t="str">
        <f>MMap!A25</f>
        <v>ECM-VAV-New-Hospital</v>
      </c>
      <c r="B22" s="52" t="str">
        <f>MMap!D25</f>
        <v>ECM-VAV-New-Hospital-ElecHt</v>
      </c>
      <c r="C22" s="52">
        <f>MMap!T25</f>
        <v>1.4968799999999999E-2</v>
      </c>
      <c r="D22" s="52">
        <f>MMap!K25</f>
        <v>18</v>
      </c>
      <c r="E22" s="52">
        <f>MMap!U25</f>
        <v>7.1963980252398229E-3</v>
      </c>
      <c r="F22" s="52"/>
      <c r="G22" s="187" t="s">
        <v>542</v>
      </c>
      <c r="O22" s="52">
        <f>MMap!Y25</f>
        <v>0</v>
      </c>
      <c r="P22" s="187" t="s">
        <v>542</v>
      </c>
      <c r="Q22" s="52" t="s">
        <v>543</v>
      </c>
    </row>
    <row r="23" spans="1:17">
      <c r="A23" s="21" t="str">
        <f>MMap!A26</f>
        <v>ECM-VAV-New-Residential Care</v>
      </c>
      <c r="B23" s="52" t="str">
        <f>MMap!D26</f>
        <v>ECM-VAV-New-Residential Care-ElecHt</v>
      </c>
      <c r="C23" s="52">
        <f>MMap!T26</f>
        <v>7.5471737417228167E-3</v>
      </c>
      <c r="D23" s="52">
        <f>MMap!K26</f>
        <v>18</v>
      </c>
      <c r="E23" s="52">
        <f>MMap!U26</f>
        <v>3.628378107201373E-3</v>
      </c>
      <c r="F23" s="52"/>
      <c r="G23" s="187" t="s">
        <v>542</v>
      </c>
      <c r="O23" s="52">
        <f>MMap!Y26</f>
        <v>0</v>
      </c>
      <c r="P23" s="187" t="s">
        <v>542</v>
      </c>
      <c r="Q23" s="52" t="s">
        <v>543</v>
      </c>
    </row>
    <row r="24" spans="1:17">
      <c r="A24" s="21" t="str">
        <f>MMap!A27</f>
        <v>ECM-VAV-New-Assembly</v>
      </c>
      <c r="B24" s="52" t="str">
        <f>MMap!D27</f>
        <v>ECM-VAV-New-Assembly-ElecHt</v>
      </c>
      <c r="C24" s="52">
        <f>MMap!T27</f>
        <v>1.7191952435074043E-2</v>
      </c>
      <c r="D24" s="52">
        <f>MMap!K27</f>
        <v>18</v>
      </c>
      <c r="E24" s="52">
        <f>MMap!U27</f>
        <v>8.2652004538629545E-3</v>
      </c>
      <c r="F24" s="52"/>
      <c r="G24" s="187" t="s">
        <v>542</v>
      </c>
      <c r="O24" s="52">
        <f>MMap!Y27</f>
        <v>0</v>
      </c>
      <c r="P24" s="187" t="s">
        <v>542</v>
      </c>
      <c r="Q24" s="52" t="s">
        <v>543</v>
      </c>
    </row>
    <row r="25" spans="1:17">
      <c r="A25" s="21" t="str">
        <f>MMap!A28</f>
        <v>ECM-VAV-New-Other</v>
      </c>
      <c r="B25" s="52" t="str">
        <f>MMap!D28</f>
        <v>ECM-VAV-New-Other-ElecHt</v>
      </c>
      <c r="C25" s="52">
        <f>MMap!T28</f>
        <v>2.4988228903044189E-2</v>
      </c>
      <c r="D25" s="52">
        <f>MMap!K28</f>
        <v>18</v>
      </c>
      <c r="E25" s="52">
        <f>MMap!U28</f>
        <v>1.2013337150079354E-2</v>
      </c>
      <c r="F25" s="52"/>
      <c r="G25" s="187" t="s">
        <v>542</v>
      </c>
      <c r="O25" s="52">
        <f>MMap!Y28</f>
        <v>0</v>
      </c>
      <c r="P25" s="187" t="s">
        <v>542</v>
      </c>
      <c r="Q25" s="52" t="s">
        <v>543</v>
      </c>
    </row>
    <row r="26" spans="1:17">
      <c r="A26" s="21" t="str">
        <f>MMap!A29</f>
        <v>ECM-VAV-New-Large Off</v>
      </c>
      <c r="B26" s="52" t="str">
        <f>MMap!D29</f>
        <v>ECM-VAV-New-Large Off-GasHt</v>
      </c>
      <c r="C26" s="52">
        <f>MMap!T29</f>
        <v>0.34326879141292543</v>
      </c>
      <c r="D26" s="52">
        <f>MMap!K29</f>
        <v>18</v>
      </c>
      <c r="E26" s="52">
        <f>MMap!U29</f>
        <v>0.10045295355529682</v>
      </c>
      <c r="F26" s="52"/>
      <c r="G26" s="187" t="s">
        <v>542</v>
      </c>
      <c r="O26" s="52">
        <f>MMap!Y29</f>
        <v>-5.7288576340804977E-3</v>
      </c>
      <c r="P26" s="187" t="s">
        <v>542</v>
      </c>
      <c r="Q26" s="52" t="s">
        <v>543</v>
      </c>
    </row>
    <row r="27" spans="1:17">
      <c r="A27" s="21" t="str">
        <f>MMap!A30</f>
        <v>ECM-VAV-New-Medium Off</v>
      </c>
      <c r="B27" s="52" t="str">
        <f>MMap!D30</f>
        <v>ECM-VAV-New-Medium Off-GasHt</v>
      </c>
      <c r="C27" s="52">
        <f>MMap!T30</f>
        <v>3.1993702009336718E-2</v>
      </c>
      <c r="D27" s="52">
        <f>MMap!K30</f>
        <v>18</v>
      </c>
      <c r="E27" s="52">
        <f>MMap!U30</f>
        <v>9.3625227297167365E-3</v>
      </c>
      <c r="F27" s="52"/>
      <c r="G27" s="187" t="s">
        <v>542</v>
      </c>
      <c r="O27" s="52">
        <f>MMap!Y30</f>
        <v>-5.3394706592538701E-4</v>
      </c>
      <c r="P27" s="187" t="s">
        <v>542</v>
      </c>
      <c r="Q27" s="52" t="s">
        <v>543</v>
      </c>
    </row>
    <row r="28" spans="1:17">
      <c r="A28" s="21" t="str">
        <f>MMap!A31</f>
        <v>ECM-VAV-New-Small Off</v>
      </c>
      <c r="B28" s="52" t="str">
        <f>MMap!D31</f>
        <v>ECM-VAV-New-Small Off-GasHt</v>
      </c>
      <c r="C28" s="52">
        <f>MMap!T31</f>
        <v>0</v>
      </c>
      <c r="D28" s="52">
        <f>MMap!K31</f>
        <v>18</v>
      </c>
      <c r="E28" s="52">
        <f>MMap!U31</f>
        <v>0</v>
      </c>
      <c r="F28" s="52"/>
      <c r="G28" s="187" t="s">
        <v>542</v>
      </c>
      <c r="O28" s="52">
        <f>MMap!Y31</f>
        <v>0</v>
      </c>
      <c r="P28" s="187" t="s">
        <v>542</v>
      </c>
      <c r="Q28" s="52" t="s">
        <v>543</v>
      </c>
    </row>
    <row r="29" spans="1:17">
      <c r="A29" s="21" t="str">
        <f>MMap!A32</f>
        <v>ECM-VAV-New-Xlarge Ret</v>
      </c>
      <c r="B29" s="52" t="str">
        <f>MMap!D32</f>
        <v>ECM-VAV-New-Xlarge Ret-GasHt</v>
      </c>
      <c r="C29" s="52">
        <f>MMap!T32</f>
        <v>6.7608307497642687E-3</v>
      </c>
      <c r="D29" s="52">
        <f>MMap!K32</f>
        <v>18</v>
      </c>
      <c r="E29" s="52">
        <f>MMap!U32</f>
        <v>1.9784653725900001E-3</v>
      </c>
      <c r="F29" s="52"/>
      <c r="G29" s="187" t="s">
        <v>542</v>
      </c>
      <c r="O29" s="52">
        <f>MMap!Y32</f>
        <v>-1.1283238623030496E-4</v>
      </c>
      <c r="P29" s="187" t="s">
        <v>542</v>
      </c>
      <c r="Q29" s="52" t="s">
        <v>543</v>
      </c>
    </row>
    <row r="30" spans="1:17">
      <c r="A30" s="21" t="str">
        <f>MMap!A33</f>
        <v>ECM-VAV-New-Large Ret</v>
      </c>
      <c r="B30" s="52" t="str">
        <f>MMap!D33</f>
        <v>ECM-VAV-New-Large Ret-GasHt</v>
      </c>
      <c r="C30" s="52">
        <f>MMap!T33</f>
        <v>0</v>
      </c>
      <c r="D30" s="52">
        <f>MMap!K33</f>
        <v>18</v>
      </c>
      <c r="E30" s="52">
        <f>MMap!U33</f>
        <v>0</v>
      </c>
      <c r="F30" s="52"/>
      <c r="G30" s="187" t="s">
        <v>542</v>
      </c>
      <c r="O30" s="52">
        <f>MMap!Y33</f>
        <v>0</v>
      </c>
      <c r="P30" s="187" t="s">
        <v>542</v>
      </c>
      <c r="Q30" s="52" t="s">
        <v>543</v>
      </c>
    </row>
    <row r="31" spans="1:17">
      <c r="A31" s="21" t="str">
        <f>MMap!A34</f>
        <v>ECM-VAV-New-Medium Ret</v>
      </c>
      <c r="B31" s="52" t="str">
        <f>MMap!D34</f>
        <v>ECM-VAV-New-Medium Ret-GasHt</v>
      </c>
      <c r="C31" s="52">
        <f>MMap!T34</f>
        <v>0</v>
      </c>
      <c r="D31" s="52">
        <f>MMap!K34</f>
        <v>18</v>
      </c>
      <c r="E31" s="52">
        <f>MMap!U34</f>
        <v>0</v>
      </c>
      <c r="F31" s="52"/>
      <c r="G31" s="187" t="s">
        <v>542</v>
      </c>
      <c r="O31" s="52">
        <f>MMap!Y34</f>
        <v>0</v>
      </c>
      <c r="P31" s="187" t="s">
        <v>542</v>
      </c>
      <c r="Q31" s="52" t="s">
        <v>543</v>
      </c>
    </row>
    <row r="32" spans="1:17">
      <c r="A32" s="21" t="str">
        <f>MMap!A35</f>
        <v>ECM-VAV-New-Small Ret</v>
      </c>
      <c r="B32" s="52" t="str">
        <f>MMap!D35</f>
        <v>ECM-VAV-New-Small Ret-GasHt</v>
      </c>
      <c r="C32" s="52">
        <f>MMap!T35</f>
        <v>0</v>
      </c>
      <c r="D32" s="52">
        <f>MMap!K35</f>
        <v>18</v>
      </c>
      <c r="E32" s="52">
        <f>MMap!U35</f>
        <v>0</v>
      </c>
      <c r="F32" s="52"/>
      <c r="G32" s="187" t="s">
        <v>542</v>
      </c>
      <c r="O32" s="52">
        <f>MMap!Y35</f>
        <v>0</v>
      </c>
      <c r="P32" s="187" t="s">
        <v>542</v>
      </c>
      <c r="Q32" s="52" t="s">
        <v>543</v>
      </c>
    </row>
    <row r="33" spans="1:131">
      <c r="A33" s="21" t="str">
        <f>MMap!A36</f>
        <v>ECM-VAV-New-School K-12</v>
      </c>
      <c r="B33" s="52" t="str">
        <f>MMap!D36</f>
        <v>ECM-VAV-New-School K-12-GasHt</v>
      </c>
      <c r="C33" s="52">
        <f>MMap!T36</f>
        <v>4.8272730718812315E-2</v>
      </c>
      <c r="D33" s="52">
        <f>MMap!K36</f>
        <v>18</v>
      </c>
      <c r="E33" s="52">
        <f>MMap!U36</f>
        <v>1.4126359570658059E-2</v>
      </c>
      <c r="F33" s="52"/>
      <c r="G33" s="187" t="s">
        <v>542</v>
      </c>
      <c r="O33" s="52">
        <f>MMap!Y36</f>
        <v>-8.0562989940939601E-4</v>
      </c>
      <c r="P33" s="187" t="s">
        <v>542</v>
      </c>
      <c r="Q33" s="52" t="s">
        <v>543</v>
      </c>
    </row>
    <row r="34" spans="1:131">
      <c r="A34" s="21" t="str">
        <f>MMap!A37</f>
        <v>ECM-VAV-New-University</v>
      </c>
      <c r="B34" s="52" t="str">
        <f>MMap!D37</f>
        <v>ECM-VAV-New-University-GasHt</v>
      </c>
      <c r="C34" s="52">
        <f>MMap!T37</f>
        <v>0.199570400695085</v>
      </c>
      <c r="D34" s="52">
        <f>MMap!K37</f>
        <v>18</v>
      </c>
      <c r="E34" s="52">
        <f>MMap!U37</f>
        <v>5.8401569538315108E-2</v>
      </c>
      <c r="F34" s="52"/>
      <c r="G34" s="187" t="s">
        <v>542</v>
      </c>
      <c r="O34" s="52">
        <f>MMap!Y37</f>
        <v>-3.3306564481221032E-3</v>
      </c>
      <c r="P34" s="187" t="s">
        <v>542</v>
      </c>
      <c r="Q34" s="52" t="s">
        <v>543</v>
      </c>
    </row>
    <row r="35" spans="1:131">
      <c r="A35" s="21" t="str">
        <f>MMap!A38</f>
        <v>ECM-VAV-New-Warehouse</v>
      </c>
      <c r="B35" s="52" t="str">
        <f>MMap!D38</f>
        <v>ECM-VAV-New-Warehouse-GasHt</v>
      </c>
      <c r="C35" s="52">
        <f>MMap!T38</f>
        <v>0</v>
      </c>
      <c r="D35" s="52">
        <f>MMap!K38</f>
        <v>18</v>
      </c>
      <c r="E35" s="52">
        <f>MMap!U38</f>
        <v>0</v>
      </c>
      <c r="F35" s="52"/>
      <c r="G35" s="187" t="s">
        <v>542</v>
      </c>
      <c r="O35" s="52">
        <f>MMap!Y38</f>
        <v>0</v>
      </c>
      <c r="P35" s="187" t="s">
        <v>542</v>
      </c>
      <c r="Q35" s="52" t="s">
        <v>543</v>
      </c>
    </row>
    <row r="36" spans="1:131">
      <c r="A36" s="21" t="str">
        <f>MMap!A39</f>
        <v>ECM-VAV-New-Supermarket</v>
      </c>
      <c r="B36" s="52" t="str">
        <f>MMap!D39</f>
        <v>ECM-VAV-New-Supermarket-GasHt</v>
      </c>
      <c r="C36" s="52">
        <f>MMap!T39</f>
        <v>0</v>
      </c>
      <c r="D36" s="52">
        <f>MMap!K39</f>
        <v>18</v>
      </c>
      <c r="E36" s="52">
        <f>MMap!U39</f>
        <v>0</v>
      </c>
      <c r="F36" s="52"/>
      <c r="G36" s="187" t="s">
        <v>542</v>
      </c>
      <c r="O36" s="52">
        <f>MMap!Y39</f>
        <v>0</v>
      </c>
      <c r="P36" s="187" t="s">
        <v>542</v>
      </c>
      <c r="Q36" s="52" t="s">
        <v>543</v>
      </c>
    </row>
    <row r="37" spans="1:131">
      <c r="A37" s="21" t="str">
        <f>MMap!A40</f>
        <v>ECM-VAV-New-MiniMart</v>
      </c>
      <c r="B37" s="52" t="str">
        <f>MMap!D40</f>
        <v>ECM-VAV-New-MiniMart-GasHt</v>
      </c>
      <c r="C37" s="52">
        <f>MMap!T40</f>
        <v>0</v>
      </c>
      <c r="D37" s="52">
        <f>MMap!K40</f>
        <v>18</v>
      </c>
      <c r="E37" s="52">
        <f>MMap!U40</f>
        <v>0</v>
      </c>
      <c r="F37" s="52"/>
      <c r="G37" s="187" t="s">
        <v>542</v>
      </c>
      <c r="O37" s="52">
        <f>MMap!Y40</f>
        <v>0</v>
      </c>
      <c r="P37" s="187" t="s">
        <v>542</v>
      </c>
      <c r="Q37" s="52" t="s">
        <v>543</v>
      </c>
    </row>
    <row r="38" spans="1:131">
      <c r="A38" s="21" t="str">
        <f>MMap!A41</f>
        <v>ECM-VAV-New-Restaurant</v>
      </c>
      <c r="B38" s="52" t="str">
        <f>MMap!D41</f>
        <v>ECM-VAV-New-Restaurant-GasHt</v>
      </c>
      <c r="C38" s="52">
        <f>MMap!T41</f>
        <v>0</v>
      </c>
      <c r="D38" s="52">
        <f>MMap!K41</f>
        <v>18</v>
      </c>
      <c r="E38" s="52">
        <f>MMap!U41</f>
        <v>0</v>
      </c>
      <c r="F38" s="52"/>
      <c r="G38" s="187" t="s">
        <v>542</v>
      </c>
      <c r="O38" s="52">
        <f>MMap!Y41</f>
        <v>0</v>
      </c>
      <c r="P38" s="187" t="s">
        <v>542</v>
      </c>
      <c r="Q38" s="52" t="s">
        <v>543</v>
      </c>
    </row>
    <row r="39" spans="1:131">
      <c r="A39" s="21" t="str">
        <f>MMap!A42</f>
        <v>ECM-VAV-New-Lodging</v>
      </c>
      <c r="B39" s="52" t="str">
        <f>MMap!D42</f>
        <v>ECM-VAV-New-Lodging-GasHt</v>
      </c>
      <c r="C39" s="52">
        <f>MMap!T42</f>
        <v>1.4203039704134989E-2</v>
      </c>
      <c r="D39" s="52">
        <f>MMap!K42</f>
        <v>18</v>
      </c>
      <c r="E39" s="52">
        <f>MMap!U42</f>
        <v>4.1563268302688651E-3</v>
      </c>
      <c r="F39" s="52"/>
      <c r="G39" s="187" t="s">
        <v>542</v>
      </c>
      <c r="O39" s="52">
        <f>MMap!Y42</f>
        <v>-2.3703638219270504E-4</v>
      </c>
      <c r="P39" s="187" t="s">
        <v>542</v>
      </c>
      <c r="Q39" s="52" t="s">
        <v>543</v>
      </c>
    </row>
    <row r="40" spans="1:131">
      <c r="A40" s="21" t="str">
        <f>MMap!A43</f>
        <v>ECM-VAV-New-Hospital</v>
      </c>
      <c r="B40" s="52" t="str">
        <f>MMap!D43</f>
        <v>ECM-VAV-New-Hospital-GasHt</v>
      </c>
      <c r="C40" s="52">
        <f>MMap!T43</f>
        <v>0.20272392345638143</v>
      </c>
      <c r="D40" s="52">
        <f>MMap!K43</f>
        <v>18</v>
      </c>
      <c r="E40" s="52">
        <f>MMap!U43</f>
        <v>5.9324405180239279E-2</v>
      </c>
      <c r="F40" s="52"/>
      <c r="G40" s="187" t="s">
        <v>542</v>
      </c>
      <c r="O40" s="52">
        <f>MMap!Y43</f>
        <v>-3.3832860008144359E-3</v>
      </c>
      <c r="P40" s="187" t="s">
        <v>542</v>
      </c>
      <c r="Q40" s="52" t="s">
        <v>543</v>
      </c>
    </row>
    <row r="41" spans="1:131">
      <c r="A41" s="21" t="str">
        <f>MMap!A44</f>
        <v>ECM-VAV-New-Residential Care</v>
      </c>
      <c r="B41" s="52" t="str">
        <f>MMap!D44</f>
        <v>ECM-VAV-New-Residential Care-GasHt</v>
      </c>
      <c r="C41" s="52">
        <f>MMap!T44</f>
        <v>2.0561301584079143E-2</v>
      </c>
      <c r="D41" s="52">
        <f>MMap!K44</f>
        <v>18</v>
      </c>
      <c r="E41" s="52">
        <f>MMap!U44</f>
        <v>6.0169858860760414E-3</v>
      </c>
      <c r="F41" s="52"/>
      <c r="G41" s="187" t="s">
        <v>542</v>
      </c>
      <c r="O41" s="52">
        <f>MMap!Y44</f>
        <v>-3.4315024404559907E-4</v>
      </c>
      <c r="P41" s="187" t="s">
        <v>542</v>
      </c>
      <c r="Q41" s="52" t="s">
        <v>543</v>
      </c>
    </row>
    <row r="42" spans="1:131">
      <c r="A42" s="21" t="str">
        <f>MMap!A45</f>
        <v>ECM-VAV-New-Assembly</v>
      </c>
      <c r="B42" s="52" t="str">
        <f>MMap!D45</f>
        <v>ECM-VAV-New-Assembly-GasHt</v>
      </c>
      <c r="C42" s="52">
        <f>MMap!T45</f>
        <v>0.12549983214263577</v>
      </c>
      <c r="D42" s="52">
        <f>MMap!K45</f>
        <v>18</v>
      </c>
      <c r="E42" s="52">
        <f>MMap!U45</f>
        <v>3.6725822809381789E-2</v>
      </c>
      <c r="F42" s="52"/>
      <c r="G42" s="187" t="s">
        <v>542</v>
      </c>
      <c r="O42" s="52">
        <f>MMap!Y45</f>
        <v>-2.0944830681717715E-3</v>
      </c>
      <c r="P42" s="187" t="s">
        <v>542</v>
      </c>
      <c r="Q42" s="52" t="s">
        <v>543</v>
      </c>
    </row>
    <row r="43" spans="1:131">
      <c r="A43" s="21" t="str">
        <f>MMap!A46</f>
        <v>ECM-VAV-New-Other</v>
      </c>
      <c r="B43" s="52" t="str">
        <f>MMap!D46</f>
        <v>ECM-VAV-New-Other-GasHt</v>
      </c>
      <c r="C43" s="52">
        <f>MMap!T46</f>
        <v>0.10153082512634508</v>
      </c>
      <c r="D43" s="52">
        <f>MMap!K46</f>
        <v>18</v>
      </c>
      <c r="E43" s="52">
        <f>MMap!U46</f>
        <v>2.9711618172066856E-2</v>
      </c>
      <c r="G43" s="187" t="s">
        <v>542</v>
      </c>
      <c r="O43" s="52">
        <f>MMap!Y46</f>
        <v>-1.6944611836846766E-3</v>
      </c>
      <c r="P43" s="187" t="s">
        <v>542</v>
      </c>
      <c r="Q43" s="52" t="s">
        <v>543</v>
      </c>
    </row>
    <row r="44" spans="1:131" s="231" customFormat="1">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30" customFormat="1">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1" customFormat="1"/>
    <row r="47" spans="1:131" s="21" customFormat="1">
      <c r="A47" s="55" t="s">
        <v>79</v>
      </c>
      <c r="B47" s="56"/>
    </row>
    <row r="48" spans="1:131" s="21" customFormat="1">
      <c r="A48" s="21" t="s">
        <v>80</v>
      </c>
      <c r="B48" s="21" t="s">
        <v>313</v>
      </c>
    </row>
    <row r="49" spans="1:35" s="21" customFormat="1">
      <c r="A49" s="21" t="s">
        <v>81</v>
      </c>
      <c r="B49" s="21" t="s">
        <v>688</v>
      </c>
    </row>
    <row r="50" spans="1:35" s="21" customFormat="1"/>
    <row r="51" spans="1:35" s="21" customFormat="1" ht="13.5" thickBot="1">
      <c r="A51" s="57" t="s">
        <v>82</v>
      </c>
      <c r="B51" s="58"/>
      <c r="C51" s="58"/>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9"/>
    </row>
    <row r="52" spans="1:35" s="21" customFormat="1">
      <c r="B52" s="60" t="s">
        <v>83</v>
      </c>
      <c r="C52" s="61"/>
      <c r="D52" s="61" t="s">
        <v>83</v>
      </c>
      <c r="E52" s="62"/>
      <c r="G52" s="60" t="s">
        <v>84</v>
      </c>
      <c r="H52" s="61"/>
      <c r="I52" s="61"/>
      <c r="J52" s="61"/>
      <c r="K52" s="61"/>
      <c r="L52" s="61"/>
      <c r="M52" s="61"/>
      <c r="N52" s="61"/>
      <c r="O52" s="62"/>
      <c r="Q52" s="60" t="s">
        <v>85</v>
      </c>
      <c r="R52" s="61"/>
      <c r="S52" s="61"/>
      <c r="T52" s="61"/>
      <c r="U52" s="62"/>
      <c r="W52" s="60" t="s">
        <v>86</v>
      </c>
      <c r="X52" s="62"/>
      <c r="Z52" s="60" t="s">
        <v>87</v>
      </c>
      <c r="AA52" s="61"/>
      <c r="AB52" s="62"/>
    </row>
    <row r="53" spans="1:35" s="21" customFormat="1">
      <c r="B53" s="63" t="s">
        <v>90</v>
      </c>
      <c r="C53" s="64" t="s">
        <v>88</v>
      </c>
      <c r="D53" s="64" t="s">
        <v>90</v>
      </c>
      <c r="E53" s="65" t="s">
        <v>88</v>
      </c>
      <c r="G53" s="63" t="s">
        <v>91</v>
      </c>
      <c r="H53" s="64" t="s">
        <v>684</v>
      </c>
      <c r="I53" s="64"/>
      <c r="J53" s="64"/>
      <c r="K53" s="64" t="s">
        <v>332</v>
      </c>
      <c r="L53" s="64"/>
      <c r="M53" s="64"/>
      <c r="N53" s="64"/>
      <c r="O53" s="65"/>
      <c r="Q53" s="63"/>
      <c r="R53" s="64" t="s">
        <v>92</v>
      </c>
      <c r="S53" s="64" t="s">
        <v>93</v>
      </c>
      <c r="T53" s="64" t="s">
        <v>94</v>
      </c>
      <c r="U53" s="65" t="s">
        <v>95</v>
      </c>
      <c r="W53" s="63" t="s">
        <v>96</v>
      </c>
      <c r="X53" s="65">
        <v>20</v>
      </c>
      <c r="Z53" s="63"/>
      <c r="AA53" s="64" t="s">
        <v>88</v>
      </c>
      <c r="AB53" s="65" t="s">
        <v>89</v>
      </c>
    </row>
    <row r="54" spans="1:35" s="21" customFormat="1">
      <c r="B54" s="63" t="s">
        <v>97</v>
      </c>
      <c r="C54" s="64" t="s">
        <v>314</v>
      </c>
      <c r="D54" s="64" t="s">
        <v>97</v>
      </c>
      <c r="E54" s="65" t="s">
        <v>314</v>
      </c>
      <c r="G54" s="63" t="s">
        <v>98</v>
      </c>
      <c r="H54" s="64" t="s">
        <v>315</v>
      </c>
      <c r="I54" s="64"/>
      <c r="J54" s="64"/>
      <c r="K54" s="64" t="s">
        <v>333</v>
      </c>
      <c r="L54" s="64"/>
      <c r="M54" s="64"/>
      <c r="N54" s="64"/>
      <c r="O54" s="65"/>
      <c r="Q54" s="63" t="s">
        <v>99</v>
      </c>
      <c r="R54" s="64">
        <v>6.8012888465852586E-2</v>
      </c>
      <c r="S54" s="64">
        <v>4.387844424080023E-2</v>
      </c>
      <c r="T54" s="64">
        <v>5.3289007766645871E-2</v>
      </c>
      <c r="U54" s="65">
        <v>5.447903102274565E-2</v>
      </c>
      <c r="W54" s="63" t="s">
        <v>100</v>
      </c>
      <c r="X54" s="65">
        <v>2016</v>
      </c>
      <c r="Z54" s="63" t="s">
        <v>316</v>
      </c>
      <c r="AA54" s="64">
        <v>4.03890184699085E-3</v>
      </c>
      <c r="AB54" s="65">
        <v>0.01</v>
      </c>
    </row>
    <row r="55" spans="1:35" s="21" customFormat="1">
      <c r="B55" s="63" t="s">
        <v>102</v>
      </c>
      <c r="C55" s="64" t="s">
        <v>317</v>
      </c>
      <c r="D55" s="64" t="s">
        <v>102</v>
      </c>
      <c r="E55" s="65" t="s">
        <v>317</v>
      </c>
      <c r="G55" s="63" t="s">
        <v>103</v>
      </c>
      <c r="H55" s="64" t="s">
        <v>318</v>
      </c>
      <c r="I55" s="64"/>
      <c r="J55" s="64"/>
      <c r="K55" s="64" t="s">
        <v>334</v>
      </c>
      <c r="L55" s="64"/>
      <c r="M55" s="64"/>
      <c r="N55" s="64"/>
      <c r="O55" s="65"/>
      <c r="Q55" s="63" t="s">
        <v>104</v>
      </c>
      <c r="R55" s="64">
        <v>12</v>
      </c>
      <c r="S55" s="64">
        <v>12</v>
      </c>
      <c r="T55" s="64">
        <v>1</v>
      </c>
      <c r="U55" s="65">
        <v>1</v>
      </c>
      <c r="W55" s="63" t="s">
        <v>105</v>
      </c>
      <c r="X55" s="65">
        <v>2016</v>
      </c>
      <c r="Z55" s="63" t="s">
        <v>101</v>
      </c>
      <c r="AA55" s="64">
        <v>26</v>
      </c>
      <c r="AB55" s="65">
        <v>0</v>
      </c>
    </row>
    <row r="56" spans="1:35" s="21" customFormat="1" ht="13.5" thickBot="1">
      <c r="B56" s="66" t="s">
        <v>106</v>
      </c>
      <c r="C56" s="67" t="s">
        <v>317</v>
      </c>
      <c r="D56" s="67" t="s">
        <v>106</v>
      </c>
      <c r="E56" s="68" t="s">
        <v>317</v>
      </c>
      <c r="G56" s="63" t="s">
        <v>107</v>
      </c>
      <c r="H56" s="64" t="s">
        <v>319</v>
      </c>
      <c r="I56" s="64"/>
      <c r="J56" s="64"/>
      <c r="K56" s="64" t="s">
        <v>333</v>
      </c>
      <c r="L56" s="64"/>
      <c r="M56" s="64"/>
      <c r="N56" s="64"/>
      <c r="O56" s="65"/>
      <c r="Q56" s="63"/>
      <c r="R56" s="64" t="s">
        <v>92</v>
      </c>
      <c r="S56" s="64" t="s">
        <v>93</v>
      </c>
      <c r="T56" s="64" t="s">
        <v>94</v>
      </c>
      <c r="U56" s="65" t="s">
        <v>95</v>
      </c>
      <c r="W56" s="63" t="s">
        <v>108</v>
      </c>
      <c r="X56" s="65">
        <v>2012</v>
      </c>
      <c r="Z56" s="63" t="s">
        <v>320</v>
      </c>
      <c r="AA56" s="64">
        <v>0.9</v>
      </c>
      <c r="AB56" s="65" t="s">
        <v>321</v>
      </c>
    </row>
    <row r="57" spans="1:35" s="21" customFormat="1">
      <c r="G57" s="63" t="s">
        <v>110</v>
      </c>
      <c r="H57" s="64" t="s">
        <v>318</v>
      </c>
      <c r="I57" s="64"/>
      <c r="J57" s="64"/>
      <c r="K57" s="64"/>
      <c r="L57" s="64"/>
      <c r="M57" s="64"/>
      <c r="N57" s="64"/>
      <c r="O57" s="65"/>
      <c r="Q57" s="63" t="s">
        <v>111</v>
      </c>
      <c r="R57" s="64">
        <v>0.35</v>
      </c>
      <c r="S57" s="64">
        <v>0.19500000000000001</v>
      </c>
      <c r="T57" s="64">
        <v>0.45499999999999996</v>
      </c>
      <c r="U57" s="65">
        <v>0</v>
      </c>
      <c r="W57" s="63" t="s">
        <v>112</v>
      </c>
      <c r="X57" s="65">
        <v>0.04</v>
      </c>
      <c r="Z57" s="63" t="s">
        <v>322</v>
      </c>
      <c r="AA57" s="64">
        <v>4.7399348199455904E-2</v>
      </c>
      <c r="AB57" s="65">
        <v>0</v>
      </c>
    </row>
    <row r="58" spans="1:35" s="21" customFormat="1">
      <c r="B58" s="21" t="s">
        <v>113</v>
      </c>
      <c r="C58" s="21" t="s">
        <v>88</v>
      </c>
      <c r="G58" s="63" t="s">
        <v>114</v>
      </c>
      <c r="H58" s="64" t="s">
        <v>323</v>
      </c>
      <c r="I58" s="64"/>
      <c r="J58" s="64"/>
      <c r="K58" s="64" t="s">
        <v>120</v>
      </c>
      <c r="L58" s="64"/>
      <c r="M58" s="64"/>
      <c r="N58" s="64"/>
      <c r="O58" s="65"/>
      <c r="Q58" s="63" t="s">
        <v>115</v>
      </c>
      <c r="R58" s="64">
        <v>1</v>
      </c>
      <c r="S58" s="64">
        <v>0</v>
      </c>
      <c r="T58" s="64">
        <v>0</v>
      </c>
      <c r="U58" s="65">
        <v>0</v>
      </c>
      <c r="W58" s="63" t="s">
        <v>116</v>
      </c>
      <c r="X58" s="65">
        <v>0</v>
      </c>
      <c r="Z58" s="63" t="s">
        <v>109</v>
      </c>
      <c r="AA58" s="64">
        <v>31</v>
      </c>
      <c r="AB58" s="65">
        <v>0</v>
      </c>
    </row>
    <row r="59" spans="1:35" s="21" customFormat="1">
      <c r="B59" s="21" t="s">
        <v>117</v>
      </c>
      <c r="C59" s="21" t="s">
        <v>118</v>
      </c>
      <c r="G59" s="63" t="s">
        <v>119</v>
      </c>
      <c r="H59" s="64" t="s">
        <v>120</v>
      </c>
      <c r="I59" s="64"/>
      <c r="J59" s="64"/>
      <c r="K59" s="64" t="s">
        <v>125</v>
      </c>
      <c r="L59" s="64"/>
      <c r="M59" s="64"/>
      <c r="N59" s="64"/>
      <c r="O59" s="65"/>
      <c r="Q59" s="63" t="s">
        <v>121</v>
      </c>
      <c r="R59" s="64">
        <v>1</v>
      </c>
      <c r="S59" s="64">
        <v>0</v>
      </c>
      <c r="T59" s="64">
        <v>0</v>
      </c>
      <c r="U59" s="65">
        <v>0</v>
      </c>
      <c r="W59" s="63" t="s">
        <v>324</v>
      </c>
      <c r="X59" s="65">
        <v>0.2</v>
      </c>
      <c r="Z59" s="63" t="s">
        <v>325</v>
      </c>
      <c r="AA59" s="64">
        <v>0.7</v>
      </c>
      <c r="AB59" s="65" t="s">
        <v>321</v>
      </c>
    </row>
    <row r="60" spans="1:35" s="21" customFormat="1">
      <c r="B60" s="21" t="s">
        <v>122</v>
      </c>
      <c r="C60" s="21" t="s">
        <v>123</v>
      </c>
      <c r="G60" s="63" t="s">
        <v>124</v>
      </c>
      <c r="H60" s="64" t="s">
        <v>125</v>
      </c>
      <c r="I60" s="64"/>
      <c r="J60" s="64"/>
      <c r="K60" s="64" t="s">
        <v>131</v>
      </c>
      <c r="L60" s="64"/>
      <c r="M60" s="64"/>
      <c r="N60" s="64"/>
      <c r="O60" s="65"/>
      <c r="Q60" s="63" t="s">
        <v>126</v>
      </c>
      <c r="R60" s="64"/>
      <c r="S60" s="64">
        <v>0.3</v>
      </c>
      <c r="T60" s="64">
        <v>0.7</v>
      </c>
      <c r="U60" s="65">
        <v>0</v>
      </c>
      <c r="W60" s="63" t="s">
        <v>127</v>
      </c>
      <c r="X60" s="65">
        <v>0</v>
      </c>
      <c r="Z60" s="63" t="s">
        <v>326</v>
      </c>
      <c r="AA60" s="64">
        <v>0</v>
      </c>
      <c r="AB60" s="65">
        <v>0</v>
      </c>
    </row>
    <row r="61" spans="1:35" s="21" customFormat="1" ht="13.5" thickBot="1">
      <c r="B61" s="21" t="s">
        <v>128</v>
      </c>
      <c r="C61" s="21" t="s">
        <v>129</v>
      </c>
      <c r="G61" s="66" t="s">
        <v>130</v>
      </c>
      <c r="H61" s="67" t="s">
        <v>131</v>
      </c>
      <c r="I61" s="67"/>
      <c r="J61" s="67"/>
      <c r="K61" s="67"/>
      <c r="L61" s="67"/>
      <c r="M61" s="67"/>
      <c r="N61" s="67"/>
      <c r="O61" s="68"/>
      <c r="Q61" s="66" t="s">
        <v>327</v>
      </c>
      <c r="R61" s="67"/>
      <c r="S61" s="67">
        <v>20</v>
      </c>
      <c r="T61" s="67"/>
      <c r="U61" s="68"/>
      <c r="W61" s="66" t="s">
        <v>132</v>
      </c>
      <c r="X61" s="68">
        <v>2018</v>
      </c>
      <c r="Z61" s="66" t="s">
        <v>328</v>
      </c>
      <c r="AA61" s="67">
        <v>0</v>
      </c>
      <c r="AB61" s="68">
        <v>0</v>
      </c>
    </row>
    <row r="62" spans="1:35" s="21" customFormat="1"/>
    <row r="63" spans="1:35" s="21" customFormat="1"/>
    <row r="64" spans="1:35" s="21" customFormat="1"/>
    <row r="65" spans="1:101" s="21" customFormat="1"/>
    <row r="66" spans="1:101" s="21" customFormat="1"/>
    <row r="67" spans="1:101" s="21" customFormat="1"/>
    <row r="68" spans="1:101" s="21" customFormat="1"/>
    <row r="69" spans="1:101" s="21" customFormat="1" ht="13.5" thickBot="1">
      <c r="A69" s="57" t="s">
        <v>133</v>
      </c>
      <c r="B69" s="59"/>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row>
    <row r="70" spans="1:101" s="21" customFormat="1" ht="26.25" thickBot="1">
      <c r="A70" s="69" t="s">
        <v>134</v>
      </c>
      <c r="B70" s="70"/>
      <c r="C70" s="71" t="s">
        <v>135</v>
      </c>
      <c r="D70" s="72"/>
      <c r="E70" s="72"/>
      <c r="F70" s="72"/>
      <c r="G70" s="72"/>
      <c r="H70" s="72"/>
      <c r="I70" s="72"/>
      <c r="J70" s="72"/>
      <c r="K70" s="73"/>
      <c r="L70" s="71" t="s">
        <v>136</v>
      </c>
      <c r="M70" s="72"/>
      <c r="N70" s="72"/>
      <c r="O70" s="72"/>
      <c r="P70" s="72"/>
      <c r="Q70" s="73"/>
      <c r="R70" s="71" t="s">
        <v>137</v>
      </c>
      <c r="S70" s="72"/>
      <c r="T70" s="72"/>
      <c r="U70" s="73"/>
      <c r="V70" s="71" t="s">
        <v>138</v>
      </c>
      <c r="W70" s="72"/>
      <c r="X70" s="72"/>
      <c r="Y70" s="73"/>
      <c r="Z70" s="71" t="s">
        <v>139</v>
      </c>
      <c r="AA70" s="72"/>
      <c r="AB70" s="72"/>
      <c r="AC70" s="73"/>
      <c r="AD70" s="71" t="s">
        <v>140</v>
      </c>
      <c r="AE70" s="72"/>
      <c r="AF70" s="72"/>
      <c r="AG70" s="73"/>
      <c r="AH70" s="71" t="s">
        <v>141</v>
      </c>
      <c r="AI70" s="72"/>
      <c r="AJ70" s="72"/>
      <c r="AK70" s="72"/>
      <c r="AL70" s="73"/>
      <c r="AM70" s="71" t="s">
        <v>142</v>
      </c>
      <c r="AN70" s="72"/>
      <c r="AO70" s="72"/>
      <c r="AP70" s="72"/>
      <c r="AQ70" s="72"/>
      <c r="AR70" s="72"/>
      <c r="AS70" s="73"/>
      <c r="AT70" s="71" t="s">
        <v>143</v>
      </c>
      <c r="AU70" s="72"/>
      <c r="AV70" s="72"/>
      <c r="AW70" s="72"/>
      <c r="AX70" s="72"/>
      <c r="AY70" s="72"/>
      <c r="AZ70" s="73"/>
      <c r="BA70" s="71" t="s">
        <v>144</v>
      </c>
      <c r="BB70" s="72"/>
      <c r="BC70" s="72"/>
      <c r="BD70" s="72"/>
      <c r="BE70" s="72"/>
      <c r="BF70" s="73"/>
      <c r="BG70" s="71" t="s">
        <v>145</v>
      </c>
      <c r="BH70" s="73"/>
      <c r="BI70" s="71" t="s">
        <v>146</v>
      </c>
      <c r="BJ70" s="72"/>
      <c r="BK70" s="72"/>
      <c r="BL70" s="72"/>
      <c r="BM70" s="73"/>
      <c r="BN70" s="71" t="s">
        <v>147</v>
      </c>
      <c r="BO70" s="72"/>
      <c r="BP70" s="72"/>
      <c r="BQ70" s="72"/>
      <c r="BR70" s="72"/>
      <c r="BS70" s="72"/>
      <c r="BT70" s="72"/>
      <c r="BU70" s="72"/>
      <c r="BV70" s="72"/>
      <c r="BW70" s="72"/>
      <c r="BX70" s="72"/>
      <c r="BY70" s="72"/>
      <c r="BZ70" s="72"/>
      <c r="CA70" s="72"/>
      <c r="CB70" s="72"/>
      <c r="CC70" s="73"/>
      <c r="CD70" s="71" t="s">
        <v>148</v>
      </c>
      <c r="CE70" s="73"/>
      <c r="CF70" s="71" t="s">
        <v>149</v>
      </c>
      <c r="CG70" s="72"/>
      <c r="CH70" s="72"/>
      <c r="CI70" s="72"/>
      <c r="CJ70" s="72"/>
      <c r="CK70" s="73"/>
      <c r="CL70" s="74"/>
      <c r="CM70" s="71" t="s">
        <v>18</v>
      </c>
      <c r="CN70" s="72"/>
      <c r="CO70" s="72"/>
      <c r="CP70" s="73"/>
      <c r="CQ70" s="71" t="s">
        <v>150</v>
      </c>
      <c r="CR70" s="72"/>
      <c r="CS70" s="72"/>
      <c r="CT70" s="72"/>
      <c r="CU70" s="73"/>
      <c r="CV70" s="71" t="s">
        <v>151</v>
      </c>
      <c r="CW70" s="73"/>
    </row>
    <row r="71" spans="1:101" s="21" customFormat="1" ht="127.5">
      <c r="A71" s="75" t="s">
        <v>152</v>
      </c>
      <c r="B71" s="76" t="s">
        <v>153</v>
      </c>
      <c r="C71" s="77" t="s">
        <v>9</v>
      </c>
      <c r="D71" s="77" t="s">
        <v>154</v>
      </c>
      <c r="E71" s="77" t="s">
        <v>155</v>
      </c>
      <c r="F71" s="77" t="s">
        <v>156</v>
      </c>
      <c r="G71" s="77" t="s">
        <v>157</v>
      </c>
      <c r="H71" s="77" t="s">
        <v>158</v>
      </c>
      <c r="I71" s="77" t="s">
        <v>159</v>
      </c>
      <c r="J71" s="77" t="s">
        <v>160</v>
      </c>
      <c r="K71" s="77" t="s">
        <v>161</v>
      </c>
      <c r="L71" s="77" t="s">
        <v>162</v>
      </c>
      <c r="M71" s="77" t="s">
        <v>163</v>
      </c>
      <c r="N71" s="77" t="s">
        <v>164</v>
      </c>
      <c r="O71" s="77" t="s">
        <v>165</v>
      </c>
      <c r="P71" s="77" t="s">
        <v>166</v>
      </c>
      <c r="Q71" s="77" t="s">
        <v>167</v>
      </c>
      <c r="R71" s="77" t="s">
        <v>168</v>
      </c>
      <c r="S71" s="77" t="s">
        <v>169</v>
      </c>
      <c r="T71" s="77" t="s">
        <v>170</v>
      </c>
      <c r="U71" s="77" t="s">
        <v>92</v>
      </c>
      <c r="V71" s="77" t="s">
        <v>168</v>
      </c>
      <c r="W71" s="77" t="s">
        <v>169</v>
      </c>
      <c r="X71" s="77" t="s">
        <v>170</v>
      </c>
      <c r="Y71" s="77" t="s">
        <v>92</v>
      </c>
      <c r="Z71" s="77" t="s">
        <v>168</v>
      </c>
      <c r="AA71" s="77" t="s">
        <v>169</v>
      </c>
      <c r="AB71" s="77" t="s">
        <v>170</v>
      </c>
      <c r="AC71" s="77" t="s">
        <v>92</v>
      </c>
      <c r="AD71" s="77" t="s">
        <v>168</v>
      </c>
      <c r="AE71" s="77" t="s">
        <v>169</v>
      </c>
      <c r="AF71" s="77" t="s">
        <v>170</v>
      </c>
      <c r="AG71" s="77" t="s">
        <v>92</v>
      </c>
      <c r="AH71" s="77" t="s">
        <v>168</v>
      </c>
      <c r="AI71" s="77" t="s">
        <v>169</v>
      </c>
      <c r="AJ71" s="77" t="s">
        <v>170</v>
      </c>
      <c r="AK71" s="77" t="s">
        <v>92</v>
      </c>
      <c r="AL71" s="77" t="s">
        <v>171</v>
      </c>
      <c r="AM71" s="77" t="s">
        <v>172</v>
      </c>
      <c r="AN71" s="77" t="s">
        <v>173</v>
      </c>
      <c r="AO71" s="77" t="s">
        <v>174</v>
      </c>
      <c r="AP71" s="77" t="s">
        <v>175</v>
      </c>
      <c r="AQ71" s="77" t="s">
        <v>176</v>
      </c>
      <c r="AR71" s="77" t="s">
        <v>177</v>
      </c>
      <c r="AS71" s="77" t="s">
        <v>178</v>
      </c>
      <c r="AT71" s="77" t="s">
        <v>179</v>
      </c>
      <c r="AU71" s="77" t="s">
        <v>180</v>
      </c>
      <c r="AV71" s="77" t="s">
        <v>181</v>
      </c>
      <c r="AW71" s="77" t="s">
        <v>182</v>
      </c>
      <c r="AX71" s="77" t="s">
        <v>183</v>
      </c>
      <c r="AY71" s="77" t="s">
        <v>184</v>
      </c>
      <c r="AZ71" s="77" t="s">
        <v>185</v>
      </c>
      <c r="BA71" s="77" t="s">
        <v>186</v>
      </c>
      <c r="BB71" s="77" t="s">
        <v>187</v>
      </c>
      <c r="BC71" s="77" t="s">
        <v>188</v>
      </c>
      <c r="BD71" s="77" t="s">
        <v>189</v>
      </c>
      <c r="BE71" s="77" t="s">
        <v>190</v>
      </c>
      <c r="BF71" s="77" t="s">
        <v>191</v>
      </c>
      <c r="BG71" s="77" t="s">
        <v>192</v>
      </c>
      <c r="BH71" s="77" t="s">
        <v>193</v>
      </c>
      <c r="BI71" s="77" t="s">
        <v>194</v>
      </c>
      <c r="BJ71" s="77" t="s">
        <v>195</v>
      </c>
      <c r="BK71" s="77" t="s">
        <v>196</v>
      </c>
      <c r="BL71" s="77" t="s">
        <v>197</v>
      </c>
      <c r="BM71" s="77" t="s">
        <v>198</v>
      </c>
      <c r="BN71" s="77" t="s">
        <v>199</v>
      </c>
      <c r="BO71" s="77" t="s">
        <v>200</v>
      </c>
      <c r="BP71" s="77" t="s">
        <v>201</v>
      </c>
      <c r="BQ71" s="77" t="s">
        <v>202</v>
      </c>
      <c r="BR71" s="77" t="s">
        <v>203</v>
      </c>
      <c r="BS71" s="77" t="s">
        <v>204</v>
      </c>
      <c r="BT71" s="77" t="s">
        <v>205</v>
      </c>
      <c r="BU71" s="77" t="s">
        <v>206</v>
      </c>
      <c r="BV71" s="77" t="s">
        <v>207</v>
      </c>
      <c r="BW71" s="77" t="s">
        <v>208</v>
      </c>
      <c r="BX71" s="77" t="s">
        <v>209</v>
      </c>
      <c r="BY71" s="77" t="s">
        <v>210</v>
      </c>
      <c r="BZ71" s="77" t="s">
        <v>211</v>
      </c>
      <c r="CA71" s="77" t="s">
        <v>212</v>
      </c>
      <c r="CB71" s="77" t="s">
        <v>213</v>
      </c>
      <c r="CC71" s="77" t="s">
        <v>214</v>
      </c>
      <c r="CD71" s="77" t="s">
        <v>215</v>
      </c>
      <c r="CE71" s="77" t="s">
        <v>53</v>
      </c>
      <c r="CF71" s="77" t="s">
        <v>216</v>
      </c>
      <c r="CG71" s="77" t="s">
        <v>217</v>
      </c>
      <c r="CH71" s="77" t="s">
        <v>218</v>
      </c>
      <c r="CI71" s="77" t="s">
        <v>335</v>
      </c>
      <c r="CJ71" s="77" t="s">
        <v>336</v>
      </c>
      <c r="CK71" s="77" t="s">
        <v>337</v>
      </c>
      <c r="CL71" s="77"/>
      <c r="CM71" s="77" t="s">
        <v>219</v>
      </c>
      <c r="CN71" s="77" t="s">
        <v>220</v>
      </c>
      <c r="CO71" s="77" t="s">
        <v>221</v>
      </c>
      <c r="CP71" s="77" t="s">
        <v>222</v>
      </c>
      <c r="CQ71" s="77" t="s">
        <v>223</v>
      </c>
      <c r="CR71" s="77" t="s">
        <v>224</v>
      </c>
      <c r="CS71" s="77" t="s">
        <v>225</v>
      </c>
      <c r="CT71" s="77" t="s">
        <v>226</v>
      </c>
      <c r="CU71" s="77" t="s">
        <v>227</v>
      </c>
      <c r="CV71" s="77" t="s">
        <v>228</v>
      </c>
      <c r="CW71" s="78" t="s">
        <v>229</v>
      </c>
    </row>
    <row r="72" spans="1:101" s="21" customFormat="1">
      <c r="A72" s="21" t="s">
        <v>550</v>
      </c>
      <c r="B72" s="21" t="s">
        <v>541</v>
      </c>
      <c r="C72" s="41">
        <v>18</v>
      </c>
      <c r="D72" s="41">
        <v>0.11875172434566447</v>
      </c>
      <c r="E72" s="41">
        <v>0</v>
      </c>
      <c r="F72" s="41">
        <v>5.709106104530514E-2</v>
      </c>
      <c r="G72" s="41">
        <v>0</v>
      </c>
      <c r="H72" s="41">
        <v>0</v>
      </c>
      <c r="I72" s="41" t="s">
        <v>542</v>
      </c>
      <c r="J72" s="41"/>
      <c r="K72" s="41"/>
      <c r="L72" s="41">
        <v>0.12763379621047821</v>
      </c>
      <c r="M72" s="41">
        <v>2.3993413989540181E-5</v>
      </c>
      <c r="N72" s="41">
        <v>2.38202402870561E-5</v>
      </c>
      <c r="O72" s="41">
        <v>0</v>
      </c>
      <c r="P72" s="41">
        <v>0</v>
      </c>
      <c r="Q72" s="41">
        <v>0</v>
      </c>
      <c r="R72" s="41">
        <v>1.1384720223496833E-2</v>
      </c>
      <c r="S72" s="41">
        <v>2.6308356830330077E-2</v>
      </c>
      <c r="T72" s="41">
        <v>0</v>
      </c>
      <c r="U72" s="41">
        <v>2.8270003213619218E-2</v>
      </c>
      <c r="V72" s="41" t="s">
        <v>230</v>
      </c>
      <c r="W72" s="41" t="s">
        <v>230</v>
      </c>
      <c r="X72" s="41" t="s">
        <v>230</v>
      </c>
      <c r="Y72" s="41" t="s">
        <v>230</v>
      </c>
      <c r="Z72" s="41">
        <v>0</v>
      </c>
      <c r="AA72" s="41">
        <v>0</v>
      </c>
      <c r="AB72" s="41">
        <v>0</v>
      </c>
      <c r="AC72" s="41">
        <v>0</v>
      </c>
      <c r="AD72" s="41">
        <v>0</v>
      </c>
      <c r="AE72" s="41">
        <v>0</v>
      </c>
      <c r="AF72" s="41">
        <v>0</v>
      </c>
      <c r="AG72" s="41">
        <v>0</v>
      </c>
      <c r="AH72" s="41">
        <v>1.1384720223496833E-2</v>
      </c>
      <c r="AI72" s="41">
        <v>2.6308356830330077E-2</v>
      </c>
      <c r="AJ72" s="41">
        <v>0</v>
      </c>
      <c r="AK72" s="41">
        <v>2.8270003213619218E-2</v>
      </c>
      <c r="AL72" s="41">
        <v>6.5963080267446128E-2</v>
      </c>
      <c r="AM72" s="41">
        <v>6.6428090170171553E-2</v>
      </c>
      <c r="AN72" s="41">
        <v>8.4780364824418673E-3</v>
      </c>
      <c r="AO72" s="41">
        <v>0</v>
      </c>
      <c r="AP72" s="41">
        <v>0</v>
      </c>
      <c r="AQ72" s="41">
        <v>7.4906126652613425E-2</v>
      </c>
      <c r="AR72" s="41">
        <v>1.1384720223496833E-2</v>
      </c>
      <c r="AS72" s="79">
        <v>6.5795316162460686</v>
      </c>
      <c r="AT72" s="41">
        <v>6.6428090170171553E-2</v>
      </c>
      <c r="AU72" s="41">
        <v>1.0035470012615811E-2</v>
      </c>
      <c r="AV72" s="41">
        <v>0</v>
      </c>
      <c r="AW72" s="41">
        <v>0</v>
      </c>
      <c r="AX72" s="41">
        <v>7.6463560182787368E-2</v>
      </c>
      <c r="AY72" s="41">
        <v>2.6308356830330077E-2</v>
      </c>
      <c r="AZ72" s="79">
        <v>2.9064361820816926</v>
      </c>
      <c r="BA72" s="41">
        <v>6.6428090170171553E-2</v>
      </c>
      <c r="BB72" s="41">
        <v>1.8513506495057678E-2</v>
      </c>
      <c r="BC72" s="41">
        <v>0</v>
      </c>
      <c r="BD72" s="41">
        <v>0</v>
      </c>
      <c r="BE72" s="41">
        <v>8.4941596665229241E-2</v>
      </c>
      <c r="BF72" s="41">
        <v>3.7693077053826907E-2</v>
      </c>
      <c r="BG72" s="41">
        <v>11.057152683434936</v>
      </c>
      <c r="BH72" s="79">
        <v>2.2535065668406418</v>
      </c>
      <c r="BI72" s="41">
        <v>6.5633685271351601</v>
      </c>
      <c r="BJ72" s="41">
        <v>15.166946383491666</v>
      </c>
      <c r="BK72" s="41">
        <v>0</v>
      </c>
      <c r="BL72" s="41">
        <v>16.297848845800388</v>
      </c>
      <c r="BM72" s="41">
        <v>38.028163756427219</v>
      </c>
      <c r="BN72" s="41">
        <v>6.6428090170171553E-2</v>
      </c>
      <c r="BO72" s="41">
        <v>0</v>
      </c>
      <c r="BP72" s="41">
        <v>1.8513506495057678E-2</v>
      </c>
      <c r="BQ72" s="41">
        <v>0</v>
      </c>
      <c r="BR72" s="41">
        <v>0</v>
      </c>
      <c r="BS72" s="41">
        <v>0</v>
      </c>
      <c r="BT72" s="41">
        <v>0</v>
      </c>
      <c r="BU72" s="41">
        <v>0</v>
      </c>
      <c r="BV72" s="41">
        <v>0</v>
      </c>
      <c r="BW72" s="41">
        <v>0</v>
      </c>
      <c r="BX72" s="41">
        <v>6.5963080267446128E-2</v>
      </c>
      <c r="BY72" s="41"/>
      <c r="BZ72" s="41">
        <v>0</v>
      </c>
      <c r="CA72" s="41">
        <v>0</v>
      </c>
      <c r="CB72" s="41">
        <v>8.4941596665229241E-2</v>
      </c>
      <c r="CC72" s="41">
        <v>6.5963080267446128E-2</v>
      </c>
      <c r="CD72" s="79">
        <v>1.2877142231811349</v>
      </c>
      <c r="CE72" s="41">
        <v>27.355001529235327</v>
      </c>
      <c r="CF72" s="41">
        <v>1.2125325382249354E-3</v>
      </c>
      <c r="CG72" s="41">
        <v>0</v>
      </c>
      <c r="CH72" s="41">
        <v>1.2125325382249354E-3</v>
      </c>
      <c r="CI72" s="41">
        <v>6.0626053199977137E-5</v>
      </c>
      <c r="CJ72" s="41">
        <v>0</v>
      </c>
      <c r="CK72" s="41">
        <v>6.0626053199977137E-5</v>
      </c>
      <c r="CL72" s="41"/>
      <c r="CM72" s="41">
        <v>0</v>
      </c>
      <c r="CN72" s="41" t="s">
        <v>542</v>
      </c>
      <c r="CO72" s="41">
        <v>0</v>
      </c>
      <c r="CP72" s="41">
        <v>0</v>
      </c>
      <c r="CQ72" s="41">
        <v>0</v>
      </c>
      <c r="CR72" s="41">
        <v>0</v>
      </c>
      <c r="CS72" s="41">
        <v>0</v>
      </c>
      <c r="CT72" s="41">
        <v>0</v>
      </c>
      <c r="CU72" s="41">
        <v>0</v>
      </c>
      <c r="CV72" s="41">
        <v>9999</v>
      </c>
      <c r="CW72" s="79">
        <v>9999</v>
      </c>
    </row>
    <row r="73" spans="1:101" s="21" customFormat="1">
      <c r="A73" s="21" t="s">
        <v>556</v>
      </c>
      <c r="B73" s="21" t="s">
        <v>568</v>
      </c>
      <c r="C73" s="41">
        <v>18</v>
      </c>
      <c r="D73" s="41">
        <v>1.0158800958263292E-2</v>
      </c>
      <c r="E73" s="41">
        <v>0</v>
      </c>
      <c r="F73" s="41">
        <v>4.8839436130384776E-3</v>
      </c>
      <c r="G73" s="41">
        <v>0</v>
      </c>
      <c r="H73" s="41">
        <v>0</v>
      </c>
      <c r="I73" s="41" t="s">
        <v>542</v>
      </c>
      <c r="J73" s="41"/>
      <c r="K73" s="41"/>
      <c r="L73" s="41">
        <v>1.0918631610565964E-2</v>
      </c>
      <c r="M73" s="41">
        <v>2.0525539176126298E-6</v>
      </c>
      <c r="N73" s="41">
        <v>2.0377395038899244E-6</v>
      </c>
      <c r="O73" s="41">
        <v>0</v>
      </c>
      <c r="P73" s="41">
        <v>0</v>
      </c>
      <c r="Q73" s="41">
        <v>0</v>
      </c>
      <c r="R73" s="41">
        <v>9.7392359861123623E-4</v>
      </c>
      <c r="S73" s="41">
        <v>2.2505893034474264E-3</v>
      </c>
      <c r="T73" s="41">
        <v>0</v>
      </c>
      <c r="U73" s="41">
        <v>2.4184013943297851E-3</v>
      </c>
      <c r="V73" s="41" t="s">
        <v>230</v>
      </c>
      <c r="W73" s="41" t="s">
        <v>230</v>
      </c>
      <c r="X73" s="41" t="s">
        <v>230</v>
      </c>
      <c r="Y73" s="41" t="s">
        <v>230</v>
      </c>
      <c r="Z73" s="41">
        <v>0</v>
      </c>
      <c r="AA73" s="41">
        <v>0</v>
      </c>
      <c r="AB73" s="41">
        <v>0</v>
      </c>
      <c r="AC73" s="41">
        <v>0</v>
      </c>
      <c r="AD73" s="41">
        <v>0</v>
      </c>
      <c r="AE73" s="41">
        <v>0</v>
      </c>
      <c r="AF73" s="41">
        <v>0</v>
      </c>
      <c r="AG73" s="41">
        <v>0</v>
      </c>
      <c r="AH73" s="41">
        <v>9.7392359861123623E-4</v>
      </c>
      <c r="AI73" s="41">
        <v>2.2505893034474264E-3</v>
      </c>
      <c r="AJ73" s="41">
        <v>0</v>
      </c>
      <c r="AK73" s="41">
        <v>2.4184013943297851E-3</v>
      </c>
      <c r="AL73" s="41">
        <v>5.6429142963884474E-3</v>
      </c>
      <c r="AM73" s="41">
        <v>5.6826942917648435E-3</v>
      </c>
      <c r="AN73" s="41">
        <v>7.2526681710593642E-4</v>
      </c>
      <c r="AO73" s="41">
        <v>0</v>
      </c>
      <c r="AP73" s="41">
        <v>0</v>
      </c>
      <c r="AQ73" s="41">
        <v>6.4079611088707798E-3</v>
      </c>
      <c r="AR73" s="41">
        <v>9.7392359861123623E-4</v>
      </c>
      <c r="AS73" s="79">
        <v>6.579531616246074</v>
      </c>
      <c r="AT73" s="41">
        <v>5.6826942917648435E-3</v>
      </c>
      <c r="AU73" s="41">
        <v>8.5849989078079514E-4</v>
      </c>
      <c r="AV73" s="41">
        <v>0</v>
      </c>
      <c r="AW73" s="41">
        <v>0</v>
      </c>
      <c r="AX73" s="41">
        <v>6.5411941825456385E-3</v>
      </c>
      <c r="AY73" s="41">
        <v>2.2505893034474264E-3</v>
      </c>
      <c r="AZ73" s="79">
        <v>2.9064361820816949</v>
      </c>
      <c r="BA73" s="41">
        <v>5.6826942917648435E-3</v>
      </c>
      <c r="BB73" s="41">
        <v>1.5837667078867316E-3</v>
      </c>
      <c r="BC73" s="41">
        <v>0</v>
      </c>
      <c r="BD73" s="41">
        <v>0</v>
      </c>
      <c r="BE73" s="41">
        <v>7.2664609996515748E-3</v>
      </c>
      <c r="BF73" s="41">
        <v>3.2245129020586627E-3</v>
      </c>
      <c r="BG73" s="41">
        <v>11.057152683434943</v>
      </c>
      <c r="BH73" s="79">
        <v>2.2535065668406427</v>
      </c>
      <c r="BI73" s="41">
        <v>6.5633685271351583</v>
      </c>
      <c r="BJ73" s="41">
        <v>15.166946383491664</v>
      </c>
      <c r="BK73" s="41">
        <v>0</v>
      </c>
      <c r="BL73" s="41">
        <v>16.297848845800385</v>
      </c>
      <c r="BM73" s="41">
        <v>38.028163756427205</v>
      </c>
      <c r="BN73" s="41">
        <v>5.6826942917648435E-3</v>
      </c>
      <c r="BO73" s="41">
        <v>0</v>
      </c>
      <c r="BP73" s="41">
        <v>1.5837667078867316E-3</v>
      </c>
      <c r="BQ73" s="41">
        <v>0</v>
      </c>
      <c r="BR73" s="41">
        <v>0</v>
      </c>
      <c r="BS73" s="41">
        <v>0</v>
      </c>
      <c r="BT73" s="41">
        <v>0</v>
      </c>
      <c r="BU73" s="41">
        <v>0</v>
      </c>
      <c r="BV73" s="41">
        <v>0</v>
      </c>
      <c r="BW73" s="41">
        <v>0</v>
      </c>
      <c r="BX73" s="41">
        <v>5.6429142963884474E-3</v>
      </c>
      <c r="BY73" s="41"/>
      <c r="BZ73" s="41">
        <v>0</v>
      </c>
      <c r="CA73" s="41">
        <v>0</v>
      </c>
      <c r="CB73" s="41">
        <v>7.2664609996515748E-3</v>
      </c>
      <c r="CC73" s="41">
        <v>5.6429142963884474E-3</v>
      </c>
      <c r="CD73" s="79">
        <v>1.2877142231811358</v>
      </c>
      <c r="CE73" s="41">
        <v>27.355001529235324</v>
      </c>
      <c r="CF73" s="41">
        <v>1.0372798188083397E-4</v>
      </c>
      <c r="CG73" s="41">
        <v>0</v>
      </c>
      <c r="CH73" s="41">
        <v>1.0372798188083397E-4</v>
      </c>
      <c r="CI73" s="41">
        <v>5.1863500150188317E-6</v>
      </c>
      <c r="CJ73" s="41">
        <v>0</v>
      </c>
      <c r="CK73" s="41">
        <v>5.1863500150188317E-6</v>
      </c>
      <c r="CL73" s="41"/>
      <c r="CM73" s="41">
        <v>0</v>
      </c>
      <c r="CN73" s="41" t="s">
        <v>542</v>
      </c>
      <c r="CO73" s="41">
        <v>0</v>
      </c>
      <c r="CP73" s="41">
        <v>0</v>
      </c>
      <c r="CQ73" s="41">
        <v>0</v>
      </c>
      <c r="CR73" s="41">
        <v>0</v>
      </c>
      <c r="CS73" s="41">
        <v>0</v>
      </c>
      <c r="CT73" s="41">
        <v>0</v>
      </c>
      <c r="CU73" s="41">
        <v>0</v>
      </c>
      <c r="CV73" s="41">
        <v>9999</v>
      </c>
      <c r="CW73" s="79">
        <v>9999</v>
      </c>
    </row>
    <row r="74" spans="1:101" s="21" customFormat="1">
      <c r="A74" s="21" t="s">
        <v>560</v>
      </c>
      <c r="B74" s="21" t="s">
        <v>569</v>
      </c>
      <c r="C74" s="41">
        <v>18</v>
      </c>
      <c r="D74" s="41">
        <v>0</v>
      </c>
      <c r="E74" s="41">
        <v>0</v>
      </c>
      <c r="F74" s="41">
        <v>0</v>
      </c>
      <c r="G74" s="41">
        <v>0</v>
      </c>
      <c r="H74" s="41">
        <v>0</v>
      </c>
      <c r="I74" s="41" t="s">
        <v>542</v>
      </c>
      <c r="J74" s="41"/>
      <c r="K74" s="41"/>
      <c r="L74" s="41">
        <v>0</v>
      </c>
      <c r="M74" s="41">
        <v>0</v>
      </c>
      <c r="N74" s="41">
        <v>0</v>
      </c>
      <c r="O74" s="41">
        <v>0</v>
      </c>
      <c r="P74" s="41">
        <v>0</v>
      </c>
      <c r="Q74" s="41">
        <v>0</v>
      </c>
      <c r="R74" s="41">
        <v>0</v>
      </c>
      <c r="S74" s="41">
        <v>0</v>
      </c>
      <c r="T74" s="41">
        <v>0</v>
      </c>
      <c r="U74" s="41">
        <v>0</v>
      </c>
      <c r="V74" s="41" t="s">
        <v>230</v>
      </c>
      <c r="W74" s="41" t="s">
        <v>230</v>
      </c>
      <c r="X74" s="41" t="s">
        <v>230</v>
      </c>
      <c r="Y74" s="41" t="s">
        <v>230</v>
      </c>
      <c r="Z74" s="41">
        <v>0</v>
      </c>
      <c r="AA74" s="41">
        <v>0</v>
      </c>
      <c r="AB74" s="41">
        <v>0</v>
      </c>
      <c r="AC74" s="41">
        <v>0</v>
      </c>
      <c r="AD74" s="41">
        <v>0</v>
      </c>
      <c r="AE74" s="41">
        <v>0</v>
      </c>
      <c r="AF74" s="41">
        <v>0</v>
      </c>
      <c r="AG74" s="41">
        <v>0</v>
      </c>
      <c r="AH74" s="41">
        <v>0</v>
      </c>
      <c r="AI74" s="41">
        <v>0</v>
      </c>
      <c r="AJ74" s="41">
        <v>0</v>
      </c>
      <c r="AK74" s="41">
        <v>0</v>
      </c>
      <c r="AL74" s="41">
        <v>0</v>
      </c>
      <c r="AM74" s="41">
        <v>0</v>
      </c>
      <c r="AN74" s="41">
        <v>0</v>
      </c>
      <c r="AO74" s="41">
        <v>0</v>
      </c>
      <c r="AP74" s="41">
        <v>0</v>
      </c>
      <c r="AQ74" s="41">
        <v>0</v>
      </c>
      <c r="AR74" s="41">
        <v>0</v>
      </c>
      <c r="AS74" s="79">
        <v>9999</v>
      </c>
      <c r="AT74" s="41">
        <v>0</v>
      </c>
      <c r="AU74" s="41">
        <v>0</v>
      </c>
      <c r="AV74" s="41">
        <v>0</v>
      </c>
      <c r="AW74" s="41">
        <v>0</v>
      </c>
      <c r="AX74" s="41">
        <v>0</v>
      </c>
      <c r="AY74" s="41">
        <v>0</v>
      </c>
      <c r="AZ74" s="79">
        <v>9999</v>
      </c>
      <c r="BA74" s="41">
        <v>0</v>
      </c>
      <c r="BB74" s="41">
        <v>0</v>
      </c>
      <c r="BC74" s="41">
        <v>0</v>
      </c>
      <c r="BD74" s="41">
        <v>0</v>
      </c>
      <c r="BE74" s="41">
        <v>0</v>
      </c>
      <c r="BF74" s="41">
        <v>0</v>
      </c>
      <c r="BG74" s="41">
        <v>9999</v>
      </c>
      <c r="BH74" s="79">
        <v>9999</v>
      </c>
      <c r="BI74" s="41">
        <v>9999</v>
      </c>
      <c r="BJ74" s="41">
        <v>9999</v>
      </c>
      <c r="BK74" s="41">
        <v>9999</v>
      </c>
      <c r="BL74" s="41">
        <v>9999</v>
      </c>
      <c r="BM74" s="41">
        <v>9999</v>
      </c>
      <c r="BN74" s="41">
        <v>0</v>
      </c>
      <c r="BO74" s="41">
        <v>0</v>
      </c>
      <c r="BP74" s="41">
        <v>0</v>
      </c>
      <c r="BQ74" s="41">
        <v>0</v>
      </c>
      <c r="BR74" s="41">
        <v>0</v>
      </c>
      <c r="BS74" s="41">
        <v>0</v>
      </c>
      <c r="BT74" s="41">
        <v>0</v>
      </c>
      <c r="BU74" s="41">
        <v>0</v>
      </c>
      <c r="BV74" s="41">
        <v>0</v>
      </c>
      <c r="BW74" s="41">
        <v>0</v>
      </c>
      <c r="BX74" s="41">
        <v>0</v>
      </c>
      <c r="BY74" s="41"/>
      <c r="BZ74" s="41">
        <v>0</v>
      </c>
      <c r="CA74" s="41">
        <v>0</v>
      </c>
      <c r="CB74" s="41">
        <v>0</v>
      </c>
      <c r="CC74" s="41">
        <v>0</v>
      </c>
      <c r="CD74" s="79">
        <v>9999</v>
      </c>
      <c r="CE74" s="41">
        <v>9999</v>
      </c>
      <c r="CF74" s="41">
        <v>0</v>
      </c>
      <c r="CG74" s="41">
        <v>0</v>
      </c>
      <c r="CH74" s="41">
        <v>0</v>
      </c>
      <c r="CI74" s="41">
        <v>0</v>
      </c>
      <c r="CJ74" s="41">
        <v>0</v>
      </c>
      <c r="CK74" s="41">
        <v>0</v>
      </c>
      <c r="CL74" s="41"/>
      <c r="CM74" s="41">
        <v>0</v>
      </c>
      <c r="CN74" s="41" t="s">
        <v>542</v>
      </c>
      <c r="CO74" s="41">
        <v>0</v>
      </c>
      <c r="CP74" s="41">
        <v>0</v>
      </c>
      <c r="CQ74" s="41">
        <v>0</v>
      </c>
      <c r="CR74" s="41">
        <v>0</v>
      </c>
      <c r="CS74" s="41">
        <v>0</v>
      </c>
      <c r="CT74" s="41">
        <v>0</v>
      </c>
      <c r="CU74" s="41">
        <v>0</v>
      </c>
      <c r="CV74" s="41">
        <v>9999</v>
      </c>
      <c r="CW74" s="79">
        <v>9999</v>
      </c>
    </row>
    <row r="75" spans="1:101" s="21" customFormat="1">
      <c r="A75" s="21" t="s">
        <v>559</v>
      </c>
      <c r="B75" s="21" t="s">
        <v>570</v>
      </c>
      <c r="C75" s="41">
        <v>18</v>
      </c>
      <c r="D75" s="41">
        <v>1.1375377676070212E-3</v>
      </c>
      <c r="E75" s="41">
        <v>0</v>
      </c>
      <c r="F75" s="41">
        <v>5.4688248519873899E-4</v>
      </c>
      <c r="G75" s="41">
        <v>0</v>
      </c>
      <c r="H75" s="41">
        <v>0</v>
      </c>
      <c r="I75" s="41" t="s">
        <v>542</v>
      </c>
      <c r="J75" s="41"/>
      <c r="K75" s="41"/>
      <c r="L75" s="41">
        <v>1.2226202559371727E-3</v>
      </c>
      <c r="M75" s="41">
        <v>2.2983594332901216E-7</v>
      </c>
      <c r="N75" s="41">
        <v>2.2817709055851611E-7</v>
      </c>
      <c r="O75" s="41">
        <v>0</v>
      </c>
      <c r="P75" s="41">
        <v>0</v>
      </c>
      <c r="Q75" s="41">
        <v>0</v>
      </c>
      <c r="R75" s="41">
        <v>1.0905567307949504E-4</v>
      </c>
      <c r="S75" s="41">
        <v>2.5201107321247255E-4</v>
      </c>
      <c r="T75" s="41">
        <v>0</v>
      </c>
      <c r="U75" s="41">
        <v>2.7080193170296303E-4</v>
      </c>
      <c r="V75" s="41" t="s">
        <v>230</v>
      </c>
      <c r="W75" s="41" t="s">
        <v>230</v>
      </c>
      <c r="X75" s="41" t="s">
        <v>230</v>
      </c>
      <c r="Y75" s="41" t="s">
        <v>230</v>
      </c>
      <c r="Z75" s="41">
        <v>0</v>
      </c>
      <c r="AA75" s="41">
        <v>0</v>
      </c>
      <c r="AB75" s="41">
        <v>0</v>
      </c>
      <c r="AC75" s="41">
        <v>0</v>
      </c>
      <c r="AD75" s="41">
        <v>0</v>
      </c>
      <c r="AE75" s="41">
        <v>0</v>
      </c>
      <c r="AF75" s="41">
        <v>0</v>
      </c>
      <c r="AG75" s="41">
        <v>0</v>
      </c>
      <c r="AH75" s="41">
        <v>1.0905567307949504E-4</v>
      </c>
      <c r="AI75" s="41">
        <v>2.5201107321247255E-4</v>
      </c>
      <c r="AJ75" s="41">
        <v>0</v>
      </c>
      <c r="AK75" s="41">
        <v>2.7080193170296303E-4</v>
      </c>
      <c r="AL75" s="41">
        <v>6.3186867799493065E-4</v>
      </c>
      <c r="AM75" s="41">
        <v>6.3632306659076919E-4</v>
      </c>
      <c r="AN75" s="41">
        <v>8.1212182366764127E-5</v>
      </c>
      <c r="AO75" s="41">
        <v>0</v>
      </c>
      <c r="AP75" s="41">
        <v>0</v>
      </c>
      <c r="AQ75" s="41">
        <v>7.1753524895753335E-4</v>
      </c>
      <c r="AR75" s="41">
        <v>1.0905567307949504E-4</v>
      </c>
      <c r="AS75" s="79">
        <v>6.5795316162460731</v>
      </c>
      <c r="AT75" s="41">
        <v>6.3632306659076919E-4</v>
      </c>
      <c r="AU75" s="41">
        <v>9.6131034879199835E-5</v>
      </c>
      <c r="AV75" s="41">
        <v>0</v>
      </c>
      <c r="AW75" s="41">
        <v>0</v>
      </c>
      <c r="AX75" s="41">
        <v>7.3245410146996904E-4</v>
      </c>
      <c r="AY75" s="41">
        <v>2.5201107321247255E-4</v>
      </c>
      <c r="AZ75" s="79">
        <v>2.9064361820816944</v>
      </c>
      <c r="BA75" s="41">
        <v>6.3632306659076919E-4</v>
      </c>
      <c r="BB75" s="41">
        <v>1.7734321724596395E-4</v>
      </c>
      <c r="BC75" s="41">
        <v>0</v>
      </c>
      <c r="BD75" s="41">
        <v>0</v>
      </c>
      <c r="BE75" s="41">
        <v>8.136662838367332E-4</v>
      </c>
      <c r="BF75" s="41">
        <v>3.6106674629196762E-4</v>
      </c>
      <c r="BG75" s="41">
        <v>11.057152683434945</v>
      </c>
      <c r="BH75" s="79">
        <v>2.2535065668406422</v>
      </c>
      <c r="BI75" s="41">
        <v>6.5633685271351609</v>
      </c>
      <c r="BJ75" s="41">
        <v>15.16694638349167</v>
      </c>
      <c r="BK75" s="41">
        <v>0</v>
      </c>
      <c r="BL75" s="41">
        <v>16.297848845800388</v>
      </c>
      <c r="BM75" s="41">
        <v>38.028163756427219</v>
      </c>
      <c r="BN75" s="41">
        <v>6.3632306659076919E-4</v>
      </c>
      <c r="BO75" s="41">
        <v>0</v>
      </c>
      <c r="BP75" s="41">
        <v>1.7734321724596395E-4</v>
      </c>
      <c r="BQ75" s="41">
        <v>0</v>
      </c>
      <c r="BR75" s="41">
        <v>0</v>
      </c>
      <c r="BS75" s="41">
        <v>0</v>
      </c>
      <c r="BT75" s="41">
        <v>0</v>
      </c>
      <c r="BU75" s="41">
        <v>0</v>
      </c>
      <c r="BV75" s="41">
        <v>0</v>
      </c>
      <c r="BW75" s="41">
        <v>0</v>
      </c>
      <c r="BX75" s="41">
        <v>6.3186867799493065E-4</v>
      </c>
      <c r="BY75" s="41"/>
      <c r="BZ75" s="41">
        <v>0</v>
      </c>
      <c r="CA75" s="41">
        <v>0</v>
      </c>
      <c r="CB75" s="41">
        <v>8.136662838367332E-4</v>
      </c>
      <c r="CC75" s="41">
        <v>6.3186867799493065E-4</v>
      </c>
      <c r="CD75" s="79">
        <v>1.2877142231811356</v>
      </c>
      <c r="CE75" s="41">
        <v>27.355001529235334</v>
      </c>
      <c r="CF75" s="41">
        <v>1.1615002344457525E-5</v>
      </c>
      <c r="CG75" s="41">
        <v>0</v>
      </c>
      <c r="CH75" s="41">
        <v>1.1615002344457525E-5</v>
      </c>
      <c r="CI75" s="41">
        <v>5.8074462157015702E-7</v>
      </c>
      <c r="CJ75" s="41">
        <v>0</v>
      </c>
      <c r="CK75" s="41">
        <v>5.8074462157015702E-7</v>
      </c>
      <c r="CL75" s="41"/>
      <c r="CM75" s="41">
        <v>0</v>
      </c>
      <c r="CN75" s="41" t="s">
        <v>542</v>
      </c>
      <c r="CO75" s="41">
        <v>0</v>
      </c>
      <c r="CP75" s="41">
        <v>0</v>
      </c>
      <c r="CQ75" s="41">
        <v>0</v>
      </c>
      <c r="CR75" s="41">
        <v>0</v>
      </c>
      <c r="CS75" s="41">
        <v>0</v>
      </c>
      <c r="CT75" s="41">
        <v>0</v>
      </c>
      <c r="CU75" s="41">
        <v>0</v>
      </c>
      <c r="CV75" s="41">
        <v>9999</v>
      </c>
      <c r="CW75" s="79">
        <v>9999</v>
      </c>
    </row>
    <row r="76" spans="1:101" s="21" customFormat="1">
      <c r="A76" s="21" t="s">
        <v>561</v>
      </c>
      <c r="B76" s="21" t="s">
        <v>571</v>
      </c>
      <c r="C76" s="41">
        <v>18</v>
      </c>
      <c r="D76" s="41">
        <v>0</v>
      </c>
      <c r="E76" s="41">
        <v>0</v>
      </c>
      <c r="F76" s="41">
        <v>0</v>
      </c>
      <c r="G76" s="41">
        <v>0</v>
      </c>
      <c r="H76" s="41">
        <v>0</v>
      </c>
      <c r="I76" s="41" t="s">
        <v>542</v>
      </c>
      <c r="J76" s="41"/>
      <c r="K76" s="41"/>
      <c r="L76" s="41">
        <v>0</v>
      </c>
      <c r="M76" s="41">
        <v>0</v>
      </c>
      <c r="N76" s="41">
        <v>0</v>
      </c>
      <c r="O76" s="41">
        <v>0</v>
      </c>
      <c r="P76" s="41">
        <v>0</v>
      </c>
      <c r="Q76" s="41">
        <v>0</v>
      </c>
      <c r="R76" s="41">
        <v>0</v>
      </c>
      <c r="S76" s="41">
        <v>0</v>
      </c>
      <c r="T76" s="41">
        <v>0</v>
      </c>
      <c r="U76" s="41">
        <v>0</v>
      </c>
      <c r="V76" s="41" t="s">
        <v>230</v>
      </c>
      <c r="W76" s="41" t="s">
        <v>230</v>
      </c>
      <c r="X76" s="41" t="s">
        <v>230</v>
      </c>
      <c r="Y76" s="41" t="s">
        <v>230</v>
      </c>
      <c r="Z76" s="41">
        <v>0</v>
      </c>
      <c r="AA76" s="41">
        <v>0</v>
      </c>
      <c r="AB76" s="41">
        <v>0</v>
      </c>
      <c r="AC76" s="41">
        <v>0</v>
      </c>
      <c r="AD76" s="41">
        <v>0</v>
      </c>
      <c r="AE76" s="41">
        <v>0</v>
      </c>
      <c r="AF76" s="41">
        <v>0</v>
      </c>
      <c r="AG76" s="41">
        <v>0</v>
      </c>
      <c r="AH76" s="41">
        <v>0</v>
      </c>
      <c r="AI76" s="41">
        <v>0</v>
      </c>
      <c r="AJ76" s="41">
        <v>0</v>
      </c>
      <c r="AK76" s="41">
        <v>0</v>
      </c>
      <c r="AL76" s="41">
        <v>0</v>
      </c>
      <c r="AM76" s="41">
        <v>0</v>
      </c>
      <c r="AN76" s="41">
        <v>0</v>
      </c>
      <c r="AO76" s="41">
        <v>0</v>
      </c>
      <c r="AP76" s="41">
        <v>0</v>
      </c>
      <c r="AQ76" s="41">
        <v>0</v>
      </c>
      <c r="AR76" s="41">
        <v>0</v>
      </c>
      <c r="AS76" s="79">
        <v>9999</v>
      </c>
      <c r="AT76" s="41">
        <v>0</v>
      </c>
      <c r="AU76" s="41">
        <v>0</v>
      </c>
      <c r="AV76" s="41">
        <v>0</v>
      </c>
      <c r="AW76" s="41">
        <v>0</v>
      </c>
      <c r="AX76" s="41">
        <v>0</v>
      </c>
      <c r="AY76" s="41">
        <v>0</v>
      </c>
      <c r="AZ76" s="79">
        <v>9999</v>
      </c>
      <c r="BA76" s="41">
        <v>0</v>
      </c>
      <c r="BB76" s="41">
        <v>0</v>
      </c>
      <c r="BC76" s="41">
        <v>0</v>
      </c>
      <c r="BD76" s="41">
        <v>0</v>
      </c>
      <c r="BE76" s="41">
        <v>0</v>
      </c>
      <c r="BF76" s="41">
        <v>0</v>
      </c>
      <c r="BG76" s="41">
        <v>9999</v>
      </c>
      <c r="BH76" s="79">
        <v>9999</v>
      </c>
      <c r="BI76" s="41">
        <v>9999</v>
      </c>
      <c r="BJ76" s="41">
        <v>9999</v>
      </c>
      <c r="BK76" s="41">
        <v>9999</v>
      </c>
      <c r="BL76" s="41">
        <v>9999</v>
      </c>
      <c r="BM76" s="41">
        <v>9999</v>
      </c>
      <c r="BN76" s="41">
        <v>0</v>
      </c>
      <c r="BO76" s="41">
        <v>0</v>
      </c>
      <c r="BP76" s="41">
        <v>0</v>
      </c>
      <c r="BQ76" s="41">
        <v>0</v>
      </c>
      <c r="BR76" s="41">
        <v>0</v>
      </c>
      <c r="BS76" s="41">
        <v>0</v>
      </c>
      <c r="BT76" s="41">
        <v>0</v>
      </c>
      <c r="BU76" s="41">
        <v>0</v>
      </c>
      <c r="BV76" s="41">
        <v>0</v>
      </c>
      <c r="BW76" s="41">
        <v>0</v>
      </c>
      <c r="BX76" s="41">
        <v>0</v>
      </c>
      <c r="BY76" s="41"/>
      <c r="BZ76" s="41">
        <v>0</v>
      </c>
      <c r="CA76" s="41">
        <v>0</v>
      </c>
      <c r="CB76" s="41">
        <v>0</v>
      </c>
      <c r="CC76" s="41">
        <v>0</v>
      </c>
      <c r="CD76" s="79">
        <v>9999</v>
      </c>
      <c r="CE76" s="41">
        <v>9999</v>
      </c>
      <c r="CF76" s="41">
        <v>0</v>
      </c>
      <c r="CG76" s="41">
        <v>0</v>
      </c>
      <c r="CH76" s="41">
        <v>0</v>
      </c>
      <c r="CI76" s="41">
        <v>0</v>
      </c>
      <c r="CJ76" s="41">
        <v>0</v>
      </c>
      <c r="CK76" s="41">
        <v>0</v>
      </c>
      <c r="CL76" s="41"/>
      <c r="CM76" s="41">
        <v>0</v>
      </c>
      <c r="CN76" s="41" t="s">
        <v>542</v>
      </c>
      <c r="CO76" s="41">
        <v>0</v>
      </c>
      <c r="CP76" s="41">
        <v>0</v>
      </c>
      <c r="CQ76" s="41">
        <v>0</v>
      </c>
      <c r="CR76" s="41">
        <v>0</v>
      </c>
      <c r="CS76" s="41">
        <v>0</v>
      </c>
      <c r="CT76" s="41">
        <v>0</v>
      </c>
      <c r="CU76" s="41">
        <v>0</v>
      </c>
      <c r="CV76" s="41">
        <v>9999</v>
      </c>
      <c r="CW76" s="79">
        <v>9999</v>
      </c>
    </row>
    <row r="77" spans="1:101" s="21" customFormat="1">
      <c r="A77" s="21" t="s">
        <v>562</v>
      </c>
      <c r="B77" s="21" t="s">
        <v>572</v>
      </c>
      <c r="C77" s="41">
        <v>18</v>
      </c>
      <c r="D77" s="41">
        <v>0</v>
      </c>
      <c r="E77" s="41">
        <v>0</v>
      </c>
      <c r="F77" s="41">
        <v>0</v>
      </c>
      <c r="G77" s="41">
        <v>0</v>
      </c>
      <c r="H77" s="41">
        <v>0</v>
      </c>
      <c r="I77" s="41" t="s">
        <v>542</v>
      </c>
      <c r="J77" s="41"/>
      <c r="K77" s="41"/>
      <c r="L77" s="41">
        <v>0</v>
      </c>
      <c r="M77" s="41">
        <v>0</v>
      </c>
      <c r="N77" s="41">
        <v>0</v>
      </c>
      <c r="O77" s="41">
        <v>0</v>
      </c>
      <c r="P77" s="41">
        <v>0</v>
      </c>
      <c r="Q77" s="41">
        <v>0</v>
      </c>
      <c r="R77" s="41">
        <v>0</v>
      </c>
      <c r="S77" s="41">
        <v>0</v>
      </c>
      <c r="T77" s="41">
        <v>0</v>
      </c>
      <c r="U77" s="41">
        <v>0</v>
      </c>
      <c r="V77" s="41" t="s">
        <v>230</v>
      </c>
      <c r="W77" s="41" t="s">
        <v>230</v>
      </c>
      <c r="X77" s="41" t="s">
        <v>230</v>
      </c>
      <c r="Y77" s="41" t="s">
        <v>230</v>
      </c>
      <c r="Z77" s="41">
        <v>0</v>
      </c>
      <c r="AA77" s="41">
        <v>0</v>
      </c>
      <c r="AB77" s="41">
        <v>0</v>
      </c>
      <c r="AC77" s="41">
        <v>0</v>
      </c>
      <c r="AD77" s="41">
        <v>0</v>
      </c>
      <c r="AE77" s="41">
        <v>0</v>
      </c>
      <c r="AF77" s="41">
        <v>0</v>
      </c>
      <c r="AG77" s="41">
        <v>0</v>
      </c>
      <c r="AH77" s="41">
        <v>0</v>
      </c>
      <c r="AI77" s="41">
        <v>0</v>
      </c>
      <c r="AJ77" s="41">
        <v>0</v>
      </c>
      <c r="AK77" s="41">
        <v>0</v>
      </c>
      <c r="AL77" s="41">
        <v>0</v>
      </c>
      <c r="AM77" s="41">
        <v>0</v>
      </c>
      <c r="AN77" s="41">
        <v>0</v>
      </c>
      <c r="AO77" s="41">
        <v>0</v>
      </c>
      <c r="AP77" s="41">
        <v>0</v>
      </c>
      <c r="AQ77" s="41">
        <v>0</v>
      </c>
      <c r="AR77" s="41">
        <v>0</v>
      </c>
      <c r="AS77" s="79">
        <v>9999</v>
      </c>
      <c r="AT77" s="41">
        <v>0</v>
      </c>
      <c r="AU77" s="41">
        <v>0</v>
      </c>
      <c r="AV77" s="41">
        <v>0</v>
      </c>
      <c r="AW77" s="41">
        <v>0</v>
      </c>
      <c r="AX77" s="41">
        <v>0</v>
      </c>
      <c r="AY77" s="41">
        <v>0</v>
      </c>
      <c r="AZ77" s="79">
        <v>9999</v>
      </c>
      <c r="BA77" s="41">
        <v>0</v>
      </c>
      <c r="BB77" s="41">
        <v>0</v>
      </c>
      <c r="BC77" s="41">
        <v>0</v>
      </c>
      <c r="BD77" s="41">
        <v>0</v>
      </c>
      <c r="BE77" s="41">
        <v>0</v>
      </c>
      <c r="BF77" s="41">
        <v>0</v>
      </c>
      <c r="BG77" s="41">
        <v>9999</v>
      </c>
      <c r="BH77" s="79">
        <v>9999</v>
      </c>
      <c r="BI77" s="41">
        <v>9999</v>
      </c>
      <c r="BJ77" s="41">
        <v>9999</v>
      </c>
      <c r="BK77" s="41">
        <v>9999</v>
      </c>
      <c r="BL77" s="41">
        <v>9999</v>
      </c>
      <c r="BM77" s="41">
        <v>9999</v>
      </c>
      <c r="BN77" s="41">
        <v>0</v>
      </c>
      <c r="BO77" s="41">
        <v>0</v>
      </c>
      <c r="BP77" s="41">
        <v>0</v>
      </c>
      <c r="BQ77" s="41">
        <v>0</v>
      </c>
      <c r="BR77" s="41">
        <v>0</v>
      </c>
      <c r="BS77" s="41">
        <v>0</v>
      </c>
      <c r="BT77" s="41">
        <v>0</v>
      </c>
      <c r="BU77" s="41">
        <v>0</v>
      </c>
      <c r="BV77" s="41">
        <v>0</v>
      </c>
      <c r="BW77" s="41">
        <v>0</v>
      </c>
      <c r="BX77" s="41">
        <v>0</v>
      </c>
      <c r="BY77" s="41"/>
      <c r="BZ77" s="41">
        <v>0</v>
      </c>
      <c r="CA77" s="41">
        <v>0</v>
      </c>
      <c r="CB77" s="41">
        <v>0</v>
      </c>
      <c r="CC77" s="41">
        <v>0</v>
      </c>
      <c r="CD77" s="79">
        <v>9999</v>
      </c>
      <c r="CE77" s="41">
        <v>9999</v>
      </c>
      <c r="CF77" s="41">
        <v>0</v>
      </c>
      <c r="CG77" s="41">
        <v>0</v>
      </c>
      <c r="CH77" s="41">
        <v>0</v>
      </c>
      <c r="CI77" s="41">
        <v>0</v>
      </c>
      <c r="CJ77" s="41">
        <v>0</v>
      </c>
      <c r="CK77" s="41">
        <v>0</v>
      </c>
      <c r="CL77" s="41"/>
      <c r="CM77" s="41">
        <v>0</v>
      </c>
      <c r="CN77" s="41" t="s">
        <v>542</v>
      </c>
      <c r="CO77" s="41">
        <v>0</v>
      </c>
      <c r="CP77" s="41">
        <v>0</v>
      </c>
      <c r="CQ77" s="41">
        <v>0</v>
      </c>
      <c r="CR77" s="41">
        <v>0</v>
      </c>
      <c r="CS77" s="41">
        <v>0</v>
      </c>
      <c r="CT77" s="41">
        <v>0</v>
      </c>
      <c r="CU77" s="41">
        <v>0</v>
      </c>
      <c r="CV77" s="41">
        <v>9999</v>
      </c>
      <c r="CW77" s="79">
        <v>9999</v>
      </c>
    </row>
    <row r="78" spans="1:101" s="21" customFormat="1">
      <c r="A78" s="21" t="s">
        <v>563</v>
      </c>
      <c r="B78" s="21" t="s">
        <v>573</v>
      </c>
      <c r="C78" s="41">
        <v>18</v>
      </c>
      <c r="D78" s="41">
        <v>0</v>
      </c>
      <c r="E78" s="41">
        <v>0</v>
      </c>
      <c r="F78" s="41">
        <v>0</v>
      </c>
      <c r="G78" s="41">
        <v>0</v>
      </c>
      <c r="H78" s="41">
        <v>0</v>
      </c>
      <c r="I78" s="41" t="s">
        <v>542</v>
      </c>
      <c r="J78" s="41"/>
      <c r="K78" s="41"/>
      <c r="L78" s="41">
        <v>0</v>
      </c>
      <c r="M78" s="41">
        <v>0</v>
      </c>
      <c r="N78" s="41">
        <v>0</v>
      </c>
      <c r="O78" s="41">
        <v>0</v>
      </c>
      <c r="P78" s="41">
        <v>0</v>
      </c>
      <c r="Q78" s="41">
        <v>0</v>
      </c>
      <c r="R78" s="41">
        <v>0</v>
      </c>
      <c r="S78" s="41">
        <v>0</v>
      </c>
      <c r="T78" s="41">
        <v>0</v>
      </c>
      <c r="U78" s="41">
        <v>0</v>
      </c>
      <c r="V78" s="41" t="s">
        <v>230</v>
      </c>
      <c r="W78" s="41" t="s">
        <v>230</v>
      </c>
      <c r="X78" s="41" t="s">
        <v>230</v>
      </c>
      <c r="Y78" s="41" t="s">
        <v>230</v>
      </c>
      <c r="Z78" s="41">
        <v>0</v>
      </c>
      <c r="AA78" s="41">
        <v>0</v>
      </c>
      <c r="AB78" s="41">
        <v>0</v>
      </c>
      <c r="AC78" s="41">
        <v>0</v>
      </c>
      <c r="AD78" s="41">
        <v>0</v>
      </c>
      <c r="AE78" s="41">
        <v>0</v>
      </c>
      <c r="AF78" s="41">
        <v>0</v>
      </c>
      <c r="AG78" s="41">
        <v>0</v>
      </c>
      <c r="AH78" s="41">
        <v>0</v>
      </c>
      <c r="AI78" s="41">
        <v>0</v>
      </c>
      <c r="AJ78" s="41">
        <v>0</v>
      </c>
      <c r="AK78" s="41">
        <v>0</v>
      </c>
      <c r="AL78" s="41">
        <v>0</v>
      </c>
      <c r="AM78" s="41">
        <v>0</v>
      </c>
      <c r="AN78" s="41">
        <v>0</v>
      </c>
      <c r="AO78" s="41">
        <v>0</v>
      </c>
      <c r="AP78" s="41">
        <v>0</v>
      </c>
      <c r="AQ78" s="41">
        <v>0</v>
      </c>
      <c r="AR78" s="41">
        <v>0</v>
      </c>
      <c r="AS78" s="79">
        <v>9999</v>
      </c>
      <c r="AT78" s="41">
        <v>0</v>
      </c>
      <c r="AU78" s="41">
        <v>0</v>
      </c>
      <c r="AV78" s="41">
        <v>0</v>
      </c>
      <c r="AW78" s="41">
        <v>0</v>
      </c>
      <c r="AX78" s="41">
        <v>0</v>
      </c>
      <c r="AY78" s="41">
        <v>0</v>
      </c>
      <c r="AZ78" s="79">
        <v>9999</v>
      </c>
      <c r="BA78" s="41">
        <v>0</v>
      </c>
      <c r="BB78" s="41">
        <v>0</v>
      </c>
      <c r="BC78" s="41">
        <v>0</v>
      </c>
      <c r="BD78" s="41">
        <v>0</v>
      </c>
      <c r="BE78" s="41">
        <v>0</v>
      </c>
      <c r="BF78" s="41">
        <v>0</v>
      </c>
      <c r="BG78" s="41">
        <v>9999</v>
      </c>
      <c r="BH78" s="79">
        <v>9999</v>
      </c>
      <c r="BI78" s="41">
        <v>9999</v>
      </c>
      <c r="BJ78" s="41">
        <v>9999</v>
      </c>
      <c r="BK78" s="41">
        <v>9999</v>
      </c>
      <c r="BL78" s="41">
        <v>9999</v>
      </c>
      <c r="BM78" s="41">
        <v>9999</v>
      </c>
      <c r="BN78" s="41">
        <v>0</v>
      </c>
      <c r="BO78" s="41">
        <v>0</v>
      </c>
      <c r="BP78" s="41">
        <v>0</v>
      </c>
      <c r="BQ78" s="41">
        <v>0</v>
      </c>
      <c r="BR78" s="41">
        <v>0</v>
      </c>
      <c r="BS78" s="41">
        <v>0</v>
      </c>
      <c r="BT78" s="41">
        <v>0</v>
      </c>
      <c r="BU78" s="41">
        <v>0</v>
      </c>
      <c r="BV78" s="41">
        <v>0</v>
      </c>
      <c r="BW78" s="41">
        <v>0</v>
      </c>
      <c r="BX78" s="41">
        <v>0</v>
      </c>
      <c r="BY78" s="41"/>
      <c r="BZ78" s="41">
        <v>0</v>
      </c>
      <c r="CA78" s="41">
        <v>0</v>
      </c>
      <c r="CB78" s="41">
        <v>0</v>
      </c>
      <c r="CC78" s="41">
        <v>0</v>
      </c>
      <c r="CD78" s="79">
        <v>9999</v>
      </c>
      <c r="CE78" s="41">
        <v>9999</v>
      </c>
      <c r="CF78" s="41">
        <v>0</v>
      </c>
      <c r="CG78" s="41">
        <v>0</v>
      </c>
      <c r="CH78" s="41">
        <v>0</v>
      </c>
      <c r="CI78" s="41">
        <v>0</v>
      </c>
      <c r="CJ78" s="41">
        <v>0</v>
      </c>
      <c r="CK78" s="41">
        <v>0</v>
      </c>
      <c r="CL78" s="41"/>
      <c r="CM78" s="41">
        <v>0</v>
      </c>
      <c r="CN78" s="41" t="s">
        <v>542</v>
      </c>
      <c r="CO78" s="41">
        <v>0</v>
      </c>
      <c r="CP78" s="41">
        <v>0</v>
      </c>
      <c r="CQ78" s="41">
        <v>0</v>
      </c>
      <c r="CR78" s="41">
        <v>0</v>
      </c>
      <c r="CS78" s="41">
        <v>0</v>
      </c>
      <c r="CT78" s="41">
        <v>0</v>
      </c>
      <c r="CU78" s="41">
        <v>0</v>
      </c>
      <c r="CV78" s="41">
        <v>9999</v>
      </c>
      <c r="CW78" s="79">
        <v>9999</v>
      </c>
    </row>
    <row r="79" spans="1:101" s="21" customFormat="1">
      <c r="A79" s="21" t="s">
        <v>555</v>
      </c>
      <c r="B79" s="21" t="s">
        <v>574</v>
      </c>
      <c r="C79" s="41">
        <v>18</v>
      </c>
      <c r="D79" s="41">
        <v>8.4248614739367671E-3</v>
      </c>
      <c r="E79" s="41">
        <v>0</v>
      </c>
      <c r="F79" s="41">
        <v>4.0503351286647962E-3</v>
      </c>
      <c r="G79" s="41">
        <v>0</v>
      </c>
      <c r="H79" s="41">
        <v>0</v>
      </c>
      <c r="I79" s="41" t="s">
        <v>542</v>
      </c>
      <c r="J79" s="41"/>
      <c r="K79" s="41"/>
      <c r="L79" s="41">
        <v>9.0550015874797923E-3</v>
      </c>
      <c r="M79" s="41">
        <v>1.702216875270768E-6</v>
      </c>
      <c r="N79" s="41">
        <v>1.6899310372132894E-6</v>
      </c>
      <c r="O79" s="41">
        <v>0</v>
      </c>
      <c r="P79" s="41">
        <v>0</v>
      </c>
      <c r="Q79" s="41">
        <v>0</v>
      </c>
      <c r="R79" s="41">
        <v>8.0769093106637495E-4</v>
      </c>
      <c r="S79" s="41">
        <v>1.8664508925972582E-3</v>
      </c>
      <c r="T79" s="41">
        <v>0</v>
      </c>
      <c r="U79" s="41">
        <v>2.0056202320836831E-3</v>
      </c>
      <c r="V79" s="41" t="s">
        <v>230</v>
      </c>
      <c r="W79" s="41" t="s">
        <v>230</v>
      </c>
      <c r="X79" s="41" t="s">
        <v>230</v>
      </c>
      <c r="Y79" s="41" t="s">
        <v>230</v>
      </c>
      <c r="Z79" s="41">
        <v>0</v>
      </c>
      <c r="AA79" s="41">
        <v>0</v>
      </c>
      <c r="AB79" s="41">
        <v>0</v>
      </c>
      <c r="AC79" s="41">
        <v>0</v>
      </c>
      <c r="AD79" s="41">
        <v>0</v>
      </c>
      <c r="AE79" s="41">
        <v>0</v>
      </c>
      <c r="AF79" s="41">
        <v>0</v>
      </c>
      <c r="AG79" s="41">
        <v>0</v>
      </c>
      <c r="AH79" s="41">
        <v>8.0769093106637495E-4</v>
      </c>
      <c r="AI79" s="41">
        <v>1.8664508925972582E-3</v>
      </c>
      <c r="AJ79" s="41">
        <v>0</v>
      </c>
      <c r="AK79" s="41">
        <v>2.0056202320836831E-3</v>
      </c>
      <c r="AL79" s="41">
        <v>4.6797620557473161E-3</v>
      </c>
      <c r="AM79" s="41">
        <v>4.7127522631405724E-3</v>
      </c>
      <c r="AN79" s="41">
        <v>6.0147575396586291E-4</v>
      </c>
      <c r="AO79" s="41">
        <v>0</v>
      </c>
      <c r="AP79" s="41">
        <v>0</v>
      </c>
      <c r="AQ79" s="41">
        <v>5.314228017106435E-3</v>
      </c>
      <c r="AR79" s="41">
        <v>8.0769093106637495E-4</v>
      </c>
      <c r="AS79" s="79">
        <v>6.5795316162460651</v>
      </c>
      <c r="AT79" s="41">
        <v>4.7127522631405724E-3</v>
      </c>
      <c r="AU79" s="41">
        <v>7.1196814318276816E-4</v>
      </c>
      <c r="AV79" s="41">
        <v>0</v>
      </c>
      <c r="AW79" s="41">
        <v>0</v>
      </c>
      <c r="AX79" s="41">
        <v>5.4247204063233405E-3</v>
      </c>
      <c r="AY79" s="41">
        <v>1.8664508925972582E-3</v>
      </c>
      <c r="AZ79" s="79">
        <v>2.9064361820816917</v>
      </c>
      <c r="BA79" s="41">
        <v>4.7127522631405724E-3</v>
      </c>
      <c r="BB79" s="41">
        <v>1.3134438971486311E-3</v>
      </c>
      <c r="BC79" s="41">
        <v>0</v>
      </c>
      <c r="BD79" s="41">
        <v>0</v>
      </c>
      <c r="BE79" s="41">
        <v>6.0261961602892031E-3</v>
      </c>
      <c r="BF79" s="41">
        <v>2.6741418236636331E-3</v>
      </c>
      <c r="BG79" s="41">
        <v>11.057152683434943</v>
      </c>
      <c r="BH79" s="79">
        <v>2.2535065668406404</v>
      </c>
      <c r="BI79" s="41">
        <v>6.5633685271351583</v>
      </c>
      <c r="BJ79" s="41">
        <v>15.166946383491663</v>
      </c>
      <c r="BK79" s="41">
        <v>0</v>
      </c>
      <c r="BL79" s="41">
        <v>16.297848845800385</v>
      </c>
      <c r="BM79" s="41">
        <v>38.028163756427212</v>
      </c>
      <c r="BN79" s="41">
        <v>4.7127522631405724E-3</v>
      </c>
      <c r="BO79" s="41">
        <v>0</v>
      </c>
      <c r="BP79" s="41">
        <v>1.3134438971486311E-3</v>
      </c>
      <c r="BQ79" s="41">
        <v>0</v>
      </c>
      <c r="BR79" s="41">
        <v>0</v>
      </c>
      <c r="BS79" s="41">
        <v>0</v>
      </c>
      <c r="BT79" s="41">
        <v>0</v>
      </c>
      <c r="BU79" s="41">
        <v>0</v>
      </c>
      <c r="BV79" s="41">
        <v>0</v>
      </c>
      <c r="BW79" s="41">
        <v>0</v>
      </c>
      <c r="BX79" s="41">
        <v>4.6797620557473161E-3</v>
      </c>
      <c r="BY79" s="41"/>
      <c r="BZ79" s="41">
        <v>0</v>
      </c>
      <c r="CA79" s="41">
        <v>0</v>
      </c>
      <c r="CB79" s="41">
        <v>6.0261961602892031E-3</v>
      </c>
      <c r="CC79" s="41">
        <v>4.6797620557473161E-3</v>
      </c>
      <c r="CD79" s="79">
        <v>1.2877142231811343</v>
      </c>
      <c r="CE79" s="41">
        <v>27.355001529235331</v>
      </c>
      <c r="CF79" s="41">
        <v>8.602332912194858E-5</v>
      </c>
      <c r="CG79" s="41">
        <v>0</v>
      </c>
      <c r="CH79" s="41">
        <v>8.602332912194858E-5</v>
      </c>
      <c r="CI79" s="41">
        <v>4.3011257540529008E-6</v>
      </c>
      <c r="CJ79" s="41">
        <v>0</v>
      </c>
      <c r="CK79" s="41">
        <v>4.3011257540529008E-6</v>
      </c>
      <c r="CL79" s="41"/>
      <c r="CM79" s="41">
        <v>0</v>
      </c>
      <c r="CN79" s="41" t="s">
        <v>542</v>
      </c>
      <c r="CO79" s="41">
        <v>0</v>
      </c>
      <c r="CP79" s="41">
        <v>0</v>
      </c>
      <c r="CQ79" s="41">
        <v>0</v>
      </c>
      <c r="CR79" s="41">
        <v>0</v>
      </c>
      <c r="CS79" s="41">
        <v>0</v>
      </c>
      <c r="CT79" s="41">
        <v>0</v>
      </c>
      <c r="CU79" s="41">
        <v>0</v>
      </c>
      <c r="CV79" s="41">
        <v>9999</v>
      </c>
      <c r="CW79" s="79">
        <v>9999</v>
      </c>
    </row>
    <row r="80" spans="1:101" s="21" customFormat="1">
      <c r="A80" s="21" t="s">
        <v>551</v>
      </c>
      <c r="B80" s="21" t="s">
        <v>575</v>
      </c>
      <c r="C80" s="41">
        <v>18</v>
      </c>
      <c r="D80" s="41">
        <v>3.3264000000000002E-2</v>
      </c>
      <c r="E80" s="41">
        <v>0</v>
      </c>
      <c r="F80" s="41">
        <v>1.599199561164405E-2</v>
      </c>
      <c r="G80" s="41">
        <v>0</v>
      </c>
      <c r="H80" s="41">
        <v>0</v>
      </c>
      <c r="I80" s="41" t="s">
        <v>542</v>
      </c>
      <c r="J80" s="41"/>
      <c r="K80" s="41"/>
      <c r="L80" s="41">
        <v>3.5751991144037237E-2</v>
      </c>
      <c r="M80" s="41">
        <v>6.7208870216056215E-6</v>
      </c>
      <c r="N80" s="41">
        <v>6.6723786730222955E-6</v>
      </c>
      <c r="O80" s="41">
        <v>0</v>
      </c>
      <c r="P80" s="41">
        <v>0</v>
      </c>
      <c r="Q80" s="41">
        <v>0</v>
      </c>
      <c r="R80" s="41">
        <v>3.1890175540699398E-3</v>
      </c>
      <c r="S80" s="41">
        <v>7.3693345206237394E-3</v>
      </c>
      <c r="T80" s="41">
        <v>0</v>
      </c>
      <c r="U80" s="41">
        <v>7.9188187967744825E-3</v>
      </c>
      <c r="V80" s="41" t="s">
        <v>230</v>
      </c>
      <c r="W80" s="41" t="s">
        <v>230</v>
      </c>
      <c r="X80" s="41" t="s">
        <v>230</v>
      </c>
      <c r="Y80" s="41" t="s">
        <v>230</v>
      </c>
      <c r="Z80" s="41">
        <v>0</v>
      </c>
      <c r="AA80" s="41">
        <v>0</v>
      </c>
      <c r="AB80" s="41">
        <v>0</v>
      </c>
      <c r="AC80" s="41">
        <v>0</v>
      </c>
      <c r="AD80" s="41">
        <v>0</v>
      </c>
      <c r="AE80" s="41">
        <v>0</v>
      </c>
      <c r="AF80" s="41">
        <v>0</v>
      </c>
      <c r="AG80" s="41">
        <v>0</v>
      </c>
      <c r="AH80" s="41">
        <v>3.1890175540699398E-3</v>
      </c>
      <c r="AI80" s="41">
        <v>7.3693345206237394E-3</v>
      </c>
      <c r="AJ80" s="41">
        <v>0</v>
      </c>
      <c r="AK80" s="41">
        <v>7.9188187967744825E-3</v>
      </c>
      <c r="AL80" s="41">
        <v>1.8477170871468163E-2</v>
      </c>
      <c r="AM80" s="41">
        <v>1.8607426575033649E-2</v>
      </c>
      <c r="AN80" s="41">
        <v>2.3748152467332351E-3</v>
      </c>
      <c r="AO80" s="41">
        <v>0</v>
      </c>
      <c r="AP80" s="41">
        <v>0</v>
      </c>
      <c r="AQ80" s="41">
        <v>2.0982241821766882E-2</v>
      </c>
      <c r="AR80" s="41">
        <v>3.1890175540699398E-3</v>
      </c>
      <c r="AS80" s="79">
        <v>6.5795316162460704</v>
      </c>
      <c r="AT80" s="41">
        <v>1.8607426575033649E-2</v>
      </c>
      <c r="AU80" s="41">
        <v>2.8110739135708378E-3</v>
      </c>
      <c r="AV80" s="41">
        <v>0</v>
      </c>
      <c r="AW80" s="41">
        <v>0</v>
      </c>
      <c r="AX80" s="41">
        <v>2.1418500488604487E-2</v>
      </c>
      <c r="AY80" s="41">
        <v>7.3693345206237394E-3</v>
      </c>
      <c r="AZ80" s="79">
        <v>2.9064361820816935</v>
      </c>
      <c r="BA80" s="41">
        <v>1.8607426575033649E-2</v>
      </c>
      <c r="BB80" s="41">
        <v>5.1858891603040729E-3</v>
      </c>
      <c r="BC80" s="41">
        <v>0</v>
      </c>
      <c r="BD80" s="41">
        <v>0</v>
      </c>
      <c r="BE80" s="41">
        <v>2.3793315735337724E-2</v>
      </c>
      <c r="BF80" s="41">
        <v>1.0558352074693678E-2</v>
      </c>
      <c r="BG80" s="41">
        <v>11.057152683434937</v>
      </c>
      <c r="BH80" s="79">
        <v>2.2535065668406422</v>
      </c>
      <c r="BI80" s="41">
        <v>6.5633685271351592</v>
      </c>
      <c r="BJ80" s="41">
        <v>15.166946383491666</v>
      </c>
      <c r="BK80" s="41">
        <v>0</v>
      </c>
      <c r="BL80" s="41">
        <v>16.297848845800388</v>
      </c>
      <c r="BM80" s="41">
        <v>38.028163756427212</v>
      </c>
      <c r="BN80" s="41">
        <v>1.8607426575033649E-2</v>
      </c>
      <c r="BO80" s="41">
        <v>0</v>
      </c>
      <c r="BP80" s="41">
        <v>5.1858891603040729E-3</v>
      </c>
      <c r="BQ80" s="41">
        <v>0</v>
      </c>
      <c r="BR80" s="41">
        <v>0</v>
      </c>
      <c r="BS80" s="41">
        <v>0</v>
      </c>
      <c r="BT80" s="41">
        <v>0</v>
      </c>
      <c r="BU80" s="41">
        <v>0</v>
      </c>
      <c r="BV80" s="41">
        <v>0</v>
      </c>
      <c r="BW80" s="41">
        <v>0</v>
      </c>
      <c r="BX80" s="41">
        <v>1.8477170871468163E-2</v>
      </c>
      <c r="BY80" s="41"/>
      <c r="BZ80" s="41">
        <v>0</v>
      </c>
      <c r="CA80" s="41">
        <v>0</v>
      </c>
      <c r="CB80" s="41">
        <v>2.379331573533772E-2</v>
      </c>
      <c r="CC80" s="41">
        <v>1.8477170871468163E-2</v>
      </c>
      <c r="CD80" s="79">
        <v>1.2877142231811349</v>
      </c>
      <c r="CE80" s="41">
        <v>27.355001529235338</v>
      </c>
      <c r="CF80" s="41">
        <v>3.3964712995754299E-4</v>
      </c>
      <c r="CG80" s="41">
        <v>0</v>
      </c>
      <c r="CH80" s="41">
        <v>3.3964712995754299E-4</v>
      </c>
      <c r="CI80" s="41">
        <v>1.6982195793417687E-5</v>
      </c>
      <c r="CJ80" s="41">
        <v>0</v>
      </c>
      <c r="CK80" s="41">
        <v>1.6982195793417687E-5</v>
      </c>
      <c r="CL80" s="41"/>
      <c r="CM80" s="41">
        <v>0</v>
      </c>
      <c r="CN80" s="41" t="s">
        <v>542</v>
      </c>
      <c r="CO80" s="41">
        <v>0</v>
      </c>
      <c r="CP80" s="41">
        <v>0</v>
      </c>
      <c r="CQ80" s="41">
        <v>0</v>
      </c>
      <c r="CR80" s="41">
        <v>0</v>
      </c>
      <c r="CS80" s="41">
        <v>0</v>
      </c>
      <c r="CT80" s="41">
        <v>0</v>
      </c>
      <c r="CU80" s="41">
        <v>0</v>
      </c>
      <c r="CV80" s="41">
        <v>9999</v>
      </c>
      <c r="CW80" s="79">
        <v>9999</v>
      </c>
    </row>
    <row r="81" spans="1:101" s="21" customFormat="1">
      <c r="A81" s="21" t="s">
        <v>564</v>
      </c>
      <c r="B81" s="21" t="s">
        <v>576</v>
      </c>
      <c r="C81" s="41">
        <v>18</v>
      </c>
      <c r="D81" s="41">
        <v>0</v>
      </c>
      <c r="E81" s="41">
        <v>0</v>
      </c>
      <c r="F81" s="41">
        <v>0</v>
      </c>
      <c r="G81" s="41">
        <v>0</v>
      </c>
      <c r="H81" s="41">
        <v>0</v>
      </c>
      <c r="I81" s="41" t="s">
        <v>542</v>
      </c>
      <c r="J81" s="41"/>
      <c r="K81" s="41"/>
      <c r="L81" s="41">
        <v>0</v>
      </c>
      <c r="M81" s="41">
        <v>0</v>
      </c>
      <c r="N81" s="41">
        <v>0</v>
      </c>
      <c r="O81" s="41">
        <v>0</v>
      </c>
      <c r="P81" s="41">
        <v>0</v>
      </c>
      <c r="Q81" s="41">
        <v>0</v>
      </c>
      <c r="R81" s="41">
        <v>0</v>
      </c>
      <c r="S81" s="41">
        <v>0</v>
      </c>
      <c r="T81" s="41">
        <v>0</v>
      </c>
      <c r="U81" s="41">
        <v>0</v>
      </c>
      <c r="V81" s="41" t="s">
        <v>230</v>
      </c>
      <c r="W81" s="41" t="s">
        <v>230</v>
      </c>
      <c r="X81" s="41" t="s">
        <v>230</v>
      </c>
      <c r="Y81" s="41" t="s">
        <v>230</v>
      </c>
      <c r="Z81" s="41">
        <v>0</v>
      </c>
      <c r="AA81" s="41">
        <v>0</v>
      </c>
      <c r="AB81" s="41">
        <v>0</v>
      </c>
      <c r="AC81" s="41">
        <v>0</v>
      </c>
      <c r="AD81" s="41">
        <v>0</v>
      </c>
      <c r="AE81" s="41">
        <v>0</v>
      </c>
      <c r="AF81" s="41">
        <v>0</v>
      </c>
      <c r="AG81" s="41">
        <v>0</v>
      </c>
      <c r="AH81" s="41">
        <v>0</v>
      </c>
      <c r="AI81" s="41">
        <v>0</v>
      </c>
      <c r="AJ81" s="41">
        <v>0</v>
      </c>
      <c r="AK81" s="41">
        <v>0</v>
      </c>
      <c r="AL81" s="41">
        <v>0</v>
      </c>
      <c r="AM81" s="41">
        <v>0</v>
      </c>
      <c r="AN81" s="41">
        <v>0</v>
      </c>
      <c r="AO81" s="41">
        <v>0</v>
      </c>
      <c r="AP81" s="41">
        <v>0</v>
      </c>
      <c r="AQ81" s="41">
        <v>0</v>
      </c>
      <c r="AR81" s="41">
        <v>0</v>
      </c>
      <c r="AS81" s="79">
        <v>9999</v>
      </c>
      <c r="AT81" s="41">
        <v>0</v>
      </c>
      <c r="AU81" s="41">
        <v>0</v>
      </c>
      <c r="AV81" s="41">
        <v>0</v>
      </c>
      <c r="AW81" s="41">
        <v>0</v>
      </c>
      <c r="AX81" s="41">
        <v>0</v>
      </c>
      <c r="AY81" s="41">
        <v>0</v>
      </c>
      <c r="AZ81" s="79">
        <v>9999</v>
      </c>
      <c r="BA81" s="41">
        <v>0</v>
      </c>
      <c r="BB81" s="41">
        <v>0</v>
      </c>
      <c r="BC81" s="41">
        <v>0</v>
      </c>
      <c r="BD81" s="41">
        <v>0</v>
      </c>
      <c r="BE81" s="41">
        <v>0</v>
      </c>
      <c r="BF81" s="41">
        <v>0</v>
      </c>
      <c r="BG81" s="41">
        <v>9999</v>
      </c>
      <c r="BH81" s="79">
        <v>9999</v>
      </c>
      <c r="BI81" s="41">
        <v>9999</v>
      </c>
      <c r="BJ81" s="41">
        <v>9999</v>
      </c>
      <c r="BK81" s="41">
        <v>9999</v>
      </c>
      <c r="BL81" s="41">
        <v>9999</v>
      </c>
      <c r="BM81" s="41">
        <v>9999</v>
      </c>
      <c r="BN81" s="41">
        <v>0</v>
      </c>
      <c r="BO81" s="41">
        <v>0</v>
      </c>
      <c r="BP81" s="41">
        <v>0</v>
      </c>
      <c r="BQ81" s="41">
        <v>0</v>
      </c>
      <c r="BR81" s="41">
        <v>0</v>
      </c>
      <c r="BS81" s="41">
        <v>0</v>
      </c>
      <c r="BT81" s="41">
        <v>0</v>
      </c>
      <c r="BU81" s="41">
        <v>0</v>
      </c>
      <c r="BV81" s="41">
        <v>0</v>
      </c>
      <c r="BW81" s="41">
        <v>0</v>
      </c>
      <c r="BX81" s="41">
        <v>0</v>
      </c>
      <c r="BY81" s="41"/>
      <c r="BZ81" s="41">
        <v>0</v>
      </c>
      <c r="CA81" s="41">
        <v>0</v>
      </c>
      <c r="CB81" s="41">
        <v>0</v>
      </c>
      <c r="CC81" s="41">
        <v>0</v>
      </c>
      <c r="CD81" s="79">
        <v>9999</v>
      </c>
      <c r="CE81" s="41">
        <v>9999</v>
      </c>
      <c r="CF81" s="41">
        <v>0</v>
      </c>
      <c r="CG81" s="41">
        <v>0</v>
      </c>
      <c r="CH81" s="41">
        <v>0</v>
      </c>
      <c r="CI81" s="41">
        <v>0</v>
      </c>
      <c r="CJ81" s="41">
        <v>0</v>
      </c>
      <c r="CK81" s="41">
        <v>0</v>
      </c>
      <c r="CL81" s="41"/>
      <c r="CM81" s="41">
        <v>0</v>
      </c>
      <c r="CN81" s="41" t="s">
        <v>542</v>
      </c>
      <c r="CO81" s="41">
        <v>0</v>
      </c>
      <c r="CP81" s="41">
        <v>0</v>
      </c>
      <c r="CQ81" s="41">
        <v>0</v>
      </c>
      <c r="CR81" s="41">
        <v>0</v>
      </c>
      <c r="CS81" s="41">
        <v>0</v>
      </c>
      <c r="CT81" s="41">
        <v>0</v>
      </c>
      <c r="CU81" s="41">
        <v>0</v>
      </c>
      <c r="CV81" s="41">
        <v>9999</v>
      </c>
      <c r="CW81" s="79">
        <v>9999</v>
      </c>
    </row>
    <row r="82" spans="1:101" s="21" customFormat="1">
      <c r="A82" s="21" t="s">
        <v>565</v>
      </c>
      <c r="B82" s="21" t="s">
        <v>577</v>
      </c>
      <c r="C82" s="41">
        <v>18</v>
      </c>
      <c r="D82" s="41">
        <v>0</v>
      </c>
      <c r="E82" s="41">
        <v>0</v>
      </c>
      <c r="F82" s="41">
        <v>0</v>
      </c>
      <c r="G82" s="41">
        <v>0</v>
      </c>
      <c r="H82" s="41">
        <v>0</v>
      </c>
      <c r="I82" s="41" t="s">
        <v>542</v>
      </c>
      <c r="J82" s="41"/>
      <c r="K82" s="41"/>
      <c r="L82" s="41">
        <v>0</v>
      </c>
      <c r="M82" s="41">
        <v>0</v>
      </c>
      <c r="N82" s="41">
        <v>0</v>
      </c>
      <c r="O82" s="41">
        <v>0</v>
      </c>
      <c r="P82" s="41">
        <v>0</v>
      </c>
      <c r="Q82" s="41">
        <v>0</v>
      </c>
      <c r="R82" s="41">
        <v>0</v>
      </c>
      <c r="S82" s="41">
        <v>0</v>
      </c>
      <c r="T82" s="41">
        <v>0</v>
      </c>
      <c r="U82" s="41">
        <v>0</v>
      </c>
      <c r="V82" s="41" t="s">
        <v>230</v>
      </c>
      <c r="W82" s="41" t="s">
        <v>230</v>
      </c>
      <c r="X82" s="41" t="s">
        <v>230</v>
      </c>
      <c r="Y82" s="41" t="s">
        <v>230</v>
      </c>
      <c r="Z82" s="41">
        <v>0</v>
      </c>
      <c r="AA82" s="41">
        <v>0</v>
      </c>
      <c r="AB82" s="41">
        <v>0</v>
      </c>
      <c r="AC82" s="41">
        <v>0</v>
      </c>
      <c r="AD82" s="41">
        <v>0</v>
      </c>
      <c r="AE82" s="41">
        <v>0</v>
      </c>
      <c r="AF82" s="41">
        <v>0</v>
      </c>
      <c r="AG82" s="41">
        <v>0</v>
      </c>
      <c r="AH82" s="41">
        <v>0</v>
      </c>
      <c r="AI82" s="41">
        <v>0</v>
      </c>
      <c r="AJ82" s="41">
        <v>0</v>
      </c>
      <c r="AK82" s="41">
        <v>0</v>
      </c>
      <c r="AL82" s="41">
        <v>0</v>
      </c>
      <c r="AM82" s="41">
        <v>0</v>
      </c>
      <c r="AN82" s="41">
        <v>0</v>
      </c>
      <c r="AO82" s="41">
        <v>0</v>
      </c>
      <c r="AP82" s="41">
        <v>0</v>
      </c>
      <c r="AQ82" s="41">
        <v>0</v>
      </c>
      <c r="AR82" s="41">
        <v>0</v>
      </c>
      <c r="AS82" s="79">
        <v>9999</v>
      </c>
      <c r="AT82" s="41">
        <v>0</v>
      </c>
      <c r="AU82" s="41">
        <v>0</v>
      </c>
      <c r="AV82" s="41">
        <v>0</v>
      </c>
      <c r="AW82" s="41">
        <v>0</v>
      </c>
      <c r="AX82" s="41">
        <v>0</v>
      </c>
      <c r="AY82" s="41">
        <v>0</v>
      </c>
      <c r="AZ82" s="79">
        <v>9999</v>
      </c>
      <c r="BA82" s="41">
        <v>0</v>
      </c>
      <c r="BB82" s="41">
        <v>0</v>
      </c>
      <c r="BC82" s="41">
        <v>0</v>
      </c>
      <c r="BD82" s="41">
        <v>0</v>
      </c>
      <c r="BE82" s="41">
        <v>0</v>
      </c>
      <c r="BF82" s="41">
        <v>0</v>
      </c>
      <c r="BG82" s="41">
        <v>9999</v>
      </c>
      <c r="BH82" s="79">
        <v>9999</v>
      </c>
      <c r="BI82" s="41">
        <v>9999</v>
      </c>
      <c r="BJ82" s="41">
        <v>9999</v>
      </c>
      <c r="BK82" s="41">
        <v>9999</v>
      </c>
      <c r="BL82" s="41">
        <v>9999</v>
      </c>
      <c r="BM82" s="41">
        <v>9999</v>
      </c>
      <c r="BN82" s="41">
        <v>0</v>
      </c>
      <c r="BO82" s="41">
        <v>0</v>
      </c>
      <c r="BP82" s="41">
        <v>0</v>
      </c>
      <c r="BQ82" s="41">
        <v>0</v>
      </c>
      <c r="BR82" s="41">
        <v>0</v>
      </c>
      <c r="BS82" s="41">
        <v>0</v>
      </c>
      <c r="BT82" s="41">
        <v>0</v>
      </c>
      <c r="BU82" s="41">
        <v>0</v>
      </c>
      <c r="BV82" s="41">
        <v>0</v>
      </c>
      <c r="BW82" s="41">
        <v>0</v>
      </c>
      <c r="BX82" s="41">
        <v>0</v>
      </c>
      <c r="BY82" s="41"/>
      <c r="BZ82" s="41">
        <v>0</v>
      </c>
      <c r="CA82" s="41">
        <v>0</v>
      </c>
      <c r="CB82" s="41">
        <v>0</v>
      </c>
      <c r="CC82" s="41">
        <v>0</v>
      </c>
      <c r="CD82" s="79">
        <v>9999</v>
      </c>
      <c r="CE82" s="41">
        <v>9999</v>
      </c>
      <c r="CF82" s="41">
        <v>0</v>
      </c>
      <c r="CG82" s="41">
        <v>0</v>
      </c>
      <c r="CH82" s="41">
        <v>0</v>
      </c>
      <c r="CI82" s="41">
        <v>0</v>
      </c>
      <c r="CJ82" s="41">
        <v>0</v>
      </c>
      <c r="CK82" s="41">
        <v>0</v>
      </c>
      <c r="CL82" s="41"/>
      <c r="CM82" s="41">
        <v>0</v>
      </c>
      <c r="CN82" s="41" t="s">
        <v>542</v>
      </c>
      <c r="CO82" s="41">
        <v>0</v>
      </c>
      <c r="CP82" s="41">
        <v>0</v>
      </c>
      <c r="CQ82" s="41">
        <v>0</v>
      </c>
      <c r="CR82" s="41">
        <v>0</v>
      </c>
      <c r="CS82" s="41">
        <v>0</v>
      </c>
      <c r="CT82" s="41">
        <v>0</v>
      </c>
      <c r="CU82" s="41">
        <v>0</v>
      </c>
      <c r="CV82" s="41">
        <v>9999</v>
      </c>
      <c r="CW82" s="79">
        <v>9999</v>
      </c>
    </row>
    <row r="83" spans="1:101" s="21" customFormat="1">
      <c r="A83" s="21" t="s">
        <v>566</v>
      </c>
      <c r="B83" s="21" t="s">
        <v>578</v>
      </c>
      <c r="C83" s="41">
        <v>18</v>
      </c>
      <c r="D83" s="41">
        <v>0</v>
      </c>
      <c r="E83" s="41">
        <v>0</v>
      </c>
      <c r="F83" s="41">
        <v>0</v>
      </c>
      <c r="G83" s="41">
        <v>0</v>
      </c>
      <c r="H83" s="41">
        <v>0</v>
      </c>
      <c r="I83" s="41" t="s">
        <v>542</v>
      </c>
      <c r="J83" s="41"/>
      <c r="K83" s="41"/>
      <c r="L83" s="41">
        <v>0</v>
      </c>
      <c r="M83" s="41">
        <v>0</v>
      </c>
      <c r="N83" s="41">
        <v>0</v>
      </c>
      <c r="O83" s="41">
        <v>0</v>
      </c>
      <c r="P83" s="41">
        <v>0</v>
      </c>
      <c r="Q83" s="41">
        <v>0</v>
      </c>
      <c r="R83" s="41">
        <v>0</v>
      </c>
      <c r="S83" s="41">
        <v>0</v>
      </c>
      <c r="T83" s="41">
        <v>0</v>
      </c>
      <c r="U83" s="41">
        <v>0</v>
      </c>
      <c r="V83" s="41" t="s">
        <v>230</v>
      </c>
      <c r="W83" s="41" t="s">
        <v>230</v>
      </c>
      <c r="X83" s="41" t="s">
        <v>230</v>
      </c>
      <c r="Y83" s="41" t="s">
        <v>230</v>
      </c>
      <c r="Z83" s="41">
        <v>0</v>
      </c>
      <c r="AA83" s="41">
        <v>0</v>
      </c>
      <c r="AB83" s="41">
        <v>0</v>
      </c>
      <c r="AC83" s="41">
        <v>0</v>
      </c>
      <c r="AD83" s="41">
        <v>0</v>
      </c>
      <c r="AE83" s="41">
        <v>0</v>
      </c>
      <c r="AF83" s="41">
        <v>0</v>
      </c>
      <c r="AG83" s="41">
        <v>0</v>
      </c>
      <c r="AH83" s="41">
        <v>0</v>
      </c>
      <c r="AI83" s="41">
        <v>0</v>
      </c>
      <c r="AJ83" s="41">
        <v>0</v>
      </c>
      <c r="AK83" s="41">
        <v>0</v>
      </c>
      <c r="AL83" s="41">
        <v>0</v>
      </c>
      <c r="AM83" s="41">
        <v>0</v>
      </c>
      <c r="AN83" s="41">
        <v>0</v>
      </c>
      <c r="AO83" s="41">
        <v>0</v>
      </c>
      <c r="AP83" s="41">
        <v>0</v>
      </c>
      <c r="AQ83" s="41">
        <v>0</v>
      </c>
      <c r="AR83" s="41">
        <v>0</v>
      </c>
      <c r="AS83" s="79">
        <v>9999</v>
      </c>
      <c r="AT83" s="41">
        <v>0</v>
      </c>
      <c r="AU83" s="41">
        <v>0</v>
      </c>
      <c r="AV83" s="41">
        <v>0</v>
      </c>
      <c r="AW83" s="41">
        <v>0</v>
      </c>
      <c r="AX83" s="41">
        <v>0</v>
      </c>
      <c r="AY83" s="41">
        <v>0</v>
      </c>
      <c r="AZ83" s="79">
        <v>9999</v>
      </c>
      <c r="BA83" s="41">
        <v>0</v>
      </c>
      <c r="BB83" s="41">
        <v>0</v>
      </c>
      <c r="BC83" s="41">
        <v>0</v>
      </c>
      <c r="BD83" s="41">
        <v>0</v>
      </c>
      <c r="BE83" s="41">
        <v>0</v>
      </c>
      <c r="BF83" s="41">
        <v>0</v>
      </c>
      <c r="BG83" s="41">
        <v>9999</v>
      </c>
      <c r="BH83" s="79">
        <v>9999</v>
      </c>
      <c r="BI83" s="41">
        <v>9999</v>
      </c>
      <c r="BJ83" s="41">
        <v>9999</v>
      </c>
      <c r="BK83" s="41">
        <v>9999</v>
      </c>
      <c r="BL83" s="41">
        <v>9999</v>
      </c>
      <c r="BM83" s="41">
        <v>9999</v>
      </c>
      <c r="BN83" s="41">
        <v>0</v>
      </c>
      <c r="BO83" s="41">
        <v>0</v>
      </c>
      <c r="BP83" s="41">
        <v>0</v>
      </c>
      <c r="BQ83" s="41">
        <v>0</v>
      </c>
      <c r="BR83" s="41">
        <v>0</v>
      </c>
      <c r="BS83" s="41">
        <v>0</v>
      </c>
      <c r="BT83" s="41">
        <v>0</v>
      </c>
      <c r="BU83" s="41">
        <v>0</v>
      </c>
      <c r="BV83" s="41">
        <v>0</v>
      </c>
      <c r="BW83" s="41">
        <v>0</v>
      </c>
      <c r="BX83" s="41">
        <v>0</v>
      </c>
      <c r="BY83" s="41"/>
      <c r="BZ83" s="41">
        <v>0</v>
      </c>
      <c r="CA83" s="41">
        <v>0</v>
      </c>
      <c r="CB83" s="41">
        <v>0</v>
      </c>
      <c r="CC83" s="41">
        <v>0</v>
      </c>
      <c r="CD83" s="79">
        <v>9999</v>
      </c>
      <c r="CE83" s="41">
        <v>9999</v>
      </c>
      <c r="CF83" s="41">
        <v>0</v>
      </c>
      <c r="CG83" s="41">
        <v>0</v>
      </c>
      <c r="CH83" s="41">
        <v>0</v>
      </c>
      <c r="CI83" s="41">
        <v>0</v>
      </c>
      <c r="CJ83" s="41">
        <v>0</v>
      </c>
      <c r="CK83" s="41">
        <v>0</v>
      </c>
      <c r="CL83" s="41"/>
      <c r="CM83" s="41">
        <v>0</v>
      </c>
      <c r="CN83" s="41" t="s">
        <v>542</v>
      </c>
      <c r="CO83" s="41">
        <v>0</v>
      </c>
      <c r="CP83" s="41">
        <v>0</v>
      </c>
      <c r="CQ83" s="41">
        <v>0</v>
      </c>
      <c r="CR83" s="41">
        <v>0</v>
      </c>
      <c r="CS83" s="41">
        <v>0</v>
      </c>
      <c r="CT83" s="41">
        <v>0</v>
      </c>
      <c r="CU83" s="41">
        <v>0</v>
      </c>
      <c r="CV83" s="41">
        <v>9999</v>
      </c>
      <c r="CW83" s="79">
        <v>9999</v>
      </c>
    </row>
    <row r="84" spans="1:101" s="21" customFormat="1">
      <c r="A84" s="21" t="s">
        <v>567</v>
      </c>
      <c r="B84" s="21" t="s">
        <v>579</v>
      </c>
      <c r="C84" s="41">
        <v>18</v>
      </c>
      <c r="D84" s="41">
        <v>0</v>
      </c>
      <c r="E84" s="41">
        <v>0</v>
      </c>
      <c r="F84" s="41">
        <v>0</v>
      </c>
      <c r="G84" s="41">
        <v>0</v>
      </c>
      <c r="H84" s="41">
        <v>0</v>
      </c>
      <c r="I84" s="41" t="s">
        <v>542</v>
      </c>
      <c r="J84" s="41"/>
      <c r="K84" s="41"/>
      <c r="L84" s="41">
        <v>0</v>
      </c>
      <c r="M84" s="41">
        <v>0</v>
      </c>
      <c r="N84" s="41">
        <v>0</v>
      </c>
      <c r="O84" s="41">
        <v>0</v>
      </c>
      <c r="P84" s="41">
        <v>0</v>
      </c>
      <c r="Q84" s="41">
        <v>0</v>
      </c>
      <c r="R84" s="41">
        <v>0</v>
      </c>
      <c r="S84" s="41">
        <v>0</v>
      </c>
      <c r="T84" s="41">
        <v>0</v>
      </c>
      <c r="U84" s="41">
        <v>0</v>
      </c>
      <c r="V84" s="41" t="s">
        <v>230</v>
      </c>
      <c r="W84" s="41" t="s">
        <v>230</v>
      </c>
      <c r="X84" s="41" t="s">
        <v>230</v>
      </c>
      <c r="Y84" s="41" t="s">
        <v>230</v>
      </c>
      <c r="Z84" s="41">
        <v>0</v>
      </c>
      <c r="AA84" s="41">
        <v>0</v>
      </c>
      <c r="AB84" s="41">
        <v>0</v>
      </c>
      <c r="AC84" s="41">
        <v>0</v>
      </c>
      <c r="AD84" s="41">
        <v>0</v>
      </c>
      <c r="AE84" s="41">
        <v>0</v>
      </c>
      <c r="AF84" s="41">
        <v>0</v>
      </c>
      <c r="AG84" s="41">
        <v>0</v>
      </c>
      <c r="AH84" s="41">
        <v>0</v>
      </c>
      <c r="AI84" s="41">
        <v>0</v>
      </c>
      <c r="AJ84" s="41">
        <v>0</v>
      </c>
      <c r="AK84" s="41">
        <v>0</v>
      </c>
      <c r="AL84" s="41">
        <v>0</v>
      </c>
      <c r="AM84" s="41">
        <v>0</v>
      </c>
      <c r="AN84" s="41">
        <v>0</v>
      </c>
      <c r="AO84" s="41">
        <v>0</v>
      </c>
      <c r="AP84" s="41">
        <v>0</v>
      </c>
      <c r="AQ84" s="41">
        <v>0</v>
      </c>
      <c r="AR84" s="41">
        <v>0</v>
      </c>
      <c r="AS84" s="79">
        <v>9999</v>
      </c>
      <c r="AT84" s="41">
        <v>0</v>
      </c>
      <c r="AU84" s="41">
        <v>0</v>
      </c>
      <c r="AV84" s="41">
        <v>0</v>
      </c>
      <c r="AW84" s="41">
        <v>0</v>
      </c>
      <c r="AX84" s="41">
        <v>0</v>
      </c>
      <c r="AY84" s="41">
        <v>0</v>
      </c>
      <c r="AZ84" s="79">
        <v>9999</v>
      </c>
      <c r="BA84" s="41">
        <v>0</v>
      </c>
      <c r="BB84" s="41">
        <v>0</v>
      </c>
      <c r="BC84" s="41">
        <v>0</v>
      </c>
      <c r="BD84" s="41">
        <v>0</v>
      </c>
      <c r="BE84" s="41">
        <v>0</v>
      </c>
      <c r="BF84" s="41">
        <v>0</v>
      </c>
      <c r="BG84" s="41">
        <v>9999</v>
      </c>
      <c r="BH84" s="79">
        <v>9999</v>
      </c>
      <c r="BI84" s="41">
        <v>9999</v>
      </c>
      <c r="BJ84" s="41">
        <v>9999</v>
      </c>
      <c r="BK84" s="41">
        <v>9999</v>
      </c>
      <c r="BL84" s="41">
        <v>9999</v>
      </c>
      <c r="BM84" s="41">
        <v>9999</v>
      </c>
      <c r="BN84" s="41">
        <v>0</v>
      </c>
      <c r="BO84" s="41">
        <v>0</v>
      </c>
      <c r="BP84" s="41">
        <v>0</v>
      </c>
      <c r="BQ84" s="41">
        <v>0</v>
      </c>
      <c r="BR84" s="41">
        <v>0</v>
      </c>
      <c r="BS84" s="41">
        <v>0</v>
      </c>
      <c r="BT84" s="41">
        <v>0</v>
      </c>
      <c r="BU84" s="41">
        <v>0</v>
      </c>
      <c r="BV84" s="41">
        <v>0</v>
      </c>
      <c r="BW84" s="41">
        <v>0</v>
      </c>
      <c r="BX84" s="41">
        <v>0</v>
      </c>
      <c r="BY84" s="41"/>
      <c r="BZ84" s="41">
        <v>0</v>
      </c>
      <c r="CA84" s="41">
        <v>0</v>
      </c>
      <c r="CB84" s="41">
        <v>0</v>
      </c>
      <c r="CC84" s="41">
        <v>0</v>
      </c>
      <c r="CD84" s="79">
        <v>9999</v>
      </c>
      <c r="CE84" s="41">
        <v>9999</v>
      </c>
      <c r="CF84" s="41">
        <v>0</v>
      </c>
      <c r="CG84" s="41">
        <v>0</v>
      </c>
      <c r="CH84" s="41">
        <v>0</v>
      </c>
      <c r="CI84" s="41">
        <v>0</v>
      </c>
      <c r="CJ84" s="41">
        <v>0</v>
      </c>
      <c r="CK84" s="41">
        <v>0</v>
      </c>
      <c r="CL84" s="41"/>
      <c r="CM84" s="41">
        <v>0</v>
      </c>
      <c r="CN84" s="41" t="s">
        <v>542</v>
      </c>
      <c r="CO84" s="41">
        <v>0</v>
      </c>
      <c r="CP84" s="41">
        <v>0</v>
      </c>
      <c r="CQ84" s="41">
        <v>0</v>
      </c>
      <c r="CR84" s="41">
        <v>0</v>
      </c>
      <c r="CS84" s="41">
        <v>0</v>
      </c>
      <c r="CT84" s="41">
        <v>0</v>
      </c>
      <c r="CU84" s="41">
        <v>0</v>
      </c>
      <c r="CV84" s="41">
        <v>9999</v>
      </c>
      <c r="CW84" s="79">
        <v>9999</v>
      </c>
    </row>
    <row r="85" spans="1:101" s="21" customFormat="1">
      <c r="A85" s="21" t="s">
        <v>558</v>
      </c>
      <c r="B85" s="21" t="s">
        <v>580</v>
      </c>
      <c r="C85" s="41">
        <v>18</v>
      </c>
      <c r="D85" s="41">
        <v>1.2102482117063496E-2</v>
      </c>
      <c r="E85" s="41">
        <v>0</v>
      </c>
      <c r="F85" s="41">
        <v>5.8183874731265028E-3</v>
      </c>
      <c r="G85" s="41">
        <v>0</v>
      </c>
      <c r="H85" s="41">
        <v>0</v>
      </c>
      <c r="I85" s="41" t="s">
        <v>542</v>
      </c>
      <c r="J85" s="41"/>
      <c r="K85" s="41"/>
      <c r="L85" s="41">
        <v>1.3007691001386578E-2</v>
      </c>
      <c r="M85" s="41">
        <v>2.4452686083990552E-6</v>
      </c>
      <c r="N85" s="41">
        <v>2.4276197561486347E-6</v>
      </c>
      <c r="O85" s="41">
        <v>0</v>
      </c>
      <c r="P85" s="41">
        <v>0</v>
      </c>
      <c r="Q85" s="41">
        <v>0</v>
      </c>
      <c r="R85" s="41">
        <v>1.1602641870831233E-3</v>
      </c>
      <c r="S85" s="41">
        <v>2.6811940611624419E-3</v>
      </c>
      <c r="T85" s="41">
        <v>0</v>
      </c>
      <c r="U85" s="41">
        <v>2.8811136025802498E-3</v>
      </c>
      <c r="V85" s="41" t="s">
        <v>230</v>
      </c>
      <c r="W85" s="41" t="s">
        <v>230</v>
      </c>
      <c r="X85" s="41" t="s">
        <v>230</v>
      </c>
      <c r="Y85" s="41" t="s">
        <v>230</v>
      </c>
      <c r="Z85" s="41">
        <v>0</v>
      </c>
      <c r="AA85" s="41">
        <v>0</v>
      </c>
      <c r="AB85" s="41">
        <v>0</v>
      </c>
      <c r="AC85" s="41">
        <v>0</v>
      </c>
      <c r="AD85" s="41">
        <v>0</v>
      </c>
      <c r="AE85" s="41">
        <v>0</v>
      </c>
      <c r="AF85" s="41">
        <v>0</v>
      </c>
      <c r="AG85" s="41">
        <v>0</v>
      </c>
      <c r="AH85" s="41">
        <v>1.1602641870831233E-3</v>
      </c>
      <c r="AI85" s="41">
        <v>2.6811940611624419E-3</v>
      </c>
      <c r="AJ85" s="41">
        <v>0</v>
      </c>
      <c r="AK85" s="41">
        <v>2.8811136025802498E-3</v>
      </c>
      <c r="AL85" s="41">
        <v>6.7225718508258153E-3</v>
      </c>
      <c r="AM85" s="41">
        <v>6.7699629439910026E-3</v>
      </c>
      <c r="AN85" s="41">
        <v>8.6403195812045192E-4</v>
      </c>
      <c r="AO85" s="41">
        <v>0</v>
      </c>
      <c r="AP85" s="41">
        <v>0</v>
      </c>
      <c r="AQ85" s="41">
        <v>7.6339949021114548E-3</v>
      </c>
      <c r="AR85" s="41">
        <v>1.1602641870831233E-3</v>
      </c>
      <c r="AS85" s="79">
        <v>6.5795316162460695</v>
      </c>
      <c r="AT85" s="41">
        <v>6.7699629439910026E-3</v>
      </c>
      <c r="AU85" s="41">
        <v>1.0227564865540753E-3</v>
      </c>
      <c r="AV85" s="41">
        <v>0</v>
      </c>
      <c r="AW85" s="41">
        <v>0</v>
      </c>
      <c r="AX85" s="41">
        <v>7.7927194305450779E-3</v>
      </c>
      <c r="AY85" s="41">
        <v>2.6811940611624419E-3</v>
      </c>
      <c r="AZ85" s="79">
        <v>2.9064361820816935</v>
      </c>
      <c r="BA85" s="41">
        <v>6.7699629439910026E-3</v>
      </c>
      <c r="BB85" s="41">
        <v>1.8867884446745272E-3</v>
      </c>
      <c r="BC85" s="41">
        <v>0</v>
      </c>
      <c r="BD85" s="41">
        <v>0</v>
      </c>
      <c r="BE85" s="41">
        <v>8.6567513886655293E-3</v>
      </c>
      <c r="BF85" s="41">
        <v>3.8414582482455654E-3</v>
      </c>
      <c r="BG85" s="41">
        <v>11.057152683434943</v>
      </c>
      <c r="BH85" s="79">
        <v>2.2535065668406418</v>
      </c>
      <c r="BI85" s="41">
        <v>6.5633685271351592</v>
      </c>
      <c r="BJ85" s="41">
        <v>15.166946383491663</v>
      </c>
      <c r="BK85" s="41">
        <v>0</v>
      </c>
      <c r="BL85" s="41">
        <v>16.297848845800388</v>
      </c>
      <c r="BM85" s="41">
        <v>38.028163756427212</v>
      </c>
      <c r="BN85" s="41">
        <v>6.7699629439910026E-3</v>
      </c>
      <c r="BO85" s="41">
        <v>0</v>
      </c>
      <c r="BP85" s="41">
        <v>1.8867884446745272E-3</v>
      </c>
      <c r="BQ85" s="41">
        <v>0</v>
      </c>
      <c r="BR85" s="41">
        <v>0</v>
      </c>
      <c r="BS85" s="41">
        <v>0</v>
      </c>
      <c r="BT85" s="41">
        <v>0</v>
      </c>
      <c r="BU85" s="41">
        <v>0</v>
      </c>
      <c r="BV85" s="41">
        <v>0</v>
      </c>
      <c r="BW85" s="41">
        <v>0</v>
      </c>
      <c r="BX85" s="41">
        <v>6.7225718508258153E-3</v>
      </c>
      <c r="BY85" s="41"/>
      <c r="BZ85" s="41">
        <v>0</v>
      </c>
      <c r="CA85" s="41">
        <v>0</v>
      </c>
      <c r="CB85" s="41">
        <v>8.656751388665531E-3</v>
      </c>
      <c r="CC85" s="41">
        <v>6.7225718508258153E-3</v>
      </c>
      <c r="CD85" s="79">
        <v>1.2877142231811352</v>
      </c>
      <c r="CE85" s="41">
        <v>27.35500152923532</v>
      </c>
      <c r="CF85" s="41">
        <v>1.2357423389920349E-4</v>
      </c>
      <c r="CG85" s="41">
        <v>0</v>
      </c>
      <c r="CH85" s="41">
        <v>1.2357423389920349E-4</v>
      </c>
      <c r="CI85" s="41">
        <v>6.1786532256586239E-6</v>
      </c>
      <c r="CJ85" s="41">
        <v>0</v>
      </c>
      <c r="CK85" s="41">
        <v>6.1786532256586239E-6</v>
      </c>
      <c r="CL85" s="41"/>
      <c r="CM85" s="41">
        <v>0</v>
      </c>
      <c r="CN85" s="41" t="s">
        <v>542</v>
      </c>
      <c r="CO85" s="41">
        <v>0</v>
      </c>
      <c r="CP85" s="41">
        <v>0</v>
      </c>
      <c r="CQ85" s="41">
        <v>0</v>
      </c>
      <c r="CR85" s="41">
        <v>0</v>
      </c>
      <c r="CS85" s="41">
        <v>0</v>
      </c>
      <c r="CT85" s="41">
        <v>0</v>
      </c>
      <c r="CU85" s="41">
        <v>0</v>
      </c>
      <c r="CV85" s="41">
        <v>9999</v>
      </c>
      <c r="CW85" s="79">
        <v>9999</v>
      </c>
    </row>
    <row r="86" spans="1:101" s="21" customFormat="1">
      <c r="A86" s="21" t="s">
        <v>552</v>
      </c>
      <c r="B86" s="21" t="s">
        <v>581</v>
      </c>
      <c r="C86" s="41">
        <v>18</v>
      </c>
      <c r="D86" s="41">
        <v>1.4968799999999999E-2</v>
      </c>
      <c r="E86" s="41">
        <v>0</v>
      </c>
      <c r="F86" s="41">
        <v>7.1963980252398229E-3</v>
      </c>
      <c r="G86" s="41">
        <v>0</v>
      </c>
      <c r="H86" s="41">
        <v>0</v>
      </c>
      <c r="I86" s="41" t="s">
        <v>542</v>
      </c>
      <c r="J86" s="41"/>
      <c r="K86" s="41"/>
      <c r="L86" s="41">
        <v>1.6088396014816757E-2</v>
      </c>
      <c r="M86" s="41">
        <v>3.0243991597225295E-6</v>
      </c>
      <c r="N86" s="41">
        <v>3.0025704028600326E-6</v>
      </c>
      <c r="O86" s="41">
        <v>0</v>
      </c>
      <c r="P86" s="41">
        <v>0</v>
      </c>
      <c r="Q86" s="41">
        <v>0</v>
      </c>
      <c r="R86" s="41">
        <v>1.435057899331473E-3</v>
      </c>
      <c r="S86" s="41">
        <v>3.3162005342806827E-3</v>
      </c>
      <c r="T86" s="41">
        <v>0</v>
      </c>
      <c r="U86" s="41">
        <v>3.5634684585485171E-3</v>
      </c>
      <c r="V86" s="41" t="s">
        <v>230</v>
      </c>
      <c r="W86" s="41" t="s">
        <v>230</v>
      </c>
      <c r="X86" s="41" t="s">
        <v>230</v>
      </c>
      <c r="Y86" s="41" t="s">
        <v>230</v>
      </c>
      <c r="Z86" s="41">
        <v>0</v>
      </c>
      <c r="AA86" s="41">
        <v>0</v>
      </c>
      <c r="AB86" s="41">
        <v>0</v>
      </c>
      <c r="AC86" s="41">
        <v>0</v>
      </c>
      <c r="AD86" s="41">
        <v>0</v>
      </c>
      <c r="AE86" s="41">
        <v>0</v>
      </c>
      <c r="AF86" s="41">
        <v>0</v>
      </c>
      <c r="AG86" s="41">
        <v>0</v>
      </c>
      <c r="AH86" s="41">
        <v>1.435057899331473E-3</v>
      </c>
      <c r="AI86" s="41">
        <v>3.3162005342806827E-3</v>
      </c>
      <c r="AJ86" s="41">
        <v>0</v>
      </c>
      <c r="AK86" s="41">
        <v>3.5634684585485171E-3</v>
      </c>
      <c r="AL86" s="41">
        <v>8.3147268921606732E-3</v>
      </c>
      <c r="AM86" s="41">
        <v>8.3733419587651327E-3</v>
      </c>
      <c r="AN86" s="41">
        <v>1.0686668610299557E-3</v>
      </c>
      <c r="AO86" s="41">
        <v>0</v>
      </c>
      <c r="AP86" s="41">
        <v>0</v>
      </c>
      <c r="AQ86" s="41">
        <v>9.4420088197950877E-3</v>
      </c>
      <c r="AR86" s="41">
        <v>1.435057899331473E-3</v>
      </c>
      <c r="AS86" s="79">
        <v>6.5795316162460642</v>
      </c>
      <c r="AT86" s="41">
        <v>8.3733419587651327E-3</v>
      </c>
      <c r="AU86" s="41">
        <v>1.2649832611068771E-3</v>
      </c>
      <c r="AV86" s="41">
        <v>0</v>
      </c>
      <c r="AW86" s="41">
        <v>0</v>
      </c>
      <c r="AX86" s="41">
        <v>9.6383252198720092E-3</v>
      </c>
      <c r="AY86" s="41">
        <v>3.3162005342806827E-3</v>
      </c>
      <c r="AZ86" s="79">
        <v>2.9064361820816904</v>
      </c>
      <c r="BA86" s="41">
        <v>8.3733419587651327E-3</v>
      </c>
      <c r="BB86" s="41">
        <v>2.3336501221368328E-3</v>
      </c>
      <c r="BC86" s="41">
        <v>0</v>
      </c>
      <c r="BD86" s="41">
        <v>0</v>
      </c>
      <c r="BE86" s="41">
        <v>1.0706992080901964E-2</v>
      </c>
      <c r="BF86" s="41">
        <v>4.7512584336121561E-3</v>
      </c>
      <c r="BG86" s="41">
        <v>11.057152683434952</v>
      </c>
      <c r="BH86" s="79">
        <v>2.2535065668406395</v>
      </c>
      <c r="BI86" s="41">
        <v>6.5633685271351601</v>
      </c>
      <c r="BJ86" s="41">
        <v>15.166946383491668</v>
      </c>
      <c r="BK86" s="41">
        <v>0</v>
      </c>
      <c r="BL86" s="41">
        <v>16.297848845800392</v>
      </c>
      <c r="BM86" s="41">
        <v>38.028163756427219</v>
      </c>
      <c r="BN86" s="41">
        <v>8.3733419587651327E-3</v>
      </c>
      <c r="BO86" s="41">
        <v>0</v>
      </c>
      <c r="BP86" s="41">
        <v>2.3336501221368328E-3</v>
      </c>
      <c r="BQ86" s="41">
        <v>0</v>
      </c>
      <c r="BR86" s="41">
        <v>0</v>
      </c>
      <c r="BS86" s="41">
        <v>0</v>
      </c>
      <c r="BT86" s="41">
        <v>0</v>
      </c>
      <c r="BU86" s="41">
        <v>0</v>
      </c>
      <c r="BV86" s="41">
        <v>0</v>
      </c>
      <c r="BW86" s="41">
        <v>0</v>
      </c>
      <c r="BX86" s="41">
        <v>8.3147268921606732E-3</v>
      </c>
      <c r="BY86" s="41"/>
      <c r="BZ86" s="41">
        <v>0</v>
      </c>
      <c r="CA86" s="41">
        <v>0</v>
      </c>
      <c r="CB86" s="41">
        <v>1.0706992080901964E-2</v>
      </c>
      <c r="CC86" s="41">
        <v>8.3147268921606732E-3</v>
      </c>
      <c r="CD86" s="79">
        <v>1.2877142231811338</v>
      </c>
      <c r="CE86" s="41">
        <v>27.355001529235341</v>
      </c>
      <c r="CF86" s="41">
        <v>1.5284120848089438E-4</v>
      </c>
      <c r="CG86" s="41">
        <v>0</v>
      </c>
      <c r="CH86" s="41">
        <v>1.5284120848089438E-4</v>
      </c>
      <c r="CI86" s="41">
        <v>7.6419881070379573E-6</v>
      </c>
      <c r="CJ86" s="41">
        <v>0</v>
      </c>
      <c r="CK86" s="41">
        <v>7.6419881070379573E-6</v>
      </c>
      <c r="CL86" s="41"/>
      <c r="CM86" s="41">
        <v>0</v>
      </c>
      <c r="CN86" s="41" t="s">
        <v>542</v>
      </c>
      <c r="CO86" s="41">
        <v>0</v>
      </c>
      <c r="CP86" s="41">
        <v>0</v>
      </c>
      <c r="CQ86" s="41">
        <v>0</v>
      </c>
      <c r="CR86" s="41">
        <v>0</v>
      </c>
      <c r="CS86" s="41">
        <v>0</v>
      </c>
      <c r="CT86" s="41">
        <v>0</v>
      </c>
      <c r="CU86" s="41">
        <v>0</v>
      </c>
      <c r="CV86" s="41">
        <v>9999</v>
      </c>
      <c r="CW86" s="79">
        <v>9999</v>
      </c>
    </row>
    <row r="87" spans="1:101" s="21" customFormat="1">
      <c r="A87" s="21" t="s">
        <v>557</v>
      </c>
      <c r="B87" s="21" t="s">
        <v>582</v>
      </c>
      <c r="C87" s="41">
        <v>18</v>
      </c>
      <c r="D87" s="41">
        <v>7.5471737417228167E-3</v>
      </c>
      <c r="E87" s="41">
        <v>0</v>
      </c>
      <c r="F87" s="41">
        <v>3.628378107201373E-3</v>
      </c>
      <c r="G87" s="41">
        <v>0</v>
      </c>
      <c r="H87" s="41">
        <v>0</v>
      </c>
      <c r="I87" s="41" t="s">
        <v>542</v>
      </c>
      <c r="J87" s="41"/>
      <c r="K87" s="41"/>
      <c r="L87" s="41">
        <v>8.1116669305130035E-3</v>
      </c>
      <c r="M87" s="41">
        <v>1.5248828177774054E-6</v>
      </c>
      <c r="N87" s="41">
        <v>1.5138768974225949E-6</v>
      </c>
      <c r="O87" s="41">
        <v>0</v>
      </c>
      <c r="P87" s="41">
        <v>0</v>
      </c>
      <c r="Q87" s="41">
        <v>0</v>
      </c>
      <c r="R87" s="41">
        <v>7.2354706427278051E-4</v>
      </c>
      <c r="S87" s="41">
        <v>1.6720072146471554E-3</v>
      </c>
      <c r="T87" s="41">
        <v>0</v>
      </c>
      <c r="U87" s="41">
        <v>1.7966781291629821E-3</v>
      </c>
      <c r="V87" s="41" t="s">
        <v>230</v>
      </c>
      <c r="W87" s="41" t="s">
        <v>230</v>
      </c>
      <c r="X87" s="41" t="s">
        <v>230</v>
      </c>
      <c r="Y87" s="41" t="s">
        <v>230</v>
      </c>
      <c r="Z87" s="41">
        <v>0</v>
      </c>
      <c r="AA87" s="41">
        <v>0</v>
      </c>
      <c r="AB87" s="41">
        <v>0</v>
      </c>
      <c r="AC87" s="41">
        <v>0</v>
      </c>
      <c r="AD87" s="41">
        <v>0</v>
      </c>
      <c r="AE87" s="41">
        <v>0</v>
      </c>
      <c r="AF87" s="41">
        <v>0</v>
      </c>
      <c r="AG87" s="41">
        <v>0</v>
      </c>
      <c r="AH87" s="41">
        <v>7.2354706427278051E-4</v>
      </c>
      <c r="AI87" s="41">
        <v>1.6720072146471554E-3</v>
      </c>
      <c r="AJ87" s="41">
        <v>0</v>
      </c>
      <c r="AK87" s="41">
        <v>1.7966781291629821E-3</v>
      </c>
      <c r="AL87" s="41">
        <v>4.1922324080829179E-3</v>
      </c>
      <c r="AM87" s="41">
        <v>4.2217857518076392E-3</v>
      </c>
      <c r="AN87" s="41">
        <v>5.3881503341714947E-4</v>
      </c>
      <c r="AO87" s="41">
        <v>0</v>
      </c>
      <c r="AP87" s="41">
        <v>0</v>
      </c>
      <c r="AQ87" s="41">
        <v>4.7606007852247882E-3</v>
      </c>
      <c r="AR87" s="41">
        <v>7.2354706427278051E-4</v>
      </c>
      <c r="AS87" s="79">
        <v>6.5795316162460722</v>
      </c>
      <c r="AT87" s="41">
        <v>4.2217857518076392E-3</v>
      </c>
      <c r="AU87" s="41">
        <v>6.3779651354448704E-4</v>
      </c>
      <c r="AV87" s="41">
        <v>0</v>
      </c>
      <c r="AW87" s="41">
        <v>0</v>
      </c>
      <c r="AX87" s="41">
        <v>4.859582265352126E-3</v>
      </c>
      <c r="AY87" s="41">
        <v>1.6720072146471554E-3</v>
      </c>
      <c r="AZ87" s="79">
        <v>2.906436182081694</v>
      </c>
      <c r="BA87" s="41">
        <v>4.2217857518076392E-3</v>
      </c>
      <c r="BB87" s="41">
        <v>1.1766115469616365E-3</v>
      </c>
      <c r="BC87" s="41">
        <v>0</v>
      </c>
      <c r="BD87" s="41">
        <v>0</v>
      </c>
      <c r="BE87" s="41">
        <v>5.3983972987692759E-3</v>
      </c>
      <c r="BF87" s="41">
        <v>2.395554278919936E-3</v>
      </c>
      <c r="BG87" s="41">
        <v>11.057152683434941</v>
      </c>
      <c r="BH87" s="79">
        <v>2.2535065668406427</v>
      </c>
      <c r="BI87" s="41">
        <v>6.5633685271351574</v>
      </c>
      <c r="BJ87" s="41">
        <v>15.166946383491663</v>
      </c>
      <c r="BK87" s="41">
        <v>0</v>
      </c>
      <c r="BL87" s="41">
        <v>16.297848845800385</v>
      </c>
      <c r="BM87" s="41">
        <v>38.028163756427212</v>
      </c>
      <c r="BN87" s="41">
        <v>4.2217857518076392E-3</v>
      </c>
      <c r="BO87" s="41">
        <v>0</v>
      </c>
      <c r="BP87" s="41">
        <v>1.1766115469616365E-3</v>
      </c>
      <c r="BQ87" s="41">
        <v>0</v>
      </c>
      <c r="BR87" s="41">
        <v>0</v>
      </c>
      <c r="BS87" s="41">
        <v>0</v>
      </c>
      <c r="BT87" s="41">
        <v>0</v>
      </c>
      <c r="BU87" s="41">
        <v>0</v>
      </c>
      <c r="BV87" s="41">
        <v>0</v>
      </c>
      <c r="BW87" s="41">
        <v>0</v>
      </c>
      <c r="BX87" s="41">
        <v>4.1922324080829179E-3</v>
      </c>
      <c r="BY87" s="41"/>
      <c r="BZ87" s="41">
        <v>0</v>
      </c>
      <c r="CA87" s="41">
        <v>0</v>
      </c>
      <c r="CB87" s="41">
        <v>5.398397298769275E-3</v>
      </c>
      <c r="CC87" s="41">
        <v>4.1922324080829179E-3</v>
      </c>
      <c r="CD87" s="79">
        <v>1.2877142231811354</v>
      </c>
      <c r="CE87" s="41">
        <v>27.355001529235331</v>
      </c>
      <c r="CF87" s="41">
        <v>7.7061565075369363E-5</v>
      </c>
      <c r="CG87" s="41">
        <v>0</v>
      </c>
      <c r="CH87" s="41">
        <v>7.7061565075369363E-5</v>
      </c>
      <c r="CI87" s="41">
        <v>3.8530417919936762E-6</v>
      </c>
      <c r="CJ87" s="41">
        <v>0</v>
      </c>
      <c r="CK87" s="41">
        <v>3.8530417919936762E-6</v>
      </c>
      <c r="CL87" s="41"/>
      <c r="CM87" s="41">
        <v>0</v>
      </c>
      <c r="CN87" s="41" t="s">
        <v>542</v>
      </c>
      <c r="CO87" s="41">
        <v>0</v>
      </c>
      <c r="CP87" s="41">
        <v>0</v>
      </c>
      <c r="CQ87" s="41">
        <v>0</v>
      </c>
      <c r="CR87" s="41">
        <v>0</v>
      </c>
      <c r="CS87" s="41">
        <v>0</v>
      </c>
      <c r="CT87" s="41">
        <v>0</v>
      </c>
      <c r="CU87" s="41">
        <v>0</v>
      </c>
      <c r="CV87" s="41">
        <v>9999</v>
      </c>
      <c r="CW87" s="79">
        <v>9999</v>
      </c>
    </row>
    <row r="88" spans="1:101" s="21" customFormat="1">
      <c r="A88" s="21" t="s">
        <v>553</v>
      </c>
      <c r="B88" s="21" t="s">
        <v>583</v>
      </c>
      <c r="C88" s="41">
        <v>18</v>
      </c>
      <c r="D88" s="41">
        <v>1.7191952435074043E-2</v>
      </c>
      <c r="E88" s="41">
        <v>0</v>
      </c>
      <c r="F88" s="41">
        <v>8.2652004538629545E-3</v>
      </c>
      <c r="G88" s="41">
        <v>0</v>
      </c>
      <c r="H88" s="41">
        <v>0</v>
      </c>
      <c r="I88" s="41" t="s">
        <v>542</v>
      </c>
      <c r="J88" s="41"/>
      <c r="K88" s="41"/>
      <c r="L88" s="41">
        <v>1.8477829822254589E-2</v>
      </c>
      <c r="M88" s="41">
        <v>3.4735801466134647E-6</v>
      </c>
      <c r="N88" s="41">
        <v>3.4485094028199178E-6</v>
      </c>
      <c r="O88" s="41">
        <v>0</v>
      </c>
      <c r="P88" s="41">
        <v>0</v>
      </c>
      <c r="Q88" s="41">
        <v>0</v>
      </c>
      <c r="R88" s="41">
        <v>1.6481913811984901E-3</v>
      </c>
      <c r="S88" s="41">
        <v>3.8087195934557623E-3</v>
      </c>
      <c r="T88" s="41">
        <v>0</v>
      </c>
      <c r="U88" s="41">
        <v>4.0927115228510452E-3</v>
      </c>
      <c r="V88" s="41" t="s">
        <v>230</v>
      </c>
      <c r="W88" s="41" t="s">
        <v>230</v>
      </c>
      <c r="X88" s="41" t="s">
        <v>230</v>
      </c>
      <c r="Y88" s="41" t="s">
        <v>230</v>
      </c>
      <c r="Z88" s="41">
        <v>0</v>
      </c>
      <c r="AA88" s="41">
        <v>0</v>
      </c>
      <c r="AB88" s="41">
        <v>0</v>
      </c>
      <c r="AC88" s="41">
        <v>0</v>
      </c>
      <c r="AD88" s="41">
        <v>0</v>
      </c>
      <c r="AE88" s="41">
        <v>0</v>
      </c>
      <c r="AF88" s="41">
        <v>0</v>
      </c>
      <c r="AG88" s="41">
        <v>0</v>
      </c>
      <c r="AH88" s="41">
        <v>1.6481913811984901E-3</v>
      </c>
      <c r="AI88" s="41">
        <v>3.8087195934557623E-3</v>
      </c>
      <c r="AJ88" s="41">
        <v>0</v>
      </c>
      <c r="AK88" s="41">
        <v>4.0927115228510452E-3</v>
      </c>
      <c r="AL88" s="41">
        <v>9.549622497505298E-3</v>
      </c>
      <c r="AM88" s="41">
        <v>9.6169430199949234E-3</v>
      </c>
      <c r="AN88" s="41">
        <v>1.2273842822248195E-3</v>
      </c>
      <c r="AO88" s="41">
        <v>0</v>
      </c>
      <c r="AP88" s="41">
        <v>0</v>
      </c>
      <c r="AQ88" s="41">
        <v>1.0844327302219743E-2</v>
      </c>
      <c r="AR88" s="41">
        <v>1.6481913811984901E-3</v>
      </c>
      <c r="AS88" s="79">
        <v>6.5795316162460695</v>
      </c>
      <c r="AT88" s="41">
        <v>9.6169430199949234E-3</v>
      </c>
      <c r="AU88" s="41">
        <v>1.4528574138283812E-3</v>
      </c>
      <c r="AV88" s="41">
        <v>0</v>
      </c>
      <c r="AW88" s="41">
        <v>0</v>
      </c>
      <c r="AX88" s="41">
        <v>1.1069800433823305E-2</v>
      </c>
      <c r="AY88" s="41">
        <v>3.8087195934557623E-3</v>
      </c>
      <c r="AZ88" s="79">
        <v>2.9064361820816931</v>
      </c>
      <c r="BA88" s="41">
        <v>9.6169430199949234E-3</v>
      </c>
      <c r="BB88" s="41">
        <v>2.6802416960532006E-3</v>
      </c>
      <c r="BC88" s="41">
        <v>0</v>
      </c>
      <c r="BD88" s="41">
        <v>0</v>
      </c>
      <c r="BE88" s="41">
        <v>1.2297184716048125E-2</v>
      </c>
      <c r="BF88" s="41">
        <v>5.456910974654252E-3</v>
      </c>
      <c r="BG88" s="41">
        <v>11.057152683434939</v>
      </c>
      <c r="BH88" s="79">
        <v>2.2535065668406418</v>
      </c>
      <c r="BI88" s="41">
        <v>6.5633685271351592</v>
      </c>
      <c r="BJ88" s="41">
        <v>15.166946383491664</v>
      </c>
      <c r="BK88" s="41">
        <v>0</v>
      </c>
      <c r="BL88" s="41">
        <v>16.297848845800392</v>
      </c>
      <c r="BM88" s="41">
        <v>38.028163756427219</v>
      </c>
      <c r="BN88" s="41">
        <v>9.6169430199949234E-3</v>
      </c>
      <c r="BO88" s="41">
        <v>0</v>
      </c>
      <c r="BP88" s="41">
        <v>2.6802416960532006E-3</v>
      </c>
      <c r="BQ88" s="41">
        <v>0</v>
      </c>
      <c r="BR88" s="41">
        <v>0</v>
      </c>
      <c r="BS88" s="41">
        <v>0</v>
      </c>
      <c r="BT88" s="41">
        <v>0</v>
      </c>
      <c r="BU88" s="41">
        <v>0</v>
      </c>
      <c r="BV88" s="41">
        <v>0</v>
      </c>
      <c r="BW88" s="41">
        <v>0</v>
      </c>
      <c r="BX88" s="41">
        <v>9.549622497505298E-3</v>
      </c>
      <c r="BY88" s="41"/>
      <c r="BZ88" s="41">
        <v>0</v>
      </c>
      <c r="CA88" s="41">
        <v>0</v>
      </c>
      <c r="CB88" s="41">
        <v>1.2297184716048125E-2</v>
      </c>
      <c r="CC88" s="41">
        <v>9.549622497505298E-3</v>
      </c>
      <c r="CD88" s="79">
        <v>1.2877142231811349</v>
      </c>
      <c r="CE88" s="41">
        <v>27.355001529235334</v>
      </c>
      <c r="CF88" s="41">
        <v>1.7554104446066294E-4</v>
      </c>
      <c r="CG88" s="41">
        <v>0</v>
      </c>
      <c r="CH88" s="41">
        <v>1.7554104446066294E-4</v>
      </c>
      <c r="CI88" s="41">
        <v>8.7769691655709272E-6</v>
      </c>
      <c r="CJ88" s="41">
        <v>0</v>
      </c>
      <c r="CK88" s="41">
        <v>8.7769691655709272E-6</v>
      </c>
      <c r="CL88" s="41"/>
      <c r="CM88" s="41">
        <v>0</v>
      </c>
      <c r="CN88" s="41" t="s">
        <v>542</v>
      </c>
      <c r="CO88" s="41">
        <v>0</v>
      </c>
      <c r="CP88" s="41">
        <v>0</v>
      </c>
      <c r="CQ88" s="41">
        <v>0</v>
      </c>
      <c r="CR88" s="41">
        <v>0</v>
      </c>
      <c r="CS88" s="41">
        <v>0</v>
      </c>
      <c r="CT88" s="41">
        <v>0</v>
      </c>
      <c r="CU88" s="41">
        <v>0</v>
      </c>
      <c r="CV88" s="41">
        <v>9999</v>
      </c>
      <c r="CW88" s="79">
        <v>9999</v>
      </c>
    </row>
    <row r="89" spans="1:101" s="21" customFormat="1">
      <c r="A89" s="21" t="s">
        <v>554</v>
      </c>
      <c r="B89" s="21" t="s">
        <v>584</v>
      </c>
      <c r="C89" s="41">
        <v>18</v>
      </c>
      <c r="D89" s="41">
        <v>2.4988228903044189E-2</v>
      </c>
      <c r="E89" s="41">
        <v>0</v>
      </c>
      <c r="F89" s="41">
        <v>1.2013337150079354E-2</v>
      </c>
      <c r="G89" s="41">
        <v>0</v>
      </c>
      <c r="H89" s="41">
        <v>0</v>
      </c>
      <c r="I89" s="41" t="s">
        <v>542</v>
      </c>
      <c r="J89" s="41"/>
      <c r="K89" s="41"/>
      <c r="L89" s="41">
        <v>2.6857231194288456E-2</v>
      </c>
      <c r="M89" s="41">
        <v>5.0487933900727565E-6</v>
      </c>
      <c r="N89" s="41">
        <v>5.0123534634821836E-6</v>
      </c>
      <c r="O89" s="41">
        <v>0</v>
      </c>
      <c r="P89" s="41">
        <v>0</v>
      </c>
      <c r="Q89" s="41">
        <v>0</v>
      </c>
      <c r="R89" s="41">
        <v>2.3956199079162382E-3</v>
      </c>
      <c r="S89" s="41">
        <v>5.535913235463305E-3</v>
      </c>
      <c r="T89" s="41">
        <v>0</v>
      </c>
      <c r="U89" s="41">
        <v>5.9486909793028415E-3</v>
      </c>
      <c r="V89" s="41" t="s">
        <v>230</v>
      </c>
      <c r="W89" s="41" t="s">
        <v>230</v>
      </c>
      <c r="X89" s="41" t="s">
        <v>230</v>
      </c>
      <c r="Y89" s="41" t="s">
        <v>230</v>
      </c>
      <c r="Z89" s="41">
        <v>0</v>
      </c>
      <c r="AA89" s="41">
        <v>0</v>
      </c>
      <c r="AB89" s="41">
        <v>0</v>
      </c>
      <c r="AC89" s="41">
        <v>0</v>
      </c>
      <c r="AD89" s="41">
        <v>0</v>
      </c>
      <c r="AE89" s="41">
        <v>0</v>
      </c>
      <c r="AF89" s="41">
        <v>0</v>
      </c>
      <c r="AG89" s="41">
        <v>0</v>
      </c>
      <c r="AH89" s="41">
        <v>2.3956199079162382E-3</v>
      </c>
      <c r="AI89" s="41">
        <v>5.535913235463305E-3</v>
      </c>
      <c r="AJ89" s="41">
        <v>0</v>
      </c>
      <c r="AK89" s="41">
        <v>5.9486909793028415E-3</v>
      </c>
      <c r="AL89" s="41">
        <v>1.3880224122682385E-2</v>
      </c>
      <c r="AM89" s="41">
        <v>1.3978073429338865E-2</v>
      </c>
      <c r="AN89" s="41">
        <v>1.7839834953045166E-3</v>
      </c>
      <c r="AO89" s="41">
        <v>0</v>
      </c>
      <c r="AP89" s="41">
        <v>0</v>
      </c>
      <c r="AQ89" s="41">
        <v>1.5762056924643383E-2</v>
      </c>
      <c r="AR89" s="41">
        <v>2.3956199079162382E-3</v>
      </c>
      <c r="AS89" s="79">
        <v>6.5795316162460677</v>
      </c>
      <c r="AT89" s="41">
        <v>1.3978073429338865E-2</v>
      </c>
      <c r="AU89" s="41">
        <v>2.1117050990766099E-3</v>
      </c>
      <c r="AV89" s="41">
        <v>0</v>
      </c>
      <c r="AW89" s="41">
        <v>0</v>
      </c>
      <c r="AX89" s="41">
        <v>1.6089778528415477E-2</v>
      </c>
      <c r="AY89" s="41">
        <v>5.535913235463305E-3</v>
      </c>
      <c r="AZ89" s="79">
        <v>2.9064361820816922</v>
      </c>
      <c r="BA89" s="41">
        <v>1.3978073429338865E-2</v>
      </c>
      <c r="BB89" s="41">
        <v>3.8956885943811264E-3</v>
      </c>
      <c r="BC89" s="41">
        <v>0</v>
      </c>
      <c r="BD89" s="41">
        <v>0</v>
      </c>
      <c r="BE89" s="41">
        <v>1.7873762023719993E-2</v>
      </c>
      <c r="BF89" s="41">
        <v>7.9315331433795436E-3</v>
      </c>
      <c r="BG89" s="41">
        <v>11.057152683434939</v>
      </c>
      <c r="BH89" s="79">
        <v>2.2535065668406409</v>
      </c>
      <c r="BI89" s="41">
        <v>6.5633685271351592</v>
      </c>
      <c r="BJ89" s="41">
        <v>15.166946383491664</v>
      </c>
      <c r="BK89" s="41">
        <v>0</v>
      </c>
      <c r="BL89" s="41">
        <v>16.297848845800388</v>
      </c>
      <c r="BM89" s="41">
        <v>38.028163756427212</v>
      </c>
      <c r="BN89" s="41">
        <v>1.3978073429338865E-2</v>
      </c>
      <c r="BO89" s="41">
        <v>0</v>
      </c>
      <c r="BP89" s="41">
        <v>3.8956885943811264E-3</v>
      </c>
      <c r="BQ89" s="41">
        <v>0</v>
      </c>
      <c r="BR89" s="41">
        <v>0</v>
      </c>
      <c r="BS89" s="41">
        <v>0</v>
      </c>
      <c r="BT89" s="41">
        <v>0</v>
      </c>
      <c r="BU89" s="41">
        <v>0</v>
      </c>
      <c r="BV89" s="41">
        <v>0</v>
      </c>
      <c r="BW89" s="41">
        <v>0</v>
      </c>
      <c r="BX89" s="41">
        <v>1.3880224122682385E-2</v>
      </c>
      <c r="BY89" s="41"/>
      <c r="BZ89" s="41">
        <v>0</v>
      </c>
      <c r="CA89" s="41">
        <v>0</v>
      </c>
      <c r="CB89" s="41">
        <v>1.7873762023719993E-2</v>
      </c>
      <c r="CC89" s="41">
        <v>1.3880224122682385E-2</v>
      </c>
      <c r="CD89" s="79">
        <v>1.2877142231811345</v>
      </c>
      <c r="CE89" s="41">
        <v>27.355001529235327</v>
      </c>
      <c r="CF89" s="41">
        <v>2.5514611079969552E-4</v>
      </c>
      <c r="CG89" s="41">
        <v>0</v>
      </c>
      <c r="CH89" s="41">
        <v>2.5514611079969552E-4</v>
      </c>
      <c r="CI89" s="41">
        <v>1.2757184817287017E-5</v>
      </c>
      <c r="CJ89" s="41">
        <v>0</v>
      </c>
      <c r="CK89" s="41">
        <v>1.2757184817287017E-5</v>
      </c>
      <c r="CL89" s="41"/>
      <c r="CM89" s="41">
        <v>0</v>
      </c>
      <c r="CN89" s="41" t="s">
        <v>542</v>
      </c>
      <c r="CO89" s="41">
        <v>0</v>
      </c>
      <c r="CP89" s="41">
        <v>0</v>
      </c>
      <c r="CQ89" s="41">
        <v>0</v>
      </c>
      <c r="CR89" s="41">
        <v>0</v>
      </c>
      <c r="CS89" s="41">
        <v>0</v>
      </c>
      <c r="CT89" s="41">
        <v>0</v>
      </c>
      <c r="CU89" s="41">
        <v>0</v>
      </c>
      <c r="CV89" s="41">
        <v>9999</v>
      </c>
      <c r="CW89" s="79">
        <v>9999</v>
      </c>
    </row>
    <row r="90" spans="1:101" s="21" customFormat="1">
      <c r="A90" s="21" t="s">
        <v>550</v>
      </c>
      <c r="B90" s="21" t="s">
        <v>585</v>
      </c>
      <c r="C90" s="41">
        <v>18</v>
      </c>
      <c r="D90" s="41">
        <v>0.34326879141292543</v>
      </c>
      <c r="E90" s="41">
        <v>-5.7288576340804977E-3</v>
      </c>
      <c r="F90" s="41">
        <v>0.10045295355529682</v>
      </c>
      <c r="G90" s="41">
        <v>0</v>
      </c>
      <c r="H90" s="41">
        <v>0</v>
      </c>
      <c r="I90" s="41" t="s">
        <v>542</v>
      </c>
      <c r="J90" s="41"/>
      <c r="K90" s="41"/>
      <c r="L90" s="41">
        <v>0.36894368658667859</v>
      </c>
      <c r="M90" s="41">
        <v>6.9356384233086149E-5</v>
      </c>
      <c r="N90" s="41">
        <v>6.8855800954116837E-5</v>
      </c>
      <c r="O90" s="41">
        <v>-5.7861462535314526E-3</v>
      </c>
      <c r="P90" s="41">
        <v>0</v>
      </c>
      <c r="Q90" s="41">
        <v>0</v>
      </c>
      <c r="R90" s="41">
        <v>2.0031660839924463E-2</v>
      </c>
      <c r="S90" s="41">
        <v>4.6290121402650805E-2</v>
      </c>
      <c r="T90" s="41">
        <v>0</v>
      </c>
      <c r="U90" s="41">
        <v>4.9741680533354073E-2</v>
      </c>
      <c r="V90" s="41" t="s">
        <v>230</v>
      </c>
      <c r="W90" s="41" t="s">
        <v>230</v>
      </c>
      <c r="X90" s="41" t="s">
        <v>230</v>
      </c>
      <c r="Y90" s="41" t="s">
        <v>230</v>
      </c>
      <c r="Z90" s="41">
        <v>0</v>
      </c>
      <c r="AA90" s="41">
        <v>0</v>
      </c>
      <c r="AB90" s="41">
        <v>0</v>
      </c>
      <c r="AC90" s="41">
        <v>0</v>
      </c>
      <c r="AD90" s="41">
        <v>0</v>
      </c>
      <c r="AE90" s="41">
        <v>0</v>
      </c>
      <c r="AF90" s="41">
        <v>0</v>
      </c>
      <c r="AG90" s="41">
        <v>0</v>
      </c>
      <c r="AH90" s="41">
        <v>2.0031660839924463E-2</v>
      </c>
      <c r="AI90" s="41">
        <v>4.6290121402650805E-2</v>
      </c>
      <c r="AJ90" s="41">
        <v>0</v>
      </c>
      <c r="AK90" s="41">
        <v>4.9741680533354073E-2</v>
      </c>
      <c r="AL90" s="41">
        <v>0.11606346277592933</v>
      </c>
      <c r="AM90" s="41">
        <v>0.19201986627334516</v>
      </c>
      <c r="AN90" s="41">
        <v>2.4506973291699912E-2</v>
      </c>
      <c r="AO90" s="41">
        <v>0</v>
      </c>
      <c r="AP90" s="41">
        <v>0</v>
      </c>
      <c r="AQ90" s="41">
        <v>0.21652683956504507</v>
      </c>
      <c r="AR90" s="41">
        <v>2.0031660839924463E-2</v>
      </c>
      <c r="AS90" s="79">
        <v>10.809230512404261</v>
      </c>
      <c r="AT90" s="41">
        <v>0.19201986627334516</v>
      </c>
      <c r="AU90" s="41">
        <v>2.9008956977028141E-2</v>
      </c>
      <c r="AV90" s="41">
        <v>0</v>
      </c>
      <c r="AW90" s="41">
        <v>0</v>
      </c>
      <c r="AX90" s="41">
        <v>0.22102882325037332</v>
      </c>
      <c r="AY90" s="41">
        <v>4.6290121402650805E-2</v>
      </c>
      <c r="AZ90" s="79">
        <v>4.7748594419913557</v>
      </c>
      <c r="BA90" s="41">
        <v>0.19201986627334516</v>
      </c>
      <c r="BB90" s="41">
        <v>5.3515930268728057E-2</v>
      </c>
      <c r="BC90" s="41">
        <v>0</v>
      </c>
      <c r="BD90" s="41">
        <v>0</v>
      </c>
      <c r="BE90" s="41">
        <v>0.24553579654207322</v>
      </c>
      <c r="BF90" s="41">
        <v>6.6321782242575261E-2</v>
      </c>
      <c r="BG90" s="41">
        <v>2.5539859792766175</v>
      </c>
      <c r="BH90" s="79">
        <v>3.7021893598096276</v>
      </c>
      <c r="BI90" s="41">
        <v>3.9950938860822713</v>
      </c>
      <c r="BJ90" s="41">
        <v>9.2320543203862311</v>
      </c>
      <c r="BK90" s="41">
        <v>0</v>
      </c>
      <c r="BL90" s="41">
        <v>9.9204297322263244</v>
      </c>
      <c r="BM90" s="41">
        <v>23.147577938694823</v>
      </c>
      <c r="BN90" s="41">
        <v>0.19201986627334516</v>
      </c>
      <c r="BO90" s="41">
        <v>-4.1756306869140968E-2</v>
      </c>
      <c r="BP90" s="41">
        <v>5.3515930268728057E-2</v>
      </c>
      <c r="BQ90" s="41">
        <v>0</v>
      </c>
      <c r="BR90" s="41">
        <v>0</v>
      </c>
      <c r="BS90" s="41">
        <v>0</v>
      </c>
      <c r="BT90" s="41">
        <v>0</v>
      </c>
      <c r="BU90" s="41">
        <v>0</v>
      </c>
      <c r="BV90" s="41">
        <v>0</v>
      </c>
      <c r="BW90" s="41">
        <v>0</v>
      </c>
      <c r="BX90" s="41">
        <v>0.11606346277592933</v>
      </c>
      <c r="BY90" s="41"/>
      <c r="BZ90" s="41">
        <v>0</v>
      </c>
      <c r="CA90" s="41">
        <v>0</v>
      </c>
      <c r="CB90" s="41">
        <v>0.20377948967293222</v>
      </c>
      <c r="CC90" s="41">
        <v>0.11606346277592933</v>
      </c>
      <c r="CD90" s="79">
        <v>1.5557987259408144</v>
      </c>
      <c r="CE90" s="41">
        <v>20.802250712872173</v>
      </c>
      <c r="CF90" s="41">
        <v>3.5049981904579923E-3</v>
      </c>
      <c r="CG90" s="41">
        <v>-6.7697911166317824E-4</v>
      </c>
      <c r="CH90" s="41">
        <v>2.8280190787948142E-3</v>
      </c>
      <c r="CI90" s="41">
        <v>1.7524825112867227E-4</v>
      </c>
      <c r="CJ90" s="41">
        <v>-3.3848955583158993E-5</v>
      </c>
      <c r="CK90" s="41">
        <v>1.4139929554551328E-4</v>
      </c>
      <c r="CL90" s="41"/>
      <c r="CM90" s="41">
        <v>-5.7288576340804977E-3</v>
      </c>
      <c r="CN90" s="41" t="s">
        <v>542</v>
      </c>
      <c r="CO90" s="41">
        <v>0</v>
      </c>
      <c r="CP90" s="41">
        <v>0</v>
      </c>
      <c r="CQ90" s="41">
        <v>-4.1756306869140968E-2</v>
      </c>
      <c r="CR90" s="41">
        <v>0</v>
      </c>
      <c r="CS90" s="41">
        <v>0</v>
      </c>
      <c r="CT90" s="41">
        <v>-4.1756306869140968E-2</v>
      </c>
      <c r="CU90" s="41">
        <v>0</v>
      </c>
      <c r="CV90" s="41">
        <v>9999</v>
      </c>
      <c r="CW90" s="87">
        <v>0</v>
      </c>
    </row>
    <row r="91" spans="1:101" s="21" customFormat="1">
      <c r="A91" s="21" t="s">
        <v>556</v>
      </c>
      <c r="B91" s="21" t="s">
        <v>586</v>
      </c>
      <c r="C91" s="41">
        <v>18</v>
      </c>
      <c r="D91" s="41">
        <v>3.1993702009336718E-2</v>
      </c>
      <c r="E91" s="41">
        <v>-5.3394706592538701E-4</v>
      </c>
      <c r="F91" s="41">
        <v>9.3625227297167365E-3</v>
      </c>
      <c r="G91" s="41">
        <v>0</v>
      </c>
      <c r="H91" s="41">
        <v>0</v>
      </c>
      <c r="I91" s="41" t="s">
        <v>542</v>
      </c>
      <c r="J91" s="41"/>
      <c r="K91" s="41"/>
      <c r="L91" s="41">
        <v>3.4386680823195431E-2</v>
      </c>
      <c r="M91" s="41">
        <v>6.4642272909953353E-6</v>
      </c>
      <c r="N91" s="41">
        <v>6.4175713972501463E-6</v>
      </c>
      <c r="O91" s="41">
        <v>-5.3928654060263876E-4</v>
      </c>
      <c r="P91" s="41">
        <v>0</v>
      </c>
      <c r="Q91" s="41">
        <v>0</v>
      </c>
      <c r="R91" s="41">
        <v>1.8670121015857397E-3</v>
      </c>
      <c r="S91" s="41">
        <v>4.3143809958270047E-3</v>
      </c>
      <c r="T91" s="41">
        <v>0</v>
      </c>
      <c r="U91" s="41">
        <v>4.6360768710645792E-3</v>
      </c>
      <c r="V91" s="41" t="s">
        <v>230</v>
      </c>
      <c r="W91" s="41" t="s">
        <v>230</v>
      </c>
      <c r="X91" s="41" t="s">
        <v>230</v>
      </c>
      <c r="Y91" s="41" t="s">
        <v>230</v>
      </c>
      <c r="Z91" s="41">
        <v>0</v>
      </c>
      <c r="AA91" s="41">
        <v>0</v>
      </c>
      <c r="AB91" s="41">
        <v>0</v>
      </c>
      <c r="AC91" s="41">
        <v>0</v>
      </c>
      <c r="AD91" s="41">
        <v>0</v>
      </c>
      <c r="AE91" s="41">
        <v>0</v>
      </c>
      <c r="AF91" s="41">
        <v>0</v>
      </c>
      <c r="AG91" s="41">
        <v>0</v>
      </c>
      <c r="AH91" s="41">
        <v>1.8670121015857397E-3</v>
      </c>
      <c r="AI91" s="41">
        <v>4.3143809958270047E-3</v>
      </c>
      <c r="AJ91" s="41">
        <v>0</v>
      </c>
      <c r="AK91" s="41">
        <v>4.6360768710645792E-3</v>
      </c>
      <c r="AL91" s="41">
        <v>1.0817469968477324E-2</v>
      </c>
      <c r="AM91" s="41">
        <v>1.7896839255719058E-2</v>
      </c>
      <c r="AN91" s="41">
        <v>2.2841249197694978E-3</v>
      </c>
      <c r="AO91" s="41">
        <v>0</v>
      </c>
      <c r="AP91" s="41">
        <v>0</v>
      </c>
      <c r="AQ91" s="41">
        <v>2.0180964175488557E-2</v>
      </c>
      <c r="AR91" s="41">
        <v>1.8670121015857397E-3</v>
      </c>
      <c r="AS91" s="79">
        <v>10.809230512404248</v>
      </c>
      <c r="AT91" s="41">
        <v>1.7896839255719058E-2</v>
      </c>
      <c r="AU91" s="41">
        <v>2.7037235785535513E-3</v>
      </c>
      <c r="AV91" s="41">
        <v>0</v>
      </c>
      <c r="AW91" s="41">
        <v>0</v>
      </c>
      <c r="AX91" s="41">
        <v>2.0600562834272609E-2</v>
      </c>
      <c r="AY91" s="41">
        <v>4.3143809958270047E-3</v>
      </c>
      <c r="AZ91" s="79">
        <v>4.7748594419913486</v>
      </c>
      <c r="BA91" s="41">
        <v>1.7896839255719058E-2</v>
      </c>
      <c r="BB91" s="41">
        <v>4.9878484983230491E-3</v>
      </c>
      <c r="BC91" s="41">
        <v>0</v>
      </c>
      <c r="BD91" s="41">
        <v>0</v>
      </c>
      <c r="BE91" s="41">
        <v>2.2884687754042107E-2</v>
      </c>
      <c r="BF91" s="41">
        <v>6.1813930974127448E-3</v>
      </c>
      <c r="BG91" s="41">
        <v>2.5539859792766215</v>
      </c>
      <c r="BH91" s="79">
        <v>3.7021893598096223</v>
      </c>
      <c r="BI91" s="41">
        <v>3.9950938860822705</v>
      </c>
      <c r="BJ91" s="41">
        <v>9.2320543203862311</v>
      </c>
      <c r="BK91" s="41">
        <v>0</v>
      </c>
      <c r="BL91" s="41">
        <v>9.9204297322263226</v>
      </c>
      <c r="BM91" s="41">
        <v>23.147577938694823</v>
      </c>
      <c r="BN91" s="41">
        <v>1.7896839255719058E-2</v>
      </c>
      <c r="BO91" s="41">
        <v>-3.8918156045671115E-3</v>
      </c>
      <c r="BP91" s="41">
        <v>4.9878484983230491E-3</v>
      </c>
      <c r="BQ91" s="41">
        <v>0</v>
      </c>
      <c r="BR91" s="41">
        <v>0</v>
      </c>
      <c r="BS91" s="41">
        <v>0</v>
      </c>
      <c r="BT91" s="41">
        <v>0</v>
      </c>
      <c r="BU91" s="41">
        <v>0</v>
      </c>
      <c r="BV91" s="41">
        <v>0</v>
      </c>
      <c r="BW91" s="41">
        <v>0</v>
      </c>
      <c r="BX91" s="41">
        <v>1.0817469968477324E-2</v>
      </c>
      <c r="BY91" s="41"/>
      <c r="BZ91" s="41">
        <v>0</v>
      </c>
      <c r="CA91" s="41">
        <v>0</v>
      </c>
      <c r="CB91" s="41">
        <v>1.8992872149474996E-2</v>
      </c>
      <c r="CC91" s="41">
        <v>1.0817469968477324E-2</v>
      </c>
      <c r="CD91" s="79">
        <v>1.5557987259408126</v>
      </c>
      <c r="CE91" s="41">
        <v>20.802250712872169</v>
      </c>
      <c r="CF91" s="41">
        <v>3.2667655916871402E-4</v>
      </c>
      <c r="CG91" s="41">
        <v>-6.3096525250508893E-5</v>
      </c>
      <c r="CH91" s="41">
        <v>2.6358003391820513E-4</v>
      </c>
      <c r="CI91" s="41">
        <v>1.6333673391017824E-5</v>
      </c>
      <c r="CJ91" s="41">
        <v>-3.1548262625254366E-6</v>
      </c>
      <c r="CK91" s="41">
        <v>1.3178847128492388E-5</v>
      </c>
      <c r="CL91" s="41"/>
      <c r="CM91" s="41">
        <v>-5.3394706592538701E-4</v>
      </c>
      <c r="CN91" s="41" t="s">
        <v>542</v>
      </c>
      <c r="CO91" s="41">
        <v>0</v>
      </c>
      <c r="CP91" s="41">
        <v>0</v>
      </c>
      <c r="CQ91" s="41">
        <v>-3.8918156045671115E-3</v>
      </c>
      <c r="CR91" s="41">
        <v>0</v>
      </c>
      <c r="CS91" s="41">
        <v>0</v>
      </c>
      <c r="CT91" s="41">
        <v>-3.8918156045671115E-3</v>
      </c>
      <c r="CU91" s="41">
        <v>0</v>
      </c>
      <c r="CV91" s="41">
        <v>9999</v>
      </c>
      <c r="CW91" s="87">
        <v>0</v>
      </c>
    </row>
    <row r="92" spans="1:101" s="21" customFormat="1">
      <c r="A92" s="21" t="s">
        <v>560</v>
      </c>
      <c r="B92" s="21" t="s">
        <v>587</v>
      </c>
      <c r="C92" s="41">
        <v>18</v>
      </c>
      <c r="D92" s="41">
        <v>0</v>
      </c>
      <c r="E92" s="41">
        <v>0</v>
      </c>
      <c r="F92" s="41">
        <v>0</v>
      </c>
      <c r="G92" s="41">
        <v>0</v>
      </c>
      <c r="H92" s="41">
        <v>0</v>
      </c>
      <c r="I92" s="41" t="s">
        <v>542</v>
      </c>
      <c r="J92" s="41"/>
      <c r="K92" s="41"/>
      <c r="L92" s="41">
        <v>0</v>
      </c>
      <c r="M92" s="41">
        <v>0</v>
      </c>
      <c r="N92" s="41">
        <v>0</v>
      </c>
      <c r="O92" s="41">
        <v>0</v>
      </c>
      <c r="P92" s="41">
        <v>0</v>
      </c>
      <c r="Q92" s="41">
        <v>0</v>
      </c>
      <c r="R92" s="41">
        <v>0</v>
      </c>
      <c r="S92" s="41">
        <v>0</v>
      </c>
      <c r="T92" s="41">
        <v>0</v>
      </c>
      <c r="U92" s="41">
        <v>0</v>
      </c>
      <c r="V92" s="41" t="s">
        <v>230</v>
      </c>
      <c r="W92" s="41" t="s">
        <v>230</v>
      </c>
      <c r="X92" s="41" t="s">
        <v>230</v>
      </c>
      <c r="Y92" s="41" t="s">
        <v>230</v>
      </c>
      <c r="Z92" s="41">
        <v>0</v>
      </c>
      <c r="AA92" s="41">
        <v>0</v>
      </c>
      <c r="AB92" s="41">
        <v>0</v>
      </c>
      <c r="AC92" s="41">
        <v>0</v>
      </c>
      <c r="AD92" s="41">
        <v>0</v>
      </c>
      <c r="AE92" s="41">
        <v>0</v>
      </c>
      <c r="AF92" s="41">
        <v>0</v>
      </c>
      <c r="AG92" s="41">
        <v>0</v>
      </c>
      <c r="AH92" s="41">
        <v>0</v>
      </c>
      <c r="AI92" s="41">
        <v>0</v>
      </c>
      <c r="AJ92" s="41">
        <v>0</v>
      </c>
      <c r="AK92" s="41">
        <v>0</v>
      </c>
      <c r="AL92" s="41">
        <v>0</v>
      </c>
      <c r="AM92" s="41">
        <v>0</v>
      </c>
      <c r="AN92" s="41">
        <v>0</v>
      </c>
      <c r="AO92" s="41">
        <v>0</v>
      </c>
      <c r="AP92" s="41">
        <v>0</v>
      </c>
      <c r="AQ92" s="41">
        <v>0</v>
      </c>
      <c r="AR92" s="41">
        <v>0</v>
      </c>
      <c r="AS92" s="79">
        <v>9999</v>
      </c>
      <c r="AT92" s="41">
        <v>0</v>
      </c>
      <c r="AU92" s="41">
        <v>0</v>
      </c>
      <c r="AV92" s="41">
        <v>0</v>
      </c>
      <c r="AW92" s="41">
        <v>0</v>
      </c>
      <c r="AX92" s="41">
        <v>0</v>
      </c>
      <c r="AY92" s="41">
        <v>0</v>
      </c>
      <c r="AZ92" s="79">
        <v>9999</v>
      </c>
      <c r="BA92" s="41">
        <v>0</v>
      </c>
      <c r="BB92" s="41">
        <v>0</v>
      </c>
      <c r="BC92" s="41">
        <v>0</v>
      </c>
      <c r="BD92" s="41">
        <v>0</v>
      </c>
      <c r="BE92" s="41">
        <v>0</v>
      </c>
      <c r="BF92" s="41">
        <v>0</v>
      </c>
      <c r="BG92" s="41">
        <v>9999</v>
      </c>
      <c r="BH92" s="79">
        <v>9999</v>
      </c>
      <c r="BI92" s="41">
        <v>9999</v>
      </c>
      <c r="BJ92" s="41">
        <v>9999</v>
      </c>
      <c r="BK92" s="41">
        <v>9999</v>
      </c>
      <c r="BL92" s="41">
        <v>9999</v>
      </c>
      <c r="BM92" s="41">
        <v>9999</v>
      </c>
      <c r="BN92" s="41">
        <v>0</v>
      </c>
      <c r="BO92" s="41">
        <v>0</v>
      </c>
      <c r="BP92" s="41">
        <v>0</v>
      </c>
      <c r="BQ92" s="41">
        <v>0</v>
      </c>
      <c r="BR92" s="41">
        <v>0</v>
      </c>
      <c r="BS92" s="41">
        <v>0</v>
      </c>
      <c r="BT92" s="41">
        <v>0</v>
      </c>
      <c r="BU92" s="41">
        <v>0</v>
      </c>
      <c r="BV92" s="41">
        <v>0</v>
      </c>
      <c r="BW92" s="41">
        <v>0</v>
      </c>
      <c r="BX92" s="41">
        <v>0</v>
      </c>
      <c r="BY92" s="41"/>
      <c r="BZ92" s="41">
        <v>0</v>
      </c>
      <c r="CA92" s="41">
        <v>0</v>
      </c>
      <c r="CB92" s="41">
        <v>0</v>
      </c>
      <c r="CC92" s="41">
        <v>0</v>
      </c>
      <c r="CD92" s="79">
        <v>9999</v>
      </c>
      <c r="CE92" s="41">
        <v>9999</v>
      </c>
      <c r="CF92" s="41">
        <v>0</v>
      </c>
      <c r="CG92" s="41">
        <v>0</v>
      </c>
      <c r="CH92" s="41">
        <v>0</v>
      </c>
      <c r="CI92" s="41">
        <v>0</v>
      </c>
      <c r="CJ92" s="41">
        <v>0</v>
      </c>
      <c r="CK92" s="41">
        <v>0</v>
      </c>
      <c r="CL92" s="41"/>
      <c r="CM92" s="41">
        <v>0</v>
      </c>
      <c r="CN92" s="41" t="s">
        <v>542</v>
      </c>
      <c r="CO92" s="41">
        <v>0</v>
      </c>
      <c r="CP92" s="41">
        <v>0</v>
      </c>
      <c r="CQ92" s="41">
        <v>0</v>
      </c>
      <c r="CR92" s="41">
        <v>0</v>
      </c>
      <c r="CS92" s="41">
        <v>0</v>
      </c>
      <c r="CT92" s="41">
        <v>0</v>
      </c>
      <c r="CU92" s="41">
        <v>0</v>
      </c>
      <c r="CV92" s="41">
        <v>9999</v>
      </c>
      <c r="CW92" s="79">
        <v>9999</v>
      </c>
    </row>
    <row r="93" spans="1:101" s="21" customFormat="1">
      <c r="A93" s="21" t="s">
        <v>559</v>
      </c>
      <c r="B93" s="21" t="s">
        <v>588</v>
      </c>
      <c r="C93" s="41">
        <v>18</v>
      </c>
      <c r="D93" s="41">
        <v>6.7608307497642687E-3</v>
      </c>
      <c r="E93" s="41">
        <v>-1.1283238623030496E-4</v>
      </c>
      <c r="F93" s="41">
        <v>1.9784653725900001E-3</v>
      </c>
      <c r="G93" s="41">
        <v>0</v>
      </c>
      <c r="H93" s="41">
        <v>0</v>
      </c>
      <c r="I93" s="41" t="s">
        <v>542</v>
      </c>
      <c r="J93" s="41"/>
      <c r="K93" s="41"/>
      <c r="L93" s="41">
        <v>7.2665091718346194E-3</v>
      </c>
      <c r="M93" s="41">
        <v>1.3660046789731504E-6</v>
      </c>
      <c r="N93" s="41">
        <v>1.3561454697763479E-6</v>
      </c>
      <c r="O93" s="41">
        <v>-1.1396071094168149E-4</v>
      </c>
      <c r="P93" s="41">
        <v>0</v>
      </c>
      <c r="Q93" s="41">
        <v>0</v>
      </c>
      <c r="R93" s="41">
        <v>3.9453242462842347E-4</v>
      </c>
      <c r="S93" s="41">
        <v>9.1170442527324495E-4</v>
      </c>
      <c r="T93" s="41">
        <v>0</v>
      </c>
      <c r="U93" s="41">
        <v>9.7968440973218067E-4</v>
      </c>
      <c r="V93" s="41" t="s">
        <v>230</v>
      </c>
      <c r="W93" s="41" t="s">
        <v>230</v>
      </c>
      <c r="X93" s="41" t="s">
        <v>230</v>
      </c>
      <c r="Y93" s="41" t="s">
        <v>230</v>
      </c>
      <c r="Z93" s="41">
        <v>0</v>
      </c>
      <c r="AA93" s="41">
        <v>0</v>
      </c>
      <c r="AB93" s="41">
        <v>0</v>
      </c>
      <c r="AC93" s="41">
        <v>0</v>
      </c>
      <c r="AD93" s="41">
        <v>0</v>
      </c>
      <c r="AE93" s="41">
        <v>0</v>
      </c>
      <c r="AF93" s="41">
        <v>0</v>
      </c>
      <c r="AG93" s="41">
        <v>0</v>
      </c>
      <c r="AH93" s="41">
        <v>3.9453242462842347E-4</v>
      </c>
      <c r="AI93" s="41">
        <v>9.1170442527324495E-4</v>
      </c>
      <c r="AJ93" s="41">
        <v>0</v>
      </c>
      <c r="AK93" s="41">
        <v>9.7968440973218067E-4</v>
      </c>
      <c r="AL93" s="41">
        <v>2.2859212596338489E-3</v>
      </c>
      <c r="AM93" s="41">
        <v>3.7819162386504399E-3</v>
      </c>
      <c r="AN93" s="41">
        <v>4.8267568377594614E-4</v>
      </c>
      <c r="AO93" s="41">
        <v>0</v>
      </c>
      <c r="AP93" s="41">
        <v>0</v>
      </c>
      <c r="AQ93" s="41">
        <v>4.264591922426386E-3</v>
      </c>
      <c r="AR93" s="41">
        <v>3.9453242462842347E-4</v>
      </c>
      <c r="AS93" s="79">
        <v>10.809230512404252</v>
      </c>
      <c r="AT93" s="41">
        <v>3.7819162386504399E-3</v>
      </c>
      <c r="AU93" s="41">
        <v>5.7134424467081258E-4</v>
      </c>
      <c r="AV93" s="41">
        <v>0</v>
      </c>
      <c r="AW93" s="41">
        <v>0</v>
      </c>
      <c r="AX93" s="41">
        <v>4.3532604833212522E-3</v>
      </c>
      <c r="AY93" s="41">
        <v>9.1170442527324495E-4</v>
      </c>
      <c r="AZ93" s="79">
        <v>4.7748594419913513</v>
      </c>
      <c r="BA93" s="41">
        <v>3.7819162386504399E-3</v>
      </c>
      <c r="BB93" s="41">
        <v>1.0540199284467587E-3</v>
      </c>
      <c r="BC93" s="41">
        <v>0</v>
      </c>
      <c r="BD93" s="41">
        <v>0</v>
      </c>
      <c r="BE93" s="41">
        <v>4.8359361670971979E-3</v>
      </c>
      <c r="BF93" s="41">
        <v>1.3062368499016685E-3</v>
      </c>
      <c r="BG93" s="41">
        <v>2.5539859792766264</v>
      </c>
      <c r="BH93" s="79">
        <v>3.702189359809624</v>
      </c>
      <c r="BI93" s="41">
        <v>3.9950938860822709</v>
      </c>
      <c r="BJ93" s="41">
        <v>9.2320543203862293</v>
      </c>
      <c r="BK93" s="41">
        <v>0</v>
      </c>
      <c r="BL93" s="41">
        <v>9.9204297322263226</v>
      </c>
      <c r="BM93" s="41">
        <v>23.14757793869482</v>
      </c>
      <c r="BN93" s="41">
        <v>3.7819162386504399E-3</v>
      </c>
      <c r="BO93" s="41">
        <v>-8.2240894173769407E-4</v>
      </c>
      <c r="BP93" s="41">
        <v>1.0540199284467587E-3</v>
      </c>
      <c r="BQ93" s="41">
        <v>0</v>
      </c>
      <c r="BR93" s="41">
        <v>0</v>
      </c>
      <c r="BS93" s="41">
        <v>0</v>
      </c>
      <c r="BT93" s="41">
        <v>0</v>
      </c>
      <c r="BU93" s="41">
        <v>0</v>
      </c>
      <c r="BV93" s="41">
        <v>0</v>
      </c>
      <c r="BW93" s="41">
        <v>0</v>
      </c>
      <c r="BX93" s="41">
        <v>2.2859212596338489E-3</v>
      </c>
      <c r="BY93" s="41"/>
      <c r="BZ93" s="41">
        <v>0</v>
      </c>
      <c r="CA93" s="41">
        <v>0</v>
      </c>
      <c r="CB93" s="41">
        <v>4.0135272253595047E-3</v>
      </c>
      <c r="CC93" s="41">
        <v>2.2859212596338489E-3</v>
      </c>
      <c r="CD93" s="79">
        <v>1.5557987259408135</v>
      </c>
      <c r="CE93" s="41">
        <v>20.802250712872166</v>
      </c>
      <c r="CF93" s="41">
        <v>6.9032490388592403E-5</v>
      </c>
      <c r="CG93" s="41">
        <v>-1.333340318017673E-5</v>
      </c>
      <c r="CH93" s="41">
        <v>5.569908720841567E-5</v>
      </c>
      <c r="CI93" s="41">
        <v>3.4515918566214437E-6</v>
      </c>
      <c r="CJ93" s="41">
        <v>-6.6667015900883653E-7</v>
      </c>
      <c r="CK93" s="41">
        <v>2.7849216976126073E-6</v>
      </c>
      <c r="CL93" s="41"/>
      <c r="CM93" s="41">
        <v>-1.1283238623030496E-4</v>
      </c>
      <c r="CN93" s="41" t="s">
        <v>542</v>
      </c>
      <c r="CO93" s="41">
        <v>0</v>
      </c>
      <c r="CP93" s="41">
        <v>0</v>
      </c>
      <c r="CQ93" s="41">
        <v>-8.2240894173769407E-4</v>
      </c>
      <c r="CR93" s="41">
        <v>0</v>
      </c>
      <c r="CS93" s="41">
        <v>0</v>
      </c>
      <c r="CT93" s="41">
        <v>-8.2240894173769407E-4</v>
      </c>
      <c r="CU93" s="41">
        <v>0</v>
      </c>
      <c r="CV93" s="41">
        <v>9999</v>
      </c>
      <c r="CW93" s="87">
        <v>0</v>
      </c>
    </row>
    <row r="94" spans="1:101" s="21" customFormat="1">
      <c r="A94" s="21" t="s">
        <v>561</v>
      </c>
      <c r="B94" s="21" t="s">
        <v>589</v>
      </c>
      <c r="C94" s="41">
        <v>18</v>
      </c>
      <c r="D94" s="41">
        <v>0</v>
      </c>
      <c r="E94" s="41">
        <v>0</v>
      </c>
      <c r="F94" s="41">
        <v>0</v>
      </c>
      <c r="G94" s="41">
        <v>0</v>
      </c>
      <c r="H94" s="41">
        <v>0</v>
      </c>
      <c r="I94" s="41" t="s">
        <v>542</v>
      </c>
      <c r="J94" s="41"/>
      <c r="K94" s="41"/>
      <c r="L94" s="41">
        <v>0</v>
      </c>
      <c r="M94" s="41">
        <v>0</v>
      </c>
      <c r="N94" s="41">
        <v>0</v>
      </c>
      <c r="O94" s="41">
        <v>0</v>
      </c>
      <c r="P94" s="41">
        <v>0</v>
      </c>
      <c r="Q94" s="41">
        <v>0</v>
      </c>
      <c r="R94" s="41">
        <v>0</v>
      </c>
      <c r="S94" s="41">
        <v>0</v>
      </c>
      <c r="T94" s="41">
        <v>0</v>
      </c>
      <c r="U94" s="41">
        <v>0</v>
      </c>
      <c r="V94" s="41" t="s">
        <v>230</v>
      </c>
      <c r="W94" s="41" t="s">
        <v>230</v>
      </c>
      <c r="X94" s="41" t="s">
        <v>230</v>
      </c>
      <c r="Y94" s="41" t="s">
        <v>230</v>
      </c>
      <c r="Z94" s="41">
        <v>0</v>
      </c>
      <c r="AA94" s="41">
        <v>0</v>
      </c>
      <c r="AB94" s="41">
        <v>0</v>
      </c>
      <c r="AC94" s="41">
        <v>0</v>
      </c>
      <c r="AD94" s="41">
        <v>0</v>
      </c>
      <c r="AE94" s="41">
        <v>0</v>
      </c>
      <c r="AF94" s="41">
        <v>0</v>
      </c>
      <c r="AG94" s="41">
        <v>0</v>
      </c>
      <c r="AH94" s="41">
        <v>0</v>
      </c>
      <c r="AI94" s="41">
        <v>0</v>
      </c>
      <c r="AJ94" s="41">
        <v>0</v>
      </c>
      <c r="AK94" s="41">
        <v>0</v>
      </c>
      <c r="AL94" s="41">
        <v>0</v>
      </c>
      <c r="AM94" s="41">
        <v>0</v>
      </c>
      <c r="AN94" s="41">
        <v>0</v>
      </c>
      <c r="AO94" s="41">
        <v>0</v>
      </c>
      <c r="AP94" s="41">
        <v>0</v>
      </c>
      <c r="AQ94" s="41">
        <v>0</v>
      </c>
      <c r="AR94" s="41">
        <v>0</v>
      </c>
      <c r="AS94" s="79">
        <v>9999</v>
      </c>
      <c r="AT94" s="41">
        <v>0</v>
      </c>
      <c r="AU94" s="41">
        <v>0</v>
      </c>
      <c r="AV94" s="41">
        <v>0</v>
      </c>
      <c r="AW94" s="41">
        <v>0</v>
      </c>
      <c r="AX94" s="41">
        <v>0</v>
      </c>
      <c r="AY94" s="41">
        <v>0</v>
      </c>
      <c r="AZ94" s="79">
        <v>9999</v>
      </c>
      <c r="BA94" s="41">
        <v>0</v>
      </c>
      <c r="BB94" s="41">
        <v>0</v>
      </c>
      <c r="BC94" s="41">
        <v>0</v>
      </c>
      <c r="BD94" s="41">
        <v>0</v>
      </c>
      <c r="BE94" s="41">
        <v>0</v>
      </c>
      <c r="BF94" s="41">
        <v>0</v>
      </c>
      <c r="BG94" s="41">
        <v>9999</v>
      </c>
      <c r="BH94" s="79">
        <v>9999</v>
      </c>
      <c r="BI94" s="41">
        <v>9999</v>
      </c>
      <c r="BJ94" s="41">
        <v>9999</v>
      </c>
      <c r="BK94" s="41">
        <v>9999</v>
      </c>
      <c r="BL94" s="41">
        <v>9999</v>
      </c>
      <c r="BM94" s="41">
        <v>9999</v>
      </c>
      <c r="BN94" s="41">
        <v>0</v>
      </c>
      <c r="BO94" s="41">
        <v>0</v>
      </c>
      <c r="BP94" s="41">
        <v>0</v>
      </c>
      <c r="BQ94" s="41">
        <v>0</v>
      </c>
      <c r="BR94" s="41">
        <v>0</v>
      </c>
      <c r="BS94" s="41">
        <v>0</v>
      </c>
      <c r="BT94" s="41">
        <v>0</v>
      </c>
      <c r="BU94" s="41">
        <v>0</v>
      </c>
      <c r="BV94" s="41">
        <v>0</v>
      </c>
      <c r="BW94" s="41">
        <v>0</v>
      </c>
      <c r="BX94" s="41">
        <v>0</v>
      </c>
      <c r="BY94" s="41"/>
      <c r="BZ94" s="41">
        <v>0</v>
      </c>
      <c r="CA94" s="41">
        <v>0</v>
      </c>
      <c r="CB94" s="41">
        <v>0</v>
      </c>
      <c r="CC94" s="41">
        <v>0</v>
      </c>
      <c r="CD94" s="79">
        <v>9999</v>
      </c>
      <c r="CE94" s="41">
        <v>9999</v>
      </c>
      <c r="CF94" s="41">
        <v>0</v>
      </c>
      <c r="CG94" s="41">
        <v>0</v>
      </c>
      <c r="CH94" s="41">
        <v>0</v>
      </c>
      <c r="CI94" s="41">
        <v>0</v>
      </c>
      <c r="CJ94" s="41">
        <v>0</v>
      </c>
      <c r="CK94" s="41">
        <v>0</v>
      </c>
      <c r="CL94" s="41"/>
      <c r="CM94" s="41">
        <v>0</v>
      </c>
      <c r="CN94" s="41" t="s">
        <v>542</v>
      </c>
      <c r="CO94" s="41">
        <v>0</v>
      </c>
      <c r="CP94" s="41">
        <v>0</v>
      </c>
      <c r="CQ94" s="41">
        <v>0</v>
      </c>
      <c r="CR94" s="41">
        <v>0</v>
      </c>
      <c r="CS94" s="41">
        <v>0</v>
      </c>
      <c r="CT94" s="41">
        <v>0</v>
      </c>
      <c r="CU94" s="41">
        <v>0</v>
      </c>
      <c r="CV94" s="41">
        <v>9999</v>
      </c>
      <c r="CW94" s="79">
        <v>9999</v>
      </c>
    </row>
    <row r="95" spans="1:101" s="21" customFormat="1">
      <c r="A95" s="21" t="s">
        <v>562</v>
      </c>
      <c r="B95" s="21" t="s">
        <v>590</v>
      </c>
      <c r="C95" s="41">
        <v>18</v>
      </c>
      <c r="D95" s="41">
        <v>0</v>
      </c>
      <c r="E95" s="41">
        <v>0</v>
      </c>
      <c r="F95" s="41">
        <v>0</v>
      </c>
      <c r="G95" s="41">
        <v>0</v>
      </c>
      <c r="H95" s="41">
        <v>0</v>
      </c>
      <c r="I95" s="41" t="s">
        <v>542</v>
      </c>
      <c r="J95" s="41"/>
      <c r="K95" s="41"/>
      <c r="L95" s="41">
        <v>0</v>
      </c>
      <c r="M95" s="41">
        <v>0</v>
      </c>
      <c r="N95" s="41">
        <v>0</v>
      </c>
      <c r="O95" s="41">
        <v>0</v>
      </c>
      <c r="P95" s="41">
        <v>0</v>
      </c>
      <c r="Q95" s="41">
        <v>0</v>
      </c>
      <c r="R95" s="41">
        <v>0</v>
      </c>
      <c r="S95" s="41">
        <v>0</v>
      </c>
      <c r="T95" s="41">
        <v>0</v>
      </c>
      <c r="U95" s="41">
        <v>0</v>
      </c>
      <c r="V95" s="41" t="s">
        <v>230</v>
      </c>
      <c r="W95" s="41" t="s">
        <v>230</v>
      </c>
      <c r="X95" s="41" t="s">
        <v>230</v>
      </c>
      <c r="Y95" s="41" t="s">
        <v>230</v>
      </c>
      <c r="Z95" s="41">
        <v>0</v>
      </c>
      <c r="AA95" s="41">
        <v>0</v>
      </c>
      <c r="AB95" s="41">
        <v>0</v>
      </c>
      <c r="AC95" s="41">
        <v>0</v>
      </c>
      <c r="AD95" s="41">
        <v>0</v>
      </c>
      <c r="AE95" s="41">
        <v>0</v>
      </c>
      <c r="AF95" s="41">
        <v>0</v>
      </c>
      <c r="AG95" s="41">
        <v>0</v>
      </c>
      <c r="AH95" s="41">
        <v>0</v>
      </c>
      <c r="AI95" s="41">
        <v>0</v>
      </c>
      <c r="AJ95" s="41">
        <v>0</v>
      </c>
      <c r="AK95" s="41">
        <v>0</v>
      </c>
      <c r="AL95" s="41">
        <v>0</v>
      </c>
      <c r="AM95" s="41">
        <v>0</v>
      </c>
      <c r="AN95" s="41">
        <v>0</v>
      </c>
      <c r="AO95" s="41">
        <v>0</v>
      </c>
      <c r="AP95" s="41">
        <v>0</v>
      </c>
      <c r="AQ95" s="41">
        <v>0</v>
      </c>
      <c r="AR95" s="41">
        <v>0</v>
      </c>
      <c r="AS95" s="79">
        <v>9999</v>
      </c>
      <c r="AT95" s="41">
        <v>0</v>
      </c>
      <c r="AU95" s="41">
        <v>0</v>
      </c>
      <c r="AV95" s="41">
        <v>0</v>
      </c>
      <c r="AW95" s="41">
        <v>0</v>
      </c>
      <c r="AX95" s="41">
        <v>0</v>
      </c>
      <c r="AY95" s="41">
        <v>0</v>
      </c>
      <c r="AZ95" s="79">
        <v>9999</v>
      </c>
      <c r="BA95" s="41">
        <v>0</v>
      </c>
      <c r="BB95" s="41">
        <v>0</v>
      </c>
      <c r="BC95" s="41">
        <v>0</v>
      </c>
      <c r="BD95" s="41">
        <v>0</v>
      </c>
      <c r="BE95" s="41">
        <v>0</v>
      </c>
      <c r="BF95" s="41">
        <v>0</v>
      </c>
      <c r="BG95" s="41">
        <v>9999</v>
      </c>
      <c r="BH95" s="79">
        <v>9999</v>
      </c>
      <c r="BI95" s="41">
        <v>9999</v>
      </c>
      <c r="BJ95" s="41">
        <v>9999</v>
      </c>
      <c r="BK95" s="41">
        <v>9999</v>
      </c>
      <c r="BL95" s="41">
        <v>9999</v>
      </c>
      <c r="BM95" s="41">
        <v>9999</v>
      </c>
      <c r="BN95" s="41">
        <v>0</v>
      </c>
      <c r="BO95" s="41">
        <v>0</v>
      </c>
      <c r="BP95" s="41">
        <v>0</v>
      </c>
      <c r="BQ95" s="41">
        <v>0</v>
      </c>
      <c r="BR95" s="41">
        <v>0</v>
      </c>
      <c r="BS95" s="41">
        <v>0</v>
      </c>
      <c r="BT95" s="41">
        <v>0</v>
      </c>
      <c r="BU95" s="41">
        <v>0</v>
      </c>
      <c r="BV95" s="41">
        <v>0</v>
      </c>
      <c r="BW95" s="41">
        <v>0</v>
      </c>
      <c r="BX95" s="41">
        <v>0</v>
      </c>
      <c r="BY95" s="41"/>
      <c r="BZ95" s="41">
        <v>0</v>
      </c>
      <c r="CA95" s="41">
        <v>0</v>
      </c>
      <c r="CB95" s="41">
        <v>0</v>
      </c>
      <c r="CC95" s="41">
        <v>0</v>
      </c>
      <c r="CD95" s="79">
        <v>9999</v>
      </c>
      <c r="CE95" s="41">
        <v>9999</v>
      </c>
      <c r="CF95" s="41">
        <v>0</v>
      </c>
      <c r="CG95" s="41">
        <v>0</v>
      </c>
      <c r="CH95" s="41">
        <v>0</v>
      </c>
      <c r="CI95" s="41">
        <v>0</v>
      </c>
      <c r="CJ95" s="41">
        <v>0</v>
      </c>
      <c r="CK95" s="41">
        <v>0</v>
      </c>
      <c r="CL95" s="41"/>
      <c r="CM95" s="41">
        <v>0</v>
      </c>
      <c r="CN95" s="41" t="s">
        <v>542</v>
      </c>
      <c r="CO95" s="41">
        <v>0</v>
      </c>
      <c r="CP95" s="41">
        <v>0</v>
      </c>
      <c r="CQ95" s="41">
        <v>0</v>
      </c>
      <c r="CR95" s="41">
        <v>0</v>
      </c>
      <c r="CS95" s="41">
        <v>0</v>
      </c>
      <c r="CT95" s="41">
        <v>0</v>
      </c>
      <c r="CU95" s="41">
        <v>0</v>
      </c>
      <c r="CV95" s="41">
        <v>9999</v>
      </c>
      <c r="CW95" s="79">
        <v>9999</v>
      </c>
    </row>
    <row r="96" spans="1:101" s="21" customFormat="1">
      <c r="A96" s="21" t="s">
        <v>563</v>
      </c>
      <c r="B96" s="21" t="s">
        <v>591</v>
      </c>
      <c r="C96" s="41">
        <v>18</v>
      </c>
      <c r="D96" s="41">
        <v>0</v>
      </c>
      <c r="E96" s="41">
        <v>0</v>
      </c>
      <c r="F96" s="41">
        <v>0</v>
      </c>
      <c r="G96" s="41">
        <v>0</v>
      </c>
      <c r="H96" s="41">
        <v>0</v>
      </c>
      <c r="I96" s="41" t="s">
        <v>542</v>
      </c>
      <c r="J96" s="41"/>
      <c r="K96" s="41"/>
      <c r="L96" s="41">
        <v>0</v>
      </c>
      <c r="M96" s="41">
        <v>0</v>
      </c>
      <c r="N96" s="41">
        <v>0</v>
      </c>
      <c r="O96" s="41">
        <v>0</v>
      </c>
      <c r="P96" s="41">
        <v>0</v>
      </c>
      <c r="Q96" s="41">
        <v>0</v>
      </c>
      <c r="R96" s="41">
        <v>0</v>
      </c>
      <c r="S96" s="41">
        <v>0</v>
      </c>
      <c r="T96" s="41">
        <v>0</v>
      </c>
      <c r="U96" s="41">
        <v>0</v>
      </c>
      <c r="V96" s="41" t="s">
        <v>230</v>
      </c>
      <c r="W96" s="41" t="s">
        <v>230</v>
      </c>
      <c r="X96" s="41" t="s">
        <v>230</v>
      </c>
      <c r="Y96" s="41" t="s">
        <v>230</v>
      </c>
      <c r="Z96" s="41">
        <v>0</v>
      </c>
      <c r="AA96" s="41">
        <v>0</v>
      </c>
      <c r="AB96" s="41">
        <v>0</v>
      </c>
      <c r="AC96" s="41">
        <v>0</v>
      </c>
      <c r="AD96" s="41">
        <v>0</v>
      </c>
      <c r="AE96" s="41">
        <v>0</v>
      </c>
      <c r="AF96" s="41">
        <v>0</v>
      </c>
      <c r="AG96" s="41">
        <v>0</v>
      </c>
      <c r="AH96" s="41">
        <v>0</v>
      </c>
      <c r="AI96" s="41">
        <v>0</v>
      </c>
      <c r="AJ96" s="41">
        <v>0</v>
      </c>
      <c r="AK96" s="41">
        <v>0</v>
      </c>
      <c r="AL96" s="41">
        <v>0</v>
      </c>
      <c r="AM96" s="41">
        <v>0</v>
      </c>
      <c r="AN96" s="41">
        <v>0</v>
      </c>
      <c r="AO96" s="41">
        <v>0</v>
      </c>
      <c r="AP96" s="41">
        <v>0</v>
      </c>
      <c r="AQ96" s="41">
        <v>0</v>
      </c>
      <c r="AR96" s="41">
        <v>0</v>
      </c>
      <c r="AS96" s="79">
        <v>9999</v>
      </c>
      <c r="AT96" s="41">
        <v>0</v>
      </c>
      <c r="AU96" s="41">
        <v>0</v>
      </c>
      <c r="AV96" s="41">
        <v>0</v>
      </c>
      <c r="AW96" s="41">
        <v>0</v>
      </c>
      <c r="AX96" s="41">
        <v>0</v>
      </c>
      <c r="AY96" s="41">
        <v>0</v>
      </c>
      <c r="AZ96" s="79">
        <v>9999</v>
      </c>
      <c r="BA96" s="41">
        <v>0</v>
      </c>
      <c r="BB96" s="41">
        <v>0</v>
      </c>
      <c r="BC96" s="41">
        <v>0</v>
      </c>
      <c r="BD96" s="41">
        <v>0</v>
      </c>
      <c r="BE96" s="41">
        <v>0</v>
      </c>
      <c r="BF96" s="41">
        <v>0</v>
      </c>
      <c r="BG96" s="41">
        <v>9999</v>
      </c>
      <c r="BH96" s="79">
        <v>9999</v>
      </c>
      <c r="BI96" s="41">
        <v>9999</v>
      </c>
      <c r="BJ96" s="41">
        <v>9999</v>
      </c>
      <c r="BK96" s="41">
        <v>9999</v>
      </c>
      <c r="BL96" s="41">
        <v>9999</v>
      </c>
      <c r="BM96" s="41">
        <v>9999</v>
      </c>
      <c r="BN96" s="41">
        <v>0</v>
      </c>
      <c r="BO96" s="41">
        <v>0</v>
      </c>
      <c r="BP96" s="41">
        <v>0</v>
      </c>
      <c r="BQ96" s="41">
        <v>0</v>
      </c>
      <c r="BR96" s="41">
        <v>0</v>
      </c>
      <c r="BS96" s="41">
        <v>0</v>
      </c>
      <c r="BT96" s="41">
        <v>0</v>
      </c>
      <c r="BU96" s="41">
        <v>0</v>
      </c>
      <c r="BV96" s="41">
        <v>0</v>
      </c>
      <c r="BW96" s="41">
        <v>0</v>
      </c>
      <c r="BX96" s="41">
        <v>0</v>
      </c>
      <c r="BY96" s="41"/>
      <c r="BZ96" s="41">
        <v>0</v>
      </c>
      <c r="CA96" s="41">
        <v>0</v>
      </c>
      <c r="CB96" s="41">
        <v>0</v>
      </c>
      <c r="CC96" s="41">
        <v>0</v>
      </c>
      <c r="CD96" s="79">
        <v>9999</v>
      </c>
      <c r="CE96" s="41">
        <v>9999</v>
      </c>
      <c r="CF96" s="41">
        <v>0</v>
      </c>
      <c r="CG96" s="41">
        <v>0</v>
      </c>
      <c r="CH96" s="41">
        <v>0</v>
      </c>
      <c r="CI96" s="41">
        <v>0</v>
      </c>
      <c r="CJ96" s="41">
        <v>0</v>
      </c>
      <c r="CK96" s="41">
        <v>0</v>
      </c>
      <c r="CL96" s="41"/>
      <c r="CM96" s="41">
        <v>0</v>
      </c>
      <c r="CN96" s="41" t="s">
        <v>542</v>
      </c>
      <c r="CO96" s="41">
        <v>0</v>
      </c>
      <c r="CP96" s="41">
        <v>0</v>
      </c>
      <c r="CQ96" s="41">
        <v>0</v>
      </c>
      <c r="CR96" s="41">
        <v>0</v>
      </c>
      <c r="CS96" s="41">
        <v>0</v>
      </c>
      <c r="CT96" s="41">
        <v>0</v>
      </c>
      <c r="CU96" s="41">
        <v>0</v>
      </c>
      <c r="CV96" s="41">
        <v>9999</v>
      </c>
      <c r="CW96" s="79">
        <v>9999</v>
      </c>
    </row>
    <row r="97" spans="1:101" s="21" customFormat="1">
      <c r="A97" s="21" t="s">
        <v>555</v>
      </c>
      <c r="B97" s="21" t="s">
        <v>592</v>
      </c>
      <c r="C97" s="41">
        <v>18</v>
      </c>
      <c r="D97" s="41">
        <v>4.8272730718812315E-2</v>
      </c>
      <c r="E97" s="41">
        <v>-8.0562989940939601E-4</v>
      </c>
      <c r="F97" s="41">
        <v>1.4126359570658059E-2</v>
      </c>
      <c r="G97" s="41">
        <v>0</v>
      </c>
      <c r="H97" s="41">
        <v>0</v>
      </c>
      <c r="I97" s="41" t="s">
        <v>542</v>
      </c>
      <c r="J97" s="41"/>
      <c r="K97" s="41"/>
      <c r="L97" s="41">
        <v>5.1883304508101018E-2</v>
      </c>
      <c r="M97" s="41">
        <v>9.7533540580065133E-6</v>
      </c>
      <c r="N97" s="41">
        <v>9.6829587222448131E-6</v>
      </c>
      <c r="O97" s="41">
        <v>-8.1368620446592465E-4</v>
      </c>
      <c r="P97" s="41">
        <v>0</v>
      </c>
      <c r="Q97" s="41">
        <v>0</v>
      </c>
      <c r="R97" s="41">
        <v>2.8169848053942272E-3</v>
      </c>
      <c r="S97" s="41">
        <v>6.5096234242958137E-3</v>
      </c>
      <c r="T97" s="41">
        <v>0</v>
      </c>
      <c r="U97" s="41">
        <v>6.9950045269317083E-3</v>
      </c>
      <c r="V97" s="41" t="s">
        <v>230</v>
      </c>
      <c r="W97" s="41" t="s">
        <v>230</v>
      </c>
      <c r="X97" s="41" t="s">
        <v>230</v>
      </c>
      <c r="Y97" s="41" t="s">
        <v>230</v>
      </c>
      <c r="Z97" s="41">
        <v>0</v>
      </c>
      <c r="AA97" s="41">
        <v>0</v>
      </c>
      <c r="AB97" s="41">
        <v>0</v>
      </c>
      <c r="AC97" s="41">
        <v>0</v>
      </c>
      <c r="AD97" s="41">
        <v>0</v>
      </c>
      <c r="AE97" s="41">
        <v>0</v>
      </c>
      <c r="AF97" s="41">
        <v>0</v>
      </c>
      <c r="AG97" s="41">
        <v>0</v>
      </c>
      <c r="AH97" s="41">
        <v>2.8169848053942272E-3</v>
      </c>
      <c r="AI97" s="41">
        <v>6.5096234242958137E-3</v>
      </c>
      <c r="AJ97" s="41">
        <v>0</v>
      </c>
      <c r="AK97" s="41">
        <v>6.9950045269317083E-3</v>
      </c>
      <c r="AL97" s="41">
        <v>1.6321612756621751E-2</v>
      </c>
      <c r="AM97" s="41">
        <v>2.7003105231682034E-2</v>
      </c>
      <c r="AN97" s="41">
        <v>3.4463328797644075E-3</v>
      </c>
      <c r="AO97" s="41">
        <v>0</v>
      </c>
      <c r="AP97" s="41">
        <v>0</v>
      </c>
      <c r="AQ97" s="41">
        <v>3.0449438111446441E-2</v>
      </c>
      <c r="AR97" s="41">
        <v>2.8169848053942272E-3</v>
      </c>
      <c r="AS97" s="79">
        <v>10.809230512404254</v>
      </c>
      <c r="AT97" s="41">
        <v>2.7003105231682034E-2</v>
      </c>
      <c r="AU97" s="41">
        <v>4.0794316396249083E-3</v>
      </c>
      <c r="AV97" s="41">
        <v>0</v>
      </c>
      <c r="AW97" s="41">
        <v>0</v>
      </c>
      <c r="AX97" s="41">
        <v>3.1082536871306944E-2</v>
      </c>
      <c r="AY97" s="41">
        <v>6.5096234242958137E-3</v>
      </c>
      <c r="AZ97" s="79">
        <v>4.7748594419913521</v>
      </c>
      <c r="BA97" s="41">
        <v>2.7003105231682034E-2</v>
      </c>
      <c r="BB97" s="41">
        <v>7.5257645193893153E-3</v>
      </c>
      <c r="BC97" s="41">
        <v>0</v>
      </c>
      <c r="BD97" s="41">
        <v>0</v>
      </c>
      <c r="BE97" s="41">
        <v>3.4528869751071355E-2</v>
      </c>
      <c r="BF97" s="41">
        <v>9.3266082296900414E-3</v>
      </c>
      <c r="BG97" s="41">
        <v>2.5539859792766162</v>
      </c>
      <c r="BH97" s="79">
        <v>3.7021893598096249</v>
      </c>
      <c r="BI97" s="41">
        <v>3.9950938860822722</v>
      </c>
      <c r="BJ97" s="41">
        <v>9.2320543203862329</v>
      </c>
      <c r="BK97" s="41">
        <v>0</v>
      </c>
      <c r="BL97" s="41">
        <v>9.9204297322263262</v>
      </c>
      <c r="BM97" s="41">
        <v>23.14757793869483</v>
      </c>
      <c r="BN97" s="41">
        <v>2.7003105231682034E-2</v>
      </c>
      <c r="BO97" s="41">
        <v>-5.8720483997667435E-3</v>
      </c>
      <c r="BP97" s="41">
        <v>7.5257645193893153E-3</v>
      </c>
      <c r="BQ97" s="41">
        <v>0</v>
      </c>
      <c r="BR97" s="41">
        <v>0</v>
      </c>
      <c r="BS97" s="41">
        <v>0</v>
      </c>
      <c r="BT97" s="41">
        <v>0</v>
      </c>
      <c r="BU97" s="41">
        <v>0</v>
      </c>
      <c r="BV97" s="41">
        <v>0</v>
      </c>
      <c r="BW97" s="41">
        <v>0</v>
      </c>
      <c r="BX97" s="41">
        <v>1.6321612756621751E-2</v>
      </c>
      <c r="BY97" s="41"/>
      <c r="BZ97" s="41">
        <v>0</v>
      </c>
      <c r="CA97" s="41">
        <v>0</v>
      </c>
      <c r="CB97" s="41">
        <v>2.8656821351304602E-2</v>
      </c>
      <c r="CC97" s="41">
        <v>1.6321612756621751E-2</v>
      </c>
      <c r="CD97" s="79">
        <v>1.5557987259408137</v>
      </c>
      <c r="CE97" s="41">
        <v>20.802250712872176</v>
      </c>
      <c r="CF97" s="41">
        <v>4.9289605711453602E-4</v>
      </c>
      <c r="CG97" s="41">
        <v>-9.5201285922513027E-5</v>
      </c>
      <c r="CH97" s="41">
        <v>3.9769477119202298E-4</v>
      </c>
      <c r="CI97" s="41">
        <v>2.464456964134798E-5</v>
      </c>
      <c r="CJ97" s="41">
        <v>-4.7600642961256595E-6</v>
      </c>
      <c r="CK97" s="41">
        <v>1.9884505345222321E-5</v>
      </c>
      <c r="CL97" s="41"/>
      <c r="CM97" s="41">
        <v>-8.0562989940939601E-4</v>
      </c>
      <c r="CN97" s="41" t="s">
        <v>542</v>
      </c>
      <c r="CO97" s="41">
        <v>0</v>
      </c>
      <c r="CP97" s="41">
        <v>0</v>
      </c>
      <c r="CQ97" s="41">
        <v>-5.8720483997667435E-3</v>
      </c>
      <c r="CR97" s="41">
        <v>0</v>
      </c>
      <c r="CS97" s="41">
        <v>0</v>
      </c>
      <c r="CT97" s="41">
        <v>-5.8720483997667435E-3</v>
      </c>
      <c r="CU97" s="41">
        <v>0</v>
      </c>
      <c r="CV97" s="41">
        <v>9999</v>
      </c>
      <c r="CW97" s="87">
        <v>0</v>
      </c>
    </row>
    <row r="98" spans="1:101" s="21" customFormat="1">
      <c r="A98" s="21" t="s">
        <v>551</v>
      </c>
      <c r="B98" s="21" t="s">
        <v>593</v>
      </c>
      <c r="C98" s="41">
        <v>18</v>
      </c>
      <c r="D98" s="41">
        <v>0.199570400695085</v>
      </c>
      <c r="E98" s="41">
        <v>-3.3306564481221032E-3</v>
      </c>
      <c r="F98" s="41">
        <v>5.8401569538315108E-2</v>
      </c>
      <c r="G98" s="41">
        <v>0</v>
      </c>
      <c r="H98" s="41">
        <v>0</v>
      </c>
      <c r="I98" s="41" t="s">
        <v>542</v>
      </c>
      <c r="J98" s="41"/>
      <c r="K98" s="41"/>
      <c r="L98" s="41">
        <v>0.21449733039510108</v>
      </c>
      <c r="M98" s="41">
        <v>4.032257443266685E-5</v>
      </c>
      <c r="N98" s="41">
        <v>4.0031544172811416E-5</v>
      </c>
      <c r="O98" s="41">
        <v>-3.3639630376668022E-3</v>
      </c>
      <c r="P98" s="41">
        <v>0</v>
      </c>
      <c r="Q98" s="41">
        <v>0</v>
      </c>
      <c r="R98" s="41">
        <v>1.1646053123433572E-2</v>
      </c>
      <c r="S98" s="41">
        <v>2.6912257413574177E-2</v>
      </c>
      <c r="T98" s="41">
        <v>0</v>
      </c>
      <c r="U98" s="41">
        <v>2.8918932811887982E-2</v>
      </c>
      <c r="V98" s="41" t="s">
        <v>230</v>
      </c>
      <c r="W98" s="41" t="s">
        <v>230</v>
      </c>
      <c r="X98" s="41" t="s">
        <v>230</v>
      </c>
      <c r="Y98" s="41" t="s">
        <v>230</v>
      </c>
      <c r="Z98" s="41">
        <v>0</v>
      </c>
      <c r="AA98" s="41">
        <v>0</v>
      </c>
      <c r="AB98" s="41">
        <v>0</v>
      </c>
      <c r="AC98" s="41">
        <v>0</v>
      </c>
      <c r="AD98" s="41">
        <v>0</v>
      </c>
      <c r="AE98" s="41">
        <v>0</v>
      </c>
      <c r="AF98" s="41">
        <v>0</v>
      </c>
      <c r="AG98" s="41">
        <v>0</v>
      </c>
      <c r="AH98" s="41">
        <v>1.1646053123433572E-2</v>
      </c>
      <c r="AI98" s="41">
        <v>2.6912257413574177E-2</v>
      </c>
      <c r="AJ98" s="41">
        <v>0</v>
      </c>
      <c r="AK98" s="41">
        <v>2.8918932811887982E-2</v>
      </c>
      <c r="AL98" s="41">
        <v>6.7477243348895738E-2</v>
      </c>
      <c r="AM98" s="41">
        <v>0.11163695218505999</v>
      </c>
      <c r="AN98" s="41">
        <v>1.4247920585839008E-2</v>
      </c>
      <c r="AO98" s="41">
        <v>0</v>
      </c>
      <c r="AP98" s="41">
        <v>0</v>
      </c>
      <c r="AQ98" s="41">
        <v>0.12588487277089899</v>
      </c>
      <c r="AR98" s="41">
        <v>1.1646053123433572E-2</v>
      </c>
      <c r="AS98" s="79">
        <v>10.80923051240425</v>
      </c>
      <c r="AT98" s="41">
        <v>0.11163695218505999</v>
      </c>
      <c r="AU98" s="41">
        <v>1.6865294231446396E-2</v>
      </c>
      <c r="AV98" s="41">
        <v>0</v>
      </c>
      <c r="AW98" s="41">
        <v>0</v>
      </c>
      <c r="AX98" s="41">
        <v>0.1285022464165064</v>
      </c>
      <c r="AY98" s="41">
        <v>2.6912257413574177E-2</v>
      </c>
      <c r="AZ98" s="79">
        <v>4.7748594419913513</v>
      </c>
      <c r="BA98" s="41">
        <v>0.11163695218505999</v>
      </c>
      <c r="BB98" s="41">
        <v>3.1113214817285406E-2</v>
      </c>
      <c r="BC98" s="41">
        <v>0</v>
      </c>
      <c r="BD98" s="41">
        <v>0</v>
      </c>
      <c r="BE98" s="41">
        <v>0.14275016700234541</v>
      </c>
      <c r="BF98" s="41">
        <v>3.8558310537007749E-2</v>
      </c>
      <c r="BG98" s="41">
        <v>2.5539859792766166</v>
      </c>
      <c r="BH98" s="79">
        <v>3.7021893598096245</v>
      </c>
      <c r="BI98" s="41">
        <v>3.9950938860822713</v>
      </c>
      <c r="BJ98" s="41">
        <v>9.2320543203862311</v>
      </c>
      <c r="BK98" s="41">
        <v>0</v>
      </c>
      <c r="BL98" s="41">
        <v>9.9204297322263244</v>
      </c>
      <c r="BM98" s="41">
        <v>23.14757793869483</v>
      </c>
      <c r="BN98" s="41">
        <v>0.11163695218505999</v>
      </c>
      <c r="BO98" s="41">
        <v>-2.4276377876126392E-2</v>
      </c>
      <c r="BP98" s="41">
        <v>3.1113214817285406E-2</v>
      </c>
      <c r="BQ98" s="41">
        <v>0</v>
      </c>
      <c r="BR98" s="41">
        <v>0</v>
      </c>
      <c r="BS98" s="41">
        <v>0</v>
      </c>
      <c r="BT98" s="41">
        <v>0</v>
      </c>
      <c r="BU98" s="41">
        <v>0</v>
      </c>
      <c r="BV98" s="41">
        <v>0</v>
      </c>
      <c r="BW98" s="41">
        <v>0</v>
      </c>
      <c r="BX98" s="41">
        <v>6.7477243348895738E-2</v>
      </c>
      <c r="BY98" s="41"/>
      <c r="BZ98" s="41">
        <v>0</v>
      </c>
      <c r="CA98" s="41">
        <v>0</v>
      </c>
      <c r="CB98" s="41">
        <v>0.11847378912621899</v>
      </c>
      <c r="CC98" s="41">
        <v>6.7477243348895738E-2</v>
      </c>
      <c r="CD98" s="79">
        <v>1.555798725940813</v>
      </c>
      <c r="CE98" s="41">
        <v>20.802250712872173</v>
      </c>
      <c r="CF98" s="41">
        <v>2.0377439219745825E-3</v>
      </c>
      <c r="CG98" s="41">
        <v>-3.9358367540701631E-4</v>
      </c>
      <c r="CH98" s="41">
        <v>1.6441602465675663E-3</v>
      </c>
      <c r="CI98" s="41">
        <v>1.0188623193767301E-4</v>
      </c>
      <c r="CJ98" s="41">
        <v>-1.967918377035079E-5</v>
      </c>
      <c r="CK98" s="41">
        <v>8.220704816732223E-5</v>
      </c>
      <c r="CL98" s="41"/>
      <c r="CM98" s="41">
        <v>-3.3306564481221032E-3</v>
      </c>
      <c r="CN98" s="41" t="s">
        <v>542</v>
      </c>
      <c r="CO98" s="41">
        <v>0</v>
      </c>
      <c r="CP98" s="41">
        <v>0</v>
      </c>
      <c r="CQ98" s="41">
        <v>-2.4276377876126392E-2</v>
      </c>
      <c r="CR98" s="41">
        <v>0</v>
      </c>
      <c r="CS98" s="41">
        <v>0</v>
      </c>
      <c r="CT98" s="41">
        <v>-2.4276377876126392E-2</v>
      </c>
      <c r="CU98" s="41">
        <v>0</v>
      </c>
      <c r="CV98" s="41">
        <v>9999</v>
      </c>
      <c r="CW98" s="87">
        <v>0</v>
      </c>
    </row>
    <row r="99" spans="1:101" s="21" customFormat="1">
      <c r="A99" s="21" t="s">
        <v>564</v>
      </c>
      <c r="B99" s="21" t="s">
        <v>594</v>
      </c>
      <c r="C99" s="41">
        <v>18</v>
      </c>
      <c r="D99" s="41">
        <v>0</v>
      </c>
      <c r="E99" s="41">
        <v>0</v>
      </c>
      <c r="F99" s="41">
        <v>0</v>
      </c>
      <c r="G99" s="41">
        <v>0</v>
      </c>
      <c r="H99" s="41">
        <v>0</v>
      </c>
      <c r="I99" s="41" t="s">
        <v>542</v>
      </c>
      <c r="J99" s="41"/>
      <c r="K99" s="41"/>
      <c r="L99" s="41">
        <v>0</v>
      </c>
      <c r="M99" s="41">
        <v>0</v>
      </c>
      <c r="N99" s="41">
        <v>0</v>
      </c>
      <c r="O99" s="41">
        <v>0</v>
      </c>
      <c r="P99" s="41">
        <v>0</v>
      </c>
      <c r="Q99" s="41">
        <v>0</v>
      </c>
      <c r="R99" s="41">
        <v>0</v>
      </c>
      <c r="S99" s="41">
        <v>0</v>
      </c>
      <c r="T99" s="41">
        <v>0</v>
      </c>
      <c r="U99" s="41">
        <v>0</v>
      </c>
      <c r="V99" s="41" t="s">
        <v>230</v>
      </c>
      <c r="W99" s="41" t="s">
        <v>230</v>
      </c>
      <c r="X99" s="41" t="s">
        <v>230</v>
      </c>
      <c r="Y99" s="41" t="s">
        <v>230</v>
      </c>
      <c r="Z99" s="41">
        <v>0</v>
      </c>
      <c r="AA99" s="41">
        <v>0</v>
      </c>
      <c r="AB99" s="41">
        <v>0</v>
      </c>
      <c r="AC99" s="41">
        <v>0</v>
      </c>
      <c r="AD99" s="41">
        <v>0</v>
      </c>
      <c r="AE99" s="41">
        <v>0</v>
      </c>
      <c r="AF99" s="41">
        <v>0</v>
      </c>
      <c r="AG99" s="41">
        <v>0</v>
      </c>
      <c r="AH99" s="41">
        <v>0</v>
      </c>
      <c r="AI99" s="41">
        <v>0</v>
      </c>
      <c r="AJ99" s="41">
        <v>0</v>
      </c>
      <c r="AK99" s="41">
        <v>0</v>
      </c>
      <c r="AL99" s="41">
        <v>0</v>
      </c>
      <c r="AM99" s="41">
        <v>0</v>
      </c>
      <c r="AN99" s="41">
        <v>0</v>
      </c>
      <c r="AO99" s="41">
        <v>0</v>
      </c>
      <c r="AP99" s="41">
        <v>0</v>
      </c>
      <c r="AQ99" s="41">
        <v>0</v>
      </c>
      <c r="AR99" s="41">
        <v>0</v>
      </c>
      <c r="AS99" s="79">
        <v>9999</v>
      </c>
      <c r="AT99" s="41">
        <v>0</v>
      </c>
      <c r="AU99" s="41">
        <v>0</v>
      </c>
      <c r="AV99" s="41">
        <v>0</v>
      </c>
      <c r="AW99" s="41">
        <v>0</v>
      </c>
      <c r="AX99" s="41">
        <v>0</v>
      </c>
      <c r="AY99" s="41">
        <v>0</v>
      </c>
      <c r="AZ99" s="79">
        <v>9999</v>
      </c>
      <c r="BA99" s="41">
        <v>0</v>
      </c>
      <c r="BB99" s="41">
        <v>0</v>
      </c>
      <c r="BC99" s="41">
        <v>0</v>
      </c>
      <c r="BD99" s="41">
        <v>0</v>
      </c>
      <c r="BE99" s="41">
        <v>0</v>
      </c>
      <c r="BF99" s="41">
        <v>0</v>
      </c>
      <c r="BG99" s="41">
        <v>9999</v>
      </c>
      <c r="BH99" s="79">
        <v>9999</v>
      </c>
      <c r="BI99" s="41">
        <v>9999</v>
      </c>
      <c r="BJ99" s="41">
        <v>9999</v>
      </c>
      <c r="BK99" s="41">
        <v>9999</v>
      </c>
      <c r="BL99" s="41">
        <v>9999</v>
      </c>
      <c r="BM99" s="41">
        <v>9999</v>
      </c>
      <c r="BN99" s="41">
        <v>0</v>
      </c>
      <c r="BO99" s="41">
        <v>0</v>
      </c>
      <c r="BP99" s="41">
        <v>0</v>
      </c>
      <c r="BQ99" s="41">
        <v>0</v>
      </c>
      <c r="BR99" s="41">
        <v>0</v>
      </c>
      <c r="BS99" s="41">
        <v>0</v>
      </c>
      <c r="BT99" s="41">
        <v>0</v>
      </c>
      <c r="BU99" s="41">
        <v>0</v>
      </c>
      <c r="BV99" s="41">
        <v>0</v>
      </c>
      <c r="BW99" s="41">
        <v>0</v>
      </c>
      <c r="BX99" s="41">
        <v>0</v>
      </c>
      <c r="BY99" s="41"/>
      <c r="BZ99" s="41">
        <v>0</v>
      </c>
      <c r="CA99" s="41">
        <v>0</v>
      </c>
      <c r="CB99" s="41">
        <v>0</v>
      </c>
      <c r="CC99" s="41">
        <v>0</v>
      </c>
      <c r="CD99" s="79">
        <v>9999</v>
      </c>
      <c r="CE99" s="41">
        <v>9999</v>
      </c>
      <c r="CF99" s="41">
        <v>0</v>
      </c>
      <c r="CG99" s="41">
        <v>0</v>
      </c>
      <c r="CH99" s="41">
        <v>0</v>
      </c>
      <c r="CI99" s="41">
        <v>0</v>
      </c>
      <c r="CJ99" s="41">
        <v>0</v>
      </c>
      <c r="CK99" s="41">
        <v>0</v>
      </c>
      <c r="CL99" s="41"/>
      <c r="CM99" s="41">
        <v>0</v>
      </c>
      <c r="CN99" s="41" t="s">
        <v>542</v>
      </c>
      <c r="CO99" s="41">
        <v>0</v>
      </c>
      <c r="CP99" s="41">
        <v>0</v>
      </c>
      <c r="CQ99" s="41">
        <v>0</v>
      </c>
      <c r="CR99" s="41">
        <v>0</v>
      </c>
      <c r="CS99" s="41">
        <v>0</v>
      </c>
      <c r="CT99" s="41">
        <v>0</v>
      </c>
      <c r="CU99" s="41">
        <v>0</v>
      </c>
      <c r="CV99" s="41">
        <v>9999</v>
      </c>
      <c r="CW99" s="79">
        <v>9999</v>
      </c>
    </row>
    <row r="100" spans="1:101" s="21" customFormat="1">
      <c r="A100" s="21" t="s">
        <v>565</v>
      </c>
      <c r="B100" s="21" t="s">
        <v>595</v>
      </c>
      <c r="C100" s="41">
        <v>18</v>
      </c>
      <c r="D100" s="41">
        <v>0</v>
      </c>
      <c r="E100" s="41">
        <v>0</v>
      </c>
      <c r="F100" s="41">
        <v>0</v>
      </c>
      <c r="G100" s="41">
        <v>0</v>
      </c>
      <c r="H100" s="41">
        <v>0</v>
      </c>
      <c r="I100" s="41" t="s">
        <v>542</v>
      </c>
      <c r="J100" s="41"/>
      <c r="K100" s="41"/>
      <c r="L100" s="41">
        <v>0</v>
      </c>
      <c r="M100" s="41">
        <v>0</v>
      </c>
      <c r="N100" s="41">
        <v>0</v>
      </c>
      <c r="O100" s="41">
        <v>0</v>
      </c>
      <c r="P100" s="41">
        <v>0</v>
      </c>
      <c r="Q100" s="41">
        <v>0</v>
      </c>
      <c r="R100" s="41">
        <v>0</v>
      </c>
      <c r="S100" s="41">
        <v>0</v>
      </c>
      <c r="T100" s="41">
        <v>0</v>
      </c>
      <c r="U100" s="41">
        <v>0</v>
      </c>
      <c r="V100" s="41" t="s">
        <v>230</v>
      </c>
      <c r="W100" s="41" t="s">
        <v>230</v>
      </c>
      <c r="X100" s="41" t="s">
        <v>230</v>
      </c>
      <c r="Y100" s="41" t="s">
        <v>230</v>
      </c>
      <c r="Z100" s="41">
        <v>0</v>
      </c>
      <c r="AA100" s="41">
        <v>0</v>
      </c>
      <c r="AB100" s="41">
        <v>0</v>
      </c>
      <c r="AC100" s="41">
        <v>0</v>
      </c>
      <c r="AD100" s="41">
        <v>0</v>
      </c>
      <c r="AE100" s="41">
        <v>0</v>
      </c>
      <c r="AF100" s="41">
        <v>0</v>
      </c>
      <c r="AG100" s="41">
        <v>0</v>
      </c>
      <c r="AH100" s="41">
        <v>0</v>
      </c>
      <c r="AI100" s="41">
        <v>0</v>
      </c>
      <c r="AJ100" s="41">
        <v>0</v>
      </c>
      <c r="AK100" s="41">
        <v>0</v>
      </c>
      <c r="AL100" s="41">
        <v>0</v>
      </c>
      <c r="AM100" s="41">
        <v>0</v>
      </c>
      <c r="AN100" s="41">
        <v>0</v>
      </c>
      <c r="AO100" s="41">
        <v>0</v>
      </c>
      <c r="AP100" s="41">
        <v>0</v>
      </c>
      <c r="AQ100" s="41">
        <v>0</v>
      </c>
      <c r="AR100" s="41">
        <v>0</v>
      </c>
      <c r="AS100" s="79">
        <v>9999</v>
      </c>
      <c r="AT100" s="41">
        <v>0</v>
      </c>
      <c r="AU100" s="41">
        <v>0</v>
      </c>
      <c r="AV100" s="41">
        <v>0</v>
      </c>
      <c r="AW100" s="41">
        <v>0</v>
      </c>
      <c r="AX100" s="41">
        <v>0</v>
      </c>
      <c r="AY100" s="41">
        <v>0</v>
      </c>
      <c r="AZ100" s="79">
        <v>9999</v>
      </c>
      <c r="BA100" s="41">
        <v>0</v>
      </c>
      <c r="BB100" s="41">
        <v>0</v>
      </c>
      <c r="BC100" s="41">
        <v>0</v>
      </c>
      <c r="BD100" s="41">
        <v>0</v>
      </c>
      <c r="BE100" s="41">
        <v>0</v>
      </c>
      <c r="BF100" s="41">
        <v>0</v>
      </c>
      <c r="BG100" s="41">
        <v>9999</v>
      </c>
      <c r="BH100" s="79">
        <v>9999</v>
      </c>
      <c r="BI100" s="41">
        <v>9999</v>
      </c>
      <c r="BJ100" s="41">
        <v>9999</v>
      </c>
      <c r="BK100" s="41">
        <v>9999</v>
      </c>
      <c r="BL100" s="41">
        <v>9999</v>
      </c>
      <c r="BM100" s="41">
        <v>9999</v>
      </c>
      <c r="BN100" s="41">
        <v>0</v>
      </c>
      <c r="BO100" s="41">
        <v>0</v>
      </c>
      <c r="BP100" s="41">
        <v>0</v>
      </c>
      <c r="BQ100" s="41">
        <v>0</v>
      </c>
      <c r="BR100" s="41">
        <v>0</v>
      </c>
      <c r="BS100" s="41">
        <v>0</v>
      </c>
      <c r="BT100" s="41">
        <v>0</v>
      </c>
      <c r="BU100" s="41">
        <v>0</v>
      </c>
      <c r="BV100" s="41">
        <v>0</v>
      </c>
      <c r="BW100" s="41">
        <v>0</v>
      </c>
      <c r="BX100" s="41">
        <v>0</v>
      </c>
      <c r="BY100" s="41"/>
      <c r="BZ100" s="41">
        <v>0</v>
      </c>
      <c r="CA100" s="41">
        <v>0</v>
      </c>
      <c r="CB100" s="41">
        <v>0</v>
      </c>
      <c r="CC100" s="41">
        <v>0</v>
      </c>
      <c r="CD100" s="79">
        <v>9999</v>
      </c>
      <c r="CE100" s="41">
        <v>9999</v>
      </c>
      <c r="CF100" s="41">
        <v>0</v>
      </c>
      <c r="CG100" s="41">
        <v>0</v>
      </c>
      <c r="CH100" s="41">
        <v>0</v>
      </c>
      <c r="CI100" s="41">
        <v>0</v>
      </c>
      <c r="CJ100" s="41">
        <v>0</v>
      </c>
      <c r="CK100" s="41">
        <v>0</v>
      </c>
      <c r="CL100" s="41"/>
      <c r="CM100" s="41">
        <v>0</v>
      </c>
      <c r="CN100" s="41" t="s">
        <v>542</v>
      </c>
      <c r="CO100" s="41">
        <v>0</v>
      </c>
      <c r="CP100" s="41">
        <v>0</v>
      </c>
      <c r="CQ100" s="41">
        <v>0</v>
      </c>
      <c r="CR100" s="41">
        <v>0</v>
      </c>
      <c r="CS100" s="41">
        <v>0</v>
      </c>
      <c r="CT100" s="41">
        <v>0</v>
      </c>
      <c r="CU100" s="41">
        <v>0</v>
      </c>
      <c r="CV100" s="41">
        <v>9999</v>
      </c>
      <c r="CW100" s="79">
        <v>9999</v>
      </c>
    </row>
    <row r="101" spans="1:101" s="21" customFormat="1">
      <c r="A101" s="21" t="s">
        <v>566</v>
      </c>
      <c r="B101" s="21" t="s">
        <v>596</v>
      </c>
      <c r="C101" s="41">
        <v>18</v>
      </c>
      <c r="D101" s="41">
        <v>0</v>
      </c>
      <c r="E101" s="41">
        <v>0</v>
      </c>
      <c r="F101" s="41">
        <v>0</v>
      </c>
      <c r="G101" s="41">
        <v>0</v>
      </c>
      <c r="H101" s="41">
        <v>0</v>
      </c>
      <c r="I101" s="41" t="s">
        <v>542</v>
      </c>
      <c r="J101" s="41"/>
      <c r="K101" s="41"/>
      <c r="L101" s="41">
        <v>0</v>
      </c>
      <c r="M101" s="41">
        <v>0</v>
      </c>
      <c r="N101" s="41">
        <v>0</v>
      </c>
      <c r="O101" s="41">
        <v>0</v>
      </c>
      <c r="P101" s="41">
        <v>0</v>
      </c>
      <c r="Q101" s="41">
        <v>0</v>
      </c>
      <c r="R101" s="41">
        <v>0</v>
      </c>
      <c r="S101" s="41">
        <v>0</v>
      </c>
      <c r="T101" s="41">
        <v>0</v>
      </c>
      <c r="U101" s="41">
        <v>0</v>
      </c>
      <c r="V101" s="41" t="s">
        <v>230</v>
      </c>
      <c r="W101" s="41" t="s">
        <v>230</v>
      </c>
      <c r="X101" s="41" t="s">
        <v>230</v>
      </c>
      <c r="Y101" s="41" t="s">
        <v>230</v>
      </c>
      <c r="Z101" s="41">
        <v>0</v>
      </c>
      <c r="AA101" s="41">
        <v>0</v>
      </c>
      <c r="AB101" s="41">
        <v>0</v>
      </c>
      <c r="AC101" s="41">
        <v>0</v>
      </c>
      <c r="AD101" s="41">
        <v>0</v>
      </c>
      <c r="AE101" s="41">
        <v>0</v>
      </c>
      <c r="AF101" s="41">
        <v>0</v>
      </c>
      <c r="AG101" s="41">
        <v>0</v>
      </c>
      <c r="AH101" s="41">
        <v>0</v>
      </c>
      <c r="AI101" s="41">
        <v>0</v>
      </c>
      <c r="AJ101" s="41">
        <v>0</v>
      </c>
      <c r="AK101" s="41">
        <v>0</v>
      </c>
      <c r="AL101" s="41">
        <v>0</v>
      </c>
      <c r="AM101" s="41">
        <v>0</v>
      </c>
      <c r="AN101" s="41">
        <v>0</v>
      </c>
      <c r="AO101" s="41">
        <v>0</v>
      </c>
      <c r="AP101" s="41">
        <v>0</v>
      </c>
      <c r="AQ101" s="41">
        <v>0</v>
      </c>
      <c r="AR101" s="41">
        <v>0</v>
      </c>
      <c r="AS101" s="79">
        <v>9999</v>
      </c>
      <c r="AT101" s="41">
        <v>0</v>
      </c>
      <c r="AU101" s="41">
        <v>0</v>
      </c>
      <c r="AV101" s="41">
        <v>0</v>
      </c>
      <c r="AW101" s="41">
        <v>0</v>
      </c>
      <c r="AX101" s="41">
        <v>0</v>
      </c>
      <c r="AY101" s="41">
        <v>0</v>
      </c>
      <c r="AZ101" s="79">
        <v>9999</v>
      </c>
      <c r="BA101" s="41">
        <v>0</v>
      </c>
      <c r="BB101" s="41">
        <v>0</v>
      </c>
      <c r="BC101" s="41">
        <v>0</v>
      </c>
      <c r="BD101" s="41">
        <v>0</v>
      </c>
      <c r="BE101" s="41">
        <v>0</v>
      </c>
      <c r="BF101" s="41">
        <v>0</v>
      </c>
      <c r="BG101" s="41">
        <v>9999</v>
      </c>
      <c r="BH101" s="79">
        <v>9999</v>
      </c>
      <c r="BI101" s="41">
        <v>9999</v>
      </c>
      <c r="BJ101" s="41">
        <v>9999</v>
      </c>
      <c r="BK101" s="41">
        <v>9999</v>
      </c>
      <c r="BL101" s="41">
        <v>9999</v>
      </c>
      <c r="BM101" s="41">
        <v>9999</v>
      </c>
      <c r="BN101" s="41">
        <v>0</v>
      </c>
      <c r="BO101" s="41">
        <v>0</v>
      </c>
      <c r="BP101" s="41">
        <v>0</v>
      </c>
      <c r="BQ101" s="41">
        <v>0</v>
      </c>
      <c r="BR101" s="41">
        <v>0</v>
      </c>
      <c r="BS101" s="41">
        <v>0</v>
      </c>
      <c r="BT101" s="41">
        <v>0</v>
      </c>
      <c r="BU101" s="41">
        <v>0</v>
      </c>
      <c r="BV101" s="41">
        <v>0</v>
      </c>
      <c r="BW101" s="41">
        <v>0</v>
      </c>
      <c r="BX101" s="41">
        <v>0</v>
      </c>
      <c r="BY101" s="41"/>
      <c r="BZ101" s="41">
        <v>0</v>
      </c>
      <c r="CA101" s="41">
        <v>0</v>
      </c>
      <c r="CB101" s="41">
        <v>0</v>
      </c>
      <c r="CC101" s="41">
        <v>0</v>
      </c>
      <c r="CD101" s="79">
        <v>9999</v>
      </c>
      <c r="CE101" s="41">
        <v>9999</v>
      </c>
      <c r="CF101" s="41">
        <v>0</v>
      </c>
      <c r="CG101" s="41">
        <v>0</v>
      </c>
      <c r="CH101" s="41">
        <v>0</v>
      </c>
      <c r="CI101" s="41">
        <v>0</v>
      </c>
      <c r="CJ101" s="41">
        <v>0</v>
      </c>
      <c r="CK101" s="41">
        <v>0</v>
      </c>
      <c r="CL101" s="41"/>
      <c r="CM101" s="41">
        <v>0</v>
      </c>
      <c r="CN101" s="41" t="s">
        <v>542</v>
      </c>
      <c r="CO101" s="41">
        <v>0</v>
      </c>
      <c r="CP101" s="41">
        <v>0</v>
      </c>
      <c r="CQ101" s="41">
        <v>0</v>
      </c>
      <c r="CR101" s="41">
        <v>0</v>
      </c>
      <c r="CS101" s="41">
        <v>0</v>
      </c>
      <c r="CT101" s="41">
        <v>0</v>
      </c>
      <c r="CU101" s="41">
        <v>0</v>
      </c>
      <c r="CV101" s="41">
        <v>9999</v>
      </c>
      <c r="CW101" s="79">
        <v>9999</v>
      </c>
    </row>
    <row r="102" spans="1:101" s="21" customFormat="1">
      <c r="A102" s="21" t="s">
        <v>567</v>
      </c>
      <c r="B102" s="21" t="s">
        <v>597</v>
      </c>
      <c r="C102" s="41">
        <v>18</v>
      </c>
      <c r="D102" s="41">
        <v>0</v>
      </c>
      <c r="E102" s="41">
        <v>0</v>
      </c>
      <c r="F102" s="41">
        <v>0</v>
      </c>
      <c r="G102" s="41">
        <v>0</v>
      </c>
      <c r="H102" s="41">
        <v>0</v>
      </c>
      <c r="I102" s="41" t="s">
        <v>542</v>
      </c>
      <c r="J102" s="41"/>
      <c r="K102" s="41"/>
      <c r="L102" s="41">
        <v>0</v>
      </c>
      <c r="M102" s="41">
        <v>0</v>
      </c>
      <c r="N102" s="41">
        <v>0</v>
      </c>
      <c r="O102" s="41">
        <v>0</v>
      </c>
      <c r="P102" s="41">
        <v>0</v>
      </c>
      <c r="Q102" s="41">
        <v>0</v>
      </c>
      <c r="R102" s="41">
        <v>0</v>
      </c>
      <c r="S102" s="41">
        <v>0</v>
      </c>
      <c r="T102" s="41">
        <v>0</v>
      </c>
      <c r="U102" s="41">
        <v>0</v>
      </c>
      <c r="V102" s="41" t="s">
        <v>230</v>
      </c>
      <c r="W102" s="41" t="s">
        <v>230</v>
      </c>
      <c r="X102" s="41" t="s">
        <v>230</v>
      </c>
      <c r="Y102" s="41" t="s">
        <v>230</v>
      </c>
      <c r="Z102" s="41">
        <v>0</v>
      </c>
      <c r="AA102" s="41">
        <v>0</v>
      </c>
      <c r="AB102" s="41">
        <v>0</v>
      </c>
      <c r="AC102" s="41">
        <v>0</v>
      </c>
      <c r="AD102" s="41">
        <v>0</v>
      </c>
      <c r="AE102" s="41">
        <v>0</v>
      </c>
      <c r="AF102" s="41">
        <v>0</v>
      </c>
      <c r="AG102" s="41">
        <v>0</v>
      </c>
      <c r="AH102" s="41">
        <v>0</v>
      </c>
      <c r="AI102" s="41">
        <v>0</v>
      </c>
      <c r="AJ102" s="41">
        <v>0</v>
      </c>
      <c r="AK102" s="41">
        <v>0</v>
      </c>
      <c r="AL102" s="41">
        <v>0</v>
      </c>
      <c r="AM102" s="41">
        <v>0</v>
      </c>
      <c r="AN102" s="41">
        <v>0</v>
      </c>
      <c r="AO102" s="41">
        <v>0</v>
      </c>
      <c r="AP102" s="41">
        <v>0</v>
      </c>
      <c r="AQ102" s="41">
        <v>0</v>
      </c>
      <c r="AR102" s="41">
        <v>0</v>
      </c>
      <c r="AS102" s="79">
        <v>9999</v>
      </c>
      <c r="AT102" s="41">
        <v>0</v>
      </c>
      <c r="AU102" s="41">
        <v>0</v>
      </c>
      <c r="AV102" s="41">
        <v>0</v>
      </c>
      <c r="AW102" s="41">
        <v>0</v>
      </c>
      <c r="AX102" s="41">
        <v>0</v>
      </c>
      <c r="AY102" s="41">
        <v>0</v>
      </c>
      <c r="AZ102" s="79">
        <v>9999</v>
      </c>
      <c r="BA102" s="41">
        <v>0</v>
      </c>
      <c r="BB102" s="41">
        <v>0</v>
      </c>
      <c r="BC102" s="41">
        <v>0</v>
      </c>
      <c r="BD102" s="41">
        <v>0</v>
      </c>
      <c r="BE102" s="41">
        <v>0</v>
      </c>
      <c r="BF102" s="41">
        <v>0</v>
      </c>
      <c r="BG102" s="41">
        <v>9999</v>
      </c>
      <c r="BH102" s="79">
        <v>9999</v>
      </c>
      <c r="BI102" s="41">
        <v>9999</v>
      </c>
      <c r="BJ102" s="41">
        <v>9999</v>
      </c>
      <c r="BK102" s="41">
        <v>9999</v>
      </c>
      <c r="BL102" s="41">
        <v>9999</v>
      </c>
      <c r="BM102" s="41">
        <v>9999</v>
      </c>
      <c r="BN102" s="41">
        <v>0</v>
      </c>
      <c r="BO102" s="41">
        <v>0</v>
      </c>
      <c r="BP102" s="41">
        <v>0</v>
      </c>
      <c r="BQ102" s="41">
        <v>0</v>
      </c>
      <c r="BR102" s="41">
        <v>0</v>
      </c>
      <c r="BS102" s="41">
        <v>0</v>
      </c>
      <c r="BT102" s="41">
        <v>0</v>
      </c>
      <c r="BU102" s="41">
        <v>0</v>
      </c>
      <c r="BV102" s="41">
        <v>0</v>
      </c>
      <c r="BW102" s="41">
        <v>0</v>
      </c>
      <c r="BX102" s="41">
        <v>0</v>
      </c>
      <c r="BY102" s="41"/>
      <c r="BZ102" s="41">
        <v>0</v>
      </c>
      <c r="CA102" s="41">
        <v>0</v>
      </c>
      <c r="CB102" s="41">
        <v>0</v>
      </c>
      <c r="CC102" s="41">
        <v>0</v>
      </c>
      <c r="CD102" s="79">
        <v>9999</v>
      </c>
      <c r="CE102" s="41">
        <v>9999</v>
      </c>
      <c r="CF102" s="41">
        <v>0</v>
      </c>
      <c r="CG102" s="41">
        <v>0</v>
      </c>
      <c r="CH102" s="41">
        <v>0</v>
      </c>
      <c r="CI102" s="41">
        <v>0</v>
      </c>
      <c r="CJ102" s="41">
        <v>0</v>
      </c>
      <c r="CK102" s="41">
        <v>0</v>
      </c>
      <c r="CL102" s="41"/>
      <c r="CM102" s="41">
        <v>0</v>
      </c>
      <c r="CN102" s="41" t="s">
        <v>542</v>
      </c>
      <c r="CO102" s="41">
        <v>0</v>
      </c>
      <c r="CP102" s="41">
        <v>0</v>
      </c>
      <c r="CQ102" s="41">
        <v>0</v>
      </c>
      <c r="CR102" s="41">
        <v>0</v>
      </c>
      <c r="CS102" s="41">
        <v>0</v>
      </c>
      <c r="CT102" s="41">
        <v>0</v>
      </c>
      <c r="CU102" s="41">
        <v>0</v>
      </c>
      <c r="CV102" s="41">
        <v>9999</v>
      </c>
      <c r="CW102" s="79">
        <v>9999</v>
      </c>
    </row>
    <row r="103" spans="1:101" s="21" customFormat="1">
      <c r="A103" s="21" t="s">
        <v>558</v>
      </c>
      <c r="B103" s="21" t="s">
        <v>598</v>
      </c>
      <c r="C103" s="41">
        <v>18</v>
      </c>
      <c r="D103" s="41">
        <v>1.4203039704134989E-2</v>
      </c>
      <c r="E103" s="41">
        <v>-2.3703638219270504E-4</v>
      </c>
      <c r="F103" s="41">
        <v>4.1563268302688651E-3</v>
      </c>
      <c r="G103" s="41">
        <v>0</v>
      </c>
      <c r="H103" s="41">
        <v>0</v>
      </c>
      <c r="I103" s="41" t="s">
        <v>542</v>
      </c>
      <c r="J103" s="41"/>
      <c r="K103" s="41"/>
      <c r="L103" s="41">
        <v>1.5265360441337283E-2</v>
      </c>
      <c r="M103" s="41">
        <v>2.8696796902017252E-6</v>
      </c>
      <c r="N103" s="41">
        <v>2.848967629087277E-6</v>
      </c>
      <c r="O103" s="41">
        <v>-2.3940674779835138E-4</v>
      </c>
      <c r="P103" s="41">
        <v>0</v>
      </c>
      <c r="Q103" s="41">
        <v>0</v>
      </c>
      <c r="R103" s="41">
        <v>8.2882709225660239E-4</v>
      </c>
      <c r="S103" s="41">
        <v>1.9152933463159045E-3</v>
      </c>
      <c r="T103" s="41">
        <v>0</v>
      </c>
      <c r="U103" s="41">
        <v>2.0581045560759486E-3</v>
      </c>
      <c r="V103" s="41" t="s">
        <v>230</v>
      </c>
      <c r="W103" s="41" t="s">
        <v>230</v>
      </c>
      <c r="X103" s="41" t="s">
        <v>230</v>
      </c>
      <c r="Y103" s="41" t="s">
        <v>230</v>
      </c>
      <c r="Z103" s="41">
        <v>0</v>
      </c>
      <c r="AA103" s="41">
        <v>0</v>
      </c>
      <c r="AB103" s="41">
        <v>0</v>
      </c>
      <c r="AC103" s="41">
        <v>0</v>
      </c>
      <c r="AD103" s="41">
        <v>0</v>
      </c>
      <c r="AE103" s="41">
        <v>0</v>
      </c>
      <c r="AF103" s="41">
        <v>0</v>
      </c>
      <c r="AG103" s="41">
        <v>0</v>
      </c>
      <c r="AH103" s="41">
        <v>8.2882709225660239E-4</v>
      </c>
      <c r="AI103" s="41">
        <v>1.9152933463159045E-3</v>
      </c>
      <c r="AJ103" s="41">
        <v>0</v>
      </c>
      <c r="AK103" s="41">
        <v>2.0581045560759486E-3</v>
      </c>
      <c r="AL103" s="41">
        <v>4.8022249946484555E-3</v>
      </c>
      <c r="AM103" s="41">
        <v>7.944986124247818E-3</v>
      </c>
      <c r="AN103" s="41">
        <v>1.0139969708795474E-3</v>
      </c>
      <c r="AO103" s="41">
        <v>0</v>
      </c>
      <c r="AP103" s="41">
        <v>0</v>
      </c>
      <c r="AQ103" s="41">
        <v>8.9589830951273645E-3</v>
      </c>
      <c r="AR103" s="41">
        <v>8.2882709225660239E-4</v>
      </c>
      <c r="AS103" s="79">
        <v>10.809230512404257</v>
      </c>
      <c r="AT103" s="41">
        <v>7.944986124247818E-3</v>
      </c>
      <c r="AU103" s="41">
        <v>1.2002703945918935E-3</v>
      </c>
      <c r="AV103" s="41">
        <v>0</v>
      </c>
      <c r="AW103" s="41">
        <v>0</v>
      </c>
      <c r="AX103" s="41">
        <v>9.1452565188397117E-3</v>
      </c>
      <c r="AY103" s="41">
        <v>1.9152933463159045E-3</v>
      </c>
      <c r="AZ103" s="79">
        <v>4.774859441991353</v>
      </c>
      <c r="BA103" s="41">
        <v>7.944986124247818E-3</v>
      </c>
      <c r="BB103" s="41">
        <v>2.2142673654714411E-3</v>
      </c>
      <c r="BC103" s="41">
        <v>0</v>
      </c>
      <c r="BD103" s="41">
        <v>0</v>
      </c>
      <c r="BE103" s="41">
        <v>1.0159253489719258E-2</v>
      </c>
      <c r="BF103" s="41">
        <v>2.7441204385725069E-3</v>
      </c>
      <c r="BG103" s="41">
        <v>2.5539859792766246</v>
      </c>
      <c r="BH103" s="79">
        <v>3.7021893598096254</v>
      </c>
      <c r="BI103" s="41">
        <v>3.9950938860822709</v>
      </c>
      <c r="BJ103" s="41">
        <v>9.2320543203862329</v>
      </c>
      <c r="BK103" s="41">
        <v>0</v>
      </c>
      <c r="BL103" s="41">
        <v>9.9204297322263244</v>
      </c>
      <c r="BM103" s="41">
        <v>23.14757793869483</v>
      </c>
      <c r="BN103" s="41">
        <v>7.944986124247818E-3</v>
      </c>
      <c r="BO103" s="41">
        <v>-1.7277028940479514E-3</v>
      </c>
      <c r="BP103" s="41">
        <v>2.2142673654714411E-3</v>
      </c>
      <c r="BQ103" s="41">
        <v>0</v>
      </c>
      <c r="BR103" s="41">
        <v>0</v>
      </c>
      <c r="BS103" s="41">
        <v>0</v>
      </c>
      <c r="BT103" s="41">
        <v>0</v>
      </c>
      <c r="BU103" s="41">
        <v>0</v>
      </c>
      <c r="BV103" s="41">
        <v>0</v>
      </c>
      <c r="BW103" s="41">
        <v>0</v>
      </c>
      <c r="BX103" s="41">
        <v>4.8022249946484555E-3</v>
      </c>
      <c r="BY103" s="41"/>
      <c r="BZ103" s="41">
        <v>0</v>
      </c>
      <c r="CA103" s="41">
        <v>0</v>
      </c>
      <c r="CB103" s="41">
        <v>8.4315505956713069E-3</v>
      </c>
      <c r="CC103" s="41">
        <v>4.8022249946484555E-3</v>
      </c>
      <c r="CD103" s="79">
        <v>1.5557987259408139</v>
      </c>
      <c r="CE103" s="41">
        <v>20.802250712872176</v>
      </c>
      <c r="CF103" s="41">
        <v>1.4502229654228234E-4</v>
      </c>
      <c r="CG103" s="41">
        <v>-2.8010589492407065E-5</v>
      </c>
      <c r="CH103" s="41">
        <v>1.1701170704987528E-4</v>
      </c>
      <c r="CI103" s="41">
        <v>7.2510462096352086E-6</v>
      </c>
      <c r="CJ103" s="41">
        <v>-1.400529474620355E-6</v>
      </c>
      <c r="CK103" s="41">
        <v>5.850516735014854E-6</v>
      </c>
      <c r="CL103" s="41"/>
      <c r="CM103" s="41">
        <v>-2.3703638219270504E-4</v>
      </c>
      <c r="CN103" s="41" t="s">
        <v>542</v>
      </c>
      <c r="CO103" s="41">
        <v>0</v>
      </c>
      <c r="CP103" s="41">
        <v>0</v>
      </c>
      <c r="CQ103" s="41">
        <v>-1.7277028940479514E-3</v>
      </c>
      <c r="CR103" s="41">
        <v>0</v>
      </c>
      <c r="CS103" s="41">
        <v>0</v>
      </c>
      <c r="CT103" s="41">
        <v>-1.7277028940479514E-3</v>
      </c>
      <c r="CU103" s="41">
        <v>0</v>
      </c>
      <c r="CV103" s="41">
        <v>9999</v>
      </c>
      <c r="CW103" s="87">
        <v>0</v>
      </c>
    </row>
    <row r="104" spans="1:101" s="21" customFormat="1">
      <c r="A104" s="21" t="s">
        <v>552</v>
      </c>
      <c r="B104" s="21" t="s">
        <v>599</v>
      </c>
      <c r="C104" s="41">
        <v>18</v>
      </c>
      <c r="D104" s="41">
        <v>0.20272392345638143</v>
      </c>
      <c r="E104" s="41">
        <v>-3.3832860008144359E-3</v>
      </c>
      <c r="F104" s="41">
        <v>5.9324405180239279E-2</v>
      </c>
      <c r="G104" s="41">
        <v>0</v>
      </c>
      <c r="H104" s="41">
        <v>0</v>
      </c>
      <c r="I104" s="41" t="s">
        <v>542</v>
      </c>
      <c r="J104" s="41"/>
      <c r="K104" s="41"/>
      <c r="L104" s="41">
        <v>0.2178867218643889</v>
      </c>
      <c r="M104" s="41">
        <v>4.0959733830175728E-5</v>
      </c>
      <c r="N104" s="41">
        <v>4.0664104839519108E-5</v>
      </c>
      <c r="O104" s="41">
        <v>-3.4171188862821E-3</v>
      </c>
      <c r="P104" s="41">
        <v>0</v>
      </c>
      <c r="Q104" s="41">
        <v>0</v>
      </c>
      <c r="R104" s="41">
        <v>1.183007887813518E-2</v>
      </c>
      <c r="S104" s="41">
        <v>2.7337512942530309E-2</v>
      </c>
      <c r="T104" s="41">
        <v>0</v>
      </c>
      <c r="U104" s="41">
        <v>2.9375896933506531E-2</v>
      </c>
      <c r="V104" s="41" t="s">
        <v>230</v>
      </c>
      <c r="W104" s="41" t="s">
        <v>230</v>
      </c>
      <c r="X104" s="41" t="s">
        <v>230</v>
      </c>
      <c r="Y104" s="41" t="s">
        <v>230</v>
      </c>
      <c r="Z104" s="41">
        <v>0</v>
      </c>
      <c r="AA104" s="41">
        <v>0</v>
      </c>
      <c r="AB104" s="41">
        <v>0</v>
      </c>
      <c r="AC104" s="41">
        <v>0</v>
      </c>
      <c r="AD104" s="41">
        <v>0</v>
      </c>
      <c r="AE104" s="41">
        <v>0</v>
      </c>
      <c r="AF104" s="41">
        <v>0</v>
      </c>
      <c r="AG104" s="41">
        <v>0</v>
      </c>
      <c r="AH104" s="41">
        <v>1.183007887813518E-2</v>
      </c>
      <c r="AI104" s="41">
        <v>2.7337512942530309E-2</v>
      </c>
      <c r="AJ104" s="41">
        <v>0</v>
      </c>
      <c r="AK104" s="41">
        <v>2.9375896933506531E-2</v>
      </c>
      <c r="AL104" s="41">
        <v>6.8543488754172016E-2</v>
      </c>
      <c r="AM104" s="41">
        <v>0.11340098968005523</v>
      </c>
      <c r="AN104" s="41">
        <v>1.4473059893632633E-2</v>
      </c>
      <c r="AO104" s="41">
        <v>0</v>
      </c>
      <c r="AP104" s="41">
        <v>0</v>
      </c>
      <c r="AQ104" s="41">
        <v>0.12787404957368786</v>
      </c>
      <c r="AR104" s="41">
        <v>1.183007887813518E-2</v>
      </c>
      <c r="AS104" s="79">
        <v>10.809230512404254</v>
      </c>
      <c r="AT104" s="41">
        <v>0.11340098968005523</v>
      </c>
      <c r="AU104" s="41">
        <v>1.7131792114146383E-2</v>
      </c>
      <c r="AV104" s="41">
        <v>0</v>
      </c>
      <c r="AW104" s="41">
        <v>0</v>
      </c>
      <c r="AX104" s="41">
        <v>0.13053278179420161</v>
      </c>
      <c r="AY104" s="41">
        <v>2.7337512942530309E-2</v>
      </c>
      <c r="AZ104" s="79">
        <v>4.7748594419913513</v>
      </c>
      <c r="BA104" s="41">
        <v>0.11340098968005523</v>
      </c>
      <c r="BB104" s="41">
        <v>3.1604852007779016E-2</v>
      </c>
      <c r="BC104" s="41">
        <v>0</v>
      </c>
      <c r="BD104" s="41">
        <v>0</v>
      </c>
      <c r="BE104" s="41">
        <v>0.14500584168783423</v>
      </c>
      <c r="BF104" s="41">
        <v>3.9167591820665489E-2</v>
      </c>
      <c r="BG104" s="41">
        <v>2.5539859792766215</v>
      </c>
      <c r="BH104" s="79">
        <v>3.702189359809624</v>
      </c>
      <c r="BI104" s="41">
        <v>3.9950938860822709</v>
      </c>
      <c r="BJ104" s="41">
        <v>9.2320543203862311</v>
      </c>
      <c r="BK104" s="41">
        <v>0</v>
      </c>
      <c r="BL104" s="41">
        <v>9.9204297322263244</v>
      </c>
      <c r="BM104" s="41">
        <v>23.147577938694827</v>
      </c>
      <c r="BN104" s="41">
        <v>0.11340098968005523</v>
      </c>
      <c r="BO104" s="41">
        <v>-2.4659982408299311E-2</v>
      </c>
      <c r="BP104" s="41">
        <v>3.1604852007779016E-2</v>
      </c>
      <c r="BQ104" s="41">
        <v>0</v>
      </c>
      <c r="BR104" s="41">
        <v>0</v>
      </c>
      <c r="BS104" s="41">
        <v>0</v>
      </c>
      <c r="BT104" s="41">
        <v>0</v>
      </c>
      <c r="BU104" s="41">
        <v>0</v>
      </c>
      <c r="BV104" s="41">
        <v>0</v>
      </c>
      <c r="BW104" s="41">
        <v>0</v>
      </c>
      <c r="BX104" s="41">
        <v>6.8543488754172016E-2</v>
      </c>
      <c r="BY104" s="41"/>
      <c r="BZ104" s="41">
        <v>0</v>
      </c>
      <c r="CA104" s="41">
        <v>0</v>
      </c>
      <c r="CB104" s="41">
        <v>0.12034585927953495</v>
      </c>
      <c r="CC104" s="41">
        <v>6.8543488754172016E-2</v>
      </c>
      <c r="CD104" s="79">
        <v>1.5557987259408137</v>
      </c>
      <c r="CE104" s="41">
        <v>20.802250712872162</v>
      </c>
      <c r="CF104" s="41">
        <v>2.0699434456377028E-3</v>
      </c>
      <c r="CG104" s="41">
        <v>-3.9980290969500562E-4</v>
      </c>
      <c r="CH104" s="41">
        <v>1.6701405359426972E-3</v>
      </c>
      <c r="CI104" s="41">
        <v>1.034961928855847E-4</v>
      </c>
      <c r="CJ104" s="41">
        <v>-1.9990145484750281E-5</v>
      </c>
      <c r="CK104" s="41">
        <v>8.350604740083442E-5</v>
      </c>
      <c r="CL104" s="41"/>
      <c r="CM104" s="41">
        <v>-3.3832860008144359E-3</v>
      </c>
      <c r="CN104" s="41" t="s">
        <v>542</v>
      </c>
      <c r="CO104" s="41">
        <v>0</v>
      </c>
      <c r="CP104" s="41">
        <v>0</v>
      </c>
      <c r="CQ104" s="41">
        <v>-2.4659982408299311E-2</v>
      </c>
      <c r="CR104" s="41">
        <v>0</v>
      </c>
      <c r="CS104" s="41">
        <v>0</v>
      </c>
      <c r="CT104" s="41">
        <v>-2.4659982408299311E-2</v>
      </c>
      <c r="CU104" s="41">
        <v>0</v>
      </c>
      <c r="CV104" s="41">
        <v>9999</v>
      </c>
      <c r="CW104" s="87">
        <v>0</v>
      </c>
    </row>
    <row r="105" spans="1:101" s="21" customFormat="1">
      <c r="A105" s="21" t="s">
        <v>557</v>
      </c>
      <c r="B105" s="21" t="s">
        <v>600</v>
      </c>
      <c r="C105" s="41">
        <v>18</v>
      </c>
      <c r="D105" s="41">
        <v>2.0561301584079143E-2</v>
      </c>
      <c r="E105" s="41">
        <v>-3.4315024404559907E-4</v>
      </c>
      <c r="F105" s="41">
        <v>6.0169858860760414E-3</v>
      </c>
      <c r="G105" s="41">
        <v>0</v>
      </c>
      <c r="H105" s="41">
        <v>0</v>
      </c>
      <c r="I105" s="41" t="s">
        <v>542</v>
      </c>
      <c r="J105" s="41"/>
      <c r="K105" s="41"/>
      <c r="L105" s="41">
        <v>2.2099190480515764E-2</v>
      </c>
      <c r="M105" s="41">
        <v>4.1543465898195227E-6</v>
      </c>
      <c r="N105" s="41">
        <v>4.1243623791242545E-6</v>
      </c>
      <c r="O105" s="41">
        <v>-3.4658174906829035E-4</v>
      </c>
      <c r="P105" s="41">
        <v>0</v>
      </c>
      <c r="Q105" s="41">
        <v>0</v>
      </c>
      <c r="R105" s="41">
        <v>1.1998673636025921E-3</v>
      </c>
      <c r="S105" s="41">
        <v>2.772710978489789E-3</v>
      </c>
      <c r="T105" s="41">
        <v>0</v>
      </c>
      <c r="U105" s="41">
        <v>2.9794543527696324E-3</v>
      </c>
      <c r="V105" s="41" t="s">
        <v>230</v>
      </c>
      <c r="W105" s="41" t="s">
        <v>230</v>
      </c>
      <c r="X105" s="41" t="s">
        <v>230</v>
      </c>
      <c r="Y105" s="41" t="s">
        <v>230</v>
      </c>
      <c r="Z105" s="41">
        <v>0</v>
      </c>
      <c r="AA105" s="41">
        <v>0</v>
      </c>
      <c r="AB105" s="41">
        <v>0</v>
      </c>
      <c r="AC105" s="41">
        <v>0</v>
      </c>
      <c r="AD105" s="41">
        <v>0</v>
      </c>
      <c r="AE105" s="41">
        <v>0</v>
      </c>
      <c r="AF105" s="41">
        <v>0</v>
      </c>
      <c r="AG105" s="41">
        <v>0</v>
      </c>
      <c r="AH105" s="41">
        <v>1.1998673636025921E-3</v>
      </c>
      <c r="AI105" s="41">
        <v>2.772710978489789E-3</v>
      </c>
      <c r="AJ105" s="41">
        <v>0</v>
      </c>
      <c r="AK105" s="41">
        <v>2.9794543527696324E-3</v>
      </c>
      <c r="AL105" s="41">
        <v>6.9520326948620138E-3</v>
      </c>
      <c r="AM105" s="41">
        <v>1.1501710843941661E-2</v>
      </c>
      <c r="AN105" s="41">
        <v>1.4679320735495238E-3</v>
      </c>
      <c r="AO105" s="41">
        <v>0</v>
      </c>
      <c r="AP105" s="41">
        <v>0</v>
      </c>
      <c r="AQ105" s="41">
        <v>1.2969642917491185E-2</v>
      </c>
      <c r="AR105" s="41">
        <v>1.1998673636025921E-3</v>
      </c>
      <c r="AS105" s="79">
        <v>10.809230512404252</v>
      </c>
      <c r="AT105" s="41">
        <v>1.1501710843941661E-2</v>
      </c>
      <c r="AU105" s="41">
        <v>1.7375943516133843E-3</v>
      </c>
      <c r="AV105" s="41">
        <v>0</v>
      </c>
      <c r="AW105" s="41">
        <v>0</v>
      </c>
      <c r="AX105" s="41">
        <v>1.3239305195555046E-2</v>
      </c>
      <c r="AY105" s="41">
        <v>2.772710978489789E-3</v>
      </c>
      <c r="AZ105" s="79">
        <v>4.7748594419913504</v>
      </c>
      <c r="BA105" s="41">
        <v>1.1501710843941661E-2</v>
      </c>
      <c r="BB105" s="41">
        <v>3.2055264251629081E-3</v>
      </c>
      <c r="BC105" s="41">
        <v>0</v>
      </c>
      <c r="BD105" s="41">
        <v>0</v>
      </c>
      <c r="BE105" s="41">
        <v>1.470723726910457E-2</v>
      </c>
      <c r="BF105" s="41">
        <v>3.9725783420923814E-3</v>
      </c>
      <c r="BG105" s="41">
        <v>2.5539859792766202</v>
      </c>
      <c r="BH105" s="79">
        <v>3.7021893598096236</v>
      </c>
      <c r="BI105" s="41">
        <v>3.9950938860822709</v>
      </c>
      <c r="BJ105" s="41">
        <v>9.2320543203862311</v>
      </c>
      <c r="BK105" s="41">
        <v>0</v>
      </c>
      <c r="BL105" s="41">
        <v>9.9204297322263226</v>
      </c>
      <c r="BM105" s="41">
        <v>23.147577938694827</v>
      </c>
      <c r="BN105" s="41">
        <v>1.1501710843941661E-2</v>
      </c>
      <c r="BO105" s="41">
        <v>-2.5011420788934357E-3</v>
      </c>
      <c r="BP105" s="41">
        <v>3.2055264251629081E-3</v>
      </c>
      <c r="BQ105" s="41">
        <v>0</v>
      </c>
      <c r="BR105" s="41">
        <v>0</v>
      </c>
      <c r="BS105" s="41">
        <v>0</v>
      </c>
      <c r="BT105" s="41">
        <v>0</v>
      </c>
      <c r="BU105" s="41">
        <v>0</v>
      </c>
      <c r="BV105" s="41">
        <v>0</v>
      </c>
      <c r="BW105" s="41">
        <v>0</v>
      </c>
      <c r="BX105" s="41">
        <v>6.9520326948620138E-3</v>
      </c>
      <c r="BY105" s="41"/>
      <c r="BZ105" s="41">
        <v>0</v>
      </c>
      <c r="CA105" s="41">
        <v>0</v>
      </c>
      <c r="CB105" s="41">
        <v>1.2206095190211135E-2</v>
      </c>
      <c r="CC105" s="41">
        <v>6.9520326948620138E-3</v>
      </c>
      <c r="CD105" s="79">
        <v>1.5557987259408137</v>
      </c>
      <c r="CE105" s="41">
        <v>20.802250712872151</v>
      </c>
      <c r="CF105" s="41">
        <v>2.0994429627296641E-4</v>
      </c>
      <c r="CG105" s="41">
        <v>-4.055006464098985E-5</v>
      </c>
      <c r="CH105" s="41">
        <v>1.6939423163197658E-4</v>
      </c>
      <c r="CI105" s="41">
        <v>1.0497115478244989E-5</v>
      </c>
      <c r="CJ105" s="41">
        <v>-2.027503232049498E-6</v>
      </c>
      <c r="CK105" s="41">
        <v>8.4696122461954917E-6</v>
      </c>
      <c r="CL105" s="41"/>
      <c r="CM105" s="41">
        <v>-3.4315024404559907E-4</v>
      </c>
      <c r="CN105" s="41" t="s">
        <v>542</v>
      </c>
      <c r="CO105" s="41">
        <v>0</v>
      </c>
      <c r="CP105" s="41">
        <v>0</v>
      </c>
      <c r="CQ105" s="41">
        <v>-2.5011420788934357E-3</v>
      </c>
      <c r="CR105" s="41">
        <v>0</v>
      </c>
      <c r="CS105" s="41">
        <v>0</v>
      </c>
      <c r="CT105" s="41">
        <v>-2.5011420788934357E-3</v>
      </c>
      <c r="CU105" s="41">
        <v>0</v>
      </c>
      <c r="CV105" s="41">
        <v>9999</v>
      </c>
      <c r="CW105" s="87">
        <v>0</v>
      </c>
    </row>
    <row r="106" spans="1:101" s="21" customFormat="1">
      <c r="A106" s="21" t="s">
        <v>553</v>
      </c>
      <c r="B106" s="21" t="s">
        <v>601</v>
      </c>
      <c r="C106" s="41">
        <v>18</v>
      </c>
      <c r="D106" s="41">
        <v>0.12549983214263577</v>
      </c>
      <c r="E106" s="41">
        <v>-2.0944830681717715E-3</v>
      </c>
      <c r="F106" s="41">
        <v>3.6725822809381789E-2</v>
      </c>
      <c r="G106" s="41">
        <v>0</v>
      </c>
      <c r="H106" s="41">
        <v>0</v>
      </c>
      <c r="I106" s="41" t="s">
        <v>542</v>
      </c>
      <c r="J106" s="41"/>
      <c r="K106" s="41"/>
      <c r="L106" s="41">
        <v>0.1348866308123399</v>
      </c>
      <c r="M106" s="41">
        <v>2.5356848035748099E-5</v>
      </c>
      <c r="N106" s="41">
        <v>2.5173833677741727E-5</v>
      </c>
      <c r="O106" s="41">
        <v>-2.1154279146146557E-3</v>
      </c>
      <c r="P106" s="41">
        <v>0</v>
      </c>
      <c r="Q106" s="41">
        <v>0</v>
      </c>
      <c r="R106" s="41">
        <v>7.3236196701745044E-3</v>
      </c>
      <c r="S106" s="41">
        <v>1.6923771141509485E-2</v>
      </c>
      <c r="T106" s="41">
        <v>0</v>
      </c>
      <c r="U106" s="41">
        <v>1.81856688216064E-2</v>
      </c>
      <c r="V106" s="41" t="s">
        <v>230</v>
      </c>
      <c r="W106" s="41" t="s">
        <v>230</v>
      </c>
      <c r="X106" s="41" t="s">
        <v>230</v>
      </c>
      <c r="Y106" s="41" t="s">
        <v>230</v>
      </c>
      <c r="Z106" s="41">
        <v>0</v>
      </c>
      <c r="AA106" s="41">
        <v>0</v>
      </c>
      <c r="AB106" s="41">
        <v>0</v>
      </c>
      <c r="AC106" s="41">
        <v>0</v>
      </c>
      <c r="AD106" s="41">
        <v>0</v>
      </c>
      <c r="AE106" s="41">
        <v>0</v>
      </c>
      <c r="AF106" s="41">
        <v>0</v>
      </c>
      <c r="AG106" s="41">
        <v>0</v>
      </c>
      <c r="AH106" s="41">
        <v>7.3236196701745044E-3</v>
      </c>
      <c r="AI106" s="41">
        <v>1.6923771141509485E-2</v>
      </c>
      <c r="AJ106" s="41">
        <v>0</v>
      </c>
      <c r="AK106" s="41">
        <v>1.81856688216064E-2</v>
      </c>
      <c r="AL106" s="41">
        <v>4.2433059633290388E-2</v>
      </c>
      <c r="AM106" s="41">
        <v>7.0202889363069496E-2</v>
      </c>
      <c r="AN106" s="41">
        <v>8.9598038370248042E-3</v>
      </c>
      <c r="AO106" s="41">
        <v>0</v>
      </c>
      <c r="AP106" s="41">
        <v>0</v>
      </c>
      <c r="AQ106" s="41">
        <v>7.9162693200094295E-2</v>
      </c>
      <c r="AR106" s="41">
        <v>7.3236196701745044E-3</v>
      </c>
      <c r="AS106" s="79">
        <v>10.809230512404262</v>
      </c>
      <c r="AT106" s="41">
        <v>7.0202889363069496E-2</v>
      </c>
      <c r="AU106" s="41">
        <v>1.0605739066067892E-2</v>
      </c>
      <c r="AV106" s="41">
        <v>0</v>
      </c>
      <c r="AW106" s="41">
        <v>0</v>
      </c>
      <c r="AX106" s="41">
        <v>8.0808628429137386E-2</v>
      </c>
      <c r="AY106" s="41">
        <v>1.6923771141509485E-2</v>
      </c>
      <c r="AZ106" s="79">
        <v>4.7748594419913557</v>
      </c>
      <c r="BA106" s="41">
        <v>7.0202889363069496E-2</v>
      </c>
      <c r="BB106" s="41">
        <v>1.9565542903092696E-2</v>
      </c>
      <c r="BC106" s="41">
        <v>0</v>
      </c>
      <c r="BD106" s="41">
        <v>0</v>
      </c>
      <c r="BE106" s="41">
        <v>8.9768432266162185E-2</v>
      </c>
      <c r="BF106" s="41">
        <v>2.4247390811683991E-2</v>
      </c>
      <c r="BG106" s="41">
        <v>2.5539859792766233</v>
      </c>
      <c r="BH106" s="79">
        <v>3.7021893598096267</v>
      </c>
      <c r="BI106" s="41">
        <v>3.99509388608227</v>
      </c>
      <c r="BJ106" s="41">
        <v>9.2320543203862293</v>
      </c>
      <c r="BK106" s="41">
        <v>0</v>
      </c>
      <c r="BL106" s="41">
        <v>9.9204297322263226</v>
      </c>
      <c r="BM106" s="41">
        <v>23.147577938694823</v>
      </c>
      <c r="BN106" s="41">
        <v>7.0202889363069496E-2</v>
      </c>
      <c r="BO106" s="41">
        <v>-1.5266198483711791E-2</v>
      </c>
      <c r="BP106" s="41">
        <v>1.9565542903092696E-2</v>
      </c>
      <c r="BQ106" s="41">
        <v>0</v>
      </c>
      <c r="BR106" s="41">
        <v>0</v>
      </c>
      <c r="BS106" s="41">
        <v>0</v>
      </c>
      <c r="BT106" s="41">
        <v>0</v>
      </c>
      <c r="BU106" s="41">
        <v>0</v>
      </c>
      <c r="BV106" s="41">
        <v>0</v>
      </c>
      <c r="BW106" s="41">
        <v>0</v>
      </c>
      <c r="BX106" s="41">
        <v>4.2433059633290388E-2</v>
      </c>
      <c r="BY106" s="41"/>
      <c r="BZ106" s="41">
        <v>0</v>
      </c>
      <c r="CA106" s="41">
        <v>0</v>
      </c>
      <c r="CB106" s="41">
        <v>7.4502233782450397E-2</v>
      </c>
      <c r="CC106" s="41">
        <v>4.2433059633290388E-2</v>
      </c>
      <c r="CD106" s="79">
        <v>1.5557987259408146</v>
      </c>
      <c r="CE106" s="41">
        <v>20.802250712872169</v>
      </c>
      <c r="CF106" s="41">
        <v>1.281435118969447E-3</v>
      </c>
      <c r="CG106" s="41">
        <v>-2.4750506600991473E-4</v>
      </c>
      <c r="CH106" s="41">
        <v>1.0339300529595323E-3</v>
      </c>
      <c r="CI106" s="41">
        <v>6.4071149635861445E-5</v>
      </c>
      <c r="CJ106" s="41">
        <v>-1.2375253300495729E-5</v>
      </c>
      <c r="CK106" s="41">
        <v>5.1695896335365717E-5</v>
      </c>
      <c r="CL106" s="41"/>
      <c r="CM106" s="41">
        <v>-2.0944830681717715E-3</v>
      </c>
      <c r="CN106" s="41" t="s">
        <v>542</v>
      </c>
      <c r="CO106" s="41">
        <v>0</v>
      </c>
      <c r="CP106" s="41">
        <v>0</v>
      </c>
      <c r="CQ106" s="41">
        <v>-1.5266198483711791E-2</v>
      </c>
      <c r="CR106" s="41">
        <v>0</v>
      </c>
      <c r="CS106" s="41">
        <v>0</v>
      </c>
      <c r="CT106" s="41">
        <v>-1.5266198483711791E-2</v>
      </c>
      <c r="CU106" s="41">
        <v>0</v>
      </c>
      <c r="CV106" s="41">
        <v>9999</v>
      </c>
      <c r="CW106" s="87">
        <v>0</v>
      </c>
    </row>
    <row r="107" spans="1:101" s="21" customFormat="1">
      <c r="A107" s="21" t="s">
        <v>554</v>
      </c>
      <c r="B107" s="21" t="s">
        <v>602</v>
      </c>
      <c r="C107" s="41">
        <v>18</v>
      </c>
      <c r="D107" s="41">
        <v>0.10153082512634508</v>
      </c>
      <c r="E107" s="41">
        <v>-1.6944611836846766E-3</v>
      </c>
      <c r="F107" s="41">
        <v>2.9711618172066856E-2</v>
      </c>
      <c r="G107" s="41">
        <v>0</v>
      </c>
      <c r="H107" s="41">
        <v>0</v>
      </c>
      <c r="I107" s="41" t="s">
        <v>542</v>
      </c>
      <c r="J107" s="41"/>
      <c r="K107" s="41"/>
      <c r="L107" s="41">
        <v>0.10912485452031874</v>
      </c>
      <c r="M107" s="41">
        <v>2.0513985235827396E-5</v>
      </c>
      <c r="N107" s="41">
        <v>2.0365924489760132E-5</v>
      </c>
      <c r="O107" s="41">
        <v>-1.7114058082724904E-3</v>
      </c>
      <c r="P107" s="41">
        <v>0</v>
      </c>
      <c r="Q107" s="41">
        <v>0</v>
      </c>
      <c r="R107" s="41">
        <v>5.9248935662260232E-3</v>
      </c>
      <c r="S107" s="41">
        <v>1.3691527860324014E-2</v>
      </c>
      <c r="T107" s="41">
        <v>0</v>
      </c>
      <c r="U107" s="41">
        <v>1.4712417773066245E-2</v>
      </c>
      <c r="V107" s="41" t="s">
        <v>230</v>
      </c>
      <c r="W107" s="41" t="s">
        <v>230</v>
      </c>
      <c r="X107" s="41" t="s">
        <v>230</v>
      </c>
      <c r="Y107" s="41" t="s">
        <v>230</v>
      </c>
      <c r="Z107" s="41">
        <v>0</v>
      </c>
      <c r="AA107" s="41">
        <v>0</v>
      </c>
      <c r="AB107" s="41">
        <v>0</v>
      </c>
      <c r="AC107" s="41">
        <v>0</v>
      </c>
      <c r="AD107" s="41">
        <v>0</v>
      </c>
      <c r="AE107" s="41">
        <v>0</v>
      </c>
      <c r="AF107" s="41">
        <v>0</v>
      </c>
      <c r="AG107" s="41">
        <v>0</v>
      </c>
      <c r="AH107" s="41">
        <v>5.9248935662260232E-3</v>
      </c>
      <c r="AI107" s="41">
        <v>1.3691527860324014E-2</v>
      </c>
      <c r="AJ107" s="41">
        <v>0</v>
      </c>
      <c r="AK107" s="41">
        <v>1.4712417773066245E-2</v>
      </c>
      <c r="AL107" s="41">
        <v>3.4328839199616282E-2</v>
      </c>
      <c r="AM107" s="41">
        <v>5.6794954715038676E-2</v>
      </c>
      <c r="AN107" s="41">
        <v>7.2485856037593213E-3</v>
      </c>
      <c r="AO107" s="41">
        <v>0</v>
      </c>
      <c r="AP107" s="41">
        <v>0</v>
      </c>
      <c r="AQ107" s="41">
        <v>6.4043540318797998E-2</v>
      </c>
      <c r="AR107" s="41">
        <v>5.9248935662260232E-3</v>
      </c>
      <c r="AS107" s="79">
        <v>10.809230512404257</v>
      </c>
      <c r="AT107" s="41">
        <v>5.6794954715038676E-2</v>
      </c>
      <c r="AU107" s="41">
        <v>8.5801663641171012E-3</v>
      </c>
      <c r="AV107" s="41">
        <v>0</v>
      </c>
      <c r="AW107" s="41">
        <v>0</v>
      </c>
      <c r="AX107" s="41">
        <v>6.5375121079155774E-2</v>
      </c>
      <c r="AY107" s="41">
        <v>1.3691527860324014E-2</v>
      </c>
      <c r="AZ107" s="79">
        <v>4.7748594419913521</v>
      </c>
      <c r="BA107" s="41">
        <v>5.6794954715038676E-2</v>
      </c>
      <c r="BB107" s="41">
        <v>1.5828751967876423E-2</v>
      </c>
      <c r="BC107" s="41">
        <v>0</v>
      </c>
      <c r="BD107" s="41">
        <v>0</v>
      </c>
      <c r="BE107" s="41">
        <v>7.2623706682915096E-2</v>
      </c>
      <c r="BF107" s="41">
        <v>1.9616421426550037E-2</v>
      </c>
      <c r="BG107" s="41">
        <v>2.5539859792766211</v>
      </c>
      <c r="BH107" s="79">
        <v>3.7021893598096254</v>
      </c>
      <c r="BI107" s="41">
        <v>3.99509388608227</v>
      </c>
      <c r="BJ107" s="41">
        <v>9.2320543203862293</v>
      </c>
      <c r="BK107" s="41">
        <v>0</v>
      </c>
      <c r="BL107" s="41">
        <v>9.9204297322263209</v>
      </c>
      <c r="BM107" s="41">
        <v>23.147577938694823</v>
      </c>
      <c r="BN107" s="41">
        <v>5.6794954715038676E-2</v>
      </c>
      <c r="BO107" s="41">
        <v>-1.2350532284634366E-2</v>
      </c>
      <c r="BP107" s="41">
        <v>1.5828751967876423E-2</v>
      </c>
      <c r="BQ107" s="41">
        <v>0</v>
      </c>
      <c r="BR107" s="41">
        <v>0</v>
      </c>
      <c r="BS107" s="41">
        <v>0</v>
      </c>
      <c r="BT107" s="41">
        <v>0</v>
      </c>
      <c r="BU107" s="41">
        <v>0</v>
      </c>
      <c r="BV107" s="41">
        <v>0</v>
      </c>
      <c r="BW107" s="41">
        <v>0</v>
      </c>
      <c r="BX107" s="41">
        <v>3.4328839199616282E-2</v>
      </c>
      <c r="BY107" s="41"/>
      <c r="BZ107" s="41">
        <v>0</v>
      </c>
      <c r="CA107" s="41">
        <v>0</v>
      </c>
      <c r="CB107" s="41">
        <v>6.0273174398280727E-2</v>
      </c>
      <c r="CC107" s="41">
        <v>3.4328839199616282E-2</v>
      </c>
      <c r="CD107" s="79">
        <v>1.5557987259408133</v>
      </c>
      <c r="CE107" s="41">
        <v>20.802250712872173</v>
      </c>
      <c r="CF107" s="41">
        <v>1.0366959282222307E-3</v>
      </c>
      <c r="CG107" s="41">
        <v>-2.0023447956788132E-4</v>
      </c>
      <c r="CH107" s="41">
        <v>8.3646144865434928E-4</v>
      </c>
      <c r="CI107" s="41">
        <v>5.1834305897151399E-5</v>
      </c>
      <c r="CJ107" s="41">
        <v>-1.001172397839407E-5</v>
      </c>
      <c r="CK107" s="41">
        <v>4.1822581918757329E-5</v>
      </c>
      <c r="CL107" s="41"/>
      <c r="CM107" s="41">
        <v>-1.6944611836846766E-3</v>
      </c>
      <c r="CN107" s="41" t="s">
        <v>542</v>
      </c>
      <c r="CO107" s="41">
        <v>0</v>
      </c>
      <c r="CP107" s="41">
        <v>0</v>
      </c>
      <c r="CQ107" s="41">
        <v>-1.2350532284634366E-2</v>
      </c>
      <c r="CR107" s="41">
        <v>0</v>
      </c>
      <c r="CS107" s="41">
        <v>0</v>
      </c>
      <c r="CT107" s="41">
        <v>-1.2350532284634366E-2</v>
      </c>
      <c r="CU107" s="41">
        <v>0</v>
      </c>
      <c r="CV107" s="41">
        <v>9999</v>
      </c>
      <c r="CW107" s="87">
        <v>0</v>
      </c>
    </row>
    <row r="108" spans="1:101" s="21" customFormat="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row>
    <row r="109" spans="1:101" s="21" customFormat="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row>
    <row r="110" spans="1:101" s="21" customFormat="1" ht="13.5" thickBot="1">
      <c r="A110" s="57" t="s">
        <v>231</v>
      </c>
      <c r="B110" s="59"/>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row>
    <row r="111" spans="1:101" s="21" customFormat="1" ht="26.25" thickBot="1">
      <c r="A111" s="69" t="s">
        <v>134</v>
      </c>
      <c r="B111" s="70"/>
      <c r="C111" s="71" t="s">
        <v>135</v>
      </c>
      <c r="D111" s="72"/>
      <c r="E111" s="72"/>
      <c r="F111" s="72"/>
      <c r="G111" s="72"/>
      <c r="H111" s="72"/>
      <c r="I111" s="72"/>
      <c r="J111" s="72"/>
      <c r="K111" s="73"/>
      <c r="L111" s="71" t="s">
        <v>136</v>
      </c>
      <c r="M111" s="72"/>
      <c r="N111" s="72"/>
      <c r="O111" s="72"/>
      <c r="P111" s="72"/>
      <c r="Q111" s="73"/>
      <c r="R111" s="71" t="s">
        <v>137</v>
      </c>
      <c r="S111" s="72"/>
      <c r="T111" s="72"/>
      <c r="U111" s="73"/>
      <c r="V111" s="71" t="s">
        <v>138</v>
      </c>
      <c r="W111" s="72"/>
      <c r="X111" s="72"/>
      <c r="Y111" s="73"/>
      <c r="Z111" s="71" t="s">
        <v>139</v>
      </c>
      <c r="AA111" s="72"/>
      <c r="AB111" s="72"/>
      <c r="AC111" s="73"/>
      <c r="AD111" s="71" t="s">
        <v>140</v>
      </c>
      <c r="AE111" s="72"/>
      <c r="AF111" s="72"/>
      <c r="AG111" s="73"/>
      <c r="AH111" s="71" t="s">
        <v>141</v>
      </c>
      <c r="AI111" s="72"/>
      <c r="AJ111" s="72"/>
      <c r="AK111" s="72"/>
      <c r="AL111" s="73"/>
      <c r="AM111" s="71" t="s">
        <v>142</v>
      </c>
      <c r="AN111" s="72"/>
      <c r="AO111" s="72"/>
      <c r="AP111" s="72"/>
      <c r="AQ111" s="72"/>
      <c r="AR111" s="72"/>
      <c r="AS111" s="73"/>
      <c r="AT111" s="71" t="s">
        <v>143</v>
      </c>
      <c r="AU111" s="72"/>
      <c r="AV111" s="72"/>
      <c r="AW111" s="72"/>
      <c r="AX111" s="72"/>
      <c r="AY111" s="72"/>
      <c r="AZ111" s="73"/>
      <c r="BA111" s="71" t="s">
        <v>144</v>
      </c>
      <c r="BB111" s="72"/>
      <c r="BC111" s="72"/>
      <c r="BD111" s="72"/>
      <c r="BE111" s="72"/>
      <c r="BF111" s="73"/>
      <c r="BG111" s="71" t="s">
        <v>145</v>
      </c>
      <c r="BH111" s="73"/>
      <c r="BI111" s="71" t="s">
        <v>146</v>
      </c>
      <c r="BJ111" s="72"/>
      <c r="BK111" s="72"/>
      <c r="BL111" s="72"/>
      <c r="BM111" s="73"/>
      <c r="BN111" s="71" t="s">
        <v>147</v>
      </c>
      <c r="BO111" s="72"/>
      <c r="BP111" s="72"/>
      <c r="BQ111" s="72"/>
      <c r="BR111" s="72"/>
      <c r="BS111" s="72"/>
      <c r="BT111" s="72"/>
      <c r="BU111" s="72"/>
      <c r="BV111" s="72"/>
      <c r="BW111" s="72"/>
      <c r="BX111" s="72"/>
      <c r="BY111" s="72"/>
      <c r="BZ111" s="72"/>
      <c r="CA111" s="72"/>
      <c r="CB111" s="72"/>
      <c r="CC111" s="73"/>
      <c r="CD111" s="71" t="s">
        <v>148</v>
      </c>
      <c r="CE111" s="73"/>
      <c r="CF111" s="71" t="s">
        <v>149</v>
      </c>
      <c r="CG111" s="72"/>
      <c r="CH111" s="72"/>
      <c r="CI111" s="72"/>
      <c r="CJ111" s="72"/>
      <c r="CK111" s="73"/>
      <c r="CL111" s="74"/>
      <c r="CM111" s="71" t="s">
        <v>18</v>
      </c>
      <c r="CN111" s="72"/>
      <c r="CO111" s="72"/>
      <c r="CP111" s="73"/>
      <c r="CQ111" s="71" t="s">
        <v>150</v>
      </c>
      <c r="CR111" s="72"/>
      <c r="CS111" s="72"/>
      <c r="CT111" s="72"/>
      <c r="CU111" s="73"/>
      <c r="CV111" s="71" t="s">
        <v>151</v>
      </c>
      <c r="CW111" s="73"/>
    </row>
    <row r="112" spans="1:101" s="21" customFormat="1" ht="127.5">
      <c r="A112" s="75" t="s">
        <v>152</v>
      </c>
      <c r="B112" s="76" t="s">
        <v>153</v>
      </c>
      <c r="C112" s="77" t="s">
        <v>9</v>
      </c>
      <c r="D112" s="77" t="s">
        <v>154</v>
      </c>
      <c r="E112" s="77" t="s">
        <v>155</v>
      </c>
      <c r="F112" s="77" t="s">
        <v>156</v>
      </c>
      <c r="G112" s="77" t="s">
        <v>157</v>
      </c>
      <c r="H112" s="77" t="s">
        <v>158</v>
      </c>
      <c r="I112" s="77" t="s">
        <v>159</v>
      </c>
      <c r="J112" s="77" t="s">
        <v>160</v>
      </c>
      <c r="K112" s="77" t="s">
        <v>161</v>
      </c>
      <c r="L112" s="77" t="s">
        <v>162</v>
      </c>
      <c r="M112" s="77" t="s">
        <v>163</v>
      </c>
      <c r="N112" s="77" t="s">
        <v>164</v>
      </c>
      <c r="O112" s="77" t="s">
        <v>165</v>
      </c>
      <c r="P112" s="77" t="s">
        <v>166</v>
      </c>
      <c r="Q112" s="77" t="s">
        <v>167</v>
      </c>
      <c r="R112" s="77" t="s">
        <v>168</v>
      </c>
      <c r="S112" s="77" t="s">
        <v>169</v>
      </c>
      <c r="T112" s="77" t="s">
        <v>170</v>
      </c>
      <c r="U112" s="77" t="s">
        <v>92</v>
      </c>
      <c r="V112" s="77" t="s">
        <v>168</v>
      </c>
      <c r="W112" s="77" t="s">
        <v>169</v>
      </c>
      <c r="X112" s="77" t="s">
        <v>170</v>
      </c>
      <c r="Y112" s="77" t="s">
        <v>92</v>
      </c>
      <c r="Z112" s="77" t="s">
        <v>168</v>
      </c>
      <c r="AA112" s="77" t="s">
        <v>169</v>
      </c>
      <c r="AB112" s="77" t="s">
        <v>170</v>
      </c>
      <c r="AC112" s="77" t="s">
        <v>92</v>
      </c>
      <c r="AD112" s="77" t="s">
        <v>168</v>
      </c>
      <c r="AE112" s="77" t="s">
        <v>169</v>
      </c>
      <c r="AF112" s="77" t="s">
        <v>170</v>
      </c>
      <c r="AG112" s="77" t="s">
        <v>92</v>
      </c>
      <c r="AH112" s="77" t="s">
        <v>168</v>
      </c>
      <c r="AI112" s="77" t="s">
        <v>169</v>
      </c>
      <c r="AJ112" s="77" t="s">
        <v>170</v>
      </c>
      <c r="AK112" s="77" t="s">
        <v>92</v>
      </c>
      <c r="AL112" s="77" t="s">
        <v>171</v>
      </c>
      <c r="AM112" s="77" t="s">
        <v>172</v>
      </c>
      <c r="AN112" s="77" t="s">
        <v>173</v>
      </c>
      <c r="AO112" s="77" t="s">
        <v>174</v>
      </c>
      <c r="AP112" s="77" t="s">
        <v>175</v>
      </c>
      <c r="AQ112" s="77" t="s">
        <v>176</v>
      </c>
      <c r="AR112" s="77" t="s">
        <v>177</v>
      </c>
      <c r="AS112" s="77" t="s">
        <v>178</v>
      </c>
      <c r="AT112" s="77" t="s">
        <v>179</v>
      </c>
      <c r="AU112" s="77" t="s">
        <v>180</v>
      </c>
      <c r="AV112" s="77" t="s">
        <v>181</v>
      </c>
      <c r="AW112" s="77" t="s">
        <v>182</v>
      </c>
      <c r="AX112" s="77" t="s">
        <v>183</v>
      </c>
      <c r="AY112" s="77" t="s">
        <v>184</v>
      </c>
      <c r="AZ112" s="77" t="s">
        <v>185</v>
      </c>
      <c r="BA112" s="77" t="s">
        <v>186</v>
      </c>
      <c r="BB112" s="77" t="s">
        <v>187</v>
      </c>
      <c r="BC112" s="77" t="s">
        <v>188</v>
      </c>
      <c r="BD112" s="77" t="s">
        <v>189</v>
      </c>
      <c r="BE112" s="77" t="s">
        <v>190</v>
      </c>
      <c r="BF112" s="77" t="s">
        <v>191</v>
      </c>
      <c r="BG112" s="77" t="s">
        <v>192</v>
      </c>
      <c r="BH112" s="77" t="s">
        <v>193</v>
      </c>
      <c r="BI112" s="77" t="s">
        <v>194</v>
      </c>
      <c r="BJ112" s="77" t="s">
        <v>195</v>
      </c>
      <c r="BK112" s="77" t="s">
        <v>196</v>
      </c>
      <c r="BL112" s="77" t="s">
        <v>197</v>
      </c>
      <c r="BM112" s="77" t="s">
        <v>198</v>
      </c>
      <c r="BN112" s="77" t="s">
        <v>199</v>
      </c>
      <c r="BO112" s="77" t="s">
        <v>200</v>
      </c>
      <c r="BP112" s="77" t="s">
        <v>201</v>
      </c>
      <c r="BQ112" s="77" t="s">
        <v>202</v>
      </c>
      <c r="BR112" s="77" t="s">
        <v>203</v>
      </c>
      <c r="BS112" s="77" t="s">
        <v>204</v>
      </c>
      <c r="BT112" s="77" t="s">
        <v>205</v>
      </c>
      <c r="BU112" s="77" t="s">
        <v>206</v>
      </c>
      <c r="BV112" s="77" t="s">
        <v>207</v>
      </c>
      <c r="BW112" s="77" t="s">
        <v>208</v>
      </c>
      <c r="BX112" s="77" t="s">
        <v>209</v>
      </c>
      <c r="BY112" s="77" t="s">
        <v>210</v>
      </c>
      <c r="BZ112" s="77" t="s">
        <v>211</v>
      </c>
      <c r="CA112" s="77" t="s">
        <v>212</v>
      </c>
      <c r="CB112" s="77" t="s">
        <v>213</v>
      </c>
      <c r="CC112" s="77" t="s">
        <v>214</v>
      </c>
      <c r="CD112" s="77" t="s">
        <v>215</v>
      </c>
      <c r="CE112" s="77" t="s">
        <v>53</v>
      </c>
      <c r="CF112" s="77" t="s">
        <v>216</v>
      </c>
      <c r="CG112" s="77" t="s">
        <v>217</v>
      </c>
      <c r="CH112" s="77" t="s">
        <v>218</v>
      </c>
      <c r="CI112" s="77" t="s">
        <v>335</v>
      </c>
      <c r="CJ112" s="77" t="s">
        <v>336</v>
      </c>
      <c r="CK112" s="77" t="s">
        <v>337</v>
      </c>
      <c r="CL112" s="77"/>
      <c r="CM112" s="77" t="s">
        <v>219</v>
      </c>
      <c r="CN112" s="77" t="s">
        <v>220</v>
      </c>
      <c r="CO112" s="77" t="s">
        <v>221</v>
      </c>
      <c r="CP112" s="77" t="s">
        <v>222</v>
      </c>
      <c r="CQ112" s="77" t="s">
        <v>223</v>
      </c>
      <c r="CR112" s="77" t="s">
        <v>224</v>
      </c>
      <c r="CS112" s="77" t="s">
        <v>225</v>
      </c>
      <c r="CT112" s="77" t="s">
        <v>226</v>
      </c>
      <c r="CU112" s="77" t="s">
        <v>227</v>
      </c>
      <c r="CV112" s="77" t="s">
        <v>228</v>
      </c>
      <c r="CW112" s="77" t="s">
        <v>229</v>
      </c>
    </row>
    <row r="113" spans="1:101" s="21" customFormat="1">
      <c r="A113" s="21" t="s">
        <v>560</v>
      </c>
      <c r="C113" s="41">
        <v>0</v>
      </c>
      <c r="D113" s="41">
        <v>0</v>
      </c>
      <c r="E113" s="41">
        <v>0</v>
      </c>
      <c r="F113" s="41">
        <v>0</v>
      </c>
      <c r="G113" s="41">
        <v>0</v>
      </c>
      <c r="H113" s="41">
        <v>0</v>
      </c>
      <c r="I113" s="41"/>
      <c r="J113" s="41"/>
      <c r="K113" s="41"/>
      <c r="L113" s="41">
        <v>0</v>
      </c>
      <c r="M113" s="41">
        <v>0</v>
      </c>
      <c r="N113" s="41">
        <v>0</v>
      </c>
      <c r="O113" s="41">
        <v>0</v>
      </c>
      <c r="P113" s="41">
        <v>0</v>
      </c>
      <c r="Q113" s="41">
        <v>0</v>
      </c>
      <c r="R113" s="41">
        <v>0</v>
      </c>
      <c r="S113" s="41">
        <v>0</v>
      </c>
      <c r="T113" s="41">
        <v>0</v>
      </c>
      <c r="U113" s="41">
        <v>0</v>
      </c>
      <c r="V113" s="41">
        <v>0</v>
      </c>
      <c r="W113" s="41">
        <v>0</v>
      </c>
      <c r="X113" s="41">
        <v>0</v>
      </c>
      <c r="Y113" s="41">
        <v>0</v>
      </c>
      <c r="Z113" s="41">
        <v>0</v>
      </c>
      <c r="AA113" s="41">
        <v>0</v>
      </c>
      <c r="AB113" s="41">
        <v>0</v>
      </c>
      <c r="AC113" s="41">
        <v>0</v>
      </c>
      <c r="AD113" s="41">
        <v>0</v>
      </c>
      <c r="AE113" s="41">
        <v>0</v>
      </c>
      <c r="AF113" s="41">
        <v>0</v>
      </c>
      <c r="AG113" s="41">
        <v>0</v>
      </c>
      <c r="AH113" s="41">
        <v>0</v>
      </c>
      <c r="AI113" s="41">
        <v>0</v>
      </c>
      <c r="AJ113" s="41">
        <v>0</v>
      </c>
      <c r="AK113" s="41">
        <v>0</v>
      </c>
      <c r="AL113" s="41">
        <v>0</v>
      </c>
      <c r="AM113" s="41">
        <v>0</v>
      </c>
      <c r="AN113" s="41">
        <v>0</v>
      </c>
      <c r="AO113" s="41">
        <v>0</v>
      </c>
      <c r="AP113" s="41">
        <v>0</v>
      </c>
      <c r="AQ113" s="41">
        <v>0</v>
      </c>
      <c r="AR113" s="41">
        <v>0</v>
      </c>
      <c r="AS113" s="79">
        <v>9999</v>
      </c>
      <c r="AT113" s="41">
        <v>0</v>
      </c>
      <c r="AU113" s="41">
        <v>0</v>
      </c>
      <c r="AV113" s="41">
        <v>0</v>
      </c>
      <c r="AW113" s="41">
        <v>0</v>
      </c>
      <c r="AX113" s="41">
        <v>0</v>
      </c>
      <c r="AY113" s="41">
        <v>0</v>
      </c>
      <c r="AZ113" s="79">
        <v>9999</v>
      </c>
      <c r="BA113" s="41">
        <v>0</v>
      </c>
      <c r="BB113" s="41">
        <v>0</v>
      </c>
      <c r="BC113" s="41">
        <v>0</v>
      </c>
      <c r="BD113" s="41">
        <v>0</v>
      </c>
      <c r="BE113" s="41">
        <v>0</v>
      </c>
      <c r="BF113" s="41">
        <v>0</v>
      </c>
      <c r="BG113" s="41">
        <v>9999</v>
      </c>
      <c r="BH113" s="79">
        <v>9999</v>
      </c>
      <c r="BI113" s="41">
        <v>9999</v>
      </c>
      <c r="BJ113" s="41">
        <v>9999</v>
      </c>
      <c r="BK113" s="41">
        <v>9999</v>
      </c>
      <c r="BL113" s="41">
        <v>9999</v>
      </c>
      <c r="BM113" s="41">
        <v>9999</v>
      </c>
      <c r="BN113" s="41">
        <v>0</v>
      </c>
      <c r="BO113" s="41">
        <v>0</v>
      </c>
      <c r="BP113" s="41">
        <v>0</v>
      </c>
      <c r="BQ113" s="41">
        <v>0</v>
      </c>
      <c r="BR113" s="41">
        <v>0</v>
      </c>
      <c r="BS113" s="41">
        <v>0</v>
      </c>
      <c r="BT113" s="41">
        <v>0</v>
      </c>
      <c r="BU113" s="41">
        <v>0</v>
      </c>
      <c r="BV113" s="41">
        <v>0</v>
      </c>
      <c r="BW113" s="41">
        <v>0</v>
      </c>
      <c r="BX113" s="41">
        <v>0</v>
      </c>
      <c r="BY113" s="41">
        <v>0</v>
      </c>
      <c r="BZ113" s="41">
        <v>0</v>
      </c>
      <c r="CA113" s="41">
        <v>0</v>
      </c>
      <c r="CB113" s="41">
        <v>0</v>
      </c>
      <c r="CC113" s="41">
        <v>0</v>
      </c>
      <c r="CD113" s="79">
        <v>9999</v>
      </c>
      <c r="CE113" s="41">
        <v>9999</v>
      </c>
      <c r="CF113" s="41">
        <v>0</v>
      </c>
      <c r="CG113" s="41">
        <v>0</v>
      </c>
      <c r="CH113" s="41">
        <v>0</v>
      </c>
      <c r="CI113" s="41">
        <v>0</v>
      </c>
      <c r="CJ113" s="41">
        <v>0</v>
      </c>
      <c r="CK113" s="41">
        <v>0</v>
      </c>
      <c r="CL113" s="41"/>
      <c r="CM113" s="41">
        <v>0</v>
      </c>
      <c r="CN113" s="41"/>
      <c r="CO113" s="41">
        <v>0</v>
      </c>
      <c r="CP113" s="41">
        <v>0</v>
      </c>
      <c r="CQ113" s="41">
        <v>0</v>
      </c>
      <c r="CR113" s="41">
        <v>0</v>
      </c>
      <c r="CS113" s="41">
        <v>0</v>
      </c>
      <c r="CT113" s="41">
        <v>0</v>
      </c>
      <c r="CU113" s="41">
        <v>0</v>
      </c>
      <c r="CV113" s="41">
        <v>9999</v>
      </c>
      <c r="CW113" s="79">
        <v>9999</v>
      </c>
    </row>
    <row r="114" spans="1:101" s="21" customFormat="1">
      <c r="A114" s="21" t="s">
        <v>561</v>
      </c>
      <c r="C114" s="41">
        <v>0</v>
      </c>
      <c r="D114" s="41">
        <v>0</v>
      </c>
      <c r="E114" s="41">
        <v>0</v>
      </c>
      <c r="F114" s="41">
        <v>0</v>
      </c>
      <c r="G114" s="41">
        <v>0</v>
      </c>
      <c r="H114" s="41">
        <v>0</v>
      </c>
      <c r="I114" s="41"/>
      <c r="J114" s="41"/>
      <c r="K114" s="41"/>
      <c r="L114" s="41">
        <v>0</v>
      </c>
      <c r="M114" s="41">
        <v>0</v>
      </c>
      <c r="N114" s="41">
        <v>0</v>
      </c>
      <c r="O114" s="41">
        <v>0</v>
      </c>
      <c r="P114" s="41">
        <v>0</v>
      </c>
      <c r="Q114" s="41">
        <v>0</v>
      </c>
      <c r="R114" s="41">
        <v>0</v>
      </c>
      <c r="S114" s="41">
        <v>0</v>
      </c>
      <c r="T114" s="41">
        <v>0</v>
      </c>
      <c r="U114" s="41">
        <v>0</v>
      </c>
      <c r="V114" s="41">
        <v>0</v>
      </c>
      <c r="W114" s="41">
        <v>0</v>
      </c>
      <c r="X114" s="41">
        <v>0</v>
      </c>
      <c r="Y114" s="41">
        <v>0</v>
      </c>
      <c r="Z114" s="41">
        <v>0</v>
      </c>
      <c r="AA114" s="41">
        <v>0</v>
      </c>
      <c r="AB114" s="41">
        <v>0</v>
      </c>
      <c r="AC114" s="41">
        <v>0</v>
      </c>
      <c r="AD114" s="41">
        <v>0</v>
      </c>
      <c r="AE114" s="41">
        <v>0</v>
      </c>
      <c r="AF114" s="41">
        <v>0</v>
      </c>
      <c r="AG114" s="41">
        <v>0</v>
      </c>
      <c r="AH114" s="41">
        <v>0</v>
      </c>
      <c r="AI114" s="41">
        <v>0</v>
      </c>
      <c r="AJ114" s="41">
        <v>0</v>
      </c>
      <c r="AK114" s="41">
        <v>0</v>
      </c>
      <c r="AL114" s="41">
        <v>0</v>
      </c>
      <c r="AM114" s="41">
        <v>0</v>
      </c>
      <c r="AN114" s="41">
        <v>0</v>
      </c>
      <c r="AO114" s="41">
        <v>0</v>
      </c>
      <c r="AP114" s="41">
        <v>0</v>
      </c>
      <c r="AQ114" s="41">
        <v>0</v>
      </c>
      <c r="AR114" s="41">
        <v>0</v>
      </c>
      <c r="AS114" s="79">
        <v>9999</v>
      </c>
      <c r="AT114" s="41">
        <v>0</v>
      </c>
      <c r="AU114" s="41">
        <v>0</v>
      </c>
      <c r="AV114" s="41">
        <v>0</v>
      </c>
      <c r="AW114" s="41">
        <v>0</v>
      </c>
      <c r="AX114" s="41">
        <v>0</v>
      </c>
      <c r="AY114" s="41">
        <v>0</v>
      </c>
      <c r="AZ114" s="79">
        <v>9999</v>
      </c>
      <c r="BA114" s="41">
        <v>0</v>
      </c>
      <c r="BB114" s="41">
        <v>0</v>
      </c>
      <c r="BC114" s="41">
        <v>0</v>
      </c>
      <c r="BD114" s="41">
        <v>0</v>
      </c>
      <c r="BE114" s="41">
        <v>0</v>
      </c>
      <c r="BF114" s="41">
        <v>0</v>
      </c>
      <c r="BG114" s="41">
        <v>9999</v>
      </c>
      <c r="BH114" s="79">
        <v>9999</v>
      </c>
      <c r="BI114" s="41">
        <v>9999</v>
      </c>
      <c r="BJ114" s="41">
        <v>9999</v>
      </c>
      <c r="BK114" s="41">
        <v>9999</v>
      </c>
      <c r="BL114" s="41">
        <v>9999</v>
      </c>
      <c r="BM114" s="41">
        <v>9999</v>
      </c>
      <c r="BN114" s="41">
        <v>0</v>
      </c>
      <c r="BO114" s="41">
        <v>0</v>
      </c>
      <c r="BP114" s="41">
        <v>0</v>
      </c>
      <c r="BQ114" s="41">
        <v>0</v>
      </c>
      <c r="BR114" s="41">
        <v>0</v>
      </c>
      <c r="BS114" s="41">
        <v>0</v>
      </c>
      <c r="BT114" s="41">
        <v>0</v>
      </c>
      <c r="BU114" s="41">
        <v>0</v>
      </c>
      <c r="BV114" s="41">
        <v>0</v>
      </c>
      <c r="BW114" s="41">
        <v>0</v>
      </c>
      <c r="BX114" s="41">
        <v>0</v>
      </c>
      <c r="BY114" s="41">
        <v>0</v>
      </c>
      <c r="BZ114" s="41">
        <v>0</v>
      </c>
      <c r="CA114" s="41">
        <v>0</v>
      </c>
      <c r="CB114" s="41">
        <v>0</v>
      </c>
      <c r="CC114" s="41">
        <v>0</v>
      </c>
      <c r="CD114" s="79">
        <v>9999</v>
      </c>
      <c r="CE114" s="41">
        <v>9999</v>
      </c>
      <c r="CF114" s="41">
        <v>0</v>
      </c>
      <c r="CG114" s="41">
        <v>0</v>
      </c>
      <c r="CH114" s="41">
        <v>0</v>
      </c>
      <c r="CI114" s="41">
        <v>0</v>
      </c>
      <c r="CJ114" s="41">
        <v>0</v>
      </c>
      <c r="CK114" s="41">
        <v>0</v>
      </c>
      <c r="CL114" s="41"/>
      <c r="CM114" s="41">
        <v>0</v>
      </c>
      <c r="CN114" s="41"/>
      <c r="CO114" s="41">
        <v>0</v>
      </c>
      <c r="CP114" s="41">
        <v>0</v>
      </c>
      <c r="CQ114" s="41">
        <v>0</v>
      </c>
      <c r="CR114" s="41">
        <v>0</v>
      </c>
      <c r="CS114" s="41">
        <v>0</v>
      </c>
      <c r="CT114" s="41">
        <v>0</v>
      </c>
      <c r="CU114" s="41">
        <v>0</v>
      </c>
      <c r="CV114" s="41">
        <v>9999</v>
      </c>
      <c r="CW114" s="79">
        <v>9999</v>
      </c>
    </row>
    <row r="115" spans="1:101" s="21" customFormat="1">
      <c r="A115" s="21" t="s">
        <v>562</v>
      </c>
      <c r="C115" s="41">
        <v>0</v>
      </c>
      <c r="D115" s="41">
        <v>0</v>
      </c>
      <c r="E115" s="41">
        <v>0</v>
      </c>
      <c r="F115" s="41">
        <v>0</v>
      </c>
      <c r="G115" s="41">
        <v>0</v>
      </c>
      <c r="H115" s="41">
        <v>0</v>
      </c>
      <c r="I115" s="41"/>
      <c r="J115" s="41"/>
      <c r="K115" s="41"/>
      <c r="L115" s="41">
        <v>0</v>
      </c>
      <c r="M115" s="41">
        <v>0</v>
      </c>
      <c r="N115" s="41">
        <v>0</v>
      </c>
      <c r="O115" s="41">
        <v>0</v>
      </c>
      <c r="P115" s="41">
        <v>0</v>
      </c>
      <c r="Q115" s="41">
        <v>0</v>
      </c>
      <c r="R115" s="41">
        <v>0</v>
      </c>
      <c r="S115" s="41">
        <v>0</v>
      </c>
      <c r="T115" s="41">
        <v>0</v>
      </c>
      <c r="U115" s="41">
        <v>0</v>
      </c>
      <c r="V115" s="41">
        <v>0</v>
      </c>
      <c r="W115" s="41">
        <v>0</v>
      </c>
      <c r="X115" s="41">
        <v>0</v>
      </c>
      <c r="Y115" s="41">
        <v>0</v>
      </c>
      <c r="Z115" s="41">
        <v>0</v>
      </c>
      <c r="AA115" s="41">
        <v>0</v>
      </c>
      <c r="AB115" s="41">
        <v>0</v>
      </c>
      <c r="AC115" s="41">
        <v>0</v>
      </c>
      <c r="AD115" s="41">
        <v>0</v>
      </c>
      <c r="AE115" s="41">
        <v>0</v>
      </c>
      <c r="AF115" s="41">
        <v>0</v>
      </c>
      <c r="AG115" s="41">
        <v>0</v>
      </c>
      <c r="AH115" s="41">
        <v>0</v>
      </c>
      <c r="AI115" s="41">
        <v>0</v>
      </c>
      <c r="AJ115" s="41">
        <v>0</v>
      </c>
      <c r="AK115" s="41">
        <v>0</v>
      </c>
      <c r="AL115" s="41">
        <v>0</v>
      </c>
      <c r="AM115" s="41">
        <v>0</v>
      </c>
      <c r="AN115" s="41">
        <v>0</v>
      </c>
      <c r="AO115" s="41">
        <v>0</v>
      </c>
      <c r="AP115" s="41">
        <v>0</v>
      </c>
      <c r="AQ115" s="41">
        <v>0</v>
      </c>
      <c r="AR115" s="41">
        <v>0</v>
      </c>
      <c r="AS115" s="79">
        <v>9999</v>
      </c>
      <c r="AT115" s="41">
        <v>0</v>
      </c>
      <c r="AU115" s="41">
        <v>0</v>
      </c>
      <c r="AV115" s="41">
        <v>0</v>
      </c>
      <c r="AW115" s="41">
        <v>0</v>
      </c>
      <c r="AX115" s="41">
        <v>0</v>
      </c>
      <c r="AY115" s="41">
        <v>0</v>
      </c>
      <c r="AZ115" s="79">
        <v>9999</v>
      </c>
      <c r="BA115" s="41">
        <v>0</v>
      </c>
      <c r="BB115" s="41">
        <v>0</v>
      </c>
      <c r="BC115" s="41">
        <v>0</v>
      </c>
      <c r="BD115" s="41">
        <v>0</v>
      </c>
      <c r="BE115" s="41">
        <v>0</v>
      </c>
      <c r="BF115" s="41">
        <v>0</v>
      </c>
      <c r="BG115" s="41">
        <v>9999</v>
      </c>
      <c r="BH115" s="79">
        <v>9999</v>
      </c>
      <c r="BI115" s="41">
        <v>9999</v>
      </c>
      <c r="BJ115" s="41">
        <v>9999</v>
      </c>
      <c r="BK115" s="41">
        <v>9999</v>
      </c>
      <c r="BL115" s="41">
        <v>9999</v>
      </c>
      <c r="BM115" s="41">
        <v>9999</v>
      </c>
      <c r="BN115" s="41">
        <v>0</v>
      </c>
      <c r="BO115" s="41">
        <v>0</v>
      </c>
      <c r="BP115" s="41">
        <v>0</v>
      </c>
      <c r="BQ115" s="41">
        <v>0</v>
      </c>
      <c r="BR115" s="41">
        <v>0</v>
      </c>
      <c r="BS115" s="41">
        <v>0</v>
      </c>
      <c r="BT115" s="41">
        <v>0</v>
      </c>
      <c r="BU115" s="41">
        <v>0</v>
      </c>
      <c r="BV115" s="41">
        <v>0</v>
      </c>
      <c r="BW115" s="41">
        <v>0</v>
      </c>
      <c r="BX115" s="41">
        <v>0</v>
      </c>
      <c r="BY115" s="41">
        <v>0</v>
      </c>
      <c r="BZ115" s="41">
        <v>0</v>
      </c>
      <c r="CA115" s="41">
        <v>0</v>
      </c>
      <c r="CB115" s="41">
        <v>0</v>
      </c>
      <c r="CC115" s="41">
        <v>0</v>
      </c>
      <c r="CD115" s="79">
        <v>9999</v>
      </c>
      <c r="CE115" s="41">
        <v>9999</v>
      </c>
      <c r="CF115" s="41">
        <v>0</v>
      </c>
      <c r="CG115" s="41">
        <v>0</v>
      </c>
      <c r="CH115" s="41">
        <v>0</v>
      </c>
      <c r="CI115" s="41">
        <v>0</v>
      </c>
      <c r="CJ115" s="41">
        <v>0</v>
      </c>
      <c r="CK115" s="41">
        <v>0</v>
      </c>
      <c r="CL115" s="41"/>
      <c r="CM115" s="41">
        <v>0</v>
      </c>
      <c r="CN115" s="41"/>
      <c r="CO115" s="41">
        <v>0</v>
      </c>
      <c r="CP115" s="41">
        <v>0</v>
      </c>
      <c r="CQ115" s="41">
        <v>0</v>
      </c>
      <c r="CR115" s="41">
        <v>0</v>
      </c>
      <c r="CS115" s="41">
        <v>0</v>
      </c>
      <c r="CT115" s="41">
        <v>0</v>
      </c>
      <c r="CU115" s="41">
        <v>0</v>
      </c>
      <c r="CV115" s="41">
        <v>9999</v>
      </c>
      <c r="CW115" s="79">
        <v>9999</v>
      </c>
    </row>
    <row r="116" spans="1:101" s="21" customFormat="1">
      <c r="A116" s="21" t="s">
        <v>563</v>
      </c>
      <c r="C116" s="41">
        <v>0</v>
      </c>
      <c r="D116" s="41">
        <v>0</v>
      </c>
      <c r="E116" s="41">
        <v>0</v>
      </c>
      <c r="F116" s="41">
        <v>0</v>
      </c>
      <c r="G116" s="41">
        <v>0</v>
      </c>
      <c r="H116" s="41">
        <v>0</v>
      </c>
      <c r="I116" s="41"/>
      <c r="J116" s="41"/>
      <c r="K116" s="41"/>
      <c r="L116" s="41">
        <v>0</v>
      </c>
      <c r="M116" s="41">
        <v>0</v>
      </c>
      <c r="N116" s="41">
        <v>0</v>
      </c>
      <c r="O116" s="41">
        <v>0</v>
      </c>
      <c r="P116" s="41">
        <v>0</v>
      </c>
      <c r="Q116" s="41">
        <v>0</v>
      </c>
      <c r="R116" s="41">
        <v>0</v>
      </c>
      <c r="S116" s="41">
        <v>0</v>
      </c>
      <c r="T116" s="41">
        <v>0</v>
      </c>
      <c r="U116" s="41">
        <v>0</v>
      </c>
      <c r="V116" s="41">
        <v>0</v>
      </c>
      <c r="W116" s="41">
        <v>0</v>
      </c>
      <c r="X116" s="41">
        <v>0</v>
      </c>
      <c r="Y116" s="41">
        <v>0</v>
      </c>
      <c r="Z116" s="41">
        <v>0</v>
      </c>
      <c r="AA116" s="41">
        <v>0</v>
      </c>
      <c r="AB116" s="41">
        <v>0</v>
      </c>
      <c r="AC116" s="41">
        <v>0</v>
      </c>
      <c r="AD116" s="41">
        <v>0</v>
      </c>
      <c r="AE116" s="41">
        <v>0</v>
      </c>
      <c r="AF116" s="41">
        <v>0</v>
      </c>
      <c r="AG116" s="41">
        <v>0</v>
      </c>
      <c r="AH116" s="41">
        <v>0</v>
      </c>
      <c r="AI116" s="41">
        <v>0</v>
      </c>
      <c r="AJ116" s="41">
        <v>0</v>
      </c>
      <c r="AK116" s="41">
        <v>0</v>
      </c>
      <c r="AL116" s="41">
        <v>0</v>
      </c>
      <c r="AM116" s="41">
        <v>0</v>
      </c>
      <c r="AN116" s="41">
        <v>0</v>
      </c>
      <c r="AO116" s="41">
        <v>0</v>
      </c>
      <c r="AP116" s="41">
        <v>0</v>
      </c>
      <c r="AQ116" s="41">
        <v>0</v>
      </c>
      <c r="AR116" s="41">
        <v>0</v>
      </c>
      <c r="AS116" s="79">
        <v>9999</v>
      </c>
      <c r="AT116" s="41">
        <v>0</v>
      </c>
      <c r="AU116" s="41">
        <v>0</v>
      </c>
      <c r="AV116" s="41">
        <v>0</v>
      </c>
      <c r="AW116" s="41">
        <v>0</v>
      </c>
      <c r="AX116" s="41">
        <v>0</v>
      </c>
      <c r="AY116" s="41">
        <v>0</v>
      </c>
      <c r="AZ116" s="79">
        <v>9999</v>
      </c>
      <c r="BA116" s="41">
        <v>0</v>
      </c>
      <c r="BB116" s="41">
        <v>0</v>
      </c>
      <c r="BC116" s="41">
        <v>0</v>
      </c>
      <c r="BD116" s="41">
        <v>0</v>
      </c>
      <c r="BE116" s="41">
        <v>0</v>
      </c>
      <c r="BF116" s="41">
        <v>0</v>
      </c>
      <c r="BG116" s="41">
        <v>9999</v>
      </c>
      <c r="BH116" s="79">
        <v>9999</v>
      </c>
      <c r="BI116" s="41">
        <v>9999</v>
      </c>
      <c r="BJ116" s="41">
        <v>9999</v>
      </c>
      <c r="BK116" s="41">
        <v>9999</v>
      </c>
      <c r="BL116" s="41">
        <v>9999</v>
      </c>
      <c r="BM116" s="41">
        <v>9999</v>
      </c>
      <c r="BN116" s="41">
        <v>0</v>
      </c>
      <c r="BO116" s="41">
        <v>0</v>
      </c>
      <c r="BP116" s="41">
        <v>0</v>
      </c>
      <c r="BQ116" s="41">
        <v>0</v>
      </c>
      <c r="BR116" s="41">
        <v>0</v>
      </c>
      <c r="BS116" s="41">
        <v>0</v>
      </c>
      <c r="BT116" s="41">
        <v>0</v>
      </c>
      <c r="BU116" s="41">
        <v>0</v>
      </c>
      <c r="BV116" s="41">
        <v>0</v>
      </c>
      <c r="BW116" s="41">
        <v>0</v>
      </c>
      <c r="BX116" s="41">
        <v>0</v>
      </c>
      <c r="BY116" s="41">
        <v>0</v>
      </c>
      <c r="BZ116" s="41">
        <v>0</v>
      </c>
      <c r="CA116" s="41">
        <v>0</v>
      </c>
      <c r="CB116" s="41">
        <v>0</v>
      </c>
      <c r="CC116" s="41">
        <v>0</v>
      </c>
      <c r="CD116" s="79">
        <v>9999</v>
      </c>
      <c r="CE116" s="41">
        <v>9999</v>
      </c>
      <c r="CF116" s="41">
        <v>0</v>
      </c>
      <c r="CG116" s="41">
        <v>0</v>
      </c>
      <c r="CH116" s="41">
        <v>0</v>
      </c>
      <c r="CI116" s="41">
        <v>0</v>
      </c>
      <c r="CJ116" s="41">
        <v>0</v>
      </c>
      <c r="CK116" s="41">
        <v>0</v>
      </c>
      <c r="CL116" s="41"/>
      <c r="CM116" s="41">
        <v>0</v>
      </c>
      <c r="CN116" s="41"/>
      <c r="CO116" s="41">
        <v>0</v>
      </c>
      <c r="CP116" s="41">
        <v>0</v>
      </c>
      <c r="CQ116" s="41">
        <v>0</v>
      </c>
      <c r="CR116" s="41">
        <v>0</v>
      </c>
      <c r="CS116" s="41">
        <v>0</v>
      </c>
      <c r="CT116" s="41">
        <v>0</v>
      </c>
      <c r="CU116" s="41">
        <v>0</v>
      </c>
      <c r="CV116" s="41">
        <v>9999</v>
      </c>
      <c r="CW116" s="79">
        <v>9999</v>
      </c>
    </row>
    <row r="117" spans="1:101" s="21" customFormat="1">
      <c r="A117" s="21" t="s">
        <v>564</v>
      </c>
      <c r="C117" s="41">
        <v>0</v>
      </c>
      <c r="D117" s="41">
        <v>0</v>
      </c>
      <c r="E117" s="41">
        <v>0</v>
      </c>
      <c r="F117" s="41">
        <v>0</v>
      </c>
      <c r="G117" s="41">
        <v>0</v>
      </c>
      <c r="H117" s="41">
        <v>0</v>
      </c>
      <c r="I117" s="41"/>
      <c r="J117" s="41"/>
      <c r="K117" s="41"/>
      <c r="L117" s="41">
        <v>0</v>
      </c>
      <c r="M117" s="41">
        <v>0</v>
      </c>
      <c r="N117" s="41">
        <v>0</v>
      </c>
      <c r="O117" s="41">
        <v>0</v>
      </c>
      <c r="P117" s="41">
        <v>0</v>
      </c>
      <c r="Q117" s="41">
        <v>0</v>
      </c>
      <c r="R117" s="41">
        <v>0</v>
      </c>
      <c r="S117" s="41">
        <v>0</v>
      </c>
      <c r="T117" s="41">
        <v>0</v>
      </c>
      <c r="U117" s="41">
        <v>0</v>
      </c>
      <c r="V117" s="41">
        <v>0</v>
      </c>
      <c r="W117" s="41">
        <v>0</v>
      </c>
      <c r="X117" s="41">
        <v>0</v>
      </c>
      <c r="Y117" s="41">
        <v>0</v>
      </c>
      <c r="Z117" s="41">
        <v>0</v>
      </c>
      <c r="AA117" s="41">
        <v>0</v>
      </c>
      <c r="AB117" s="41">
        <v>0</v>
      </c>
      <c r="AC117" s="41">
        <v>0</v>
      </c>
      <c r="AD117" s="41">
        <v>0</v>
      </c>
      <c r="AE117" s="41">
        <v>0</v>
      </c>
      <c r="AF117" s="41">
        <v>0</v>
      </c>
      <c r="AG117" s="41">
        <v>0</v>
      </c>
      <c r="AH117" s="41">
        <v>0</v>
      </c>
      <c r="AI117" s="41">
        <v>0</v>
      </c>
      <c r="AJ117" s="41">
        <v>0</v>
      </c>
      <c r="AK117" s="41">
        <v>0</v>
      </c>
      <c r="AL117" s="41">
        <v>0</v>
      </c>
      <c r="AM117" s="41">
        <v>0</v>
      </c>
      <c r="AN117" s="41">
        <v>0</v>
      </c>
      <c r="AO117" s="41">
        <v>0</v>
      </c>
      <c r="AP117" s="41">
        <v>0</v>
      </c>
      <c r="AQ117" s="41">
        <v>0</v>
      </c>
      <c r="AR117" s="41">
        <v>0</v>
      </c>
      <c r="AS117" s="79">
        <v>9999</v>
      </c>
      <c r="AT117" s="41">
        <v>0</v>
      </c>
      <c r="AU117" s="41">
        <v>0</v>
      </c>
      <c r="AV117" s="41">
        <v>0</v>
      </c>
      <c r="AW117" s="41">
        <v>0</v>
      </c>
      <c r="AX117" s="41">
        <v>0</v>
      </c>
      <c r="AY117" s="41">
        <v>0</v>
      </c>
      <c r="AZ117" s="79">
        <v>9999</v>
      </c>
      <c r="BA117" s="41">
        <v>0</v>
      </c>
      <c r="BB117" s="41">
        <v>0</v>
      </c>
      <c r="BC117" s="41">
        <v>0</v>
      </c>
      <c r="BD117" s="41">
        <v>0</v>
      </c>
      <c r="BE117" s="41">
        <v>0</v>
      </c>
      <c r="BF117" s="41">
        <v>0</v>
      </c>
      <c r="BG117" s="41">
        <v>9999</v>
      </c>
      <c r="BH117" s="79">
        <v>9999</v>
      </c>
      <c r="BI117" s="41">
        <v>9999</v>
      </c>
      <c r="BJ117" s="41">
        <v>9999</v>
      </c>
      <c r="BK117" s="41">
        <v>9999</v>
      </c>
      <c r="BL117" s="41">
        <v>9999</v>
      </c>
      <c r="BM117" s="41">
        <v>9999</v>
      </c>
      <c r="BN117" s="41">
        <v>0</v>
      </c>
      <c r="BO117" s="41">
        <v>0</v>
      </c>
      <c r="BP117" s="41">
        <v>0</v>
      </c>
      <c r="BQ117" s="41">
        <v>0</v>
      </c>
      <c r="BR117" s="41">
        <v>0</v>
      </c>
      <c r="BS117" s="41">
        <v>0</v>
      </c>
      <c r="BT117" s="41">
        <v>0</v>
      </c>
      <c r="BU117" s="41">
        <v>0</v>
      </c>
      <c r="BV117" s="41">
        <v>0</v>
      </c>
      <c r="BW117" s="41">
        <v>0</v>
      </c>
      <c r="BX117" s="41">
        <v>0</v>
      </c>
      <c r="BY117" s="41">
        <v>0</v>
      </c>
      <c r="BZ117" s="41">
        <v>0</v>
      </c>
      <c r="CA117" s="41">
        <v>0</v>
      </c>
      <c r="CB117" s="41">
        <v>0</v>
      </c>
      <c r="CC117" s="41">
        <v>0</v>
      </c>
      <c r="CD117" s="79">
        <v>9999</v>
      </c>
      <c r="CE117" s="41">
        <v>9999</v>
      </c>
      <c r="CF117" s="41">
        <v>0</v>
      </c>
      <c r="CG117" s="41">
        <v>0</v>
      </c>
      <c r="CH117" s="41">
        <v>0</v>
      </c>
      <c r="CI117" s="41">
        <v>0</v>
      </c>
      <c r="CJ117" s="41">
        <v>0</v>
      </c>
      <c r="CK117" s="41">
        <v>0</v>
      </c>
      <c r="CL117" s="41"/>
      <c r="CM117" s="41">
        <v>0</v>
      </c>
      <c r="CN117" s="41"/>
      <c r="CO117" s="41">
        <v>0</v>
      </c>
      <c r="CP117" s="41">
        <v>0</v>
      </c>
      <c r="CQ117" s="41">
        <v>0</v>
      </c>
      <c r="CR117" s="41">
        <v>0</v>
      </c>
      <c r="CS117" s="41">
        <v>0</v>
      </c>
      <c r="CT117" s="41">
        <v>0</v>
      </c>
      <c r="CU117" s="41">
        <v>0</v>
      </c>
      <c r="CV117" s="41">
        <v>9999</v>
      </c>
      <c r="CW117" s="79">
        <v>9999</v>
      </c>
    </row>
    <row r="118" spans="1:101" s="21" customFormat="1">
      <c r="A118" s="21" t="s">
        <v>565</v>
      </c>
      <c r="C118" s="41">
        <v>0</v>
      </c>
      <c r="D118" s="41">
        <v>0</v>
      </c>
      <c r="E118" s="41">
        <v>0</v>
      </c>
      <c r="F118" s="41">
        <v>0</v>
      </c>
      <c r="G118" s="41">
        <v>0</v>
      </c>
      <c r="H118" s="41">
        <v>0</v>
      </c>
      <c r="I118" s="41"/>
      <c r="J118" s="41"/>
      <c r="K118" s="41"/>
      <c r="L118" s="41">
        <v>0</v>
      </c>
      <c r="M118" s="41">
        <v>0</v>
      </c>
      <c r="N118" s="41">
        <v>0</v>
      </c>
      <c r="O118" s="41">
        <v>0</v>
      </c>
      <c r="P118" s="41">
        <v>0</v>
      </c>
      <c r="Q118" s="41">
        <v>0</v>
      </c>
      <c r="R118" s="41">
        <v>0</v>
      </c>
      <c r="S118" s="41">
        <v>0</v>
      </c>
      <c r="T118" s="41">
        <v>0</v>
      </c>
      <c r="U118" s="41">
        <v>0</v>
      </c>
      <c r="V118" s="41">
        <v>0</v>
      </c>
      <c r="W118" s="41">
        <v>0</v>
      </c>
      <c r="X118" s="41">
        <v>0</v>
      </c>
      <c r="Y118" s="41">
        <v>0</v>
      </c>
      <c r="Z118" s="41">
        <v>0</v>
      </c>
      <c r="AA118" s="41">
        <v>0</v>
      </c>
      <c r="AB118" s="41">
        <v>0</v>
      </c>
      <c r="AC118" s="41">
        <v>0</v>
      </c>
      <c r="AD118" s="41">
        <v>0</v>
      </c>
      <c r="AE118" s="41">
        <v>0</v>
      </c>
      <c r="AF118" s="41">
        <v>0</v>
      </c>
      <c r="AG118" s="41">
        <v>0</v>
      </c>
      <c r="AH118" s="41">
        <v>0</v>
      </c>
      <c r="AI118" s="41">
        <v>0</v>
      </c>
      <c r="AJ118" s="41">
        <v>0</v>
      </c>
      <c r="AK118" s="41">
        <v>0</v>
      </c>
      <c r="AL118" s="41">
        <v>0</v>
      </c>
      <c r="AM118" s="41">
        <v>0</v>
      </c>
      <c r="AN118" s="41">
        <v>0</v>
      </c>
      <c r="AO118" s="41">
        <v>0</v>
      </c>
      <c r="AP118" s="41">
        <v>0</v>
      </c>
      <c r="AQ118" s="41">
        <v>0</v>
      </c>
      <c r="AR118" s="41">
        <v>0</v>
      </c>
      <c r="AS118" s="79">
        <v>9999</v>
      </c>
      <c r="AT118" s="41">
        <v>0</v>
      </c>
      <c r="AU118" s="41">
        <v>0</v>
      </c>
      <c r="AV118" s="41">
        <v>0</v>
      </c>
      <c r="AW118" s="41">
        <v>0</v>
      </c>
      <c r="AX118" s="41">
        <v>0</v>
      </c>
      <c r="AY118" s="41">
        <v>0</v>
      </c>
      <c r="AZ118" s="79">
        <v>9999</v>
      </c>
      <c r="BA118" s="41">
        <v>0</v>
      </c>
      <c r="BB118" s="41">
        <v>0</v>
      </c>
      <c r="BC118" s="41">
        <v>0</v>
      </c>
      <c r="BD118" s="41">
        <v>0</v>
      </c>
      <c r="BE118" s="41">
        <v>0</v>
      </c>
      <c r="BF118" s="41">
        <v>0</v>
      </c>
      <c r="BG118" s="41">
        <v>9999</v>
      </c>
      <c r="BH118" s="79">
        <v>9999</v>
      </c>
      <c r="BI118" s="41">
        <v>9999</v>
      </c>
      <c r="BJ118" s="41">
        <v>9999</v>
      </c>
      <c r="BK118" s="41">
        <v>9999</v>
      </c>
      <c r="BL118" s="41">
        <v>9999</v>
      </c>
      <c r="BM118" s="41">
        <v>9999</v>
      </c>
      <c r="BN118" s="41">
        <v>0</v>
      </c>
      <c r="BO118" s="41">
        <v>0</v>
      </c>
      <c r="BP118" s="41">
        <v>0</v>
      </c>
      <c r="BQ118" s="41">
        <v>0</v>
      </c>
      <c r="BR118" s="41">
        <v>0</v>
      </c>
      <c r="BS118" s="41">
        <v>0</v>
      </c>
      <c r="BT118" s="41">
        <v>0</v>
      </c>
      <c r="BU118" s="41">
        <v>0</v>
      </c>
      <c r="BV118" s="41">
        <v>0</v>
      </c>
      <c r="BW118" s="41">
        <v>0</v>
      </c>
      <c r="BX118" s="41">
        <v>0</v>
      </c>
      <c r="BY118" s="41">
        <v>0</v>
      </c>
      <c r="BZ118" s="41">
        <v>0</v>
      </c>
      <c r="CA118" s="41">
        <v>0</v>
      </c>
      <c r="CB118" s="41">
        <v>0</v>
      </c>
      <c r="CC118" s="41">
        <v>0</v>
      </c>
      <c r="CD118" s="79">
        <v>9999</v>
      </c>
      <c r="CE118" s="41">
        <v>9999</v>
      </c>
      <c r="CF118" s="41">
        <v>0</v>
      </c>
      <c r="CG118" s="41">
        <v>0</v>
      </c>
      <c r="CH118" s="41">
        <v>0</v>
      </c>
      <c r="CI118" s="41">
        <v>0</v>
      </c>
      <c r="CJ118" s="41">
        <v>0</v>
      </c>
      <c r="CK118" s="41">
        <v>0</v>
      </c>
      <c r="CL118" s="41"/>
      <c r="CM118" s="41">
        <v>0</v>
      </c>
      <c r="CN118" s="41"/>
      <c r="CO118" s="41">
        <v>0</v>
      </c>
      <c r="CP118" s="41">
        <v>0</v>
      </c>
      <c r="CQ118" s="41">
        <v>0</v>
      </c>
      <c r="CR118" s="41">
        <v>0</v>
      </c>
      <c r="CS118" s="41">
        <v>0</v>
      </c>
      <c r="CT118" s="41">
        <v>0</v>
      </c>
      <c r="CU118" s="41">
        <v>0</v>
      </c>
      <c r="CV118" s="41">
        <v>9999</v>
      </c>
      <c r="CW118" s="79">
        <v>9999</v>
      </c>
    </row>
    <row r="119" spans="1:101" s="21" customFormat="1">
      <c r="A119" s="21" t="s">
        <v>566</v>
      </c>
      <c r="C119" s="41">
        <v>0</v>
      </c>
      <c r="D119" s="41">
        <v>0</v>
      </c>
      <c r="E119" s="41">
        <v>0</v>
      </c>
      <c r="F119" s="41">
        <v>0</v>
      </c>
      <c r="G119" s="41">
        <v>0</v>
      </c>
      <c r="H119" s="41">
        <v>0</v>
      </c>
      <c r="I119" s="41"/>
      <c r="J119" s="41"/>
      <c r="K119" s="41"/>
      <c r="L119" s="41">
        <v>0</v>
      </c>
      <c r="M119" s="41">
        <v>0</v>
      </c>
      <c r="N119" s="41">
        <v>0</v>
      </c>
      <c r="O119" s="41">
        <v>0</v>
      </c>
      <c r="P119" s="41">
        <v>0</v>
      </c>
      <c r="Q119" s="41">
        <v>0</v>
      </c>
      <c r="R119" s="41">
        <v>0</v>
      </c>
      <c r="S119" s="41">
        <v>0</v>
      </c>
      <c r="T119" s="41">
        <v>0</v>
      </c>
      <c r="U119" s="41">
        <v>0</v>
      </c>
      <c r="V119" s="41">
        <v>0</v>
      </c>
      <c r="W119" s="41">
        <v>0</v>
      </c>
      <c r="X119" s="41">
        <v>0</v>
      </c>
      <c r="Y119" s="41">
        <v>0</v>
      </c>
      <c r="Z119" s="41">
        <v>0</v>
      </c>
      <c r="AA119" s="41">
        <v>0</v>
      </c>
      <c r="AB119" s="41">
        <v>0</v>
      </c>
      <c r="AC119" s="41">
        <v>0</v>
      </c>
      <c r="AD119" s="41">
        <v>0</v>
      </c>
      <c r="AE119" s="41">
        <v>0</v>
      </c>
      <c r="AF119" s="41">
        <v>0</v>
      </c>
      <c r="AG119" s="41">
        <v>0</v>
      </c>
      <c r="AH119" s="41">
        <v>0</v>
      </c>
      <c r="AI119" s="41">
        <v>0</v>
      </c>
      <c r="AJ119" s="41">
        <v>0</v>
      </c>
      <c r="AK119" s="41">
        <v>0</v>
      </c>
      <c r="AL119" s="41">
        <v>0</v>
      </c>
      <c r="AM119" s="41">
        <v>0</v>
      </c>
      <c r="AN119" s="41">
        <v>0</v>
      </c>
      <c r="AO119" s="41">
        <v>0</v>
      </c>
      <c r="AP119" s="41">
        <v>0</v>
      </c>
      <c r="AQ119" s="41">
        <v>0</v>
      </c>
      <c r="AR119" s="41">
        <v>0</v>
      </c>
      <c r="AS119" s="79">
        <v>9999</v>
      </c>
      <c r="AT119" s="41">
        <v>0</v>
      </c>
      <c r="AU119" s="41">
        <v>0</v>
      </c>
      <c r="AV119" s="41">
        <v>0</v>
      </c>
      <c r="AW119" s="41">
        <v>0</v>
      </c>
      <c r="AX119" s="41">
        <v>0</v>
      </c>
      <c r="AY119" s="41">
        <v>0</v>
      </c>
      <c r="AZ119" s="79">
        <v>9999</v>
      </c>
      <c r="BA119" s="41">
        <v>0</v>
      </c>
      <c r="BB119" s="41">
        <v>0</v>
      </c>
      <c r="BC119" s="41">
        <v>0</v>
      </c>
      <c r="BD119" s="41">
        <v>0</v>
      </c>
      <c r="BE119" s="41">
        <v>0</v>
      </c>
      <c r="BF119" s="41">
        <v>0</v>
      </c>
      <c r="BG119" s="41">
        <v>9999</v>
      </c>
      <c r="BH119" s="79">
        <v>9999</v>
      </c>
      <c r="BI119" s="41">
        <v>9999</v>
      </c>
      <c r="BJ119" s="41">
        <v>9999</v>
      </c>
      <c r="BK119" s="41">
        <v>9999</v>
      </c>
      <c r="BL119" s="41">
        <v>9999</v>
      </c>
      <c r="BM119" s="41">
        <v>9999</v>
      </c>
      <c r="BN119" s="41">
        <v>0</v>
      </c>
      <c r="BO119" s="41">
        <v>0</v>
      </c>
      <c r="BP119" s="41">
        <v>0</v>
      </c>
      <c r="BQ119" s="41">
        <v>0</v>
      </c>
      <c r="BR119" s="41">
        <v>0</v>
      </c>
      <c r="BS119" s="41">
        <v>0</v>
      </c>
      <c r="BT119" s="41">
        <v>0</v>
      </c>
      <c r="BU119" s="41">
        <v>0</v>
      </c>
      <c r="BV119" s="41">
        <v>0</v>
      </c>
      <c r="BW119" s="41">
        <v>0</v>
      </c>
      <c r="BX119" s="41">
        <v>0</v>
      </c>
      <c r="BY119" s="41">
        <v>0</v>
      </c>
      <c r="BZ119" s="41">
        <v>0</v>
      </c>
      <c r="CA119" s="41">
        <v>0</v>
      </c>
      <c r="CB119" s="41">
        <v>0</v>
      </c>
      <c r="CC119" s="41">
        <v>0</v>
      </c>
      <c r="CD119" s="79">
        <v>9999</v>
      </c>
      <c r="CE119" s="41">
        <v>9999</v>
      </c>
      <c r="CF119" s="41">
        <v>0</v>
      </c>
      <c r="CG119" s="41">
        <v>0</v>
      </c>
      <c r="CH119" s="41">
        <v>0</v>
      </c>
      <c r="CI119" s="41">
        <v>0</v>
      </c>
      <c r="CJ119" s="41">
        <v>0</v>
      </c>
      <c r="CK119" s="41">
        <v>0</v>
      </c>
      <c r="CL119" s="41"/>
      <c r="CM119" s="41">
        <v>0</v>
      </c>
      <c r="CN119" s="41"/>
      <c r="CO119" s="41">
        <v>0</v>
      </c>
      <c r="CP119" s="41">
        <v>0</v>
      </c>
      <c r="CQ119" s="41">
        <v>0</v>
      </c>
      <c r="CR119" s="41">
        <v>0</v>
      </c>
      <c r="CS119" s="41">
        <v>0</v>
      </c>
      <c r="CT119" s="41">
        <v>0</v>
      </c>
      <c r="CU119" s="41">
        <v>0</v>
      </c>
      <c r="CV119" s="41">
        <v>9999</v>
      </c>
      <c r="CW119" s="79">
        <v>9999</v>
      </c>
    </row>
    <row r="120" spans="1:101" s="21" customFormat="1">
      <c r="A120" s="21" t="s">
        <v>567</v>
      </c>
      <c r="C120" s="41">
        <v>0</v>
      </c>
      <c r="D120" s="41">
        <v>0</v>
      </c>
      <c r="E120" s="41">
        <v>0</v>
      </c>
      <c r="F120" s="41">
        <v>0</v>
      </c>
      <c r="G120" s="41">
        <v>0</v>
      </c>
      <c r="H120" s="41">
        <v>0</v>
      </c>
      <c r="I120" s="41"/>
      <c r="J120" s="41"/>
      <c r="K120" s="41"/>
      <c r="L120" s="41">
        <v>0</v>
      </c>
      <c r="M120" s="41">
        <v>0</v>
      </c>
      <c r="N120" s="41">
        <v>0</v>
      </c>
      <c r="O120" s="41">
        <v>0</v>
      </c>
      <c r="P120" s="41">
        <v>0</v>
      </c>
      <c r="Q120" s="41">
        <v>0</v>
      </c>
      <c r="R120" s="41">
        <v>0</v>
      </c>
      <c r="S120" s="41">
        <v>0</v>
      </c>
      <c r="T120" s="41">
        <v>0</v>
      </c>
      <c r="U120" s="41">
        <v>0</v>
      </c>
      <c r="V120" s="41">
        <v>0</v>
      </c>
      <c r="W120" s="41">
        <v>0</v>
      </c>
      <c r="X120" s="41">
        <v>0</v>
      </c>
      <c r="Y120" s="41">
        <v>0</v>
      </c>
      <c r="Z120" s="41">
        <v>0</v>
      </c>
      <c r="AA120" s="41">
        <v>0</v>
      </c>
      <c r="AB120" s="41">
        <v>0</v>
      </c>
      <c r="AC120" s="41">
        <v>0</v>
      </c>
      <c r="AD120" s="41">
        <v>0</v>
      </c>
      <c r="AE120" s="41">
        <v>0</v>
      </c>
      <c r="AF120" s="41">
        <v>0</v>
      </c>
      <c r="AG120" s="41">
        <v>0</v>
      </c>
      <c r="AH120" s="41">
        <v>0</v>
      </c>
      <c r="AI120" s="41">
        <v>0</v>
      </c>
      <c r="AJ120" s="41">
        <v>0</v>
      </c>
      <c r="AK120" s="41">
        <v>0</v>
      </c>
      <c r="AL120" s="41">
        <v>0</v>
      </c>
      <c r="AM120" s="41">
        <v>0</v>
      </c>
      <c r="AN120" s="41">
        <v>0</v>
      </c>
      <c r="AO120" s="41">
        <v>0</v>
      </c>
      <c r="AP120" s="41">
        <v>0</v>
      </c>
      <c r="AQ120" s="41">
        <v>0</v>
      </c>
      <c r="AR120" s="41">
        <v>0</v>
      </c>
      <c r="AS120" s="79">
        <v>9999</v>
      </c>
      <c r="AT120" s="41">
        <v>0</v>
      </c>
      <c r="AU120" s="41">
        <v>0</v>
      </c>
      <c r="AV120" s="41">
        <v>0</v>
      </c>
      <c r="AW120" s="41">
        <v>0</v>
      </c>
      <c r="AX120" s="41">
        <v>0</v>
      </c>
      <c r="AY120" s="41">
        <v>0</v>
      </c>
      <c r="AZ120" s="79">
        <v>9999</v>
      </c>
      <c r="BA120" s="41">
        <v>0</v>
      </c>
      <c r="BB120" s="41">
        <v>0</v>
      </c>
      <c r="BC120" s="41">
        <v>0</v>
      </c>
      <c r="BD120" s="41">
        <v>0</v>
      </c>
      <c r="BE120" s="41">
        <v>0</v>
      </c>
      <c r="BF120" s="41">
        <v>0</v>
      </c>
      <c r="BG120" s="41">
        <v>9999</v>
      </c>
      <c r="BH120" s="79">
        <v>9999</v>
      </c>
      <c r="BI120" s="41">
        <v>9999</v>
      </c>
      <c r="BJ120" s="41">
        <v>9999</v>
      </c>
      <c r="BK120" s="41">
        <v>9999</v>
      </c>
      <c r="BL120" s="41">
        <v>9999</v>
      </c>
      <c r="BM120" s="41">
        <v>9999</v>
      </c>
      <c r="BN120" s="41">
        <v>0</v>
      </c>
      <c r="BO120" s="41">
        <v>0</v>
      </c>
      <c r="BP120" s="41">
        <v>0</v>
      </c>
      <c r="BQ120" s="41">
        <v>0</v>
      </c>
      <c r="BR120" s="41">
        <v>0</v>
      </c>
      <c r="BS120" s="41">
        <v>0</v>
      </c>
      <c r="BT120" s="41">
        <v>0</v>
      </c>
      <c r="BU120" s="41">
        <v>0</v>
      </c>
      <c r="BV120" s="41">
        <v>0</v>
      </c>
      <c r="BW120" s="41">
        <v>0</v>
      </c>
      <c r="BX120" s="41">
        <v>0</v>
      </c>
      <c r="BY120" s="41">
        <v>0</v>
      </c>
      <c r="BZ120" s="41">
        <v>0</v>
      </c>
      <c r="CA120" s="41">
        <v>0</v>
      </c>
      <c r="CB120" s="41">
        <v>0</v>
      </c>
      <c r="CC120" s="41">
        <v>0</v>
      </c>
      <c r="CD120" s="79">
        <v>9999</v>
      </c>
      <c r="CE120" s="41">
        <v>9999</v>
      </c>
      <c r="CF120" s="41">
        <v>0</v>
      </c>
      <c r="CG120" s="41">
        <v>0</v>
      </c>
      <c r="CH120" s="41">
        <v>0</v>
      </c>
      <c r="CI120" s="41">
        <v>0</v>
      </c>
      <c r="CJ120" s="41">
        <v>0</v>
      </c>
      <c r="CK120" s="41">
        <v>0</v>
      </c>
      <c r="CL120" s="41"/>
      <c r="CM120" s="41">
        <v>0</v>
      </c>
      <c r="CN120" s="41"/>
      <c r="CO120" s="41">
        <v>0</v>
      </c>
      <c r="CP120" s="41">
        <v>0</v>
      </c>
      <c r="CQ120" s="41">
        <v>0</v>
      </c>
      <c r="CR120" s="41">
        <v>0</v>
      </c>
      <c r="CS120" s="41">
        <v>0</v>
      </c>
      <c r="CT120" s="41">
        <v>0</v>
      </c>
      <c r="CU120" s="41">
        <v>0</v>
      </c>
      <c r="CV120" s="41">
        <v>9999</v>
      </c>
      <c r="CW120" s="79">
        <v>9999</v>
      </c>
    </row>
    <row r="121" spans="1:101" s="21" customFormat="1">
      <c r="A121" s="21" t="s">
        <v>552</v>
      </c>
      <c r="C121" s="41">
        <v>18</v>
      </c>
      <c r="D121" s="41">
        <v>0.21769272345638144</v>
      </c>
      <c r="E121" s="41">
        <v>-3.3832860008144359E-3</v>
      </c>
      <c r="F121" s="41">
        <v>6.6520803205479095E-2</v>
      </c>
      <c r="G121" s="41">
        <v>0</v>
      </c>
      <c r="H121" s="41">
        <v>0</v>
      </c>
      <c r="I121" s="41"/>
      <c r="J121" s="41"/>
      <c r="K121" s="41"/>
      <c r="L121" s="41">
        <v>0.23397511787920566</v>
      </c>
      <c r="M121" s="41">
        <v>4.398413298989826E-5</v>
      </c>
      <c r="N121" s="41">
        <v>4.366667524237914E-5</v>
      </c>
      <c r="O121" s="41">
        <v>-3.4171188862821E-3</v>
      </c>
      <c r="P121" s="41">
        <v>0</v>
      </c>
      <c r="Q121" s="41">
        <v>0</v>
      </c>
      <c r="R121" s="41">
        <v>1.3265136777466654E-2</v>
      </c>
      <c r="S121" s="41">
        <v>3.0653713476810993E-2</v>
      </c>
      <c r="T121" s="41">
        <v>0</v>
      </c>
      <c r="U121" s="41">
        <v>3.2939365392055046E-2</v>
      </c>
      <c r="V121" s="41">
        <v>3.991248192328746E-3</v>
      </c>
      <c r="W121" s="41">
        <v>9.3129124487670734E-3</v>
      </c>
      <c r="X121" s="41">
        <v>0</v>
      </c>
      <c r="Y121" s="41">
        <v>0</v>
      </c>
      <c r="Z121" s="41">
        <v>0</v>
      </c>
      <c r="AA121" s="41">
        <v>0</v>
      </c>
      <c r="AB121" s="41">
        <v>0</v>
      </c>
      <c r="AC121" s="41">
        <v>0</v>
      </c>
      <c r="AD121" s="41">
        <v>0</v>
      </c>
      <c r="AE121" s="41">
        <v>0</v>
      </c>
      <c r="AF121" s="41">
        <v>0</v>
      </c>
      <c r="AG121" s="41">
        <v>0</v>
      </c>
      <c r="AH121" s="41">
        <v>1.72563849697954E-2</v>
      </c>
      <c r="AI121" s="41">
        <v>3.9966625925578064E-2</v>
      </c>
      <c r="AJ121" s="41">
        <v>0</v>
      </c>
      <c r="AK121" s="41">
        <v>3.2939365392055046E-2</v>
      </c>
      <c r="AL121" s="41">
        <v>9.0162376287428514E-2</v>
      </c>
      <c r="AM121" s="41">
        <v>0.12177433163882036</v>
      </c>
      <c r="AN121" s="41">
        <v>1.5541726754662588E-2</v>
      </c>
      <c r="AO121" s="41">
        <v>0</v>
      </c>
      <c r="AP121" s="41">
        <v>0</v>
      </c>
      <c r="AQ121" s="41">
        <v>0.13731605839348293</v>
      </c>
      <c r="AR121" s="41">
        <v>1.72563849697954E-2</v>
      </c>
      <c r="AS121" s="79">
        <v>7.9574058317447829</v>
      </c>
      <c r="AT121" s="41">
        <v>0.12177433163882036</v>
      </c>
      <c r="AU121" s="41">
        <v>1.839677537525326E-2</v>
      </c>
      <c r="AV121" s="41">
        <v>0</v>
      </c>
      <c r="AW121" s="41">
        <v>0</v>
      </c>
      <c r="AX121" s="41">
        <v>0.14017110701407362</v>
      </c>
      <c r="AY121" s="41">
        <v>3.9966625925578064E-2</v>
      </c>
      <c r="AZ121" s="79">
        <v>3.5072039174657008</v>
      </c>
      <c r="BA121" s="41">
        <v>0.12177433163882036</v>
      </c>
      <c r="BB121" s="41">
        <v>3.3938502129915851E-2</v>
      </c>
      <c r="BC121" s="41">
        <v>0</v>
      </c>
      <c r="BD121" s="41">
        <v>0</v>
      </c>
      <c r="BE121" s="41">
        <v>0.15571283376873621</v>
      </c>
      <c r="BF121" s="41">
        <v>5.7223010895373468E-2</v>
      </c>
      <c r="BG121" s="41">
        <v>7.322637236106468</v>
      </c>
      <c r="BH121" s="79">
        <v>2.721157648510343</v>
      </c>
      <c r="BI121" s="41">
        <v>5.4268805244398886</v>
      </c>
      <c r="BJ121" s="41">
        <v>12.568918938858465</v>
      </c>
      <c r="BK121" s="41">
        <v>0</v>
      </c>
      <c r="BL121" s="41">
        <v>10.358948345579952</v>
      </c>
      <c r="BM121" s="41">
        <v>28.354747808878308</v>
      </c>
      <c r="BN121" s="41">
        <v>0.12177433163882036</v>
      </c>
      <c r="BO121" s="41">
        <v>-2.4659982408299311E-2</v>
      </c>
      <c r="BP121" s="41">
        <v>3.3938502129915851E-2</v>
      </c>
      <c r="BQ121" s="41">
        <v>0</v>
      </c>
      <c r="BR121" s="41">
        <v>0</v>
      </c>
      <c r="BS121" s="41">
        <v>0</v>
      </c>
      <c r="BT121" s="41">
        <v>0</v>
      </c>
      <c r="BU121" s="41">
        <v>0</v>
      </c>
      <c r="BV121" s="41">
        <v>0</v>
      </c>
      <c r="BW121" s="41">
        <v>0</v>
      </c>
      <c r="BX121" s="41">
        <v>7.6858215646332689E-2</v>
      </c>
      <c r="BY121" s="41">
        <v>1.3304160641095821E-2</v>
      </c>
      <c r="BZ121" s="41">
        <v>0</v>
      </c>
      <c r="CA121" s="41">
        <v>0</v>
      </c>
      <c r="CB121" s="41">
        <v>0.13105285136043687</v>
      </c>
      <c r="CC121" s="41">
        <v>9.0162376287428514E-2</v>
      </c>
      <c r="CD121" s="79">
        <v>1.3561194486638757</v>
      </c>
      <c r="CE121" s="41">
        <v>25.43678914830091</v>
      </c>
      <c r="CF121" s="41">
        <v>2.2227846541185972E-3</v>
      </c>
      <c r="CG121" s="41">
        <v>-3.9980290969500562E-4</v>
      </c>
      <c r="CH121" s="41">
        <v>1.8229817444235916E-3</v>
      </c>
      <c r="CI121" s="41">
        <v>1.1113818099262266E-4</v>
      </c>
      <c r="CJ121" s="41">
        <v>-1.9990145484750281E-5</v>
      </c>
      <c r="CK121" s="41">
        <v>9.1148035507872374E-5</v>
      </c>
      <c r="CL121" s="41"/>
      <c r="CM121" s="41">
        <v>-3.4171188862821E-3</v>
      </c>
      <c r="CN121" s="41"/>
      <c r="CO121" s="41">
        <v>0</v>
      </c>
      <c r="CP121" s="41">
        <v>0</v>
      </c>
      <c r="CQ121" s="41">
        <v>-2.4659982408299311E-2</v>
      </c>
      <c r="CR121" s="41">
        <v>0</v>
      </c>
      <c r="CS121" s="41">
        <v>0</v>
      </c>
      <c r="CT121" s="41">
        <v>-2.4659982408299311E-2</v>
      </c>
      <c r="CU121" s="41">
        <v>0</v>
      </c>
      <c r="CV121" s="41">
        <v>9999</v>
      </c>
      <c r="CW121" s="87">
        <v>0</v>
      </c>
    </row>
    <row r="122" spans="1:101" s="21" customFormat="1">
      <c r="A122" s="21" t="s">
        <v>553</v>
      </c>
      <c r="C122" s="41">
        <v>18</v>
      </c>
      <c r="D122" s="41">
        <v>0.14269178457770981</v>
      </c>
      <c r="E122" s="41">
        <v>-2.0944830681717715E-3</v>
      </c>
      <c r="F122" s="41">
        <v>4.4991023263244743E-2</v>
      </c>
      <c r="G122" s="41">
        <v>0</v>
      </c>
      <c r="H122" s="41">
        <v>0</v>
      </c>
      <c r="I122" s="41"/>
      <c r="J122" s="41"/>
      <c r="K122" s="41"/>
      <c r="L122" s="41">
        <v>0.1533644606345945</v>
      </c>
      <c r="M122" s="41">
        <v>2.8830428182361563E-5</v>
      </c>
      <c r="N122" s="41">
        <v>2.8622343080561645E-5</v>
      </c>
      <c r="O122" s="41">
        <v>-2.1154279146146557E-3</v>
      </c>
      <c r="P122" s="41">
        <v>0</v>
      </c>
      <c r="Q122" s="41">
        <v>0</v>
      </c>
      <c r="R122" s="41">
        <v>8.9718110513729941E-3</v>
      </c>
      <c r="S122" s="41">
        <v>2.0732490734965248E-2</v>
      </c>
      <c r="T122" s="41">
        <v>0</v>
      </c>
      <c r="U122" s="41">
        <v>2.2278380344457446E-2</v>
      </c>
      <c r="V122" s="41">
        <v>2.6994613957946846E-3</v>
      </c>
      <c r="W122" s="41">
        <v>6.2987432568542643E-3</v>
      </c>
      <c r="X122" s="41">
        <v>0</v>
      </c>
      <c r="Y122" s="41">
        <v>0</v>
      </c>
      <c r="Z122" s="41">
        <v>0</v>
      </c>
      <c r="AA122" s="41">
        <v>0</v>
      </c>
      <c r="AB122" s="41">
        <v>0</v>
      </c>
      <c r="AC122" s="41">
        <v>0</v>
      </c>
      <c r="AD122" s="41">
        <v>0</v>
      </c>
      <c r="AE122" s="41">
        <v>0</v>
      </c>
      <c r="AF122" s="41">
        <v>0</v>
      </c>
      <c r="AG122" s="41">
        <v>0</v>
      </c>
      <c r="AH122" s="41">
        <v>1.1671272447167678E-2</v>
      </c>
      <c r="AI122" s="41">
        <v>2.703123399181951E-2</v>
      </c>
      <c r="AJ122" s="41">
        <v>0</v>
      </c>
      <c r="AK122" s="41">
        <v>2.2278380344457446E-2</v>
      </c>
      <c r="AL122" s="41">
        <v>6.0980886783444634E-2</v>
      </c>
      <c r="AM122" s="41">
        <v>7.9819832383064421E-2</v>
      </c>
      <c r="AN122" s="41">
        <v>1.0187188119249624E-2</v>
      </c>
      <c r="AO122" s="41">
        <v>0</v>
      </c>
      <c r="AP122" s="41">
        <v>0</v>
      </c>
      <c r="AQ122" s="41">
        <v>9.0007020502314045E-2</v>
      </c>
      <c r="AR122" s="41">
        <v>1.1671272447167678E-2</v>
      </c>
      <c r="AS122" s="79">
        <v>7.7118429811101246</v>
      </c>
      <c r="AT122" s="41">
        <v>7.9819832383064421E-2</v>
      </c>
      <c r="AU122" s="41">
        <v>1.2058596479896273E-2</v>
      </c>
      <c r="AV122" s="41">
        <v>0</v>
      </c>
      <c r="AW122" s="41">
        <v>0</v>
      </c>
      <c r="AX122" s="41">
        <v>9.1878428862960687E-2</v>
      </c>
      <c r="AY122" s="41">
        <v>2.703123399181951E-2</v>
      </c>
      <c r="AZ122" s="79">
        <v>3.3989727916515373</v>
      </c>
      <c r="BA122" s="41">
        <v>7.9819832383064421E-2</v>
      </c>
      <c r="BB122" s="41">
        <v>2.2245784599145897E-2</v>
      </c>
      <c r="BC122" s="41">
        <v>0</v>
      </c>
      <c r="BD122" s="41">
        <v>0</v>
      </c>
      <c r="BE122" s="41">
        <v>0.10206561698221031</v>
      </c>
      <c r="BF122" s="41">
        <v>3.8702506438987191E-2</v>
      </c>
      <c r="BG122" s="41">
        <v>7.8956649580766669</v>
      </c>
      <c r="BH122" s="79">
        <v>2.6371836445040655</v>
      </c>
      <c r="BI122" s="41">
        <v>5.5996849052992319</v>
      </c>
      <c r="BJ122" s="41">
        <v>12.969142279969311</v>
      </c>
      <c r="BK122" s="41">
        <v>0</v>
      </c>
      <c r="BL122" s="41">
        <v>10.688801130646864</v>
      </c>
      <c r="BM122" s="41">
        <v>29.257628315915408</v>
      </c>
      <c r="BN122" s="41">
        <v>7.9819832383064421E-2</v>
      </c>
      <c r="BO122" s="41">
        <v>-1.5266198483711791E-2</v>
      </c>
      <c r="BP122" s="41">
        <v>2.2245784599145897E-2</v>
      </c>
      <c r="BQ122" s="41">
        <v>0</v>
      </c>
      <c r="BR122" s="41">
        <v>0</v>
      </c>
      <c r="BS122" s="41">
        <v>0</v>
      </c>
      <c r="BT122" s="41">
        <v>0</v>
      </c>
      <c r="BU122" s="41">
        <v>0</v>
      </c>
      <c r="BV122" s="41">
        <v>0</v>
      </c>
      <c r="BW122" s="41">
        <v>0</v>
      </c>
      <c r="BX122" s="41">
        <v>5.1982682130795682E-2</v>
      </c>
      <c r="BY122" s="41">
        <v>8.9982046526489497E-3</v>
      </c>
      <c r="BZ122" s="41">
        <v>0</v>
      </c>
      <c r="CA122" s="41">
        <v>0</v>
      </c>
      <c r="CB122" s="41">
        <v>8.6799418498498523E-2</v>
      </c>
      <c r="CC122" s="41">
        <v>6.0980886783444634E-2</v>
      </c>
      <c r="CD122" s="79">
        <v>1.3386166385848097</v>
      </c>
      <c r="CE122" s="41">
        <v>25.908937486123577</v>
      </c>
      <c r="CF122" s="41">
        <v>1.45697616343011E-3</v>
      </c>
      <c r="CG122" s="41">
        <v>-2.4750506600991473E-4</v>
      </c>
      <c r="CH122" s="41">
        <v>1.2094710974201953E-3</v>
      </c>
      <c r="CI122" s="41">
        <v>7.2848118801432373E-5</v>
      </c>
      <c r="CJ122" s="41">
        <v>-1.2375253300495729E-5</v>
      </c>
      <c r="CK122" s="41">
        <v>6.0472865500936646E-5</v>
      </c>
      <c r="CL122" s="41"/>
      <c r="CM122" s="41">
        <v>-2.1154279146146557E-3</v>
      </c>
      <c r="CN122" s="41"/>
      <c r="CO122" s="41">
        <v>0</v>
      </c>
      <c r="CP122" s="41">
        <v>0</v>
      </c>
      <c r="CQ122" s="41">
        <v>-1.5266198483711791E-2</v>
      </c>
      <c r="CR122" s="41">
        <v>0</v>
      </c>
      <c r="CS122" s="41">
        <v>0</v>
      </c>
      <c r="CT122" s="41">
        <v>-1.5266198483711791E-2</v>
      </c>
      <c r="CU122" s="41">
        <v>0</v>
      </c>
      <c r="CV122" s="41">
        <v>9999</v>
      </c>
      <c r="CW122" s="87">
        <v>0</v>
      </c>
    </row>
    <row r="123" spans="1:101" s="21" customFormat="1">
      <c r="A123" s="21" t="s">
        <v>551</v>
      </c>
      <c r="C123" s="41">
        <v>18</v>
      </c>
      <c r="D123" s="41">
        <v>0.23283440069508499</v>
      </c>
      <c r="E123" s="41">
        <v>-3.3306564481221032E-3</v>
      </c>
      <c r="F123" s="41">
        <v>7.4393565149959151E-2</v>
      </c>
      <c r="G123" s="41">
        <v>0</v>
      </c>
      <c r="H123" s="41">
        <v>0</v>
      </c>
      <c r="I123" s="41"/>
      <c r="J123" s="41"/>
      <c r="K123" s="41"/>
      <c r="L123" s="41">
        <v>0.25024932153913831</v>
      </c>
      <c r="M123" s="41">
        <v>4.7043461454272475E-5</v>
      </c>
      <c r="N123" s="41">
        <v>4.670392284583371E-5</v>
      </c>
      <c r="O123" s="41">
        <v>-3.3639630376668022E-3</v>
      </c>
      <c r="P123" s="41">
        <v>0</v>
      </c>
      <c r="Q123" s="41">
        <v>0</v>
      </c>
      <c r="R123" s="41">
        <v>1.4835070677503512E-2</v>
      </c>
      <c r="S123" s="41">
        <v>3.4281591934197914E-2</v>
      </c>
      <c r="T123" s="41">
        <v>0</v>
      </c>
      <c r="U123" s="41">
        <v>3.6837751608662463E-2</v>
      </c>
      <c r="V123" s="41">
        <v>4.4636139089975499E-3</v>
      </c>
      <c r="W123" s="41">
        <v>1.0415099120994283E-2</v>
      </c>
      <c r="X123" s="41">
        <v>0</v>
      </c>
      <c r="Y123" s="41">
        <v>0</v>
      </c>
      <c r="Z123" s="41">
        <v>0</v>
      </c>
      <c r="AA123" s="41">
        <v>0</v>
      </c>
      <c r="AB123" s="41">
        <v>0</v>
      </c>
      <c r="AC123" s="41">
        <v>0</v>
      </c>
      <c r="AD123" s="41">
        <v>0</v>
      </c>
      <c r="AE123" s="41">
        <v>0</v>
      </c>
      <c r="AF123" s="41">
        <v>0</v>
      </c>
      <c r="AG123" s="41">
        <v>0</v>
      </c>
      <c r="AH123" s="41">
        <v>1.9298684586501063E-2</v>
      </c>
      <c r="AI123" s="41">
        <v>4.4696691055192195E-2</v>
      </c>
      <c r="AJ123" s="41">
        <v>0</v>
      </c>
      <c r="AK123" s="41">
        <v>3.6837751608662463E-2</v>
      </c>
      <c r="AL123" s="41">
        <v>0.10083312725035573</v>
      </c>
      <c r="AM123" s="41">
        <v>0.13024437876009365</v>
      </c>
      <c r="AN123" s="41">
        <v>1.6622735832572243E-2</v>
      </c>
      <c r="AO123" s="41">
        <v>0</v>
      </c>
      <c r="AP123" s="41">
        <v>0</v>
      </c>
      <c r="AQ123" s="41">
        <v>0.14686711459266588</v>
      </c>
      <c r="AR123" s="41">
        <v>1.9298684586501063E-2</v>
      </c>
      <c r="AS123" s="79">
        <v>7.6102137394066576</v>
      </c>
      <c r="AT123" s="41">
        <v>0.13024437876009365</v>
      </c>
      <c r="AU123" s="41">
        <v>1.9676368145017234E-2</v>
      </c>
      <c r="AV123" s="41">
        <v>0</v>
      </c>
      <c r="AW123" s="41">
        <v>0</v>
      </c>
      <c r="AX123" s="41">
        <v>0.14992074690511087</v>
      </c>
      <c r="AY123" s="41">
        <v>4.4696691055192195E-2</v>
      </c>
      <c r="AZ123" s="79">
        <v>3.3541799933240317</v>
      </c>
      <c r="BA123" s="41">
        <v>0.13024437876009365</v>
      </c>
      <c r="BB123" s="41">
        <v>3.6299103977589481E-2</v>
      </c>
      <c r="BC123" s="41">
        <v>0</v>
      </c>
      <c r="BD123" s="41">
        <v>0</v>
      </c>
      <c r="BE123" s="41">
        <v>0.1665434827376831</v>
      </c>
      <c r="BF123" s="41">
        <v>6.3995375641693261E-2</v>
      </c>
      <c r="BG123" s="41">
        <v>8.143639048001317</v>
      </c>
      <c r="BH123" s="79">
        <v>2.602429957910573</v>
      </c>
      <c r="BI123" s="41">
        <v>5.6744648983705241</v>
      </c>
      <c r="BJ123" s="41">
        <v>13.142336376822669</v>
      </c>
      <c r="BK123" s="41">
        <v>0</v>
      </c>
      <c r="BL123" s="41">
        <v>10.831542818439644</v>
      </c>
      <c r="BM123" s="41">
        <v>29.64834409363284</v>
      </c>
      <c r="BN123" s="41">
        <v>0.13024437876009365</v>
      </c>
      <c r="BO123" s="41">
        <v>-2.4276377876126392E-2</v>
      </c>
      <c r="BP123" s="41">
        <v>3.6299103977589481E-2</v>
      </c>
      <c r="BQ123" s="41">
        <v>0</v>
      </c>
      <c r="BR123" s="41">
        <v>0</v>
      </c>
      <c r="BS123" s="41">
        <v>0</v>
      </c>
      <c r="BT123" s="41">
        <v>0</v>
      </c>
      <c r="BU123" s="41">
        <v>0</v>
      </c>
      <c r="BV123" s="41">
        <v>0</v>
      </c>
      <c r="BW123" s="41">
        <v>0</v>
      </c>
      <c r="BX123" s="41">
        <v>8.5954414220363901E-2</v>
      </c>
      <c r="BY123" s="41">
        <v>1.4878713029991832E-2</v>
      </c>
      <c r="BZ123" s="41">
        <v>0</v>
      </c>
      <c r="CA123" s="41">
        <v>0</v>
      </c>
      <c r="CB123" s="41">
        <v>0.14226710486155672</v>
      </c>
      <c r="CC123" s="41">
        <v>0.10083312725035573</v>
      </c>
      <c r="CD123" s="79">
        <v>1.3311816921449129</v>
      </c>
      <c r="CE123" s="41">
        <v>26.113256666316929</v>
      </c>
      <c r="CF123" s="41">
        <v>2.3773910519321257E-3</v>
      </c>
      <c r="CG123" s="41">
        <v>-3.9358367540701631E-4</v>
      </c>
      <c r="CH123" s="41">
        <v>1.9838073765251095E-3</v>
      </c>
      <c r="CI123" s="41">
        <v>1.188684277310907E-4</v>
      </c>
      <c r="CJ123" s="41">
        <v>-1.967918377035079E-5</v>
      </c>
      <c r="CK123" s="41">
        <v>9.9189243960739917E-5</v>
      </c>
      <c r="CL123" s="41"/>
      <c r="CM123" s="41">
        <v>-3.3639630376668022E-3</v>
      </c>
      <c r="CN123" s="41"/>
      <c r="CO123" s="41">
        <v>0</v>
      </c>
      <c r="CP123" s="41">
        <v>0</v>
      </c>
      <c r="CQ123" s="41">
        <v>-2.4276377876126392E-2</v>
      </c>
      <c r="CR123" s="41">
        <v>0</v>
      </c>
      <c r="CS123" s="41">
        <v>0</v>
      </c>
      <c r="CT123" s="41">
        <v>-2.4276377876126392E-2</v>
      </c>
      <c r="CU123" s="41">
        <v>0</v>
      </c>
      <c r="CV123" s="41">
        <v>9999</v>
      </c>
      <c r="CW123" s="87">
        <v>0</v>
      </c>
    </row>
    <row r="124" spans="1:101" s="21" customFormat="1">
      <c r="A124" s="21" t="s">
        <v>559</v>
      </c>
      <c r="C124" s="41">
        <v>18</v>
      </c>
      <c r="D124" s="41">
        <v>7.8983685173712893E-3</v>
      </c>
      <c r="E124" s="41">
        <v>-1.1283238623030496E-4</v>
      </c>
      <c r="F124" s="41">
        <v>2.5253478577887392E-3</v>
      </c>
      <c r="G124" s="41">
        <v>0</v>
      </c>
      <c r="H124" s="41">
        <v>0</v>
      </c>
      <c r="I124" s="41"/>
      <c r="J124" s="41"/>
      <c r="K124" s="41"/>
      <c r="L124" s="41">
        <v>8.4891294277717917E-3</v>
      </c>
      <c r="M124" s="41">
        <v>1.5958406223021625E-6</v>
      </c>
      <c r="N124" s="41">
        <v>1.584322560334864E-6</v>
      </c>
      <c r="O124" s="41">
        <v>-1.1396071094168149E-4</v>
      </c>
      <c r="P124" s="41">
        <v>0</v>
      </c>
      <c r="Q124" s="41">
        <v>0</v>
      </c>
      <c r="R124" s="41">
        <v>5.0358809770791849E-4</v>
      </c>
      <c r="S124" s="41">
        <v>1.1637154984857176E-3</v>
      </c>
      <c r="T124" s="41">
        <v>0</v>
      </c>
      <c r="U124" s="41">
        <v>1.2504863414351437E-3</v>
      </c>
      <c r="V124" s="41">
        <v>1.5152087146732434E-4</v>
      </c>
      <c r="W124" s="41">
        <v>3.5354870009042348E-4</v>
      </c>
      <c r="X124" s="41">
        <v>0</v>
      </c>
      <c r="Y124" s="41">
        <v>0</v>
      </c>
      <c r="Z124" s="41">
        <v>0</v>
      </c>
      <c r="AA124" s="41">
        <v>0</v>
      </c>
      <c r="AB124" s="41">
        <v>0</v>
      </c>
      <c r="AC124" s="41">
        <v>0</v>
      </c>
      <c r="AD124" s="41">
        <v>0</v>
      </c>
      <c r="AE124" s="41">
        <v>0</v>
      </c>
      <c r="AF124" s="41">
        <v>0</v>
      </c>
      <c r="AG124" s="41">
        <v>0</v>
      </c>
      <c r="AH124" s="41">
        <v>6.5510896917524283E-4</v>
      </c>
      <c r="AI124" s="41">
        <v>1.5172641985761411E-3</v>
      </c>
      <c r="AJ124" s="41">
        <v>0</v>
      </c>
      <c r="AK124" s="41">
        <v>1.2504863414351437E-3</v>
      </c>
      <c r="AL124" s="41">
        <v>3.4228595091865275E-3</v>
      </c>
      <c r="AM124" s="41">
        <v>4.4182393052412091E-3</v>
      </c>
      <c r="AN124" s="41">
        <v>5.6388786614271029E-4</v>
      </c>
      <c r="AO124" s="41">
        <v>0</v>
      </c>
      <c r="AP124" s="41">
        <v>0</v>
      </c>
      <c r="AQ124" s="41">
        <v>4.9821271713839195E-3</v>
      </c>
      <c r="AR124" s="41">
        <v>6.5510896917524283E-4</v>
      </c>
      <c r="AS124" s="79">
        <v>7.6050358120668493</v>
      </c>
      <c r="AT124" s="41">
        <v>4.4182393052412091E-3</v>
      </c>
      <c r="AU124" s="41">
        <v>6.6747527955001243E-4</v>
      </c>
      <c r="AV124" s="41">
        <v>0</v>
      </c>
      <c r="AW124" s="41">
        <v>0</v>
      </c>
      <c r="AX124" s="41">
        <v>5.0857145847912214E-3</v>
      </c>
      <c r="AY124" s="41">
        <v>1.5172641985761411E-3</v>
      </c>
      <c r="AZ124" s="79">
        <v>3.3518978366218954</v>
      </c>
      <c r="BA124" s="41">
        <v>4.4182393052412091E-3</v>
      </c>
      <c r="BB124" s="41">
        <v>1.2313631456927227E-3</v>
      </c>
      <c r="BC124" s="41">
        <v>0</v>
      </c>
      <c r="BD124" s="41">
        <v>0</v>
      </c>
      <c r="BE124" s="41">
        <v>5.6496024509339318E-3</v>
      </c>
      <c r="BF124" s="41">
        <v>2.172373167751384E-3</v>
      </c>
      <c r="BG124" s="41">
        <v>8.1564505629209378</v>
      </c>
      <c r="BH124" s="79">
        <v>2.6006592857993249</v>
      </c>
      <c r="BI124" s="41">
        <v>5.6783283866777641</v>
      </c>
      <c r="BJ124" s="41">
        <v>13.15128440343506</v>
      </c>
      <c r="BK124" s="41">
        <v>0</v>
      </c>
      <c r="BL124" s="41">
        <v>10.838917529496618</v>
      </c>
      <c r="BM124" s="41">
        <v>29.668530319609438</v>
      </c>
      <c r="BN124" s="41">
        <v>4.4182393052412091E-3</v>
      </c>
      <c r="BO124" s="41">
        <v>-8.2240894173769407E-4</v>
      </c>
      <c r="BP124" s="41">
        <v>1.2313631456927227E-3</v>
      </c>
      <c r="BQ124" s="41">
        <v>0</v>
      </c>
      <c r="BR124" s="41">
        <v>0</v>
      </c>
      <c r="BS124" s="41">
        <v>0</v>
      </c>
      <c r="BT124" s="41">
        <v>0</v>
      </c>
      <c r="BU124" s="41">
        <v>0</v>
      </c>
      <c r="BV124" s="41">
        <v>0</v>
      </c>
      <c r="BW124" s="41">
        <v>0</v>
      </c>
      <c r="BX124" s="41">
        <v>2.9177899376287798E-3</v>
      </c>
      <c r="BY124" s="41">
        <v>5.0506957155774788E-4</v>
      </c>
      <c r="BZ124" s="41">
        <v>0</v>
      </c>
      <c r="CA124" s="41">
        <v>0</v>
      </c>
      <c r="CB124" s="41">
        <v>4.8271935091962377E-3</v>
      </c>
      <c r="CC124" s="41">
        <v>3.4228595091865275E-3</v>
      </c>
      <c r="CD124" s="79">
        <v>1.3307998107172652</v>
      </c>
      <c r="CE124" s="41">
        <v>26.123812762021153</v>
      </c>
      <c r="CF124" s="41">
        <v>8.0647492733049934E-5</v>
      </c>
      <c r="CG124" s="41">
        <v>-1.333340318017673E-5</v>
      </c>
      <c r="CH124" s="41">
        <v>6.73140895528732E-5</v>
      </c>
      <c r="CI124" s="41">
        <v>4.0323364781916004E-6</v>
      </c>
      <c r="CJ124" s="41">
        <v>-6.6667015900883653E-7</v>
      </c>
      <c r="CK124" s="41">
        <v>3.365666319182764E-6</v>
      </c>
      <c r="CL124" s="41"/>
      <c r="CM124" s="41">
        <v>-1.1396071094168149E-4</v>
      </c>
      <c r="CN124" s="41"/>
      <c r="CO124" s="41">
        <v>0</v>
      </c>
      <c r="CP124" s="41">
        <v>0</v>
      </c>
      <c r="CQ124" s="41">
        <v>-8.2240894173769407E-4</v>
      </c>
      <c r="CR124" s="41">
        <v>0</v>
      </c>
      <c r="CS124" s="41">
        <v>0</v>
      </c>
      <c r="CT124" s="41">
        <v>-8.2240894173769407E-4</v>
      </c>
      <c r="CU124" s="41">
        <v>0</v>
      </c>
      <c r="CV124" s="41">
        <v>9999</v>
      </c>
      <c r="CW124" s="87">
        <v>0</v>
      </c>
    </row>
    <row r="125" spans="1:101" s="21" customFormat="1">
      <c r="A125" s="21" t="s">
        <v>555</v>
      </c>
      <c r="C125" s="41">
        <v>18</v>
      </c>
      <c r="D125" s="41">
        <v>5.6697592192749086E-2</v>
      </c>
      <c r="E125" s="41">
        <v>-8.0562989940939601E-4</v>
      </c>
      <c r="F125" s="41">
        <v>1.8176694699322857E-2</v>
      </c>
      <c r="G125" s="41">
        <v>0</v>
      </c>
      <c r="H125" s="41">
        <v>0</v>
      </c>
      <c r="I125" s="41"/>
      <c r="J125" s="41"/>
      <c r="K125" s="41"/>
      <c r="L125" s="41">
        <v>6.0938306095580812E-2</v>
      </c>
      <c r="M125" s="41">
        <v>1.1455570933277282E-5</v>
      </c>
      <c r="N125" s="41">
        <v>1.1372889759458103E-5</v>
      </c>
      <c r="O125" s="41">
        <v>-8.1368620446592465E-4</v>
      </c>
      <c r="P125" s="41">
        <v>0</v>
      </c>
      <c r="Q125" s="41">
        <v>0</v>
      </c>
      <c r="R125" s="41">
        <v>3.6246757364606021E-3</v>
      </c>
      <c r="S125" s="41">
        <v>8.3760743168930715E-3</v>
      </c>
      <c r="T125" s="41">
        <v>0</v>
      </c>
      <c r="U125" s="41">
        <v>9.0006247590153909E-3</v>
      </c>
      <c r="V125" s="41">
        <v>1.0906016819593712E-3</v>
      </c>
      <c r="W125" s="41">
        <v>2.5447372579051998E-3</v>
      </c>
      <c r="X125" s="41">
        <v>0</v>
      </c>
      <c r="Y125" s="41">
        <v>0</v>
      </c>
      <c r="Z125" s="41">
        <v>0</v>
      </c>
      <c r="AA125" s="41">
        <v>0</v>
      </c>
      <c r="AB125" s="41">
        <v>0</v>
      </c>
      <c r="AC125" s="41">
        <v>0</v>
      </c>
      <c r="AD125" s="41">
        <v>0</v>
      </c>
      <c r="AE125" s="41">
        <v>0</v>
      </c>
      <c r="AF125" s="41">
        <v>0</v>
      </c>
      <c r="AG125" s="41">
        <v>0</v>
      </c>
      <c r="AH125" s="41">
        <v>4.7152774184199735E-3</v>
      </c>
      <c r="AI125" s="41">
        <v>1.092081157479827E-2</v>
      </c>
      <c r="AJ125" s="41">
        <v>0</v>
      </c>
      <c r="AK125" s="41">
        <v>9.0006247590153909E-3</v>
      </c>
      <c r="AL125" s="41">
        <v>2.4636713752233638E-2</v>
      </c>
      <c r="AM125" s="41">
        <v>3.1715857494822607E-2</v>
      </c>
      <c r="AN125" s="41">
        <v>4.0478086337302705E-3</v>
      </c>
      <c r="AO125" s="41">
        <v>0</v>
      </c>
      <c r="AP125" s="41">
        <v>0</v>
      </c>
      <c r="AQ125" s="41">
        <v>3.5763666128552876E-2</v>
      </c>
      <c r="AR125" s="41">
        <v>4.7152774184199735E-3</v>
      </c>
      <c r="AS125" s="79">
        <v>7.5846366936638914</v>
      </c>
      <c r="AT125" s="41">
        <v>3.1715857494822607E-2</v>
      </c>
      <c r="AU125" s="41">
        <v>4.7913997828076763E-3</v>
      </c>
      <c r="AV125" s="41">
        <v>0</v>
      </c>
      <c r="AW125" s="41">
        <v>0</v>
      </c>
      <c r="AX125" s="41">
        <v>3.6507257277630281E-2</v>
      </c>
      <c r="AY125" s="41">
        <v>1.092081157479827E-2</v>
      </c>
      <c r="AZ125" s="79">
        <v>3.342906983385495</v>
      </c>
      <c r="BA125" s="41">
        <v>3.1715857494822607E-2</v>
      </c>
      <c r="BB125" s="41">
        <v>8.8392084165379459E-3</v>
      </c>
      <c r="BC125" s="41">
        <v>0</v>
      </c>
      <c r="BD125" s="41">
        <v>0</v>
      </c>
      <c r="BE125" s="41">
        <v>4.0555065911360551E-2</v>
      </c>
      <c r="BF125" s="41">
        <v>1.5636088993218243E-2</v>
      </c>
      <c r="BG125" s="41">
        <v>8.2070933974166582</v>
      </c>
      <c r="BH125" s="79">
        <v>2.5936834926528163</v>
      </c>
      <c r="BI125" s="41">
        <v>5.6936004290667537</v>
      </c>
      <c r="BJ125" s="41">
        <v>13.186655195541784</v>
      </c>
      <c r="BK125" s="41">
        <v>0</v>
      </c>
      <c r="BL125" s="41">
        <v>10.868069138330934</v>
      </c>
      <c r="BM125" s="41">
        <v>29.748324762939479</v>
      </c>
      <c r="BN125" s="41">
        <v>3.1715857494822607E-2</v>
      </c>
      <c r="BO125" s="41">
        <v>-5.8720483997667435E-3</v>
      </c>
      <c r="BP125" s="41">
        <v>8.8392084165379459E-3</v>
      </c>
      <c r="BQ125" s="41">
        <v>0</v>
      </c>
      <c r="BR125" s="41">
        <v>0</v>
      </c>
      <c r="BS125" s="41">
        <v>0</v>
      </c>
      <c r="BT125" s="41">
        <v>0</v>
      </c>
      <c r="BU125" s="41">
        <v>0</v>
      </c>
      <c r="BV125" s="41">
        <v>0</v>
      </c>
      <c r="BW125" s="41">
        <v>0</v>
      </c>
      <c r="BX125" s="41">
        <v>2.1001374812369068E-2</v>
      </c>
      <c r="BY125" s="41">
        <v>3.6353389398645713E-3</v>
      </c>
      <c r="BZ125" s="41">
        <v>0</v>
      </c>
      <c r="CA125" s="41">
        <v>0</v>
      </c>
      <c r="CB125" s="41">
        <v>3.4683017511593806E-2</v>
      </c>
      <c r="CC125" s="41">
        <v>2.4636713752233638E-2</v>
      </c>
      <c r="CD125" s="79">
        <v>1.3292924081713837</v>
      </c>
      <c r="CE125" s="41">
        <v>26.165540115189291</v>
      </c>
      <c r="CF125" s="41">
        <v>5.7891938623648464E-4</v>
      </c>
      <c r="CG125" s="41">
        <v>-9.5201285922513027E-5</v>
      </c>
      <c r="CH125" s="41">
        <v>4.837181003139716E-4</v>
      </c>
      <c r="CI125" s="41">
        <v>2.8945695395400881E-5</v>
      </c>
      <c r="CJ125" s="41">
        <v>-4.7600642961256595E-6</v>
      </c>
      <c r="CK125" s="41">
        <v>2.4185631099275222E-5</v>
      </c>
      <c r="CL125" s="41"/>
      <c r="CM125" s="41">
        <v>-8.1368620446592465E-4</v>
      </c>
      <c r="CN125" s="41"/>
      <c r="CO125" s="41">
        <v>0</v>
      </c>
      <c r="CP125" s="41">
        <v>0</v>
      </c>
      <c r="CQ125" s="41">
        <v>-5.8720483997667435E-3</v>
      </c>
      <c r="CR125" s="41">
        <v>0</v>
      </c>
      <c r="CS125" s="41">
        <v>0</v>
      </c>
      <c r="CT125" s="41">
        <v>-5.8720483997667435E-3</v>
      </c>
      <c r="CU125" s="41">
        <v>0</v>
      </c>
      <c r="CV125" s="41">
        <v>9999</v>
      </c>
      <c r="CW125" s="87">
        <v>0</v>
      </c>
    </row>
    <row r="126" spans="1:101" s="21" customFormat="1">
      <c r="A126" s="21" t="s">
        <v>554</v>
      </c>
      <c r="C126" s="41">
        <v>18</v>
      </c>
      <c r="D126" s="41">
        <v>0.12651905402938926</v>
      </c>
      <c r="E126" s="41">
        <v>-1.6944611836846766E-3</v>
      </c>
      <c r="F126" s="41">
        <v>4.1724955322146207E-2</v>
      </c>
      <c r="G126" s="41">
        <v>0</v>
      </c>
      <c r="H126" s="41">
        <v>0</v>
      </c>
      <c r="I126" s="41"/>
      <c r="J126" s="41"/>
      <c r="K126" s="41"/>
      <c r="L126" s="41">
        <v>0.13598208571460718</v>
      </c>
      <c r="M126" s="41">
        <v>2.5562778625900151E-5</v>
      </c>
      <c r="N126" s="41">
        <v>2.5378277953242315E-5</v>
      </c>
      <c r="O126" s="41">
        <v>-1.7114058082724904E-3</v>
      </c>
      <c r="P126" s="41">
        <v>0</v>
      </c>
      <c r="Q126" s="41">
        <v>0</v>
      </c>
      <c r="R126" s="41">
        <v>8.3205134741422618E-3</v>
      </c>
      <c r="S126" s="41">
        <v>1.922744109578732E-2</v>
      </c>
      <c r="T126" s="41">
        <v>0</v>
      </c>
      <c r="U126" s="41">
        <v>2.0661108752369088E-2</v>
      </c>
      <c r="V126" s="41">
        <v>2.5034973193287726E-3</v>
      </c>
      <c r="W126" s="41">
        <v>5.8414937451004697E-3</v>
      </c>
      <c r="X126" s="41">
        <v>0</v>
      </c>
      <c r="Y126" s="41">
        <v>0</v>
      </c>
      <c r="Z126" s="41">
        <v>0</v>
      </c>
      <c r="AA126" s="41">
        <v>0</v>
      </c>
      <c r="AB126" s="41">
        <v>0</v>
      </c>
      <c r="AC126" s="41">
        <v>0</v>
      </c>
      <c r="AD126" s="41">
        <v>0</v>
      </c>
      <c r="AE126" s="41">
        <v>0</v>
      </c>
      <c r="AF126" s="41">
        <v>0</v>
      </c>
      <c r="AG126" s="41">
        <v>0</v>
      </c>
      <c r="AH126" s="41">
        <v>1.0824010793471034E-2</v>
      </c>
      <c r="AI126" s="41">
        <v>2.5068934840887791E-2</v>
      </c>
      <c r="AJ126" s="41">
        <v>0</v>
      </c>
      <c r="AK126" s="41">
        <v>2.0661108752369088E-2</v>
      </c>
      <c r="AL126" s="41">
        <v>5.6554054386727913E-2</v>
      </c>
      <c r="AM126" s="41">
        <v>7.0773028144377539E-2</v>
      </c>
      <c r="AN126" s="41">
        <v>9.0325690990638377E-3</v>
      </c>
      <c r="AO126" s="41">
        <v>0</v>
      </c>
      <c r="AP126" s="41">
        <v>0</v>
      </c>
      <c r="AQ126" s="41">
        <v>7.9805597243441384E-2</v>
      </c>
      <c r="AR126" s="41">
        <v>1.0824010793471034E-2</v>
      </c>
      <c r="AS126" s="79">
        <v>7.3730153051565273</v>
      </c>
      <c r="AT126" s="41">
        <v>7.0773028144377539E-2</v>
      </c>
      <c r="AU126" s="41">
        <v>1.0691871463193711E-2</v>
      </c>
      <c r="AV126" s="41">
        <v>0</v>
      </c>
      <c r="AW126" s="41">
        <v>0</v>
      </c>
      <c r="AX126" s="41">
        <v>8.1464899607571251E-2</v>
      </c>
      <c r="AY126" s="41">
        <v>2.5068934840887791E-2</v>
      </c>
      <c r="AZ126" s="79">
        <v>3.2496354601672519</v>
      </c>
      <c r="BA126" s="41">
        <v>7.0773028144377539E-2</v>
      </c>
      <c r="BB126" s="41">
        <v>1.9724440562257549E-2</v>
      </c>
      <c r="BC126" s="41">
        <v>0</v>
      </c>
      <c r="BD126" s="41">
        <v>0</v>
      </c>
      <c r="BE126" s="41">
        <v>9.0497468706635081E-2</v>
      </c>
      <c r="BF126" s="41">
        <v>3.5892945634358825E-2</v>
      </c>
      <c r="BG126" s="41">
        <v>8.7489973193926929</v>
      </c>
      <c r="BH126" s="79">
        <v>2.5213162950885151</v>
      </c>
      <c r="BI126" s="41">
        <v>5.8570190005109986</v>
      </c>
      <c r="BJ126" s="41">
        <v>13.565140546073577</v>
      </c>
      <c r="BK126" s="41">
        <v>0</v>
      </c>
      <c r="BL126" s="41">
        <v>11.180006084920361</v>
      </c>
      <c r="BM126" s="41">
        <v>30.602165631504935</v>
      </c>
      <c r="BN126" s="41">
        <v>7.0773028144377539E-2</v>
      </c>
      <c r="BO126" s="41">
        <v>-1.2350532284634366E-2</v>
      </c>
      <c r="BP126" s="41">
        <v>1.9724440562257549E-2</v>
      </c>
      <c r="BQ126" s="41">
        <v>0</v>
      </c>
      <c r="BR126" s="41">
        <v>0</v>
      </c>
      <c r="BS126" s="41">
        <v>0</v>
      </c>
      <c r="BT126" s="41">
        <v>0</v>
      </c>
      <c r="BU126" s="41">
        <v>0</v>
      </c>
      <c r="BV126" s="41">
        <v>0</v>
      </c>
      <c r="BW126" s="41">
        <v>0</v>
      </c>
      <c r="BX126" s="41">
        <v>4.820906332229867E-2</v>
      </c>
      <c r="BY126" s="41">
        <v>8.3449910644292427E-3</v>
      </c>
      <c r="BZ126" s="41">
        <v>0</v>
      </c>
      <c r="CA126" s="41">
        <v>0</v>
      </c>
      <c r="CB126" s="41">
        <v>7.8146936422000726E-2</v>
      </c>
      <c r="CC126" s="41">
        <v>5.6554054386727913E-2</v>
      </c>
      <c r="CD126" s="79">
        <v>1.3133736530234079</v>
      </c>
      <c r="CE126" s="41">
        <v>26.612043881430953</v>
      </c>
      <c r="CF126" s="41">
        <v>1.2918420390219262E-3</v>
      </c>
      <c r="CG126" s="41">
        <v>-2.0023447956788132E-4</v>
      </c>
      <c r="CH126" s="41">
        <v>1.0916075594540448E-3</v>
      </c>
      <c r="CI126" s="41">
        <v>6.4591490714438422E-5</v>
      </c>
      <c r="CJ126" s="41">
        <v>-1.001172397839407E-5</v>
      </c>
      <c r="CK126" s="41">
        <v>5.4579766736044352E-5</v>
      </c>
      <c r="CL126" s="41"/>
      <c r="CM126" s="41">
        <v>-1.7114058082724904E-3</v>
      </c>
      <c r="CN126" s="41"/>
      <c r="CO126" s="41">
        <v>0</v>
      </c>
      <c r="CP126" s="41">
        <v>0</v>
      </c>
      <c r="CQ126" s="41">
        <v>-1.2350532284634366E-2</v>
      </c>
      <c r="CR126" s="41">
        <v>0</v>
      </c>
      <c r="CS126" s="41">
        <v>0</v>
      </c>
      <c r="CT126" s="41">
        <v>-1.2350532284634366E-2</v>
      </c>
      <c r="CU126" s="41">
        <v>0</v>
      </c>
      <c r="CV126" s="41">
        <v>9999</v>
      </c>
      <c r="CW126" s="87">
        <v>0</v>
      </c>
    </row>
    <row r="127" spans="1:101" s="21" customFormat="1">
      <c r="A127" s="21" t="s">
        <v>556</v>
      </c>
      <c r="C127" s="41">
        <v>18</v>
      </c>
      <c r="D127" s="41">
        <v>4.2152502967600008E-2</v>
      </c>
      <c r="E127" s="41">
        <v>-5.3394706592538701E-4</v>
      </c>
      <c r="F127" s="41">
        <v>1.4246466342755214E-2</v>
      </c>
      <c r="G127" s="41">
        <v>0</v>
      </c>
      <c r="H127" s="41">
        <v>0</v>
      </c>
      <c r="I127" s="41"/>
      <c r="J127" s="41"/>
      <c r="K127" s="41"/>
      <c r="L127" s="41">
        <v>4.5305312433761395E-2</v>
      </c>
      <c r="M127" s="41">
        <v>8.5167812086079646E-6</v>
      </c>
      <c r="N127" s="41">
        <v>8.4553109011400711E-6</v>
      </c>
      <c r="O127" s="41">
        <v>-5.3928654060263876E-4</v>
      </c>
      <c r="P127" s="41">
        <v>0</v>
      </c>
      <c r="Q127" s="41">
        <v>0</v>
      </c>
      <c r="R127" s="41">
        <v>2.8409357001969761E-3</v>
      </c>
      <c r="S127" s="41">
        <v>6.5649702992744315E-3</v>
      </c>
      <c r="T127" s="41">
        <v>0</v>
      </c>
      <c r="U127" s="41">
        <v>7.0544782653943639E-3</v>
      </c>
      <c r="V127" s="41">
        <v>8.5478798056531284E-4</v>
      </c>
      <c r="W127" s="41">
        <v>1.99450528798573E-3</v>
      </c>
      <c r="X127" s="41">
        <v>0</v>
      </c>
      <c r="Y127" s="41">
        <v>0</v>
      </c>
      <c r="Z127" s="41">
        <v>0</v>
      </c>
      <c r="AA127" s="41">
        <v>0</v>
      </c>
      <c r="AB127" s="41">
        <v>0</v>
      </c>
      <c r="AC127" s="41">
        <v>0</v>
      </c>
      <c r="AD127" s="41">
        <v>0</v>
      </c>
      <c r="AE127" s="41">
        <v>0</v>
      </c>
      <c r="AF127" s="41">
        <v>0</v>
      </c>
      <c r="AG127" s="41">
        <v>0</v>
      </c>
      <c r="AH127" s="41">
        <v>3.6957236807622891E-3</v>
      </c>
      <c r="AI127" s="41">
        <v>8.5594755872601611E-3</v>
      </c>
      <c r="AJ127" s="41">
        <v>0</v>
      </c>
      <c r="AK127" s="41">
        <v>7.0544782653943639E-3</v>
      </c>
      <c r="AL127" s="41">
        <v>1.9309677533416812E-2</v>
      </c>
      <c r="AM127" s="41">
        <v>2.3579533547483902E-2</v>
      </c>
      <c r="AN127" s="41">
        <v>3.0093917368754341E-3</v>
      </c>
      <c r="AO127" s="41">
        <v>0</v>
      </c>
      <c r="AP127" s="41">
        <v>0</v>
      </c>
      <c r="AQ127" s="41">
        <v>2.6588925284359334E-2</v>
      </c>
      <c r="AR127" s="41">
        <v>3.6957236807622891E-3</v>
      </c>
      <c r="AS127" s="79">
        <v>7.1945111650974498</v>
      </c>
      <c r="AT127" s="41">
        <v>2.3579533547483902E-2</v>
      </c>
      <c r="AU127" s="41">
        <v>3.5622234693343463E-3</v>
      </c>
      <c r="AV127" s="41">
        <v>0</v>
      </c>
      <c r="AW127" s="41">
        <v>0</v>
      </c>
      <c r="AX127" s="41">
        <v>2.7141757016818247E-2</v>
      </c>
      <c r="AY127" s="41">
        <v>8.5594755872601611E-3</v>
      </c>
      <c r="AZ127" s="79">
        <v>3.1709602697174311</v>
      </c>
      <c r="BA127" s="41">
        <v>2.3579533547483902E-2</v>
      </c>
      <c r="BB127" s="41">
        <v>6.5716152062097804E-3</v>
      </c>
      <c r="BC127" s="41">
        <v>0</v>
      </c>
      <c r="BD127" s="41">
        <v>0</v>
      </c>
      <c r="BE127" s="41">
        <v>3.015114875369368E-2</v>
      </c>
      <c r="BF127" s="41">
        <v>1.2255199268022449E-2</v>
      </c>
      <c r="BG127" s="41">
        <v>9.2308835529942552</v>
      </c>
      <c r="BH127" s="79">
        <v>2.4602740513870889</v>
      </c>
      <c r="BI127" s="41">
        <v>6.0023384136030078</v>
      </c>
      <c r="BJ127" s="41">
        <v>13.901707366583128</v>
      </c>
      <c r="BK127" s="41">
        <v>0</v>
      </c>
      <c r="BL127" s="41">
        <v>11.457394961836068</v>
      </c>
      <c r="BM127" s="41">
        <v>31.361440742022197</v>
      </c>
      <c r="BN127" s="41">
        <v>2.3579533547483902E-2</v>
      </c>
      <c r="BO127" s="41">
        <v>-3.8918156045671115E-3</v>
      </c>
      <c r="BP127" s="41">
        <v>6.5716152062097804E-3</v>
      </c>
      <c r="BQ127" s="41">
        <v>0</v>
      </c>
      <c r="BR127" s="41">
        <v>0</v>
      </c>
      <c r="BS127" s="41">
        <v>0</v>
      </c>
      <c r="BT127" s="41">
        <v>0</v>
      </c>
      <c r="BU127" s="41">
        <v>0</v>
      </c>
      <c r="BV127" s="41">
        <v>0</v>
      </c>
      <c r="BW127" s="41">
        <v>0</v>
      </c>
      <c r="BX127" s="41">
        <v>1.646038426486577E-2</v>
      </c>
      <c r="BY127" s="41">
        <v>2.8492932685510431E-3</v>
      </c>
      <c r="BZ127" s="41">
        <v>0</v>
      </c>
      <c r="CA127" s="41">
        <v>0</v>
      </c>
      <c r="CB127" s="41">
        <v>2.6259333149126568E-2</v>
      </c>
      <c r="CC127" s="41">
        <v>1.9309677533416812E-2</v>
      </c>
      <c r="CD127" s="79">
        <v>1.2995348434852345</v>
      </c>
      <c r="CE127" s="41">
        <v>27.009095848537072</v>
      </c>
      <c r="CF127" s="41">
        <v>4.30404541049548E-4</v>
      </c>
      <c r="CG127" s="41">
        <v>-6.3096525250508893E-5</v>
      </c>
      <c r="CH127" s="41">
        <v>3.6730801579903911E-4</v>
      </c>
      <c r="CI127" s="41">
        <v>2.1520023406036655E-5</v>
      </c>
      <c r="CJ127" s="41">
        <v>-3.1548262625254366E-6</v>
      </c>
      <c r="CK127" s="41">
        <v>1.8365197143511217E-5</v>
      </c>
      <c r="CL127" s="41"/>
      <c r="CM127" s="41">
        <v>-5.3928654060263876E-4</v>
      </c>
      <c r="CN127" s="41"/>
      <c r="CO127" s="41">
        <v>0</v>
      </c>
      <c r="CP127" s="41">
        <v>0</v>
      </c>
      <c r="CQ127" s="41">
        <v>-3.8918156045671115E-3</v>
      </c>
      <c r="CR127" s="41">
        <v>0</v>
      </c>
      <c r="CS127" s="41">
        <v>0</v>
      </c>
      <c r="CT127" s="41">
        <v>-3.8918156045671115E-3</v>
      </c>
      <c r="CU127" s="41">
        <v>0</v>
      </c>
      <c r="CV127" s="41">
        <v>9999</v>
      </c>
      <c r="CW127" s="87">
        <v>0</v>
      </c>
    </row>
    <row r="128" spans="1:101" s="21" customFormat="1">
      <c r="A128" s="21" t="s">
        <v>550</v>
      </c>
      <c r="C128" s="41">
        <v>17.999999999999996</v>
      </c>
      <c r="D128" s="41">
        <v>0.46202051575858993</v>
      </c>
      <c r="E128" s="41">
        <v>-5.7288576340804977E-3</v>
      </c>
      <c r="F128" s="41">
        <v>0.15754401460060197</v>
      </c>
      <c r="G128" s="41">
        <v>0</v>
      </c>
      <c r="H128" s="41">
        <v>0</v>
      </c>
      <c r="I128" s="41"/>
      <c r="J128" s="41"/>
      <c r="K128" s="41"/>
      <c r="L128" s="41">
        <v>0.4965774827971568</v>
      </c>
      <c r="M128" s="41">
        <v>9.3349798222626333E-5</v>
      </c>
      <c r="N128" s="41">
        <v>9.2676041241172944E-5</v>
      </c>
      <c r="O128" s="41">
        <v>-5.7861462535314526E-3</v>
      </c>
      <c r="P128" s="41">
        <v>0</v>
      </c>
      <c r="Q128" s="41">
        <v>0</v>
      </c>
      <c r="R128" s="41">
        <v>3.1416381063421296E-2</v>
      </c>
      <c r="S128" s="41">
        <v>7.2598478232980879E-2</v>
      </c>
      <c r="T128" s="41">
        <v>0</v>
      </c>
      <c r="U128" s="41">
        <v>7.8011683746973287E-2</v>
      </c>
      <c r="V128" s="41">
        <v>9.4526408760361169E-3</v>
      </c>
      <c r="W128" s="41">
        <v>2.2056162044084275E-2</v>
      </c>
      <c r="X128" s="41">
        <v>0</v>
      </c>
      <c r="Y128" s="41">
        <v>0</v>
      </c>
      <c r="Z128" s="41">
        <v>0</v>
      </c>
      <c r="AA128" s="41">
        <v>0</v>
      </c>
      <c r="AB128" s="41">
        <v>0</v>
      </c>
      <c r="AC128" s="41">
        <v>0</v>
      </c>
      <c r="AD128" s="41">
        <v>0</v>
      </c>
      <c r="AE128" s="41">
        <v>0</v>
      </c>
      <c r="AF128" s="41">
        <v>0</v>
      </c>
      <c r="AG128" s="41">
        <v>0</v>
      </c>
      <c r="AH128" s="41">
        <v>4.0869021939457413E-2</v>
      </c>
      <c r="AI128" s="41">
        <v>9.4654640277065161E-2</v>
      </c>
      <c r="AJ128" s="41">
        <v>0</v>
      </c>
      <c r="AK128" s="41">
        <v>7.8011683746973287E-2</v>
      </c>
      <c r="AL128" s="41">
        <v>0.21353534596349585</v>
      </c>
      <c r="AM128" s="41">
        <v>0.2584479564435167</v>
      </c>
      <c r="AN128" s="41">
        <v>3.2985009774141781E-2</v>
      </c>
      <c r="AO128" s="41">
        <v>0</v>
      </c>
      <c r="AP128" s="41">
        <v>0</v>
      </c>
      <c r="AQ128" s="41">
        <v>0.29143296621765846</v>
      </c>
      <c r="AR128" s="41">
        <v>4.0869021939457413E-2</v>
      </c>
      <c r="AS128" s="79">
        <v>7.1309014110829878</v>
      </c>
      <c r="AT128" s="41">
        <v>0.2584479564435167</v>
      </c>
      <c r="AU128" s="41">
        <v>3.904442698964395E-2</v>
      </c>
      <c r="AV128" s="41">
        <v>0</v>
      </c>
      <c r="AW128" s="41">
        <v>0</v>
      </c>
      <c r="AX128" s="41">
        <v>0.29749238343316065</v>
      </c>
      <c r="AY128" s="41">
        <v>9.4654640277065161E-2</v>
      </c>
      <c r="AZ128" s="79">
        <v>3.142924452117358</v>
      </c>
      <c r="BA128" s="41">
        <v>0.2584479564435167</v>
      </c>
      <c r="BB128" s="41">
        <v>7.2029436763785731E-2</v>
      </c>
      <c r="BC128" s="41">
        <v>0</v>
      </c>
      <c r="BD128" s="41">
        <v>0</v>
      </c>
      <c r="BE128" s="41">
        <v>0.33047739320730241</v>
      </c>
      <c r="BF128" s="41">
        <v>0.13552366221652257</v>
      </c>
      <c r="BG128" s="41">
        <v>9.4084335404337924</v>
      </c>
      <c r="BH128" s="79">
        <v>2.4385217149703897</v>
      </c>
      <c r="BI128" s="41">
        <v>6.0558810512010348</v>
      </c>
      <c r="BJ128" s="41">
        <v>14.025714716424638</v>
      </c>
      <c r="BK128" s="41">
        <v>0</v>
      </c>
      <c r="BL128" s="41">
        <v>11.559598320591849</v>
      </c>
      <c r="BM128" s="41">
        <v>31.641194088217521</v>
      </c>
      <c r="BN128" s="41">
        <v>0.2584479564435167</v>
      </c>
      <c r="BO128" s="41">
        <v>-4.1756306869140968E-2</v>
      </c>
      <c r="BP128" s="41">
        <v>7.2029436763785731E-2</v>
      </c>
      <c r="BQ128" s="41">
        <v>0</v>
      </c>
      <c r="BR128" s="41">
        <v>0</v>
      </c>
      <c r="BS128" s="41">
        <v>0</v>
      </c>
      <c r="BT128" s="41">
        <v>0</v>
      </c>
      <c r="BU128" s="41">
        <v>0</v>
      </c>
      <c r="BV128" s="41">
        <v>0</v>
      </c>
      <c r="BW128" s="41">
        <v>0</v>
      </c>
      <c r="BX128" s="41">
        <v>0.18202654304337545</v>
      </c>
      <c r="BY128" s="41">
        <v>3.1508802920120392E-2</v>
      </c>
      <c r="BZ128" s="41">
        <v>0</v>
      </c>
      <c r="CA128" s="41">
        <v>0</v>
      </c>
      <c r="CB128" s="41">
        <v>0.28872108633816146</v>
      </c>
      <c r="CC128" s="41">
        <v>0.21353534596349585</v>
      </c>
      <c r="CD128" s="79">
        <v>1.2945091997346092</v>
      </c>
      <c r="CE128" s="41">
        <v>27.155388825710652</v>
      </c>
      <c r="CF128" s="41">
        <v>4.7175307286829275E-3</v>
      </c>
      <c r="CG128" s="41">
        <v>-6.7697911166317824E-4</v>
      </c>
      <c r="CH128" s="41">
        <v>4.0405516170197494E-3</v>
      </c>
      <c r="CI128" s="41">
        <v>2.3587430432864942E-4</v>
      </c>
      <c r="CJ128" s="41">
        <v>-3.3848955583158993E-5</v>
      </c>
      <c r="CK128" s="41">
        <v>2.0202534874549043E-4</v>
      </c>
      <c r="CL128" s="41"/>
      <c r="CM128" s="41">
        <v>-5.7861462535314526E-3</v>
      </c>
      <c r="CN128" s="41"/>
      <c r="CO128" s="41">
        <v>0</v>
      </c>
      <c r="CP128" s="41">
        <v>0</v>
      </c>
      <c r="CQ128" s="41">
        <v>-4.1756306869140968E-2</v>
      </c>
      <c r="CR128" s="41">
        <v>0</v>
      </c>
      <c r="CS128" s="41">
        <v>0</v>
      </c>
      <c r="CT128" s="41">
        <v>-4.1756306869140968E-2</v>
      </c>
      <c r="CU128" s="41">
        <v>0</v>
      </c>
      <c r="CV128" s="41">
        <v>9999</v>
      </c>
      <c r="CW128" s="87">
        <v>0</v>
      </c>
    </row>
    <row r="129" spans="1:101" s="21" customFormat="1">
      <c r="A129" s="21" t="s">
        <v>557</v>
      </c>
      <c r="C129" s="41">
        <v>18.000000000000004</v>
      </c>
      <c r="D129" s="41">
        <v>2.8108475325801959E-2</v>
      </c>
      <c r="E129" s="41">
        <v>-3.4315024404559907E-4</v>
      </c>
      <c r="F129" s="41">
        <v>9.645363993277414E-3</v>
      </c>
      <c r="G129" s="41">
        <v>0</v>
      </c>
      <c r="H129" s="41">
        <v>0</v>
      </c>
      <c r="I129" s="41"/>
      <c r="J129" s="41"/>
      <c r="K129" s="41"/>
      <c r="L129" s="41">
        <v>3.0210857411028767E-2</v>
      </c>
      <c r="M129" s="41">
        <v>5.6792294075969281E-6</v>
      </c>
      <c r="N129" s="41">
        <v>5.6382392765468498E-6</v>
      </c>
      <c r="O129" s="41">
        <v>-3.4658174906829035E-4</v>
      </c>
      <c r="P129" s="41">
        <v>0</v>
      </c>
      <c r="Q129" s="41">
        <v>0</v>
      </c>
      <c r="R129" s="41">
        <v>1.9234144278753727E-3</v>
      </c>
      <c r="S129" s="41">
        <v>4.4447181931369442E-3</v>
      </c>
      <c r="T129" s="41">
        <v>0</v>
      </c>
      <c r="U129" s="41">
        <v>4.7761324819326142E-3</v>
      </c>
      <c r="V129" s="41">
        <v>5.7872183959664484E-4</v>
      </c>
      <c r="W129" s="41">
        <v>1.3503509590588381E-3</v>
      </c>
      <c r="X129" s="41">
        <v>0</v>
      </c>
      <c r="Y129" s="41">
        <v>0</v>
      </c>
      <c r="Z129" s="41">
        <v>0</v>
      </c>
      <c r="AA129" s="41">
        <v>0</v>
      </c>
      <c r="AB129" s="41">
        <v>0</v>
      </c>
      <c r="AC129" s="41">
        <v>0</v>
      </c>
      <c r="AD129" s="41">
        <v>0</v>
      </c>
      <c r="AE129" s="41">
        <v>0</v>
      </c>
      <c r="AF129" s="41">
        <v>0</v>
      </c>
      <c r="AG129" s="41">
        <v>0</v>
      </c>
      <c r="AH129" s="41">
        <v>2.5021362674720175E-3</v>
      </c>
      <c r="AI129" s="41">
        <v>5.7950691521957819E-3</v>
      </c>
      <c r="AJ129" s="41">
        <v>0</v>
      </c>
      <c r="AK129" s="41">
        <v>4.7761324819326142E-3</v>
      </c>
      <c r="AL129" s="41">
        <v>1.3073337901600413E-2</v>
      </c>
      <c r="AM129" s="41">
        <v>1.5723496595749301E-2</v>
      </c>
      <c r="AN129" s="41">
        <v>2.0067471069666731E-3</v>
      </c>
      <c r="AO129" s="41">
        <v>0</v>
      </c>
      <c r="AP129" s="41">
        <v>0</v>
      </c>
      <c r="AQ129" s="41">
        <v>1.7730243702715975E-2</v>
      </c>
      <c r="AR129" s="41">
        <v>2.5021362674720175E-3</v>
      </c>
      <c r="AS129" s="79">
        <v>7.0860424083254934</v>
      </c>
      <c r="AT129" s="41">
        <v>1.5723496595749301E-2</v>
      </c>
      <c r="AU129" s="41">
        <v>2.3753908651578714E-3</v>
      </c>
      <c r="AV129" s="41">
        <v>0</v>
      </c>
      <c r="AW129" s="41">
        <v>0</v>
      </c>
      <c r="AX129" s="41">
        <v>1.8098887460907171E-2</v>
      </c>
      <c r="AY129" s="41">
        <v>5.7950691521957819E-3</v>
      </c>
      <c r="AZ129" s="79">
        <v>3.1231529746369651</v>
      </c>
      <c r="BA129" s="41">
        <v>1.5723496595749301E-2</v>
      </c>
      <c r="BB129" s="41">
        <v>4.3821379721245444E-3</v>
      </c>
      <c r="BC129" s="41">
        <v>0</v>
      </c>
      <c r="BD129" s="41">
        <v>0</v>
      </c>
      <c r="BE129" s="41">
        <v>2.0105634567873842E-2</v>
      </c>
      <c r="BF129" s="41">
        <v>8.297205419667799E-3</v>
      </c>
      <c r="BG129" s="41">
        <v>9.5355623816126656</v>
      </c>
      <c r="BH129" s="79">
        <v>2.423181487132426</v>
      </c>
      <c r="BI129" s="41">
        <v>6.0942184995425368</v>
      </c>
      <c r="BJ129" s="41">
        <v>14.114506109262004</v>
      </c>
      <c r="BK129" s="41">
        <v>0</v>
      </c>
      <c r="BL129" s="41">
        <v>11.632777681236044</v>
      </c>
      <c r="BM129" s="41">
        <v>31.841502290040584</v>
      </c>
      <c r="BN129" s="41">
        <v>1.5723496595749301E-2</v>
      </c>
      <c r="BO129" s="41">
        <v>-2.5011420788934357E-3</v>
      </c>
      <c r="BP129" s="41">
        <v>4.3821379721245444E-3</v>
      </c>
      <c r="BQ129" s="41">
        <v>0</v>
      </c>
      <c r="BR129" s="41">
        <v>0</v>
      </c>
      <c r="BS129" s="41">
        <v>0</v>
      </c>
      <c r="BT129" s="41">
        <v>0</v>
      </c>
      <c r="BU129" s="41">
        <v>0</v>
      </c>
      <c r="BV129" s="41">
        <v>0</v>
      </c>
      <c r="BW129" s="41">
        <v>0</v>
      </c>
      <c r="BX129" s="41">
        <v>1.1144265102944931E-2</v>
      </c>
      <c r="BY129" s="41">
        <v>1.9290727986554829E-3</v>
      </c>
      <c r="BZ129" s="41">
        <v>0</v>
      </c>
      <c r="CA129" s="41">
        <v>0</v>
      </c>
      <c r="CB129" s="41">
        <v>1.7604492488980411E-2</v>
      </c>
      <c r="CC129" s="41">
        <v>1.3073337901600413E-2</v>
      </c>
      <c r="CD129" s="79">
        <v>1.2909345668718963</v>
      </c>
      <c r="CE129" s="41">
        <v>27.260137110567694</v>
      </c>
      <c r="CF129" s="41">
        <v>2.8700586134833576E-4</v>
      </c>
      <c r="CG129" s="41">
        <v>-4.055006464098985E-5</v>
      </c>
      <c r="CH129" s="41">
        <v>2.464557967073459E-4</v>
      </c>
      <c r="CI129" s="41">
        <v>1.4350157270238665E-5</v>
      </c>
      <c r="CJ129" s="41">
        <v>-2.027503232049498E-6</v>
      </c>
      <c r="CK129" s="41">
        <v>1.2322654038189167E-5</v>
      </c>
      <c r="CL129" s="41"/>
      <c r="CM129" s="41">
        <v>-3.4658174906829035E-4</v>
      </c>
      <c r="CN129" s="41"/>
      <c r="CO129" s="41">
        <v>0</v>
      </c>
      <c r="CP129" s="41">
        <v>0</v>
      </c>
      <c r="CQ129" s="41">
        <v>-2.5011420788934357E-3</v>
      </c>
      <c r="CR129" s="41">
        <v>0</v>
      </c>
      <c r="CS129" s="41">
        <v>0</v>
      </c>
      <c r="CT129" s="41">
        <v>-2.5011420788934357E-3</v>
      </c>
      <c r="CU129" s="41">
        <v>0</v>
      </c>
      <c r="CV129" s="41">
        <v>9999</v>
      </c>
      <c r="CW129" s="87">
        <v>0</v>
      </c>
    </row>
    <row r="130" spans="1:101" s="21" customFormat="1">
      <c r="A130" s="21" t="s">
        <v>558</v>
      </c>
      <c r="C130" s="41">
        <v>18</v>
      </c>
      <c r="D130" s="41">
        <v>2.6305521821198483E-2</v>
      </c>
      <c r="E130" s="41">
        <v>-2.3703638219270504E-4</v>
      </c>
      <c r="F130" s="41">
        <v>9.974714303395367E-3</v>
      </c>
      <c r="G130" s="41">
        <v>0</v>
      </c>
      <c r="H130" s="41">
        <v>0</v>
      </c>
      <c r="I130" s="41"/>
      <c r="J130" s="41"/>
      <c r="K130" s="41"/>
      <c r="L130" s="41">
        <v>2.8273051442723861E-2</v>
      </c>
      <c r="M130" s="41">
        <v>5.3149482986007804E-6</v>
      </c>
      <c r="N130" s="41">
        <v>5.2765873852359113E-6</v>
      </c>
      <c r="O130" s="41">
        <v>-2.3940674779835138E-4</v>
      </c>
      <c r="P130" s="41">
        <v>0</v>
      </c>
      <c r="Q130" s="41">
        <v>0</v>
      </c>
      <c r="R130" s="41">
        <v>1.989091279339726E-3</v>
      </c>
      <c r="S130" s="41">
        <v>4.596487407478346E-3</v>
      </c>
      <c r="T130" s="41">
        <v>0</v>
      </c>
      <c r="U130" s="41">
        <v>4.939218158656198E-3</v>
      </c>
      <c r="V130" s="41">
        <v>5.9848285820372207E-4</v>
      </c>
      <c r="W130" s="41">
        <v>1.3964600024753515E-3</v>
      </c>
      <c r="X130" s="41">
        <v>0</v>
      </c>
      <c r="Y130" s="41">
        <v>0</v>
      </c>
      <c r="Z130" s="41">
        <v>0</v>
      </c>
      <c r="AA130" s="41">
        <v>0</v>
      </c>
      <c r="AB130" s="41">
        <v>0</v>
      </c>
      <c r="AC130" s="41">
        <v>0</v>
      </c>
      <c r="AD130" s="41">
        <v>0</v>
      </c>
      <c r="AE130" s="41">
        <v>0</v>
      </c>
      <c r="AF130" s="41">
        <v>0</v>
      </c>
      <c r="AG130" s="41">
        <v>0</v>
      </c>
      <c r="AH130" s="41">
        <v>2.587574137543448E-3</v>
      </c>
      <c r="AI130" s="41">
        <v>5.9929474099536979E-3</v>
      </c>
      <c r="AJ130" s="41">
        <v>0</v>
      </c>
      <c r="AK130" s="41">
        <v>4.939218158656198E-3</v>
      </c>
      <c r="AL130" s="41">
        <v>1.3519739706153344E-2</v>
      </c>
      <c r="AM130" s="41">
        <v>1.4714949068238821E-2</v>
      </c>
      <c r="AN130" s="41">
        <v>1.8780289289999992E-3</v>
      </c>
      <c r="AO130" s="41">
        <v>0</v>
      </c>
      <c r="AP130" s="41">
        <v>0</v>
      </c>
      <c r="AQ130" s="41">
        <v>1.6592977997238821E-2</v>
      </c>
      <c r="AR130" s="41">
        <v>2.587574137543448E-3</v>
      </c>
      <c r="AS130" s="79">
        <v>6.4125613857740946</v>
      </c>
      <c r="AT130" s="41">
        <v>1.4714949068238821E-2</v>
      </c>
      <c r="AU130" s="41">
        <v>2.223026881145969E-3</v>
      </c>
      <c r="AV130" s="41">
        <v>0</v>
      </c>
      <c r="AW130" s="41">
        <v>0</v>
      </c>
      <c r="AX130" s="41">
        <v>1.693797594938479E-2</v>
      </c>
      <c r="AY130" s="41">
        <v>5.9929474099536979E-3</v>
      </c>
      <c r="AZ130" s="79">
        <v>2.8263181354223921</v>
      </c>
      <c r="BA130" s="41">
        <v>1.4714949068238821E-2</v>
      </c>
      <c r="BB130" s="41">
        <v>4.1010558101459687E-3</v>
      </c>
      <c r="BC130" s="41">
        <v>0</v>
      </c>
      <c r="BD130" s="41">
        <v>0</v>
      </c>
      <c r="BE130" s="41">
        <v>1.8816004878384789E-2</v>
      </c>
      <c r="BF130" s="41">
        <v>8.5805215474971455E-3</v>
      </c>
      <c r="BG130" s="41">
        <v>11.657989239652684</v>
      </c>
      <c r="BH130" s="79">
        <v>2.1928742646037915</v>
      </c>
      <c r="BI130" s="41">
        <v>6.7342654729452116</v>
      </c>
      <c r="BJ130" s="41">
        <v>15.596885993899358</v>
      </c>
      <c r="BK130" s="41">
        <v>0</v>
      </c>
      <c r="BL130" s="41">
        <v>12.854513355416451</v>
      </c>
      <c r="BM130" s="41">
        <v>35.185664822261018</v>
      </c>
      <c r="BN130" s="41">
        <v>1.4714949068238821E-2</v>
      </c>
      <c r="BO130" s="41">
        <v>-1.7277028940479514E-3</v>
      </c>
      <c r="BP130" s="41">
        <v>4.1010558101459687E-3</v>
      </c>
      <c r="BQ130" s="41">
        <v>0</v>
      </c>
      <c r="BR130" s="41">
        <v>0</v>
      </c>
      <c r="BS130" s="41">
        <v>0</v>
      </c>
      <c r="BT130" s="41">
        <v>0</v>
      </c>
      <c r="BU130" s="41">
        <v>0</v>
      </c>
      <c r="BV130" s="41">
        <v>0</v>
      </c>
      <c r="BW130" s="41">
        <v>0</v>
      </c>
      <c r="BX130" s="41">
        <v>1.1524796845474271E-2</v>
      </c>
      <c r="BY130" s="41">
        <v>1.9949428606790736E-3</v>
      </c>
      <c r="BZ130" s="41">
        <v>0</v>
      </c>
      <c r="CA130" s="41">
        <v>0</v>
      </c>
      <c r="CB130" s="41">
        <v>1.7088301984336838E-2</v>
      </c>
      <c r="CC130" s="41">
        <v>1.3519739706153344E-2</v>
      </c>
      <c r="CD130" s="79">
        <v>1.2340433324954037</v>
      </c>
      <c r="CE130" s="41">
        <v>29.008918669910692</v>
      </c>
      <c r="CF130" s="41">
        <v>2.6859653044148583E-4</v>
      </c>
      <c r="CG130" s="41">
        <v>-2.8010589492407065E-5</v>
      </c>
      <c r="CH130" s="41">
        <v>2.4058594094907877E-4</v>
      </c>
      <c r="CI130" s="41">
        <v>1.3429699435293832E-5</v>
      </c>
      <c r="CJ130" s="41">
        <v>-1.400529474620355E-6</v>
      </c>
      <c r="CK130" s="41">
        <v>1.2029169960673476E-5</v>
      </c>
      <c r="CL130" s="41"/>
      <c r="CM130" s="41">
        <v>-2.3940674779835138E-4</v>
      </c>
      <c r="CN130" s="41"/>
      <c r="CO130" s="41">
        <v>0</v>
      </c>
      <c r="CP130" s="41">
        <v>0</v>
      </c>
      <c r="CQ130" s="41">
        <v>-1.7277028940479514E-3</v>
      </c>
      <c r="CR130" s="41">
        <v>0</v>
      </c>
      <c r="CS130" s="41">
        <v>0</v>
      </c>
      <c r="CT130" s="41">
        <v>-1.7277028940479514E-3</v>
      </c>
      <c r="CU130" s="41">
        <v>0</v>
      </c>
      <c r="CV130" s="41">
        <v>9999</v>
      </c>
      <c r="CW130" s="87">
        <v>0</v>
      </c>
    </row>
    <row r="131" spans="1:101" s="21" customFormat="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87"/>
      <c r="AT131" s="41"/>
      <c r="AU131" s="41"/>
      <c r="AV131" s="41"/>
      <c r="AW131" s="41"/>
      <c r="AX131" s="41"/>
      <c r="AY131" s="41"/>
      <c r="AZ131" s="87"/>
      <c r="BA131" s="41"/>
      <c r="BB131" s="41"/>
      <c r="BC131" s="41"/>
      <c r="BD131" s="41"/>
      <c r="BE131" s="41"/>
      <c r="BF131" s="41"/>
      <c r="BG131" s="41"/>
      <c r="BH131" s="87"/>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87"/>
      <c r="CE131" s="41"/>
      <c r="CF131" s="41"/>
      <c r="CG131" s="41"/>
      <c r="CH131" s="41"/>
      <c r="CI131" s="41"/>
      <c r="CJ131" s="41"/>
      <c r="CK131" s="41"/>
      <c r="CL131" s="41"/>
      <c r="CM131" s="41"/>
      <c r="CN131" s="41"/>
      <c r="CO131" s="41"/>
      <c r="CP131" s="41"/>
      <c r="CQ131" s="41"/>
      <c r="CR131" s="41"/>
      <c r="CS131" s="41"/>
      <c r="CT131" s="41"/>
      <c r="CU131" s="41"/>
      <c r="CV131" s="41"/>
      <c r="CW131" s="87"/>
    </row>
    <row r="132" spans="1:101" s="21" customFormat="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87"/>
      <c r="AT132" s="41"/>
      <c r="AU132" s="41"/>
      <c r="AV132" s="41"/>
      <c r="AW132" s="41"/>
      <c r="AX132" s="41"/>
      <c r="AY132" s="41"/>
      <c r="AZ132" s="87"/>
      <c r="BA132" s="41"/>
      <c r="BB132" s="41"/>
      <c r="BC132" s="41"/>
      <c r="BD132" s="41"/>
      <c r="BE132" s="41"/>
      <c r="BF132" s="41"/>
      <c r="BG132" s="41"/>
      <c r="BH132" s="87"/>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87"/>
      <c r="CE132" s="41"/>
      <c r="CF132" s="41"/>
      <c r="CG132" s="41"/>
      <c r="CH132" s="41"/>
      <c r="CI132" s="41"/>
      <c r="CJ132" s="41"/>
      <c r="CK132" s="41"/>
      <c r="CL132" s="41"/>
      <c r="CM132" s="41"/>
      <c r="CN132" s="41"/>
      <c r="CO132" s="41"/>
      <c r="CP132" s="41"/>
      <c r="CQ132" s="41"/>
      <c r="CR132" s="41"/>
      <c r="CS132" s="41"/>
      <c r="CT132" s="41"/>
      <c r="CU132" s="41"/>
      <c r="CV132" s="41"/>
      <c r="CW132" s="87"/>
    </row>
    <row r="133" spans="1:101" s="21" customFormat="1" ht="13.5" thickBot="1">
      <c r="A133" s="57" t="s">
        <v>232</v>
      </c>
      <c r="B133" s="59"/>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87"/>
      <c r="AT133" s="41"/>
      <c r="AU133" s="41"/>
      <c r="AV133" s="41"/>
      <c r="AW133" s="41"/>
      <c r="AX133" s="41"/>
      <c r="AY133" s="41"/>
      <c r="AZ133" s="87"/>
      <c r="BA133" s="41"/>
      <c r="BB133" s="41"/>
      <c r="BC133" s="41"/>
      <c r="BD133" s="41"/>
      <c r="BE133" s="41"/>
      <c r="BF133" s="41"/>
      <c r="BG133" s="41"/>
      <c r="BH133" s="87"/>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87"/>
      <c r="CE133" s="41"/>
      <c r="CF133" s="41"/>
      <c r="CG133" s="41"/>
      <c r="CH133" s="41"/>
      <c r="CI133" s="41"/>
      <c r="CJ133" s="41"/>
      <c r="CK133" s="41"/>
      <c r="CL133" s="41"/>
      <c r="CM133" s="41"/>
      <c r="CN133" s="41"/>
      <c r="CO133" s="41"/>
      <c r="CP133" s="41"/>
      <c r="CQ133" s="41"/>
      <c r="CR133" s="41"/>
      <c r="CS133" s="41"/>
      <c r="CT133" s="41"/>
      <c r="CU133" s="41"/>
      <c r="CV133" s="41"/>
      <c r="CW133" s="87"/>
    </row>
    <row r="134" spans="1:101" s="21" customFormat="1" ht="13.5" thickBot="1">
      <c r="A134" s="80" t="s">
        <v>233</v>
      </c>
      <c r="B134" s="81"/>
      <c r="C134" s="82"/>
      <c r="D134" s="82"/>
      <c r="E134" s="82"/>
      <c r="F134" s="82"/>
      <c r="G134" s="82"/>
      <c r="H134" s="82"/>
      <c r="I134" s="82"/>
      <c r="J134" s="82"/>
      <c r="K134" s="82"/>
      <c r="L134" s="83"/>
      <c r="M134" s="84"/>
      <c r="N134" s="85" t="s">
        <v>377</v>
      </c>
      <c r="O134" s="82"/>
      <c r="P134" s="82"/>
      <c r="Q134" s="82"/>
      <c r="R134" s="82"/>
      <c r="S134" s="82"/>
      <c r="T134" s="82"/>
      <c r="U134" s="82"/>
      <c r="V134" s="82"/>
      <c r="W134" s="82"/>
      <c r="X134" s="82"/>
      <c r="Y134" s="83"/>
      <c r="Z134" s="84"/>
      <c r="AA134" s="85" t="s">
        <v>378</v>
      </c>
      <c r="AB134" s="82"/>
      <c r="AC134" s="82"/>
      <c r="AD134" s="82"/>
      <c r="AE134" s="82"/>
      <c r="AF134" s="82"/>
      <c r="AG134" s="82"/>
      <c r="AH134" s="82"/>
      <c r="AI134" s="82"/>
      <c r="AJ134" s="82"/>
      <c r="AK134" s="82"/>
      <c r="AL134" s="83"/>
      <c r="AM134" s="41"/>
      <c r="AN134" s="41"/>
      <c r="AO134" s="41"/>
      <c r="AP134" s="41"/>
      <c r="AQ134" s="41"/>
      <c r="AR134" s="41"/>
      <c r="AS134" s="87"/>
      <c r="AT134" s="41"/>
      <c r="AU134" s="41"/>
      <c r="AV134" s="41"/>
      <c r="AW134" s="41"/>
      <c r="AX134" s="41"/>
      <c r="AY134" s="41"/>
      <c r="AZ134" s="87"/>
      <c r="BA134" s="41"/>
      <c r="BB134" s="41"/>
      <c r="BC134" s="41"/>
      <c r="BD134" s="41"/>
      <c r="BE134" s="41"/>
      <c r="BF134" s="41"/>
      <c r="BG134" s="41"/>
      <c r="BH134" s="87"/>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87"/>
      <c r="CE134" s="41"/>
      <c r="CF134" s="41"/>
      <c r="CG134" s="41"/>
      <c r="CH134" s="41"/>
      <c r="CI134" s="41"/>
      <c r="CJ134" s="41"/>
      <c r="CK134" s="41"/>
      <c r="CL134" s="41"/>
      <c r="CM134" s="41"/>
      <c r="CN134" s="41"/>
      <c r="CO134" s="41"/>
      <c r="CP134" s="41"/>
      <c r="CQ134" s="41"/>
      <c r="CR134" s="41"/>
      <c r="CS134" s="41"/>
      <c r="CT134" s="41"/>
      <c r="CU134" s="41"/>
      <c r="CV134" s="41"/>
      <c r="CW134" s="87"/>
    </row>
    <row r="135" spans="1:101" s="21" customFormat="1" ht="102">
      <c r="A135" s="75"/>
      <c r="B135" s="76" t="s">
        <v>234</v>
      </c>
      <c r="C135" s="77" t="s">
        <v>235</v>
      </c>
      <c r="D135" s="77" t="s">
        <v>236</v>
      </c>
      <c r="E135" s="77" t="s">
        <v>237</v>
      </c>
      <c r="F135" s="77" t="s">
        <v>238</v>
      </c>
      <c r="G135" s="77" t="s">
        <v>239</v>
      </c>
      <c r="H135" s="77" t="s">
        <v>240</v>
      </c>
      <c r="I135" s="77" t="s">
        <v>241</v>
      </c>
      <c r="J135" s="77" t="s">
        <v>242</v>
      </c>
      <c r="K135" s="77" t="s">
        <v>53</v>
      </c>
      <c r="L135" s="77" t="s">
        <v>215</v>
      </c>
      <c r="M135" s="77" t="s">
        <v>243</v>
      </c>
      <c r="N135" s="77" t="s">
        <v>244</v>
      </c>
      <c r="O135" s="77" t="s">
        <v>245</v>
      </c>
      <c r="P135" s="77" t="s">
        <v>246</v>
      </c>
      <c r="Q135" s="77" t="s">
        <v>247</v>
      </c>
      <c r="R135" s="77" t="s">
        <v>248</v>
      </c>
      <c r="S135" s="77" t="s">
        <v>249</v>
      </c>
      <c r="T135" s="77" t="s">
        <v>250</v>
      </c>
      <c r="U135" s="77" t="s">
        <v>251</v>
      </c>
      <c r="V135" s="77" t="s">
        <v>252</v>
      </c>
      <c r="W135" s="77" t="s">
        <v>253</v>
      </c>
      <c r="X135" s="77" t="s">
        <v>254</v>
      </c>
      <c r="Y135" s="77" t="s">
        <v>255</v>
      </c>
      <c r="Z135" s="77"/>
      <c r="AA135" s="77" t="s">
        <v>244</v>
      </c>
      <c r="AB135" s="77" t="s">
        <v>245</v>
      </c>
      <c r="AC135" s="77" t="s">
        <v>246</v>
      </c>
      <c r="AD135" s="77" t="s">
        <v>247</v>
      </c>
      <c r="AE135" s="77" t="s">
        <v>248</v>
      </c>
      <c r="AF135" s="77" t="s">
        <v>249</v>
      </c>
      <c r="AG135" s="77" t="s">
        <v>250</v>
      </c>
      <c r="AH135" s="77" t="s">
        <v>251</v>
      </c>
      <c r="AI135" s="77" t="s">
        <v>252</v>
      </c>
      <c r="AJ135" s="77" t="s">
        <v>253</v>
      </c>
      <c r="AK135" s="77" t="s">
        <v>254</v>
      </c>
      <c r="AL135" s="77" t="s">
        <v>255</v>
      </c>
      <c r="AM135" s="41"/>
      <c r="AN135" s="41"/>
      <c r="AO135" s="41"/>
      <c r="AP135" s="41"/>
      <c r="AQ135" s="41"/>
      <c r="AR135" s="41"/>
      <c r="AS135" s="87"/>
      <c r="AT135" s="41"/>
      <c r="AU135" s="41"/>
      <c r="AV135" s="41"/>
      <c r="AW135" s="41"/>
      <c r="AX135" s="41"/>
      <c r="AY135" s="41"/>
      <c r="AZ135" s="87"/>
      <c r="BA135" s="41"/>
      <c r="BB135" s="41"/>
      <c r="BC135" s="41"/>
      <c r="BD135" s="41"/>
      <c r="BE135" s="41"/>
      <c r="BF135" s="41"/>
      <c r="BG135" s="41"/>
      <c r="BH135" s="87"/>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87"/>
      <c r="CE135" s="41"/>
      <c r="CF135" s="41"/>
      <c r="CG135" s="41"/>
      <c r="CH135" s="41"/>
      <c r="CI135" s="41"/>
      <c r="CJ135" s="41"/>
      <c r="CK135" s="41"/>
      <c r="CL135" s="41"/>
      <c r="CM135" s="41"/>
      <c r="CN135" s="41"/>
      <c r="CO135" s="41"/>
      <c r="CP135" s="41"/>
      <c r="CQ135" s="41"/>
      <c r="CR135" s="41"/>
      <c r="CS135" s="41"/>
      <c r="CT135" s="41"/>
      <c r="CU135" s="41"/>
      <c r="CV135" s="41"/>
      <c r="CW135" s="87"/>
    </row>
    <row r="136" spans="1:101" s="21" customFormat="1">
      <c r="B136" s="47" t="s">
        <v>256</v>
      </c>
      <c r="C136" s="128">
        <v>1.443365125375569</v>
      </c>
      <c r="D136" s="128">
        <v>0.43974294873797076</v>
      </c>
      <c r="E136" s="128">
        <v>0</v>
      </c>
      <c r="F136" s="128">
        <v>0.43974294873797076</v>
      </c>
      <c r="G136" s="128">
        <v>0.50807952932644918</v>
      </c>
      <c r="H136" s="128">
        <v>0.82744973612388828</v>
      </c>
      <c r="I136" s="128">
        <v>2668.8660846937673</v>
      </c>
      <c r="J136" s="128">
        <v>4.1276745349430009</v>
      </c>
      <c r="K136" s="128">
        <v>22.014974081308704</v>
      </c>
      <c r="L136" s="79">
        <v>1.5061840907557709</v>
      </c>
      <c r="M136" s="41">
        <v>1.1553801338165E-2</v>
      </c>
      <c r="N136" s="51">
        <v>9.0506403619962705E-2</v>
      </c>
      <c r="O136" s="51">
        <v>8.1379938273460101E-2</v>
      </c>
      <c r="P136" s="51">
        <v>9.3647388169473461E-2</v>
      </c>
      <c r="Q136" s="51">
        <v>8.7122128176835789E-2</v>
      </c>
      <c r="R136" s="51">
        <v>8.8946532978493975E-2</v>
      </c>
      <c r="S136" s="51">
        <v>8.8045027360646122E-2</v>
      </c>
      <c r="T136" s="51">
        <v>8.3644278936356731E-2</v>
      </c>
      <c r="U136" s="51">
        <v>8.7154162358442894E-2</v>
      </c>
      <c r="V136" s="51">
        <v>8.1429846569782582E-2</v>
      </c>
      <c r="W136" s="51">
        <v>9.284549836723785E-2</v>
      </c>
      <c r="X136" s="51">
        <v>8.2163218129864712E-2</v>
      </c>
      <c r="Y136" s="51">
        <v>8.9454265849139153E-2</v>
      </c>
      <c r="Z136" s="51"/>
      <c r="AA136" s="51">
        <v>3.8425369672408227E-2</v>
      </c>
      <c r="AB136" s="51">
        <v>3.3013949818321266E-2</v>
      </c>
      <c r="AC136" s="51">
        <v>3.1667328464043354E-2</v>
      </c>
      <c r="AD136" s="51">
        <v>3.3065970437530047E-2</v>
      </c>
      <c r="AE136" s="51">
        <v>3.2442150387604361E-2</v>
      </c>
      <c r="AF136" s="51">
        <v>2.8467087302482659E-2</v>
      </c>
      <c r="AG136" s="51">
        <v>3.342397911148403E-2</v>
      </c>
      <c r="AH136" s="51">
        <v>2.741104370446161E-2</v>
      </c>
      <c r="AI136" s="51">
        <v>3.374596810450705E-2</v>
      </c>
      <c r="AJ136" s="51">
        <v>3.0309143481986593E-2</v>
      </c>
      <c r="AK136" s="51">
        <v>3.6364743969445543E-2</v>
      </c>
      <c r="AL136" s="51">
        <v>3.8689702131598121E-2</v>
      </c>
      <c r="AM136" s="41"/>
      <c r="AN136" s="41"/>
      <c r="AO136" s="41"/>
      <c r="AP136" s="41"/>
      <c r="AQ136" s="41"/>
      <c r="AR136" s="41"/>
      <c r="AS136" s="87"/>
      <c r="AT136" s="41"/>
      <c r="AU136" s="41"/>
      <c r="AV136" s="41"/>
      <c r="AW136" s="41"/>
      <c r="AX136" s="41"/>
      <c r="AY136" s="41"/>
      <c r="AZ136" s="87"/>
      <c r="BA136" s="41"/>
      <c r="BB136" s="41"/>
      <c r="BC136" s="41"/>
      <c r="BD136" s="41"/>
      <c r="BE136" s="41"/>
      <c r="BF136" s="41"/>
      <c r="BG136" s="41"/>
      <c r="BH136" s="87"/>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87"/>
      <c r="CE136" s="41"/>
      <c r="CF136" s="41"/>
      <c r="CG136" s="41"/>
      <c r="CH136" s="41"/>
      <c r="CI136" s="41"/>
      <c r="CJ136" s="41"/>
      <c r="CK136" s="41"/>
      <c r="CL136" s="41"/>
      <c r="CM136" s="41"/>
      <c r="CN136" s="41"/>
      <c r="CO136" s="41"/>
      <c r="CP136" s="41"/>
      <c r="CQ136" s="41"/>
      <c r="CR136" s="41"/>
      <c r="CS136" s="41"/>
      <c r="CT136" s="41"/>
      <c r="CU136" s="41"/>
      <c r="CV136" s="41"/>
      <c r="CW136" s="87"/>
    </row>
    <row r="137" spans="1:101" s="21" customFormat="1">
      <c r="B137" s="47" t="s">
        <v>257</v>
      </c>
      <c r="C137" s="128">
        <v>1.4433651253755693</v>
      </c>
      <c r="D137" s="128">
        <v>0.43974294873797076</v>
      </c>
      <c r="E137" s="128">
        <v>8.7948589747594147E-2</v>
      </c>
      <c r="F137" s="128">
        <v>0.52769153848556494</v>
      </c>
      <c r="G137" s="128">
        <v>0.59602811907404329</v>
      </c>
      <c r="H137" s="128">
        <v>0.82744973612388828</v>
      </c>
      <c r="I137" s="128">
        <v>3202.6393016325205</v>
      </c>
      <c r="J137" s="128">
        <v>8.6112324779677056</v>
      </c>
      <c r="K137" s="128">
        <v>26.498532024333404</v>
      </c>
      <c r="L137" s="79">
        <v>1.3178990675084377</v>
      </c>
      <c r="M137" s="41">
        <v>1.1553801338165E-2</v>
      </c>
      <c r="N137" s="51">
        <v>1.1367650596213337E-2</v>
      </c>
      <c r="O137" s="51">
        <v>1.022136187974723E-2</v>
      </c>
      <c r="P137" s="51">
        <v>1.1762159862506484E-2</v>
      </c>
      <c r="Q137" s="51">
        <v>1.0942583869218493E-2</v>
      </c>
      <c r="R137" s="51">
        <v>1.1171730045641417E-2</v>
      </c>
      <c r="S137" s="51">
        <v>1.1058500478844692E-2</v>
      </c>
      <c r="T137" s="51">
        <v>1.050576422540545E-2</v>
      </c>
      <c r="U137" s="51">
        <v>1.0946607378816493E-2</v>
      </c>
      <c r="V137" s="51">
        <v>1.0227630387297574E-2</v>
      </c>
      <c r="W137" s="51">
        <v>1.1661442093112425E-2</v>
      </c>
      <c r="X137" s="51">
        <v>1.0319742230424381E-2</v>
      </c>
      <c r="Y137" s="51">
        <v>1.1235501553942004E-2</v>
      </c>
      <c r="Z137" s="51"/>
      <c r="AA137" s="51">
        <v>4.826246088623992E-3</v>
      </c>
      <c r="AB137" s="51">
        <v>4.1465689865597555E-3</v>
      </c>
      <c r="AC137" s="51">
        <v>3.9774326555537306E-3</v>
      </c>
      <c r="AD137" s="51">
        <v>4.153102802945249E-3</v>
      </c>
      <c r="AE137" s="51">
        <v>4.07475068553879E-3</v>
      </c>
      <c r="AF137" s="51">
        <v>3.5754807284724315E-3</v>
      </c>
      <c r="AG137" s="51">
        <v>4.1980688755450541E-3</v>
      </c>
      <c r="AH137" s="51">
        <v>3.4428411123069358E-3</v>
      </c>
      <c r="AI137" s="51">
        <v>4.2385108577928706E-3</v>
      </c>
      <c r="AJ137" s="51">
        <v>3.806843926982926E-3</v>
      </c>
      <c r="AK137" s="51">
        <v>4.5674304461506051E-3</v>
      </c>
      <c r="AL137" s="51">
        <v>4.8594463807262586E-3</v>
      </c>
      <c r="AM137" s="41"/>
      <c r="AN137" s="41"/>
      <c r="AO137" s="41"/>
      <c r="AP137" s="41"/>
      <c r="AQ137" s="41"/>
      <c r="AR137" s="41"/>
      <c r="AS137" s="87"/>
      <c r="AT137" s="41"/>
      <c r="AU137" s="41"/>
      <c r="AV137" s="41"/>
      <c r="AW137" s="41"/>
      <c r="AX137" s="41"/>
      <c r="AY137" s="41"/>
      <c r="AZ137" s="87"/>
      <c r="BA137" s="41"/>
      <c r="BB137" s="41"/>
      <c r="BC137" s="41"/>
      <c r="BD137" s="41"/>
      <c r="BE137" s="41"/>
      <c r="BF137" s="41"/>
      <c r="BG137" s="41"/>
      <c r="BH137" s="87"/>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87"/>
      <c r="CE137" s="41"/>
      <c r="CF137" s="41"/>
      <c r="CG137" s="41"/>
      <c r="CH137" s="41"/>
      <c r="CI137" s="41"/>
      <c r="CJ137" s="41"/>
      <c r="CK137" s="41"/>
      <c r="CL137" s="41"/>
      <c r="CM137" s="41"/>
      <c r="CN137" s="41"/>
      <c r="CO137" s="41"/>
      <c r="CP137" s="41"/>
      <c r="CQ137" s="41"/>
      <c r="CR137" s="41"/>
      <c r="CS137" s="41"/>
      <c r="CT137" s="41"/>
      <c r="CU137" s="41"/>
      <c r="CV137" s="41"/>
      <c r="CW137" s="87"/>
    </row>
    <row r="138" spans="1:101" s="21" customFormat="1">
      <c r="B138" s="47" t="s">
        <v>258</v>
      </c>
      <c r="C138" s="86"/>
      <c r="D138" s="86"/>
      <c r="E138" s="86"/>
      <c r="F138" s="86"/>
      <c r="G138" s="86"/>
      <c r="H138" s="86"/>
      <c r="I138" s="86"/>
      <c r="J138" s="86"/>
      <c r="K138" s="86"/>
      <c r="L138" s="87"/>
      <c r="M138" s="88"/>
      <c r="N138" s="88"/>
      <c r="O138" s="88"/>
      <c r="P138" s="88"/>
      <c r="Q138" s="88"/>
      <c r="R138" s="88"/>
      <c r="S138" s="88"/>
      <c r="T138" s="88"/>
      <c r="U138" s="88"/>
      <c r="V138" s="88"/>
      <c r="W138" s="88"/>
      <c r="X138" s="88"/>
      <c r="Y138" s="88"/>
      <c r="Z138" s="88"/>
      <c r="AA138" s="88"/>
      <c r="AB138" s="88"/>
      <c r="AC138" s="88"/>
      <c r="AD138" s="88"/>
      <c r="AE138" s="88"/>
      <c r="AF138" s="88"/>
      <c r="AG138" s="88"/>
      <c r="AH138" s="88"/>
      <c r="AI138" s="88"/>
      <c r="AJ138" s="88"/>
      <c r="AK138" s="88"/>
      <c r="AL138" s="88"/>
      <c r="AM138" s="41"/>
      <c r="AN138" s="41"/>
      <c r="AO138" s="41"/>
      <c r="AP138" s="41"/>
      <c r="AQ138" s="41"/>
      <c r="AR138" s="41"/>
      <c r="AS138" s="87"/>
      <c r="AT138" s="41"/>
      <c r="AU138" s="41"/>
      <c r="AV138" s="41"/>
      <c r="AW138" s="41"/>
      <c r="AX138" s="41"/>
      <c r="AY138" s="41"/>
      <c r="AZ138" s="87"/>
      <c r="BA138" s="41"/>
      <c r="BB138" s="41"/>
      <c r="BC138" s="41"/>
      <c r="BD138" s="41"/>
      <c r="BE138" s="41"/>
      <c r="BF138" s="41"/>
      <c r="BG138" s="41"/>
      <c r="BH138" s="87"/>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87"/>
      <c r="CE138" s="41"/>
      <c r="CF138" s="41"/>
      <c r="CG138" s="41"/>
      <c r="CH138" s="41"/>
      <c r="CI138" s="41"/>
      <c r="CJ138" s="41"/>
      <c r="CK138" s="41"/>
      <c r="CL138" s="41"/>
      <c r="CM138" s="41"/>
      <c r="CN138" s="41"/>
      <c r="CO138" s="41"/>
      <c r="CP138" s="41"/>
      <c r="CQ138" s="41"/>
      <c r="CR138" s="41"/>
      <c r="CS138" s="41"/>
      <c r="CT138" s="41"/>
      <c r="CU138" s="41"/>
      <c r="CV138" s="41"/>
      <c r="CW138" s="87"/>
    </row>
    <row r="139" spans="1:101" s="21" customFormat="1">
      <c r="B139" s="21" t="s">
        <v>55</v>
      </c>
      <c r="C139" s="88">
        <v>0</v>
      </c>
      <c r="D139" s="88">
        <v>0</v>
      </c>
      <c r="E139" s="88">
        <v>0</v>
      </c>
      <c r="F139" s="88">
        <v>0</v>
      </c>
      <c r="G139" s="88">
        <v>0</v>
      </c>
      <c r="H139" s="88">
        <v>0</v>
      </c>
      <c r="I139" s="88">
        <v>0</v>
      </c>
      <c r="J139" s="88">
        <v>0</v>
      </c>
      <c r="K139" s="88">
        <v>0</v>
      </c>
      <c r="L139" s="87">
        <v>0</v>
      </c>
      <c r="M139" s="88">
        <v>0</v>
      </c>
      <c r="N139" s="88">
        <v>0</v>
      </c>
      <c r="O139" s="88">
        <v>0</v>
      </c>
      <c r="P139" s="88">
        <v>0</v>
      </c>
      <c r="Q139" s="88">
        <v>0</v>
      </c>
      <c r="R139" s="88">
        <v>0</v>
      </c>
      <c r="S139" s="88">
        <v>0</v>
      </c>
      <c r="T139" s="88">
        <v>0</v>
      </c>
      <c r="U139" s="88">
        <v>0</v>
      </c>
      <c r="V139" s="88">
        <v>0</v>
      </c>
      <c r="W139" s="88">
        <v>0</v>
      </c>
      <c r="X139" s="88">
        <v>0</v>
      </c>
      <c r="Y139" s="88">
        <v>0</v>
      </c>
      <c r="Z139" s="88"/>
      <c r="AA139" s="88">
        <v>0</v>
      </c>
      <c r="AB139" s="88">
        <v>0</v>
      </c>
      <c r="AC139" s="88">
        <v>0</v>
      </c>
      <c r="AD139" s="88">
        <v>0</v>
      </c>
      <c r="AE139" s="88">
        <v>0</v>
      </c>
      <c r="AF139" s="88">
        <v>0</v>
      </c>
      <c r="AG139" s="88">
        <v>0</v>
      </c>
      <c r="AH139" s="88">
        <v>0</v>
      </c>
      <c r="AI139" s="88">
        <v>0</v>
      </c>
      <c r="AJ139" s="88">
        <v>0</v>
      </c>
      <c r="AK139" s="88">
        <v>0</v>
      </c>
      <c r="AL139" s="88">
        <v>0</v>
      </c>
      <c r="AM139" s="41"/>
      <c r="AN139" s="41"/>
      <c r="AO139" s="41"/>
      <c r="AP139" s="41"/>
      <c r="AQ139" s="41"/>
      <c r="AR139" s="41"/>
      <c r="AS139" s="87"/>
      <c r="AT139" s="41"/>
      <c r="AU139" s="41"/>
      <c r="AV139" s="41"/>
      <c r="AW139" s="41"/>
      <c r="AX139" s="41"/>
      <c r="AY139" s="41"/>
      <c r="AZ139" s="87"/>
      <c r="BA139" s="41"/>
      <c r="BB139" s="41"/>
      <c r="BC139" s="41"/>
      <c r="BD139" s="41"/>
      <c r="BE139" s="41"/>
      <c r="BF139" s="41"/>
      <c r="BG139" s="41"/>
      <c r="BH139" s="87"/>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87"/>
      <c r="CE139" s="41"/>
      <c r="CF139" s="41"/>
      <c r="CG139" s="41"/>
      <c r="CH139" s="41"/>
      <c r="CI139" s="41"/>
      <c r="CJ139" s="41"/>
      <c r="CK139" s="41"/>
      <c r="CL139" s="41"/>
      <c r="CM139" s="41"/>
      <c r="CN139" s="41"/>
      <c r="CO139" s="41"/>
      <c r="CP139" s="41"/>
      <c r="CQ139" s="41"/>
      <c r="CR139" s="41"/>
      <c r="CS139" s="41"/>
      <c r="CT139" s="41"/>
      <c r="CU139" s="41"/>
      <c r="CV139" s="41"/>
      <c r="CW139" s="87"/>
    </row>
    <row r="140" spans="1:101" s="21" customFormat="1">
      <c r="B140" s="21" t="s">
        <v>56</v>
      </c>
      <c r="C140" s="88">
        <v>0</v>
      </c>
      <c r="D140" s="88">
        <v>0</v>
      </c>
      <c r="E140" s="88">
        <v>0</v>
      </c>
      <c r="F140" s="88">
        <v>0</v>
      </c>
      <c r="G140" s="88">
        <v>0</v>
      </c>
      <c r="H140" s="88">
        <v>0</v>
      </c>
      <c r="I140" s="88">
        <v>0</v>
      </c>
      <c r="J140" s="88">
        <v>0</v>
      </c>
      <c r="K140" s="88">
        <v>0</v>
      </c>
      <c r="L140" s="89">
        <v>0</v>
      </c>
      <c r="M140" s="88">
        <v>0</v>
      </c>
      <c r="N140" s="88">
        <v>0</v>
      </c>
      <c r="O140" s="88">
        <v>0</v>
      </c>
      <c r="P140" s="88">
        <v>0</v>
      </c>
      <c r="Q140" s="88">
        <v>0</v>
      </c>
      <c r="R140" s="88">
        <v>0</v>
      </c>
      <c r="S140" s="88">
        <v>0</v>
      </c>
      <c r="T140" s="88">
        <v>0</v>
      </c>
      <c r="U140" s="88">
        <v>0</v>
      </c>
      <c r="V140" s="88">
        <v>0</v>
      </c>
      <c r="W140" s="88">
        <v>0</v>
      </c>
      <c r="X140" s="88">
        <v>0</v>
      </c>
      <c r="Y140" s="88">
        <v>0</v>
      </c>
      <c r="Z140" s="88"/>
      <c r="AA140" s="88">
        <v>0</v>
      </c>
      <c r="AB140" s="88">
        <v>0</v>
      </c>
      <c r="AC140" s="88">
        <v>0</v>
      </c>
      <c r="AD140" s="88">
        <v>0</v>
      </c>
      <c r="AE140" s="88">
        <v>0</v>
      </c>
      <c r="AF140" s="88">
        <v>0</v>
      </c>
      <c r="AG140" s="88">
        <v>0</v>
      </c>
      <c r="AH140" s="88">
        <v>0</v>
      </c>
      <c r="AI140" s="88">
        <v>0</v>
      </c>
      <c r="AJ140" s="88">
        <v>0</v>
      </c>
      <c r="AK140" s="88">
        <v>0</v>
      </c>
      <c r="AL140" s="88">
        <v>0</v>
      </c>
      <c r="AM140" s="41"/>
      <c r="AN140" s="41"/>
      <c r="AO140" s="41"/>
      <c r="AP140" s="41"/>
      <c r="AQ140" s="41"/>
      <c r="AR140" s="41"/>
      <c r="AS140" s="87"/>
      <c r="AT140" s="41"/>
      <c r="AU140" s="41"/>
      <c r="AV140" s="41"/>
      <c r="AW140" s="41"/>
      <c r="AX140" s="41"/>
      <c r="AY140" s="41"/>
      <c r="AZ140" s="87"/>
      <c r="BA140" s="41"/>
      <c r="BB140" s="41"/>
      <c r="BC140" s="41"/>
      <c r="BD140" s="41"/>
      <c r="BE140" s="41"/>
      <c r="BF140" s="41"/>
      <c r="BG140" s="41"/>
      <c r="BH140" s="87"/>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87"/>
      <c r="CE140" s="41"/>
      <c r="CF140" s="41"/>
      <c r="CG140" s="41"/>
      <c r="CH140" s="41"/>
      <c r="CI140" s="41"/>
      <c r="CJ140" s="41"/>
      <c r="CK140" s="41"/>
      <c r="CL140" s="41"/>
      <c r="CM140" s="41"/>
      <c r="CN140" s="41"/>
      <c r="CO140" s="41"/>
      <c r="CP140" s="41"/>
      <c r="CQ140" s="41"/>
      <c r="CR140" s="41"/>
      <c r="CS140" s="41"/>
      <c r="CT140" s="41"/>
      <c r="CU140" s="41"/>
      <c r="CV140" s="41"/>
      <c r="CW140" s="87"/>
    </row>
    <row r="141" spans="1:101" s="21" customFormat="1">
      <c r="B141" s="21" t="s">
        <v>57</v>
      </c>
      <c r="C141" s="88">
        <v>0</v>
      </c>
      <c r="D141" s="88">
        <v>0</v>
      </c>
      <c r="E141" s="88">
        <v>0</v>
      </c>
      <c r="F141" s="88">
        <v>0</v>
      </c>
      <c r="G141" s="88">
        <v>0</v>
      </c>
      <c r="H141" s="88">
        <v>0</v>
      </c>
      <c r="I141" s="88">
        <v>0</v>
      </c>
      <c r="J141" s="88">
        <v>0</v>
      </c>
      <c r="K141" s="88">
        <v>0</v>
      </c>
      <c r="L141" s="89">
        <v>0</v>
      </c>
      <c r="M141" s="88">
        <v>0</v>
      </c>
      <c r="N141" s="88">
        <v>0</v>
      </c>
      <c r="O141" s="88">
        <v>0</v>
      </c>
      <c r="P141" s="88">
        <v>0</v>
      </c>
      <c r="Q141" s="88">
        <v>0</v>
      </c>
      <c r="R141" s="88">
        <v>0</v>
      </c>
      <c r="S141" s="88">
        <v>0</v>
      </c>
      <c r="T141" s="88">
        <v>0</v>
      </c>
      <c r="U141" s="88">
        <v>0</v>
      </c>
      <c r="V141" s="88">
        <v>0</v>
      </c>
      <c r="W141" s="88">
        <v>0</v>
      </c>
      <c r="X141" s="88">
        <v>0</v>
      </c>
      <c r="Y141" s="88">
        <v>0</v>
      </c>
      <c r="Z141" s="88"/>
      <c r="AA141" s="88">
        <v>0</v>
      </c>
      <c r="AB141" s="88">
        <v>0</v>
      </c>
      <c r="AC141" s="88">
        <v>0</v>
      </c>
      <c r="AD141" s="88">
        <v>0</v>
      </c>
      <c r="AE141" s="88">
        <v>0</v>
      </c>
      <c r="AF141" s="88">
        <v>0</v>
      </c>
      <c r="AG141" s="88">
        <v>0</v>
      </c>
      <c r="AH141" s="88">
        <v>0</v>
      </c>
      <c r="AI141" s="88">
        <v>0</v>
      </c>
      <c r="AJ141" s="88">
        <v>0</v>
      </c>
      <c r="AK141" s="88">
        <v>0</v>
      </c>
      <c r="AL141" s="88">
        <v>0</v>
      </c>
      <c r="AM141" s="41"/>
      <c r="AN141" s="41"/>
      <c r="AO141" s="41"/>
      <c r="AP141" s="41"/>
      <c r="AQ141" s="41"/>
      <c r="AR141" s="41"/>
      <c r="AS141" s="87"/>
      <c r="AT141" s="41"/>
      <c r="AU141" s="41"/>
      <c r="AV141" s="41"/>
      <c r="AW141" s="41"/>
      <c r="AX141" s="41"/>
      <c r="AY141" s="41"/>
      <c r="AZ141" s="87"/>
      <c r="BA141" s="41"/>
      <c r="BB141" s="41"/>
      <c r="BC141" s="41"/>
      <c r="BD141" s="41"/>
      <c r="BE141" s="41"/>
      <c r="BF141" s="41"/>
      <c r="BG141" s="41"/>
      <c r="BH141" s="87"/>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87"/>
      <c r="CE141" s="41"/>
      <c r="CF141" s="41"/>
      <c r="CG141" s="41"/>
      <c r="CH141" s="41"/>
      <c r="CI141" s="41"/>
      <c r="CJ141" s="41"/>
      <c r="CK141" s="41"/>
      <c r="CL141" s="41"/>
      <c r="CM141" s="41"/>
      <c r="CN141" s="41"/>
      <c r="CO141" s="41"/>
      <c r="CP141" s="41"/>
      <c r="CQ141" s="41"/>
      <c r="CR141" s="41"/>
      <c r="CS141" s="41"/>
      <c r="CT141" s="41"/>
      <c r="CU141" s="41"/>
      <c r="CV141" s="41"/>
      <c r="CW141" s="87"/>
    </row>
    <row r="142" spans="1:101" s="21" customFormat="1">
      <c r="B142" s="21" t="s">
        <v>58</v>
      </c>
      <c r="C142" s="41">
        <v>1.4433651253755693</v>
      </c>
      <c r="D142" s="41">
        <v>0.43974294873797076</v>
      </c>
      <c r="E142" s="41">
        <v>8.7948589747594147E-2</v>
      </c>
      <c r="F142" s="41">
        <v>0.52769153848556494</v>
      </c>
      <c r="G142" s="41">
        <v>0.59602811907404329</v>
      </c>
      <c r="H142" s="41">
        <v>0.82744973612388828</v>
      </c>
      <c r="I142" s="41">
        <v>3202.6393016325205</v>
      </c>
      <c r="J142" s="41">
        <v>8.6112324779677056</v>
      </c>
      <c r="K142" s="41">
        <v>26.498532024333404</v>
      </c>
      <c r="L142" s="79">
        <v>1.3178990675084377</v>
      </c>
      <c r="M142" s="41">
        <v>1.1553801338165E-2</v>
      </c>
      <c r="N142" s="51">
        <v>9.0506403619962705E-2</v>
      </c>
      <c r="O142" s="51">
        <v>8.1379938273460128E-2</v>
      </c>
      <c r="P142" s="51">
        <v>9.3647388169473461E-2</v>
      </c>
      <c r="Q142" s="51">
        <v>8.7122128176835761E-2</v>
      </c>
      <c r="R142" s="51">
        <v>8.8946532978493961E-2</v>
      </c>
      <c r="S142" s="51">
        <v>8.8045027360646122E-2</v>
      </c>
      <c r="T142" s="51">
        <v>8.3644278936356717E-2</v>
      </c>
      <c r="U142" s="51">
        <v>8.715416235844288E-2</v>
      </c>
      <c r="V142" s="51">
        <v>8.1429846569782582E-2</v>
      </c>
      <c r="W142" s="51">
        <v>9.284549836723785E-2</v>
      </c>
      <c r="X142" s="51">
        <v>8.2163218129864699E-2</v>
      </c>
      <c r="Y142" s="51">
        <v>8.9454265849139125E-2</v>
      </c>
      <c r="Z142" s="51"/>
      <c r="AA142" s="51">
        <v>3.8425369672408227E-2</v>
      </c>
      <c r="AB142" s="51">
        <v>3.3013949818321266E-2</v>
      </c>
      <c r="AC142" s="51">
        <v>3.1667328464043354E-2</v>
      </c>
      <c r="AD142" s="51">
        <v>3.3065970437530054E-2</v>
      </c>
      <c r="AE142" s="51">
        <v>3.2442150387604361E-2</v>
      </c>
      <c r="AF142" s="51">
        <v>2.8467087302482652E-2</v>
      </c>
      <c r="AG142" s="51">
        <v>3.342397911148403E-2</v>
      </c>
      <c r="AH142" s="51">
        <v>2.7411043704461614E-2</v>
      </c>
      <c r="AI142" s="51">
        <v>3.3745968104507057E-2</v>
      </c>
      <c r="AJ142" s="51">
        <v>3.0309143481986597E-2</v>
      </c>
      <c r="AK142" s="51">
        <v>3.6364743969445543E-2</v>
      </c>
      <c r="AL142" s="51">
        <v>3.8689702131598107E-2</v>
      </c>
      <c r="AM142" s="41"/>
      <c r="AN142" s="41"/>
      <c r="AO142" s="41"/>
      <c r="AP142" s="41"/>
      <c r="AQ142" s="41"/>
      <c r="AR142" s="41"/>
      <c r="AS142" s="87"/>
      <c r="AT142" s="41"/>
      <c r="AU142" s="41"/>
      <c r="AV142" s="41"/>
      <c r="AW142" s="41"/>
      <c r="AX142" s="41"/>
      <c r="AY142" s="41"/>
      <c r="AZ142" s="87"/>
      <c r="BA142" s="41"/>
      <c r="BB142" s="41"/>
      <c r="BC142" s="41"/>
      <c r="BD142" s="41"/>
      <c r="BE142" s="41"/>
      <c r="BF142" s="41"/>
      <c r="BG142" s="41"/>
      <c r="BH142" s="87"/>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87"/>
      <c r="CE142" s="41"/>
      <c r="CF142" s="41"/>
      <c r="CG142" s="41"/>
      <c r="CH142" s="41"/>
      <c r="CI142" s="41"/>
      <c r="CJ142" s="41"/>
      <c r="CK142" s="41"/>
      <c r="CL142" s="41"/>
      <c r="CM142" s="41"/>
      <c r="CN142" s="41"/>
      <c r="CO142" s="41"/>
      <c r="CP142" s="41"/>
      <c r="CQ142" s="41"/>
      <c r="CR142" s="41"/>
      <c r="CS142" s="41"/>
      <c r="CT142" s="41"/>
      <c r="CU142" s="41"/>
      <c r="CV142" s="41"/>
      <c r="CW142" s="87"/>
    </row>
    <row r="143" spans="1:101" s="21" customFormat="1">
      <c r="B143" s="21" t="s">
        <v>59</v>
      </c>
      <c r="C143" s="88">
        <v>0</v>
      </c>
      <c r="D143" s="88">
        <v>0</v>
      </c>
      <c r="E143" s="88">
        <v>0</v>
      </c>
      <c r="F143" s="88">
        <v>0</v>
      </c>
      <c r="G143" s="88">
        <v>0</v>
      </c>
      <c r="H143" s="88">
        <v>0</v>
      </c>
      <c r="I143" s="88">
        <v>0</v>
      </c>
      <c r="J143" s="88">
        <v>0</v>
      </c>
      <c r="K143" s="88">
        <v>0</v>
      </c>
      <c r="L143" s="89">
        <v>0</v>
      </c>
      <c r="M143" s="88">
        <v>0</v>
      </c>
      <c r="N143" s="88">
        <v>0</v>
      </c>
      <c r="O143" s="88">
        <v>0</v>
      </c>
      <c r="P143" s="88">
        <v>0</v>
      </c>
      <c r="Q143" s="88">
        <v>0</v>
      </c>
      <c r="R143" s="88">
        <v>0</v>
      </c>
      <c r="S143" s="88">
        <v>0</v>
      </c>
      <c r="T143" s="88">
        <v>0</v>
      </c>
      <c r="U143" s="88">
        <v>0</v>
      </c>
      <c r="V143" s="88">
        <v>0</v>
      </c>
      <c r="W143" s="88">
        <v>0</v>
      </c>
      <c r="X143" s="88">
        <v>0</v>
      </c>
      <c r="Y143" s="88">
        <v>0</v>
      </c>
      <c r="Z143" s="88"/>
      <c r="AA143" s="88">
        <v>0</v>
      </c>
      <c r="AB143" s="88">
        <v>0</v>
      </c>
      <c r="AC143" s="88">
        <v>0</v>
      </c>
      <c r="AD143" s="88">
        <v>0</v>
      </c>
      <c r="AE143" s="88">
        <v>0</v>
      </c>
      <c r="AF143" s="88">
        <v>0</v>
      </c>
      <c r="AG143" s="88">
        <v>0</v>
      </c>
      <c r="AH143" s="88">
        <v>0</v>
      </c>
      <c r="AI143" s="88">
        <v>0</v>
      </c>
      <c r="AJ143" s="88">
        <v>0</v>
      </c>
      <c r="AK143" s="88">
        <v>0</v>
      </c>
      <c r="AL143" s="88">
        <v>0</v>
      </c>
      <c r="AM143" s="41"/>
      <c r="AN143" s="41"/>
      <c r="AO143" s="41"/>
      <c r="AP143" s="41"/>
      <c r="AQ143" s="41"/>
      <c r="AR143" s="41"/>
      <c r="AS143" s="87"/>
      <c r="AT143" s="41"/>
      <c r="AU143" s="41"/>
      <c r="AV143" s="41"/>
      <c r="AW143" s="41"/>
      <c r="AX143" s="41"/>
      <c r="AY143" s="41"/>
      <c r="AZ143" s="87"/>
      <c r="BA143" s="41"/>
      <c r="BB143" s="41"/>
      <c r="BC143" s="41"/>
      <c r="BD143" s="41"/>
      <c r="BE143" s="41"/>
      <c r="BF143" s="41"/>
      <c r="BG143" s="41"/>
      <c r="BH143" s="87"/>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87"/>
      <c r="CE143" s="41"/>
      <c r="CF143" s="41"/>
      <c r="CG143" s="41"/>
      <c r="CH143" s="41"/>
      <c r="CI143" s="41"/>
      <c r="CJ143" s="41"/>
      <c r="CK143" s="41"/>
      <c r="CL143" s="41"/>
      <c r="CM143" s="41"/>
      <c r="CN143" s="41"/>
      <c r="CO143" s="41"/>
      <c r="CP143" s="41"/>
      <c r="CQ143" s="41"/>
      <c r="CR143" s="41"/>
      <c r="CS143" s="41"/>
      <c r="CT143" s="41"/>
      <c r="CU143" s="41"/>
      <c r="CV143" s="41"/>
      <c r="CW143" s="87"/>
    </row>
    <row r="144" spans="1:101" s="21" customFormat="1">
      <c r="B144" s="21" t="s">
        <v>60</v>
      </c>
      <c r="C144" s="88">
        <v>0</v>
      </c>
      <c r="D144" s="88">
        <v>0</v>
      </c>
      <c r="E144" s="88">
        <v>0</v>
      </c>
      <c r="F144" s="88">
        <v>0</v>
      </c>
      <c r="G144" s="88">
        <v>0</v>
      </c>
      <c r="H144" s="88">
        <v>0</v>
      </c>
      <c r="I144" s="88">
        <v>0</v>
      </c>
      <c r="J144" s="88">
        <v>0</v>
      </c>
      <c r="K144" s="88">
        <v>0</v>
      </c>
      <c r="L144" s="89">
        <v>0</v>
      </c>
      <c r="M144" s="88">
        <v>0</v>
      </c>
      <c r="N144" s="88">
        <v>0</v>
      </c>
      <c r="O144" s="88">
        <v>0</v>
      </c>
      <c r="P144" s="88">
        <v>0</v>
      </c>
      <c r="Q144" s="88">
        <v>0</v>
      </c>
      <c r="R144" s="88">
        <v>0</v>
      </c>
      <c r="S144" s="88">
        <v>0</v>
      </c>
      <c r="T144" s="88">
        <v>0</v>
      </c>
      <c r="U144" s="88">
        <v>0</v>
      </c>
      <c r="V144" s="88">
        <v>0</v>
      </c>
      <c r="W144" s="88">
        <v>0</v>
      </c>
      <c r="X144" s="88">
        <v>0</v>
      </c>
      <c r="Y144" s="88">
        <v>0</v>
      </c>
      <c r="Z144" s="88"/>
      <c r="AA144" s="88">
        <v>0</v>
      </c>
      <c r="AB144" s="88">
        <v>0</v>
      </c>
      <c r="AC144" s="88">
        <v>0</v>
      </c>
      <c r="AD144" s="88">
        <v>0</v>
      </c>
      <c r="AE144" s="88">
        <v>0</v>
      </c>
      <c r="AF144" s="88">
        <v>0</v>
      </c>
      <c r="AG144" s="88">
        <v>0</v>
      </c>
      <c r="AH144" s="88">
        <v>0</v>
      </c>
      <c r="AI144" s="88">
        <v>0</v>
      </c>
      <c r="AJ144" s="88">
        <v>0</v>
      </c>
      <c r="AK144" s="88">
        <v>0</v>
      </c>
      <c r="AL144" s="88">
        <v>0</v>
      </c>
      <c r="AM144" s="41"/>
      <c r="AN144" s="41"/>
      <c r="AO144" s="41"/>
      <c r="AP144" s="41"/>
      <c r="AQ144" s="41"/>
      <c r="AR144" s="41"/>
      <c r="AS144" s="87"/>
      <c r="AT144" s="41"/>
      <c r="AU144" s="41"/>
      <c r="AV144" s="41"/>
      <c r="AW144" s="41"/>
      <c r="AX144" s="41"/>
      <c r="AY144" s="41"/>
      <c r="AZ144" s="87"/>
      <c r="BA144" s="41"/>
      <c r="BB144" s="41"/>
      <c r="BC144" s="41"/>
      <c r="BD144" s="41"/>
      <c r="BE144" s="41"/>
      <c r="BF144" s="41"/>
      <c r="BG144" s="41"/>
      <c r="BH144" s="87"/>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87"/>
      <c r="CE144" s="41"/>
      <c r="CF144" s="41"/>
      <c r="CG144" s="41"/>
      <c r="CH144" s="41"/>
      <c r="CI144" s="41"/>
      <c r="CJ144" s="41"/>
      <c r="CK144" s="41"/>
      <c r="CL144" s="41"/>
      <c r="CM144" s="41"/>
      <c r="CN144" s="41"/>
      <c r="CO144" s="41"/>
      <c r="CP144" s="41"/>
      <c r="CQ144" s="41"/>
      <c r="CR144" s="41"/>
      <c r="CS144" s="41"/>
      <c r="CT144" s="41"/>
      <c r="CU144" s="41"/>
      <c r="CV144" s="41"/>
      <c r="CW144" s="87"/>
    </row>
    <row r="145" spans="1:131" s="21" customFormat="1">
      <c r="B145" s="21" t="s">
        <v>61</v>
      </c>
      <c r="C145" s="88">
        <v>0</v>
      </c>
      <c r="D145" s="88">
        <v>0</v>
      </c>
      <c r="E145" s="88">
        <v>0</v>
      </c>
      <c r="F145" s="88">
        <v>0</v>
      </c>
      <c r="G145" s="88">
        <v>0</v>
      </c>
      <c r="H145" s="88">
        <v>0</v>
      </c>
      <c r="I145" s="88">
        <v>0</v>
      </c>
      <c r="J145" s="88">
        <v>0</v>
      </c>
      <c r="K145" s="88">
        <v>0</v>
      </c>
      <c r="L145" s="89">
        <v>0</v>
      </c>
      <c r="M145" s="88">
        <v>0</v>
      </c>
      <c r="N145" s="88">
        <v>0</v>
      </c>
      <c r="O145" s="88">
        <v>0</v>
      </c>
      <c r="P145" s="88">
        <v>0</v>
      </c>
      <c r="Q145" s="88">
        <v>0</v>
      </c>
      <c r="R145" s="88">
        <v>0</v>
      </c>
      <c r="S145" s="88">
        <v>0</v>
      </c>
      <c r="T145" s="88">
        <v>0</v>
      </c>
      <c r="U145" s="88">
        <v>0</v>
      </c>
      <c r="V145" s="88">
        <v>0</v>
      </c>
      <c r="W145" s="88">
        <v>0</v>
      </c>
      <c r="X145" s="88">
        <v>0</v>
      </c>
      <c r="Y145" s="88">
        <v>0</v>
      </c>
      <c r="Z145" s="88"/>
      <c r="AA145" s="88">
        <v>0</v>
      </c>
      <c r="AB145" s="88">
        <v>0</v>
      </c>
      <c r="AC145" s="88">
        <v>0</v>
      </c>
      <c r="AD145" s="88">
        <v>0</v>
      </c>
      <c r="AE145" s="88">
        <v>0</v>
      </c>
      <c r="AF145" s="88">
        <v>0</v>
      </c>
      <c r="AG145" s="88">
        <v>0</v>
      </c>
      <c r="AH145" s="88">
        <v>0</v>
      </c>
      <c r="AI145" s="88">
        <v>0</v>
      </c>
      <c r="AJ145" s="88">
        <v>0</v>
      </c>
      <c r="AK145" s="88">
        <v>0</v>
      </c>
      <c r="AL145" s="88">
        <v>0</v>
      </c>
      <c r="AM145" s="41"/>
      <c r="AN145" s="41"/>
      <c r="AO145" s="41"/>
      <c r="AP145" s="41"/>
      <c r="AQ145" s="41"/>
      <c r="AR145" s="41"/>
      <c r="AS145" s="87"/>
      <c r="AT145" s="41"/>
      <c r="AU145" s="41"/>
      <c r="AV145" s="41"/>
      <c r="AW145" s="41"/>
      <c r="AX145" s="41"/>
      <c r="AY145" s="41"/>
      <c r="AZ145" s="87"/>
      <c r="BA145" s="41"/>
      <c r="BB145" s="41"/>
      <c r="BC145" s="41"/>
      <c r="BD145" s="41"/>
      <c r="BE145" s="41"/>
      <c r="BF145" s="41"/>
      <c r="BG145" s="41"/>
      <c r="BH145" s="87"/>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87"/>
      <c r="CE145" s="41"/>
      <c r="CF145" s="41"/>
      <c r="CG145" s="41"/>
      <c r="CH145" s="41"/>
      <c r="CI145" s="41"/>
      <c r="CJ145" s="41"/>
      <c r="CK145" s="41"/>
      <c r="CL145" s="41"/>
      <c r="CM145" s="41"/>
      <c r="CN145" s="41"/>
      <c r="CO145" s="41"/>
      <c r="CP145" s="41"/>
      <c r="CQ145" s="41"/>
      <c r="CR145" s="41"/>
      <c r="CS145" s="41"/>
      <c r="CT145" s="41"/>
      <c r="CU145" s="41"/>
      <c r="CV145" s="41"/>
      <c r="CW145" s="87"/>
    </row>
    <row r="146" spans="1:131" s="21" customFormat="1">
      <c r="B146" s="21" t="s">
        <v>62</v>
      </c>
      <c r="C146" s="88">
        <v>0</v>
      </c>
      <c r="D146" s="88">
        <v>0</v>
      </c>
      <c r="E146" s="88">
        <v>0</v>
      </c>
      <c r="F146" s="88">
        <v>0</v>
      </c>
      <c r="G146" s="88">
        <v>0</v>
      </c>
      <c r="H146" s="88">
        <v>0</v>
      </c>
      <c r="I146" s="88">
        <v>0</v>
      </c>
      <c r="J146" s="88">
        <v>0</v>
      </c>
      <c r="K146" s="88">
        <v>0</v>
      </c>
      <c r="L146" s="89">
        <v>0</v>
      </c>
      <c r="M146" s="88">
        <v>0</v>
      </c>
      <c r="N146" s="88">
        <v>0</v>
      </c>
      <c r="O146" s="88">
        <v>0</v>
      </c>
      <c r="P146" s="88">
        <v>0</v>
      </c>
      <c r="Q146" s="88">
        <v>0</v>
      </c>
      <c r="R146" s="88">
        <v>0</v>
      </c>
      <c r="S146" s="88">
        <v>0</v>
      </c>
      <c r="T146" s="88">
        <v>0</v>
      </c>
      <c r="U146" s="88">
        <v>0</v>
      </c>
      <c r="V146" s="88">
        <v>0</v>
      </c>
      <c r="W146" s="88">
        <v>0</v>
      </c>
      <c r="X146" s="88">
        <v>0</v>
      </c>
      <c r="Y146" s="88">
        <v>0</v>
      </c>
      <c r="Z146" s="88"/>
      <c r="AA146" s="88">
        <v>0</v>
      </c>
      <c r="AB146" s="88">
        <v>0</v>
      </c>
      <c r="AC146" s="88">
        <v>0</v>
      </c>
      <c r="AD146" s="88">
        <v>0</v>
      </c>
      <c r="AE146" s="88">
        <v>0</v>
      </c>
      <c r="AF146" s="88">
        <v>0</v>
      </c>
      <c r="AG146" s="88">
        <v>0</v>
      </c>
      <c r="AH146" s="88">
        <v>0</v>
      </c>
      <c r="AI146" s="88">
        <v>0</v>
      </c>
      <c r="AJ146" s="88">
        <v>0</v>
      </c>
      <c r="AK146" s="88">
        <v>0</v>
      </c>
      <c r="AL146" s="88">
        <v>0</v>
      </c>
      <c r="AM146" s="41"/>
      <c r="AN146" s="41"/>
      <c r="AO146" s="41"/>
      <c r="AP146" s="41"/>
      <c r="AQ146" s="41"/>
      <c r="AR146" s="41"/>
      <c r="AS146" s="87"/>
      <c r="AT146" s="41"/>
      <c r="AU146" s="41"/>
      <c r="AV146" s="41"/>
      <c r="AW146" s="41"/>
      <c r="AX146" s="41"/>
      <c r="AY146" s="41"/>
      <c r="AZ146" s="87"/>
      <c r="BA146" s="41"/>
      <c r="BB146" s="41"/>
      <c r="BC146" s="41"/>
      <c r="BD146" s="41"/>
      <c r="BE146" s="41"/>
      <c r="BF146" s="41"/>
      <c r="BG146" s="41"/>
      <c r="BH146" s="87"/>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87"/>
      <c r="CE146" s="41"/>
      <c r="CF146" s="41"/>
      <c r="CG146" s="41"/>
      <c r="CH146" s="41"/>
      <c r="CI146" s="41"/>
      <c r="CJ146" s="41"/>
      <c r="CK146" s="41"/>
      <c r="CL146" s="41"/>
      <c r="CM146" s="41"/>
      <c r="CN146" s="41"/>
      <c r="CO146" s="41"/>
      <c r="CP146" s="41"/>
      <c r="CQ146" s="41"/>
      <c r="CR146" s="41"/>
      <c r="CS146" s="41"/>
      <c r="CT146" s="41"/>
      <c r="CU146" s="41"/>
      <c r="CV146" s="41"/>
      <c r="CW146" s="87"/>
    </row>
    <row r="147" spans="1:131" s="21" customFormat="1">
      <c r="B147" s="21" t="s">
        <v>63</v>
      </c>
      <c r="C147" s="88">
        <v>0</v>
      </c>
      <c r="D147" s="88">
        <v>0</v>
      </c>
      <c r="E147" s="88">
        <v>0</v>
      </c>
      <c r="F147" s="88">
        <v>0</v>
      </c>
      <c r="G147" s="88">
        <v>0</v>
      </c>
      <c r="H147" s="88">
        <v>0</v>
      </c>
      <c r="I147" s="88">
        <v>0</v>
      </c>
      <c r="J147" s="88">
        <v>0</v>
      </c>
      <c r="K147" s="88">
        <v>0</v>
      </c>
      <c r="L147" s="89">
        <v>0</v>
      </c>
      <c r="M147" s="88">
        <v>0</v>
      </c>
      <c r="N147" s="88">
        <v>0</v>
      </c>
      <c r="O147" s="88">
        <v>0</v>
      </c>
      <c r="P147" s="88">
        <v>0</v>
      </c>
      <c r="Q147" s="88">
        <v>0</v>
      </c>
      <c r="R147" s="88">
        <v>0</v>
      </c>
      <c r="S147" s="88">
        <v>0</v>
      </c>
      <c r="T147" s="88">
        <v>0</v>
      </c>
      <c r="U147" s="88">
        <v>0</v>
      </c>
      <c r="V147" s="88">
        <v>0</v>
      </c>
      <c r="W147" s="88">
        <v>0</v>
      </c>
      <c r="X147" s="88">
        <v>0</v>
      </c>
      <c r="Y147" s="88">
        <v>0</v>
      </c>
      <c r="Z147" s="88"/>
      <c r="AA147" s="88">
        <v>0</v>
      </c>
      <c r="AB147" s="88">
        <v>0</v>
      </c>
      <c r="AC147" s="88">
        <v>0</v>
      </c>
      <c r="AD147" s="88">
        <v>0</v>
      </c>
      <c r="AE147" s="88">
        <v>0</v>
      </c>
      <c r="AF147" s="88">
        <v>0</v>
      </c>
      <c r="AG147" s="88">
        <v>0</v>
      </c>
      <c r="AH147" s="88">
        <v>0</v>
      </c>
      <c r="AI147" s="88">
        <v>0</v>
      </c>
      <c r="AJ147" s="88">
        <v>0</v>
      </c>
      <c r="AK147" s="88">
        <v>0</v>
      </c>
      <c r="AL147" s="88">
        <v>0</v>
      </c>
      <c r="AM147" s="41"/>
      <c r="AN147" s="41"/>
      <c r="AO147" s="41"/>
      <c r="AP147" s="41"/>
      <c r="AQ147" s="41"/>
      <c r="AR147" s="41"/>
      <c r="AS147" s="87"/>
      <c r="AT147" s="41"/>
      <c r="AU147" s="41"/>
      <c r="AV147" s="41"/>
      <c r="AW147" s="41"/>
      <c r="AX147" s="41"/>
      <c r="AY147" s="41"/>
      <c r="AZ147" s="87"/>
      <c r="BA147" s="41"/>
      <c r="BB147" s="41"/>
      <c r="BC147" s="41"/>
      <c r="BD147" s="41"/>
      <c r="BE147" s="41"/>
      <c r="BF147" s="41"/>
      <c r="BG147" s="41"/>
      <c r="BH147" s="87"/>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87"/>
      <c r="CE147" s="41"/>
      <c r="CF147" s="41"/>
      <c r="CG147" s="41"/>
      <c r="CH147" s="41"/>
      <c r="CI147" s="41"/>
      <c r="CJ147" s="41"/>
      <c r="CK147" s="41"/>
      <c r="CL147" s="41"/>
      <c r="CM147" s="41"/>
      <c r="CN147" s="41"/>
      <c r="CO147" s="41"/>
      <c r="CP147" s="41"/>
      <c r="CQ147" s="41"/>
      <c r="CR147" s="41"/>
      <c r="CS147" s="41"/>
      <c r="CT147" s="41"/>
      <c r="CU147" s="41"/>
      <c r="CV147" s="41"/>
      <c r="CW147" s="87"/>
    </row>
    <row r="148" spans="1:131" s="21" customFormat="1">
      <c r="B148" s="21" t="s">
        <v>64</v>
      </c>
      <c r="C148" s="88">
        <v>0</v>
      </c>
      <c r="D148" s="88">
        <v>0</v>
      </c>
      <c r="E148" s="88">
        <v>0</v>
      </c>
      <c r="F148" s="88">
        <v>0</v>
      </c>
      <c r="G148" s="88">
        <v>0</v>
      </c>
      <c r="H148" s="88">
        <v>0</v>
      </c>
      <c r="I148" s="88">
        <v>0</v>
      </c>
      <c r="J148" s="88">
        <v>0</v>
      </c>
      <c r="K148" s="88">
        <v>0</v>
      </c>
      <c r="L148" s="89">
        <v>0</v>
      </c>
      <c r="M148" s="88">
        <v>0</v>
      </c>
      <c r="N148" s="88">
        <v>0</v>
      </c>
      <c r="O148" s="88">
        <v>0</v>
      </c>
      <c r="P148" s="88">
        <v>0</v>
      </c>
      <c r="Q148" s="88">
        <v>0</v>
      </c>
      <c r="R148" s="88">
        <v>0</v>
      </c>
      <c r="S148" s="88">
        <v>0</v>
      </c>
      <c r="T148" s="88">
        <v>0</v>
      </c>
      <c r="U148" s="88">
        <v>0</v>
      </c>
      <c r="V148" s="88">
        <v>0</v>
      </c>
      <c r="W148" s="88">
        <v>0</v>
      </c>
      <c r="X148" s="88">
        <v>0</v>
      </c>
      <c r="Y148" s="88">
        <v>0</v>
      </c>
      <c r="Z148" s="88"/>
      <c r="AA148" s="88">
        <v>0</v>
      </c>
      <c r="AB148" s="88">
        <v>0</v>
      </c>
      <c r="AC148" s="88">
        <v>0</v>
      </c>
      <c r="AD148" s="88">
        <v>0</v>
      </c>
      <c r="AE148" s="88">
        <v>0</v>
      </c>
      <c r="AF148" s="88">
        <v>0</v>
      </c>
      <c r="AG148" s="88">
        <v>0</v>
      </c>
      <c r="AH148" s="88">
        <v>0</v>
      </c>
      <c r="AI148" s="88">
        <v>0</v>
      </c>
      <c r="AJ148" s="88">
        <v>0</v>
      </c>
      <c r="AK148" s="88">
        <v>0</v>
      </c>
      <c r="AL148" s="88">
        <v>0</v>
      </c>
      <c r="AM148" s="41"/>
      <c r="AN148" s="41"/>
      <c r="AO148" s="41"/>
      <c r="AP148" s="41"/>
      <c r="AQ148" s="41"/>
      <c r="AR148" s="41"/>
      <c r="AS148" s="87"/>
      <c r="AT148" s="41"/>
      <c r="AU148" s="41"/>
      <c r="AV148" s="41"/>
      <c r="AW148" s="41"/>
      <c r="AX148" s="41"/>
      <c r="AY148" s="41"/>
      <c r="AZ148" s="87"/>
      <c r="BA148" s="41"/>
      <c r="BB148" s="41"/>
      <c r="BC148" s="41"/>
      <c r="BD148" s="41"/>
      <c r="BE148" s="41"/>
      <c r="BF148" s="41"/>
      <c r="BG148" s="41"/>
      <c r="BH148" s="87"/>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87"/>
      <c r="CE148" s="41"/>
      <c r="CF148" s="41"/>
      <c r="CG148" s="41"/>
      <c r="CH148" s="41"/>
      <c r="CI148" s="41"/>
      <c r="CJ148" s="41"/>
      <c r="CK148" s="41"/>
      <c r="CL148" s="41"/>
      <c r="CM148" s="41"/>
      <c r="CN148" s="41"/>
      <c r="CO148" s="41"/>
      <c r="CP148" s="41"/>
      <c r="CQ148" s="41"/>
      <c r="CR148" s="41"/>
      <c r="CS148" s="41"/>
      <c r="CT148" s="41"/>
      <c r="CU148" s="41"/>
      <c r="CV148" s="41"/>
      <c r="CW148" s="87"/>
    </row>
    <row r="149" spans="1:131" s="21" customFormat="1">
      <c r="B149" s="21" t="s">
        <v>65</v>
      </c>
      <c r="C149" s="88">
        <v>0</v>
      </c>
      <c r="D149" s="88">
        <v>0</v>
      </c>
      <c r="E149" s="88">
        <v>0</v>
      </c>
      <c r="F149" s="88">
        <v>0</v>
      </c>
      <c r="G149" s="88">
        <v>0</v>
      </c>
      <c r="H149" s="88">
        <v>0</v>
      </c>
      <c r="I149" s="88">
        <v>0</v>
      </c>
      <c r="J149" s="88">
        <v>0</v>
      </c>
      <c r="K149" s="88">
        <v>0</v>
      </c>
      <c r="L149" s="89">
        <v>0</v>
      </c>
      <c r="M149" s="88">
        <v>0</v>
      </c>
      <c r="N149" s="88">
        <v>0</v>
      </c>
      <c r="O149" s="88">
        <v>0</v>
      </c>
      <c r="P149" s="88">
        <v>0</v>
      </c>
      <c r="Q149" s="88">
        <v>0</v>
      </c>
      <c r="R149" s="88">
        <v>0</v>
      </c>
      <c r="S149" s="88">
        <v>0</v>
      </c>
      <c r="T149" s="88">
        <v>0</v>
      </c>
      <c r="U149" s="88">
        <v>0</v>
      </c>
      <c r="V149" s="88">
        <v>0</v>
      </c>
      <c r="W149" s="88">
        <v>0</v>
      </c>
      <c r="X149" s="88">
        <v>0</v>
      </c>
      <c r="Y149" s="88">
        <v>0</v>
      </c>
      <c r="Z149" s="88"/>
      <c r="AA149" s="88">
        <v>0</v>
      </c>
      <c r="AB149" s="88">
        <v>0</v>
      </c>
      <c r="AC149" s="88">
        <v>0</v>
      </c>
      <c r="AD149" s="88">
        <v>0</v>
      </c>
      <c r="AE149" s="88">
        <v>0</v>
      </c>
      <c r="AF149" s="88">
        <v>0</v>
      </c>
      <c r="AG149" s="88">
        <v>0</v>
      </c>
      <c r="AH149" s="88">
        <v>0</v>
      </c>
      <c r="AI149" s="88">
        <v>0</v>
      </c>
      <c r="AJ149" s="88">
        <v>0</v>
      </c>
      <c r="AK149" s="88">
        <v>0</v>
      </c>
      <c r="AL149" s="88">
        <v>0</v>
      </c>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row>
    <row r="150" spans="1:131" s="21" customFormat="1">
      <c r="B150" s="21" t="s">
        <v>66</v>
      </c>
      <c r="C150" s="88">
        <v>0</v>
      </c>
      <c r="D150" s="88">
        <v>0</v>
      </c>
      <c r="E150" s="88">
        <v>0</v>
      </c>
      <c r="F150" s="88">
        <v>0</v>
      </c>
      <c r="G150" s="88">
        <v>0</v>
      </c>
      <c r="H150" s="88">
        <v>0</v>
      </c>
      <c r="I150" s="88">
        <v>0</v>
      </c>
      <c r="J150" s="88">
        <v>0</v>
      </c>
      <c r="K150" s="88">
        <v>0</v>
      </c>
      <c r="L150" s="89">
        <v>0</v>
      </c>
      <c r="M150" s="88">
        <v>0</v>
      </c>
      <c r="N150" s="88">
        <v>0</v>
      </c>
      <c r="O150" s="88">
        <v>0</v>
      </c>
      <c r="P150" s="88">
        <v>0</v>
      </c>
      <c r="Q150" s="88">
        <v>0</v>
      </c>
      <c r="R150" s="88">
        <v>0</v>
      </c>
      <c r="S150" s="88">
        <v>0</v>
      </c>
      <c r="T150" s="88">
        <v>0</v>
      </c>
      <c r="U150" s="88">
        <v>0</v>
      </c>
      <c r="V150" s="88">
        <v>0</v>
      </c>
      <c r="W150" s="88">
        <v>0</v>
      </c>
      <c r="X150" s="88">
        <v>0</v>
      </c>
      <c r="Y150" s="88">
        <v>0</v>
      </c>
      <c r="Z150" s="88"/>
      <c r="AA150" s="88">
        <v>0</v>
      </c>
      <c r="AB150" s="88">
        <v>0</v>
      </c>
      <c r="AC150" s="88">
        <v>0</v>
      </c>
      <c r="AD150" s="88">
        <v>0</v>
      </c>
      <c r="AE150" s="88">
        <v>0</v>
      </c>
      <c r="AF150" s="88">
        <v>0</v>
      </c>
      <c r="AG150" s="88">
        <v>0</v>
      </c>
      <c r="AH150" s="88">
        <v>0</v>
      </c>
      <c r="AI150" s="88">
        <v>0</v>
      </c>
      <c r="AJ150" s="88">
        <v>0</v>
      </c>
      <c r="AK150" s="88">
        <v>0</v>
      </c>
      <c r="AL150" s="88">
        <v>0</v>
      </c>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row>
    <row r="151" spans="1:131" s="21" customFormat="1">
      <c r="B151" s="21" t="s">
        <v>67</v>
      </c>
      <c r="C151" s="88">
        <v>0</v>
      </c>
      <c r="D151" s="88">
        <v>0</v>
      </c>
      <c r="E151" s="88">
        <v>0</v>
      </c>
      <c r="F151" s="88">
        <v>0</v>
      </c>
      <c r="G151" s="88">
        <v>0</v>
      </c>
      <c r="H151" s="88">
        <v>0</v>
      </c>
      <c r="I151" s="88">
        <v>0</v>
      </c>
      <c r="J151" s="88">
        <v>0</v>
      </c>
      <c r="K151" s="88">
        <v>0</v>
      </c>
      <c r="L151" s="89">
        <v>0</v>
      </c>
      <c r="M151" s="88">
        <v>0</v>
      </c>
      <c r="N151" s="88">
        <v>0</v>
      </c>
      <c r="O151" s="88">
        <v>0</v>
      </c>
      <c r="P151" s="88">
        <v>0</v>
      </c>
      <c r="Q151" s="88">
        <v>0</v>
      </c>
      <c r="R151" s="88">
        <v>0</v>
      </c>
      <c r="S151" s="88">
        <v>0</v>
      </c>
      <c r="T151" s="88">
        <v>0</v>
      </c>
      <c r="U151" s="88">
        <v>0</v>
      </c>
      <c r="V151" s="88">
        <v>0</v>
      </c>
      <c r="W151" s="88">
        <v>0</v>
      </c>
      <c r="X151" s="88">
        <v>0</v>
      </c>
      <c r="Y151" s="88">
        <v>0</v>
      </c>
      <c r="Z151" s="88"/>
      <c r="AA151" s="88">
        <v>0</v>
      </c>
      <c r="AB151" s="88">
        <v>0</v>
      </c>
      <c r="AC151" s="88">
        <v>0</v>
      </c>
      <c r="AD151" s="88">
        <v>0</v>
      </c>
      <c r="AE151" s="88">
        <v>0</v>
      </c>
      <c r="AF151" s="88">
        <v>0</v>
      </c>
      <c r="AG151" s="88">
        <v>0</v>
      </c>
      <c r="AH151" s="88">
        <v>0</v>
      </c>
      <c r="AI151" s="88">
        <v>0</v>
      </c>
      <c r="AJ151" s="88">
        <v>0</v>
      </c>
      <c r="AK151" s="88">
        <v>0</v>
      </c>
      <c r="AL151" s="88">
        <v>0</v>
      </c>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row>
    <row r="152" spans="1:131" s="21" customFormat="1">
      <c r="B152" s="21" t="s">
        <v>68</v>
      </c>
      <c r="C152" s="88">
        <v>0</v>
      </c>
      <c r="D152" s="88">
        <v>0</v>
      </c>
      <c r="E152" s="88">
        <v>0</v>
      </c>
      <c r="F152" s="88">
        <v>0</v>
      </c>
      <c r="G152" s="88">
        <v>0</v>
      </c>
      <c r="H152" s="88">
        <v>0</v>
      </c>
      <c r="I152" s="88">
        <v>0</v>
      </c>
      <c r="J152" s="88">
        <v>0</v>
      </c>
      <c r="K152" s="88">
        <v>0</v>
      </c>
      <c r="L152" s="89">
        <v>0</v>
      </c>
      <c r="M152" s="88">
        <v>0</v>
      </c>
      <c r="N152" s="88">
        <v>0</v>
      </c>
      <c r="O152" s="88">
        <v>0</v>
      </c>
      <c r="P152" s="88">
        <v>0</v>
      </c>
      <c r="Q152" s="88">
        <v>0</v>
      </c>
      <c r="R152" s="88">
        <v>0</v>
      </c>
      <c r="S152" s="88">
        <v>0</v>
      </c>
      <c r="T152" s="88">
        <v>0</v>
      </c>
      <c r="U152" s="88">
        <v>0</v>
      </c>
      <c r="V152" s="88">
        <v>0</v>
      </c>
      <c r="W152" s="88">
        <v>0</v>
      </c>
      <c r="X152" s="88">
        <v>0</v>
      </c>
      <c r="Y152" s="88">
        <v>0</v>
      </c>
      <c r="Z152" s="88"/>
      <c r="AA152" s="88">
        <v>0</v>
      </c>
      <c r="AB152" s="88">
        <v>0</v>
      </c>
      <c r="AC152" s="88">
        <v>0</v>
      </c>
      <c r="AD152" s="88">
        <v>0</v>
      </c>
      <c r="AE152" s="88">
        <v>0</v>
      </c>
      <c r="AF152" s="88">
        <v>0</v>
      </c>
      <c r="AG152" s="88">
        <v>0</v>
      </c>
      <c r="AH152" s="88">
        <v>0</v>
      </c>
      <c r="AI152" s="88">
        <v>0</v>
      </c>
      <c r="AJ152" s="88">
        <v>0</v>
      </c>
      <c r="AK152" s="88">
        <v>0</v>
      </c>
      <c r="AL152" s="88">
        <v>0</v>
      </c>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row>
    <row r="153" spans="1:131" s="21" customFormat="1">
      <c r="B153" s="21" t="s">
        <v>69</v>
      </c>
      <c r="C153" s="88">
        <v>0</v>
      </c>
      <c r="D153" s="88">
        <v>0</v>
      </c>
      <c r="E153" s="88">
        <v>0</v>
      </c>
      <c r="F153" s="88">
        <v>0</v>
      </c>
      <c r="G153" s="88">
        <v>0</v>
      </c>
      <c r="H153" s="88">
        <v>0</v>
      </c>
      <c r="I153" s="88">
        <v>0</v>
      </c>
      <c r="J153" s="88">
        <v>0</v>
      </c>
      <c r="K153" s="88">
        <v>0</v>
      </c>
      <c r="L153" s="89">
        <v>0</v>
      </c>
      <c r="M153" s="88">
        <v>0</v>
      </c>
      <c r="N153" s="88">
        <v>0</v>
      </c>
      <c r="O153" s="88">
        <v>0</v>
      </c>
      <c r="P153" s="88">
        <v>0</v>
      </c>
      <c r="Q153" s="88">
        <v>0</v>
      </c>
      <c r="R153" s="88">
        <v>0</v>
      </c>
      <c r="S153" s="88">
        <v>0</v>
      </c>
      <c r="T153" s="88">
        <v>0</v>
      </c>
      <c r="U153" s="88">
        <v>0</v>
      </c>
      <c r="V153" s="88">
        <v>0</v>
      </c>
      <c r="W153" s="88">
        <v>0</v>
      </c>
      <c r="X153" s="88">
        <v>0</v>
      </c>
      <c r="Y153" s="88">
        <v>0</v>
      </c>
      <c r="Z153" s="88"/>
      <c r="AA153" s="88">
        <v>0</v>
      </c>
      <c r="AB153" s="88">
        <v>0</v>
      </c>
      <c r="AC153" s="88">
        <v>0</v>
      </c>
      <c r="AD153" s="88">
        <v>0</v>
      </c>
      <c r="AE153" s="88">
        <v>0</v>
      </c>
      <c r="AF153" s="88">
        <v>0</v>
      </c>
      <c r="AG153" s="88">
        <v>0</v>
      </c>
      <c r="AH153" s="88">
        <v>0</v>
      </c>
      <c r="AI153" s="88">
        <v>0</v>
      </c>
      <c r="AJ153" s="88">
        <v>0</v>
      </c>
      <c r="AK153" s="88">
        <v>0</v>
      </c>
      <c r="AL153" s="88">
        <v>0</v>
      </c>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row>
    <row r="154" spans="1:131">
      <c r="A154" s="21"/>
      <c r="B154" s="21" t="s">
        <v>70</v>
      </c>
      <c r="C154" s="88">
        <v>0</v>
      </c>
      <c r="D154" s="88">
        <v>0</v>
      </c>
      <c r="E154" s="88">
        <v>0</v>
      </c>
      <c r="F154" s="88">
        <v>0</v>
      </c>
      <c r="G154" s="88">
        <v>0</v>
      </c>
      <c r="H154" s="88">
        <v>0</v>
      </c>
      <c r="I154" s="88">
        <v>0</v>
      </c>
      <c r="J154" s="88">
        <v>0</v>
      </c>
      <c r="K154" s="88">
        <v>0</v>
      </c>
      <c r="L154" s="89">
        <v>0</v>
      </c>
      <c r="M154" s="88">
        <v>0</v>
      </c>
      <c r="N154" s="88">
        <v>0</v>
      </c>
      <c r="O154" s="88">
        <v>0</v>
      </c>
      <c r="P154" s="88">
        <v>0</v>
      </c>
      <c r="Q154" s="88">
        <v>0</v>
      </c>
      <c r="R154" s="88">
        <v>0</v>
      </c>
      <c r="S154" s="88">
        <v>0</v>
      </c>
      <c r="T154" s="88">
        <v>0</v>
      </c>
      <c r="U154" s="88">
        <v>0</v>
      </c>
      <c r="V154" s="88">
        <v>0</v>
      </c>
      <c r="W154" s="88">
        <v>0</v>
      </c>
      <c r="X154" s="88">
        <v>0</v>
      </c>
      <c r="Y154" s="88">
        <v>0</v>
      </c>
      <c r="Z154" s="88"/>
      <c r="AA154" s="88">
        <v>0</v>
      </c>
      <c r="AB154" s="88">
        <v>0</v>
      </c>
      <c r="AC154" s="88">
        <v>0</v>
      </c>
      <c r="AD154" s="88">
        <v>0</v>
      </c>
      <c r="AE154" s="88">
        <v>0</v>
      </c>
      <c r="AF154" s="88">
        <v>0</v>
      </c>
      <c r="AG154" s="88">
        <v>0</v>
      </c>
      <c r="AH154" s="88">
        <v>0</v>
      </c>
      <c r="AI154" s="88">
        <v>0</v>
      </c>
      <c r="AJ154" s="88">
        <v>0</v>
      </c>
      <c r="AK154" s="88">
        <v>0</v>
      </c>
      <c r="AL154" s="88">
        <v>0</v>
      </c>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c r="CX154" s="21"/>
      <c r="CY154" s="21"/>
      <c r="CZ154" s="21"/>
      <c r="DA154" s="21"/>
      <c r="DB154" s="21"/>
      <c r="DC154" s="21"/>
      <c r="DD154" s="21"/>
      <c r="DE154" s="21"/>
      <c r="DF154" s="21"/>
      <c r="DG154" s="21"/>
      <c r="DH154" s="21"/>
      <c r="DI154" s="21"/>
      <c r="DJ154" s="21"/>
      <c r="DK154" s="21"/>
      <c r="DL154" s="21"/>
      <c r="DM154" s="21"/>
      <c r="DN154" s="21"/>
      <c r="DO154" s="21"/>
      <c r="DP154" s="21"/>
      <c r="DQ154" s="21"/>
      <c r="DR154" s="21"/>
      <c r="DS154" s="21"/>
      <c r="DT154" s="21"/>
      <c r="DU154" s="21"/>
      <c r="DV154" s="21"/>
      <c r="DW154" s="21"/>
      <c r="DX154" s="21"/>
      <c r="DY154" s="21"/>
      <c r="DZ154" s="21"/>
      <c r="EA154" s="21"/>
    </row>
    <row r="155" spans="1:131">
      <c r="A155" s="21"/>
      <c r="B155" s="21" t="s">
        <v>71</v>
      </c>
      <c r="C155" s="88">
        <v>0</v>
      </c>
      <c r="D155" s="88">
        <v>0</v>
      </c>
      <c r="E155" s="88">
        <v>0</v>
      </c>
      <c r="F155" s="88">
        <v>0</v>
      </c>
      <c r="G155" s="88">
        <v>0</v>
      </c>
      <c r="H155" s="88">
        <v>0</v>
      </c>
      <c r="I155" s="88">
        <v>0</v>
      </c>
      <c r="J155" s="88">
        <v>0</v>
      </c>
      <c r="K155" s="88">
        <v>0</v>
      </c>
      <c r="L155" s="89">
        <v>0</v>
      </c>
      <c r="M155" s="88">
        <v>0</v>
      </c>
      <c r="N155" s="88">
        <v>0</v>
      </c>
      <c r="O155" s="88">
        <v>0</v>
      </c>
      <c r="P155" s="88">
        <v>0</v>
      </c>
      <c r="Q155" s="88">
        <v>0</v>
      </c>
      <c r="R155" s="88">
        <v>0</v>
      </c>
      <c r="S155" s="88">
        <v>0</v>
      </c>
      <c r="T155" s="88">
        <v>0</v>
      </c>
      <c r="U155" s="88">
        <v>0</v>
      </c>
      <c r="V155" s="88">
        <v>0</v>
      </c>
      <c r="W155" s="88">
        <v>0</v>
      </c>
      <c r="X155" s="88">
        <v>0</v>
      </c>
      <c r="Y155" s="88">
        <v>0</v>
      </c>
      <c r="Z155" s="88"/>
      <c r="AA155" s="88">
        <v>0</v>
      </c>
      <c r="AB155" s="88">
        <v>0</v>
      </c>
      <c r="AC155" s="88">
        <v>0</v>
      </c>
      <c r="AD155" s="88">
        <v>0</v>
      </c>
      <c r="AE155" s="88">
        <v>0</v>
      </c>
      <c r="AF155" s="88">
        <v>0</v>
      </c>
      <c r="AG155" s="88">
        <v>0</v>
      </c>
      <c r="AH155" s="88">
        <v>0</v>
      </c>
      <c r="AI155" s="88">
        <v>0</v>
      </c>
      <c r="AJ155" s="88">
        <v>0</v>
      </c>
      <c r="AK155" s="88">
        <v>0</v>
      </c>
      <c r="AL155" s="88">
        <v>0</v>
      </c>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c r="CX155" s="21"/>
      <c r="CY155" s="21"/>
      <c r="CZ155" s="21"/>
      <c r="DA155" s="21"/>
      <c r="DB155" s="21"/>
      <c r="DC155" s="21"/>
      <c r="DD155" s="21"/>
      <c r="DE155" s="21"/>
      <c r="DF155" s="21"/>
      <c r="DG155" s="21"/>
      <c r="DH155" s="21"/>
      <c r="DI155" s="21"/>
      <c r="DJ155" s="21"/>
      <c r="DK155" s="21"/>
      <c r="DL155" s="21"/>
      <c r="DM155" s="21"/>
      <c r="DN155" s="21"/>
      <c r="DO155" s="21"/>
      <c r="DP155" s="21"/>
      <c r="DQ155" s="21"/>
      <c r="DR155" s="21"/>
      <c r="DS155" s="21"/>
      <c r="DT155" s="21"/>
      <c r="DU155" s="21"/>
      <c r="DV155" s="21"/>
      <c r="DW155" s="21"/>
      <c r="DX155" s="21"/>
      <c r="DY155" s="21"/>
      <c r="DZ155" s="21"/>
      <c r="EA155" s="21"/>
    </row>
    <row r="156" spans="1:131">
      <c r="A156" s="21"/>
      <c r="B156" s="21" t="s">
        <v>72</v>
      </c>
      <c r="C156" s="88">
        <v>0</v>
      </c>
      <c r="D156" s="88">
        <v>0</v>
      </c>
      <c r="E156" s="88">
        <v>0</v>
      </c>
      <c r="F156" s="88">
        <v>0</v>
      </c>
      <c r="G156" s="88">
        <v>0</v>
      </c>
      <c r="H156" s="88">
        <v>0</v>
      </c>
      <c r="I156" s="88">
        <v>0</v>
      </c>
      <c r="J156" s="88">
        <v>0</v>
      </c>
      <c r="K156" s="88">
        <v>0</v>
      </c>
      <c r="L156" s="89">
        <v>0</v>
      </c>
      <c r="M156" s="88">
        <v>0</v>
      </c>
      <c r="N156" s="88">
        <v>0</v>
      </c>
      <c r="O156" s="88">
        <v>0</v>
      </c>
      <c r="P156" s="88">
        <v>0</v>
      </c>
      <c r="Q156" s="88">
        <v>0</v>
      </c>
      <c r="R156" s="88">
        <v>0</v>
      </c>
      <c r="S156" s="88">
        <v>0</v>
      </c>
      <c r="T156" s="88">
        <v>0</v>
      </c>
      <c r="U156" s="88">
        <v>0</v>
      </c>
      <c r="V156" s="88">
        <v>0</v>
      </c>
      <c r="W156" s="88">
        <v>0</v>
      </c>
      <c r="X156" s="88">
        <v>0</v>
      </c>
      <c r="Y156" s="88">
        <v>0</v>
      </c>
      <c r="Z156" s="88"/>
      <c r="AA156" s="88">
        <v>0</v>
      </c>
      <c r="AB156" s="88">
        <v>0</v>
      </c>
      <c r="AC156" s="88">
        <v>0</v>
      </c>
      <c r="AD156" s="88">
        <v>0</v>
      </c>
      <c r="AE156" s="88">
        <v>0</v>
      </c>
      <c r="AF156" s="88">
        <v>0</v>
      </c>
      <c r="AG156" s="88">
        <v>0</v>
      </c>
      <c r="AH156" s="88">
        <v>0</v>
      </c>
      <c r="AI156" s="88">
        <v>0</v>
      </c>
      <c r="AJ156" s="88">
        <v>0</v>
      </c>
      <c r="AK156" s="88">
        <v>0</v>
      </c>
      <c r="AL156" s="88">
        <v>0</v>
      </c>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c r="CX156" s="21"/>
      <c r="CY156" s="21"/>
      <c r="CZ156" s="21"/>
      <c r="DA156" s="21"/>
      <c r="DB156" s="21"/>
      <c r="DC156" s="21"/>
      <c r="DD156" s="21"/>
      <c r="DE156" s="21"/>
      <c r="DF156" s="21"/>
      <c r="DG156" s="21"/>
      <c r="DH156" s="21"/>
      <c r="DI156" s="21"/>
      <c r="DJ156" s="21"/>
      <c r="DK156" s="21"/>
      <c r="DL156" s="21"/>
      <c r="DM156" s="21"/>
      <c r="DN156" s="21"/>
      <c r="DO156" s="21"/>
      <c r="DP156" s="21"/>
      <c r="DQ156" s="21"/>
      <c r="DR156" s="21"/>
      <c r="DS156" s="21"/>
      <c r="DT156" s="21"/>
      <c r="DU156" s="21"/>
      <c r="DV156" s="21"/>
      <c r="DW156" s="21"/>
      <c r="DX156" s="21"/>
      <c r="DY156" s="21"/>
      <c r="DZ156" s="21"/>
      <c r="EA156" s="21"/>
    </row>
    <row r="157" spans="1:131">
      <c r="A157" s="21"/>
      <c r="B157" s="21" t="s">
        <v>73</v>
      </c>
      <c r="C157" s="88">
        <v>0</v>
      </c>
      <c r="D157" s="88">
        <v>0</v>
      </c>
      <c r="E157" s="88">
        <v>0</v>
      </c>
      <c r="F157" s="88">
        <v>0</v>
      </c>
      <c r="G157" s="88">
        <v>0</v>
      </c>
      <c r="H157" s="88">
        <v>0</v>
      </c>
      <c r="I157" s="88">
        <v>0</v>
      </c>
      <c r="J157" s="88">
        <v>0</v>
      </c>
      <c r="K157" s="88">
        <v>0</v>
      </c>
      <c r="L157" s="89">
        <v>0</v>
      </c>
      <c r="M157" s="88">
        <v>0</v>
      </c>
      <c r="N157" s="88">
        <v>0</v>
      </c>
      <c r="O157" s="88">
        <v>0</v>
      </c>
      <c r="P157" s="88">
        <v>0</v>
      </c>
      <c r="Q157" s="88">
        <v>0</v>
      </c>
      <c r="R157" s="88">
        <v>0</v>
      </c>
      <c r="S157" s="88">
        <v>0</v>
      </c>
      <c r="T157" s="88">
        <v>0</v>
      </c>
      <c r="U157" s="88">
        <v>0</v>
      </c>
      <c r="V157" s="88">
        <v>0</v>
      </c>
      <c r="W157" s="88">
        <v>0</v>
      </c>
      <c r="X157" s="88">
        <v>0</v>
      </c>
      <c r="Y157" s="88">
        <v>0</v>
      </c>
      <c r="Z157" s="88"/>
      <c r="AA157" s="88">
        <v>0</v>
      </c>
      <c r="AB157" s="88">
        <v>0</v>
      </c>
      <c r="AC157" s="88">
        <v>0</v>
      </c>
      <c r="AD157" s="88">
        <v>0</v>
      </c>
      <c r="AE157" s="88">
        <v>0</v>
      </c>
      <c r="AF157" s="88">
        <v>0</v>
      </c>
      <c r="AG157" s="88">
        <v>0</v>
      </c>
      <c r="AH157" s="88">
        <v>0</v>
      </c>
      <c r="AI157" s="88">
        <v>0</v>
      </c>
      <c r="AJ157" s="88">
        <v>0</v>
      </c>
      <c r="AK157" s="88">
        <v>0</v>
      </c>
      <c r="AL157" s="88">
        <v>0</v>
      </c>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21"/>
      <c r="CY157" s="21"/>
      <c r="CZ157" s="21"/>
      <c r="DA157" s="21"/>
      <c r="DB157" s="21"/>
      <c r="DC157" s="21"/>
      <c r="DD157" s="21"/>
      <c r="DE157" s="21"/>
      <c r="DF157" s="21"/>
      <c r="DG157" s="21"/>
      <c r="DH157" s="21"/>
      <c r="DI157" s="21"/>
      <c r="DJ157" s="21"/>
      <c r="DK157" s="21"/>
      <c r="DL157" s="21"/>
      <c r="DM157" s="21"/>
      <c r="DN157" s="21"/>
      <c r="DO157" s="21"/>
      <c r="DP157" s="21"/>
      <c r="DQ157" s="21"/>
      <c r="DR157" s="21"/>
      <c r="DS157" s="21"/>
      <c r="DT157" s="21"/>
      <c r="DU157" s="21"/>
      <c r="DV157" s="21"/>
      <c r="DW157" s="21"/>
      <c r="DX157" s="21"/>
      <c r="DY157" s="21"/>
      <c r="DZ157" s="21"/>
      <c r="EA157" s="21"/>
    </row>
    <row r="158" spans="1:131">
      <c r="A158" s="21"/>
      <c r="B158" s="21" t="s">
        <v>74</v>
      </c>
      <c r="C158" s="88">
        <v>0</v>
      </c>
      <c r="D158" s="88">
        <v>0</v>
      </c>
      <c r="E158" s="88">
        <v>0</v>
      </c>
      <c r="F158" s="88">
        <v>0</v>
      </c>
      <c r="G158" s="88">
        <v>0</v>
      </c>
      <c r="H158" s="88">
        <v>0</v>
      </c>
      <c r="I158" s="88">
        <v>0</v>
      </c>
      <c r="J158" s="88">
        <v>0</v>
      </c>
      <c r="K158" s="88">
        <v>0</v>
      </c>
      <c r="L158" s="89">
        <v>0</v>
      </c>
      <c r="M158" s="88">
        <v>0</v>
      </c>
      <c r="N158" s="88">
        <v>0</v>
      </c>
      <c r="O158" s="88">
        <v>0</v>
      </c>
      <c r="P158" s="88">
        <v>0</v>
      </c>
      <c r="Q158" s="88">
        <v>0</v>
      </c>
      <c r="R158" s="88">
        <v>0</v>
      </c>
      <c r="S158" s="88">
        <v>0</v>
      </c>
      <c r="T158" s="88">
        <v>0</v>
      </c>
      <c r="U158" s="88">
        <v>0</v>
      </c>
      <c r="V158" s="88">
        <v>0</v>
      </c>
      <c r="W158" s="88">
        <v>0</v>
      </c>
      <c r="X158" s="88">
        <v>0</v>
      </c>
      <c r="Y158" s="88">
        <v>0</v>
      </c>
      <c r="Z158" s="88"/>
      <c r="AA158" s="88">
        <v>0</v>
      </c>
      <c r="AB158" s="88">
        <v>0</v>
      </c>
      <c r="AC158" s="88">
        <v>0</v>
      </c>
      <c r="AD158" s="88">
        <v>0</v>
      </c>
      <c r="AE158" s="88">
        <v>0</v>
      </c>
      <c r="AF158" s="88">
        <v>0</v>
      </c>
      <c r="AG158" s="88">
        <v>0</v>
      </c>
      <c r="AH158" s="88">
        <v>0</v>
      </c>
      <c r="AI158" s="88">
        <v>0</v>
      </c>
      <c r="AJ158" s="88">
        <v>0</v>
      </c>
      <c r="AK158" s="88">
        <v>0</v>
      </c>
      <c r="AL158" s="88">
        <v>0</v>
      </c>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21"/>
      <c r="CY158" s="21"/>
      <c r="CZ158" s="21"/>
      <c r="DA158" s="21"/>
      <c r="DB158" s="21"/>
      <c r="DC158" s="21"/>
      <c r="DD158" s="21"/>
      <c r="DE158" s="21"/>
      <c r="DF158" s="21"/>
      <c r="DG158" s="21"/>
      <c r="DH158" s="21"/>
      <c r="DI158" s="21"/>
      <c r="DJ158" s="21"/>
      <c r="DK158" s="21"/>
      <c r="DL158" s="21"/>
      <c r="DM158" s="21"/>
      <c r="DN158" s="21"/>
      <c r="DO158" s="21"/>
      <c r="DP158" s="21"/>
      <c r="DQ158" s="21"/>
      <c r="DR158" s="21"/>
      <c r="DS158" s="21"/>
      <c r="DT158" s="21"/>
      <c r="DU158" s="21"/>
      <c r="DV158" s="21"/>
      <c r="DW158" s="21"/>
      <c r="DX158" s="21"/>
      <c r="DY158" s="21"/>
      <c r="DZ158" s="21"/>
      <c r="EA158" s="21"/>
    </row>
    <row r="159" spans="1:131">
      <c r="A159" s="21"/>
      <c r="B159" s="21" t="s">
        <v>75</v>
      </c>
      <c r="C159" s="88">
        <v>0</v>
      </c>
      <c r="D159" s="88">
        <v>0</v>
      </c>
      <c r="E159" s="88">
        <v>0</v>
      </c>
      <c r="F159" s="88">
        <v>0</v>
      </c>
      <c r="G159" s="88">
        <v>0</v>
      </c>
      <c r="H159" s="88">
        <v>0</v>
      </c>
      <c r="I159" s="88">
        <v>0</v>
      </c>
      <c r="J159" s="88">
        <v>0</v>
      </c>
      <c r="K159" s="88">
        <v>0</v>
      </c>
      <c r="L159" s="89">
        <v>0</v>
      </c>
      <c r="M159" s="88">
        <v>0</v>
      </c>
      <c r="N159" s="88">
        <v>0</v>
      </c>
      <c r="O159" s="88">
        <v>0</v>
      </c>
      <c r="P159" s="88">
        <v>0</v>
      </c>
      <c r="Q159" s="88">
        <v>0</v>
      </c>
      <c r="R159" s="88">
        <v>0</v>
      </c>
      <c r="S159" s="88">
        <v>0</v>
      </c>
      <c r="T159" s="88">
        <v>0</v>
      </c>
      <c r="U159" s="88">
        <v>0</v>
      </c>
      <c r="V159" s="88">
        <v>0</v>
      </c>
      <c r="W159" s="88">
        <v>0</v>
      </c>
      <c r="X159" s="88">
        <v>0</v>
      </c>
      <c r="Y159" s="88">
        <v>0</v>
      </c>
      <c r="Z159" s="88"/>
      <c r="AA159" s="88">
        <v>0</v>
      </c>
      <c r="AB159" s="88">
        <v>0</v>
      </c>
      <c r="AC159" s="88">
        <v>0</v>
      </c>
      <c r="AD159" s="88">
        <v>0</v>
      </c>
      <c r="AE159" s="88">
        <v>0</v>
      </c>
      <c r="AF159" s="88">
        <v>0</v>
      </c>
      <c r="AG159" s="88">
        <v>0</v>
      </c>
      <c r="AH159" s="88">
        <v>0</v>
      </c>
      <c r="AI159" s="88">
        <v>0</v>
      </c>
      <c r="AJ159" s="88">
        <v>0</v>
      </c>
      <c r="AK159" s="88">
        <v>0</v>
      </c>
      <c r="AL159" s="88">
        <v>0</v>
      </c>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c r="DT159" s="21"/>
      <c r="DU159" s="21"/>
      <c r="DV159" s="21"/>
      <c r="DW159" s="21"/>
      <c r="DX159" s="21"/>
      <c r="DY159" s="21"/>
      <c r="DZ159" s="21"/>
      <c r="EA159" s="21"/>
    </row>
    <row r="160" spans="1:131">
      <c r="A160" s="21"/>
      <c r="B160" s="21" t="s">
        <v>76</v>
      </c>
      <c r="C160" s="88">
        <v>0</v>
      </c>
      <c r="D160" s="88">
        <v>0</v>
      </c>
      <c r="E160" s="88">
        <v>0</v>
      </c>
      <c r="F160" s="88">
        <v>0</v>
      </c>
      <c r="G160" s="88">
        <v>0</v>
      </c>
      <c r="H160" s="88">
        <v>0</v>
      </c>
      <c r="I160" s="88">
        <v>0</v>
      </c>
      <c r="J160" s="88">
        <v>0</v>
      </c>
      <c r="K160" s="88">
        <v>0</v>
      </c>
      <c r="L160" s="89">
        <v>0</v>
      </c>
      <c r="M160" s="88">
        <v>0</v>
      </c>
      <c r="N160" s="88">
        <v>0</v>
      </c>
      <c r="O160" s="88">
        <v>0</v>
      </c>
      <c r="P160" s="88">
        <v>0</v>
      </c>
      <c r="Q160" s="88">
        <v>0</v>
      </c>
      <c r="R160" s="88">
        <v>0</v>
      </c>
      <c r="S160" s="88">
        <v>0</v>
      </c>
      <c r="T160" s="88">
        <v>0</v>
      </c>
      <c r="U160" s="88">
        <v>0</v>
      </c>
      <c r="V160" s="88">
        <v>0</v>
      </c>
      <c r="W160" s="88">
        <v>0</v>
      </c>
      <c r="X160" s="88">
        <v>0</v>
      </c>
      <c r="Y160" s="88">
        <v>0</v>
      </c>
      <c r="Z160" s="88"/>
      <c r="AA160" s="88">
        <v>0</v>
      </c>
      <c r="AB160" s="88">
        <v>0</v>
      </c>
      <c r="AC160" s="88">
        <v>0</v>
      </c>
      <c r="AD160" s="88">
        <v>0</v>
      </c>
      <c r="AE160" s="88">
        <v>0</v>
      </c>
      <c r="AF160" s="88">
        <v>0</v>
      </c>
      <c r="AG160" s="88">
        <v>0</v>
      </c>
      <c r="AH160" s="88">
        <v>0</v>
      </c>
      <c r="AI160" s="88">
        <v>0</v>
      </c>
      <c r="AJ160" s="88">
        <v>0</v>
      </c>
      <c r="AK160" s="88">
        <v>0</v>
      </c>
      <c r="AL160" s="88">
        <v>0</v>
      </c>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c r="DT160" s="21"/>
      <c r="DU160" s="21"/>
      <c r="DV160" s="21"/>
      <c r="DW160" s="21"/>
      <c r="DX160" s="21"/>
      <c r="DY160" s="21"/>
      <c r="DZ160" s="21"/>
      <c r="EA160" s="21"/>
    </row>
    <row r="161" spans="1:131">
      <c r="A161" s="21"/>
      <c r="B161" s="2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c r="DT161" s="21"/>
      <c r="DU161" s="21"/>
      <c r="DV161" s="21"/>
      <c r="DW161" s="21"/>
      <c r="DX161" s="21"/>
      <c r="DY161" s="21"/>
      <c r="DZ161" s="21"/>
      <c r="EA161" s="21"/>
    </row>
    <row r="162" spans="1:131">
      <c r="A162" s="21"/>
      <c r="B162" s="2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c r="DT162" s="21"/>
      <c r="DU162" s="21"/>
      <c r="DV162" s="21"/>
      <c r="DW162" s="21"/>
      <c r="DX162" s="21"/>
      <c r="DY162" s="21"/>
      <c r="DZ162" s="21"/>
      <c r="EA162" s="21"/>
    </row>
    <row r="163" spans="1:131" ht="13.5" thickBot="1">
      <c r="A163" s="57" t="s">
        <v>259</v>
      </c>
      <c r="B163" s="59"/>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c r="DT163" s="21"/>
      <c r="DU163" s="21"/>
      <c r="DV163" s="21"/>
      <c r="DW163" s="21"/>
      <c r="DX163" s="21"/>
      <c r="DY163" s="21"/>
      <c r="DZ163" s="21"/>
      <c r="EA163" s="21"/>
    </row>
    <row r="164" spans="1:131" ht="13.5" thickBot="1">
      <c r="A164" s="90"/>
      <c r="B164" s="91"/>
      <c r="C164" s="92"/>
      <c r="D164" s="92"/>
      <c r="E164" s="92"/>
      <c r="F164" s="92"/>
      <c r="G164" s="92"/>
      <c r="H164" s="92"/>
      <c r="I164" s="92"/>
      <c r="J164" s="92"/>
      <c r="K164" s="92"/>
      <c r="L164" s="92"/>
      <c r="M164" s="92"/>
      <c r="N164" s="92"/>
      <c r="O164" s="93" t="s">
        <v>374</v>
      </c>
      <c r="P164" s="94"/>
      <c r="Q164" s="94"/>
      <c r="R164" s="94"/>
      <c r="S164" s="94"/>
      <c r="T164" s="94"/>
      <c r="U164" s="94"/>
      <c r="V164" s="94"/>
      <c r="W164" s="94"/>
      <c r="X164" s="94"/>
      <c r="Y164" s="94"/>
      <c r="Z164" s="83"/>
      <c r="AA164" s="92"/>
      <c r="AB164" s="93" t="s">
        <v>375</v>
      </c>
      <c r="AC164" s="94"/>
      <c r="AD164" s="94"/>
      <c r="AE164" s="94"/>
      <c r="AF164" s="94"/>
      <c r="AG164" s="94"/>
      <c r="AH164" s="94"/>
      <c r="AI164" s="94"/>
      <c r="AJ164" s="94"/>
      <c r="AK164" s="94"/>
      <c r="AL164" s="94"/>
      <c r="AM164" s="83"/>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c r="DT164" s="21"/>
      <c r="DU164" s="21"/>
      <c r="DV164" s="21"/>
      <c r="DW164" s="21"/>
      <c r="DX164" s="21"/>
      <c r="DY164" s="21"/>
      <c r="DZ164" s="21"/>
      <c r="EA164" s="21"/>
    </row>
    <row r="165" spans="1:131" ht="102">
      <c r="A165" s="75" t="s">
        <v>152</v>
      </c>
      <c r="B165" s="76" t="s">
        <v>153</v>
      </c>
      <c r="C165" s="77" t="s">
        <v>54</v>
      </c>
      <c r="D165" s="77" t="s">
        <v>236</v>
      </c>
      <c r="E165" s="77" t="s">
        <v>237</v>
      </c>
      <c r="F165" s="77" t="s">
        <v>238</v>
      </c>
      <c r="G165" s="77" t="s">
        <v>239</v>
      </c>
      <c r="H165" s="77" t="s">
        <v>240</v>
      </c>
      <c r="I165" s="77" t="s">
        <v>241</v>
      </c>
      <c r="J165" s="77" t="s">
        <v>242</v>
      </c>
      <c r="K165" s="77" t="s">
        <v>53</v>
      </c>
      <c r="L165" s="77" t="s">
        <v>215</v>
      </c>
      <c r="M165" s="77" t="s">
        <v>243</v>
      </c>
      <c r="N165" s="77" t="s">
        <v>376</v>
      </c>
      <c r="O165" s="77" t="s">
        <v>244</v>
      </c>
      <c r="P165" s="77" t="s">
        <v>245</v>
      </c>
      <c r="Q165" s="77" t="s">
        <v>246</v>
      </c>
      <c r="R165" s="77" t="s">
        <v>247</v>
      </c>
      <c r="S165" s="77" t="s">
        <v>248</v>
      </c>
      <c r="T165" s="77" t="s">
        <v>249</v>
      </c>
      <c r="U165" s="77" t="s">
        <v>250</v>
      </c>
      <c r="V165" s="77" t="s">
        <v>251</v>
      </c>
      <c r="W165" s="77" t="s">
        <v>252</v>
      </c>
      <c r="X165" s="77" t="s">
        <v>253</v>
      </c>
      <c r="Y165" s="77" t="s">
        <v>254</v>
      </c>
      <c r="Z165" s="77" t="s">
        <v>255</v>
      </c>
      <c r="AA165" s="77"/>
      <c r="AB165" s="77" t="s">
        <v>244</v>
      </c>
      <c r="AC165" s="77" t="s">
        <v>245</v>
      </c>
      <c r="AD165" s="77" t="s">
        <v>246</v>
      </c>
      <c r="AE165" s="77" t="s">
        <v>247</v>
      </c>
      <c r="AF165" s="77" t="s">
        <v>248</v>
      </c>
      <c r="AG165" s="77" t="s">
        <v>249</v>
      </c>
      <c r="AH165" s="77" t="s">
        <v>250</v>
      </c>
      <c r="AI165" s="77" t="s">
        <v>251</v>
      </c>
      <c r="AJ165" s="77" t="s">
        <v>252</v>
      </c>
      <c r="AK165" s="77" t="s">
        <v>253</v>
      </c>
      <c r="AL165" s="77" t="s">
        <v>254</v>
      </c>
      <c r="AM165" s="77" t="s">
        <v>255</v>
      </c>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c r="DT165" s="21"/>
      <c r="DU165" s="21"/>
      <c r="DV165" s="21"/>
      <c r="DW165" s="21"/>
      <c r="DX165" s="21"/>
      <c r="DY165" s="21"/>
      <c r="DZ165" s="21"/>
      <c r="EA165" s="21"/>
    </row>
    <row r="166" spans="1:131">
      <c r="A166" s="21" t="s">
        <v>560</v>
      </c>
      <c r="B166" s="21"/>
      <c r="C166" s="51">
        <v>0</v>
      </c>
      <c r="D166" s="51">
        <v>0</v>
      </c>
      <c r="E166" s="51">
        <v>0</v>
      </c>
      <c r="F166" s="51">
        <v>0</v>
      </c>
      <c r="G166" s="51">
        <v>0</v>
      </c>
      <c r="H166" s="51">
        <v>0</v>
      </c>
      <c r="I166" s="51">
        <v>0</v>
      </c>
      <c r="J166" s="51">
        <v>9999</v>
      </c>
      <c r="K166" s="51">
        <v>9999</v>
      </c>
      <c r="L166" s="79">
        <v>9999</v>
      </c>
      <c r="M166" s="51">
        <v>0</v>
      </c>
      <c r="N166" s="51">
        <v>0</v>
      </c>
      <c r="O166" s="51">
        <v>0</v>
      </c>
      <c r="P166" s="51">
        <v>0</v>
      </c>
      <c r="Q166" s="51">
        <v>0</v>
      </c>
      <c r="R166" s="51">
        <v>0</v>
      </c>
      <c r="S166" s="51">
        <v>0</v>
      </c>
      <c r="T166" s="51">
        <v>0</v>
      </c>
      <c r="U166" s="51">
        <v>0</v>
      </c>
      <c r="V166" s="51">
        <v>0</v>
      </c>
      <c r="W166" s="51">
        <v>0</v>
      </c>
      <c r="X166" s="51">
        <v>0</v>
      </c>
      <c r="Y166" s="51">
        <v>0</v>
      </c>
      <c r="Z166" s="51">
        <v>0</v>
      </c>
      <c r="AA166" s="51"/>
      <c r="AB166" s="51">
        <v>0</v>
      </c>
      <c r="AC166" s="51">
        <v>0</v>
      </c>
      <c r="AD166" s="51">
        <v>0</v>
      </c>
      <c r="AE166" s="51">
        <v>0</v>
      </c>
      <c r="AF166" s="51">
        <v>0</v>
      </c>
      <c r="AG166" s="51">
        <v>0</v>
      </c>
      <c r="AH166" s="51">
        <v>0</v>
      </c>
      <c r="AI166" s="51">
        <v>0</v>
      </c>
      <c r="AJ166" s="51">
        <v>0</v>
      </c>
      <c r="AK166" s="51">
        <v>0</v>
      </c>
      <c r="AL166" s="51">
        <v>0</v>
      </c>
      <c r="AM166" s="41">
        <v>0</v>
      </c>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c r="DT166" s="21"/>
      <c r="DU166" s="21"/>
      <c r="DV166" s="21"/>
      <c r="DW166" s="21"/>
      <c r="DX166" s="21"/>
      <c r="DY166" s="21"/>
      <c r="DZ166" s="21"/>
      <c r="EA166" s="21"/>
    </row>
    <row r="167" spans="1:131">
      <c r="A167" s="21" t="s">
        <v>561</v>
      </c>
      <c r="B167" s="21"/>
      <c r="C167" s="51">
        <v>0</v>
      </c>
      <c r="D167" s="51">
        <v>0</v>
      </c>
      <c r="E167" s="51">
        <v>0</v>
      </c>
      <c r="F167" s="51">
        <v>0</v>
      </c>
      <c r="G167" s="51">
        <v>0</v>
      </c>
      <c r="H167" s="51">
        <v>0</v>
      </c>
      <c r="I167" s="51">
        <v>0</v>
      </c>
      <c r="J167" s="51">
        <v>9999</v>
      </c>
      <c r="K167" s="51">
        <v>9999</v>
      </c>
      <c r="L167" s="79">
        <v>9999</v>
      </c>
      <c r="M167" s="51">
        <v>0</v>
      </c>
      <c r="N167" s="51">
        <v>0</v>
      </c>
      <c r="O167" s="51">
        <v>0</v>
      </c>
      <c r="P167" s="51">
        <v>0</v>
      </c>
      <c r="Q167" s="51">
        <v>0</v>
      </c>
      <c r="R167" s="51">
        <v>0</v>
      </c>
      <c r="S167" s="51">
        <v>0</v>
      </c>
      <c r="T167" s="51">
        <v>0</v>
      </c>
      <c r="U167" s="51">
        <v>0</v>
      </c>
      <c r="V167" s="51">
        <v>0</v>
      </c>
      <c r="W167" s="51">
        <v>0</v>
      </c>
      <c r="X167" s="51">
        <v>0</v>
      </c>
      <c r="Y167" s="51">
        <v>0</v>
      </c>
      <c r="Z167" s="51">
        <v>0</v>
      </c>
      <c r="AA167" s="51"/>
      <c r="AB167" s="51">
        <v>0</v>
      </c>
      <c r="AC167" s="51">
        <v>0</v>
      </c>
      <c r="AD167" s="51">
        <v>0</v>
      </c>
      <c r="AE167" s="51">
        <v>0</v>
      </c>
      <c r="AF167" s="51">
        <v>0</v>
      </c>
      <c r="AG167" s="51">
        <v>0</v>
      </c>
      <c r="AH167" s="51">
        <v>0</v>
      </c>
      <c r="AI167" s="51">
        <v>0</v>
      </c>
      <c r="AJ167" s="51">
        <v>0</v>
      </c>
      <c r="AK167" s="51">
        <v>0</v>
      </c>
      <c r="AL167" s="51">
        <v>0</v>
      </c>
      <c r="AM167" s="41">
        <v>0</v>
      </c>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c r="DT167" s="21"/>
      <c r="DU167" s="21"/>
      <c r="DV167" s="21"/>
      <c r="DW167" s="21"/>
      <c r="DX167" s="21"/>
      <c r="DY167" s="21"/>
      <c r="DZ167" s="21"/>
      <c r="EA167" s="21"/>
    </row>
    <row r="168" spans="1:131">
      <c r="A168" s="21" t="s">
        <v>562</v>
      </c>
      <c r="B168" s="21"/>
      <c r="C168" s="51">
        <v>0</v>
      </c>
      <c r="D168" s="51">
        <v>0</v>
      </c>
      <c r="E168" s="51">
        <v>0</v>
      </c>
      <c r="F168" s="51">
        <v>0</v>
      </c>
      <c r="G168" s="51">
        <v>0</v>
      </c>
      <c r="H168" s="51">
        <v>0</v>
      </c>
      <c r="I168" s="51">
        <v>0</v>
      </c>
      <c r="J168" s="51">
        <v>9999</v>
      </c>
      <c r="K168" s="51">
        <v>9999</v>
      </c>
      <c r="L168" s="79">
        <v>9999</v>
      </c>
      <c r="M168" s="51">
        <v>0</v>
      </c>
      <c r="N168" s="51">
        <v>0</v>
      </c>
      <c r="O168" s="51">
        <v>0</v>
      </c>
      <c r="P168" s="51">
        <v>0</v>
      </c>
      <c r="Q168" s="51">
        <v>0</v>
      </c>
      <c r="R168" s="51">
        <v>0</v>
      </c>
      <c r="S168" s="51">
        <v>0</v>
      </c>
      <c r="T168" s="51">
        <v>0</v>
      </c>
      <c r="U168" s="51">
        <v>0</v>
      </c>
      <c r="V168" s="51">
        <v>0</v>
      </c>
      <c r="W168" s="51">
        <v>0</v>
      </c>
      <c r="X168" s="51">
        <v>0</v>
      </c>
      <c r="Y168" s="51">
        <v>0</v>
      </c>
      <c r="Z168" s="51">
        <v>0</v>
      </c>
      <c r="AA168" s="51"/>
      <c r="AB168" s="51">
        <v>0</v>
      </c>
      <c r="AC168" s="51">
        <v>0</v>
      </c>
      <c r="AD168" s="51">
        <v>0</v>
      </c>
      <c r="AE168" s="51">
        <v>0</v>
      </c>
      <c r="AF168" s="51">
        <v>0</v>
      </c>
      <c r="AG168" s="51">
        <v>0</v>
      </c>
      <c r="AH168" s="51">
        <v>0</v>
      </c>
      <c r="AI168" s="51">
        <v>0</v>
      </c>
      <c r="AJ168" s="51">
        <v>0</v>
      </c>
      <c r="AK168" s="51">
        <v>0</v>
      </c>
      <c r="AL168" s="51">
        <v>0</v>
      </c>
      <c r="AM168" s="41">
        <v>0</v>
      </c>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c r="DT168" s="21"/>
      <c r="DU168" s="21"/>
      <c r="DV168" s="21"/>
      <c r="DW168" s="21"/>
      <c r="DX168" s="21"/>
      <c r="DY168" s="21"/>
      <c r="DZ168" s="21"/>
      <c r="EA168" s="21"/>
    </row>
    <row r="169" spans="1:131">
      <c r="A169" s="21" t="s">
        <v>563</v>
      </c>
      <c r="B169" s="21"/>
      <c r="C169" s="51">
        <v>0</v>
      </c>
      <c r="D169" s="51">
        <v>0</v>
      </c>
      <c r="E169" s="51">
        <v>0</v>
      </c>
      <c r="F169" s="51">
        <v>0</v>
      </c>
      <c r="G169" s="51">
        <v>0</v>
      </c>
      <c r="H169" s="51">
        <v>0</v>
      </c>
      <c r="I169" s="51">
        <v>0</v>
      </c>
      <c r="J169" s="51">
        <v>9999</v>
      </c>
      <c r="K169" s="51">
        <v>9999</v>
      </c>
      <c r="L169" s="79">
        <v>9999</v>
      </c>
      <c r="M169" s="51">
        <v>0</v>
      </c>
      <c r="N169" s="51">
        <v>0</v>
      </c>
      <c r="O169" s="51">
        <v>0</v>
      </c>
      <c r="P169" s="51">
        <v>0</v>
      </c>
      <c r="Q169" s="51">
        <v>0</v>
      </c>
      <c r="R169" s="51">
        <v>0</v>
      </c>
      <c r="S169" s="51">
        <v>0</v>
      </c>
      <c r="T169" s="51">
        <v>0</v>
      </c>
      <c r="U169" s="51">
        <v>0</v>
      </c>
      <c r="V169" s="51">
        <v>0</v>
      </c>
      <c r="W169" s="51">
        <v>0</v>
      </c>
      <c r="X169" s="51">
        <v>0</v>
      </c>
      <c r="Y169" s="51">
        <v>0</v>
      </c>
      <c r="Z169" s="51">
        <v>0</v>
      </c>
      <c r="AA169" s="51"/>
      <c r="AB169" s="51">
        <v>0</v>
      </c>
      <c r="AC169" s="51">
        <v>0</v>
      </c>
      <c r="AD169" s="51">
        <v>0</v>
      </c>
      <c r="AE169" s="51">
        <v>0</v>
      </c>
      <c r="AF169" s="51">
        <v>0</v>
      </c>
      <c r="AG169" s="51">
        <v>0</v>
      </c>
      <c r="AH169" s="51">
        <v>0</v>
      </c>
      <c r="AI169" s="51">
        <v>0</v>
      </c>
      <c r="AJ169" s="51">
        <v>0</v>
      </c>
      <c r="AK169" s="51">
        <v>0</v>
      </c>
      <c r="AL169" s="51">
        <v>0</v>
      </c>
      <c r="AM169" s="41">
        <v>0</v>
      </c>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c r="DT169" s="21"/>
      <c r="DU169" s="21"/>
      <c r="DV169" s="21"/>
      <c r="DW169" s="21"/>
      <c r="DX169" s="21"/>
      <c r="DY169" s="21"/>
      <c r="DZ169" s="21"/>
      <c r="EA169" s="21"/>
    </row>
    <row r="170" spans="1:131">
      <c r="A170" s="21" t="s">
        <v>564</v>
      </c>
      <c r="B170" s="21"/>
      <c r="C170" s="51">
        <v>0</v>
      </c>
      <c r="D170" s="51">
        <v>0</v>
      </c>
      <c r="E170" s="51">
        <v>0</v>
      </c>
      <c r="F170" s="51">
        <v>0</v>
      </c>
      <c r="G170" s="51">
        <v>0</v>
      </c>
      <c r="H170" s="51">
        <v>0</v>
      </c>
      <c r="I170" s="51">
        <v>0</v>
      </c>
      <c r="J170" s="51">
        <v>9999</v>
      </c>
      <c r="K170" s="51">
        <v>9999</v>
      </c>
      <c r="L170" s="79">
        <v>9999</v>
      </c>
      <c r="M170" s="51">
        <v>0</v>
      </c>
      <c r="N170" s="51">
        <v>0</v>
      </c>
      <c r="O170" s="51">
        <v>0</v>
      </c>
      <c r="P170" s="51">
        <v>0</v>
      </c>
      <c r="Q170" s="51">
        <v>0</v>
      </c>
      <c r="R170" s="51">
        <v>0</v>
      </c>
      <c r="S170" s="51">
        <v>0</v>
      </c>
      <c r="T170" s="51">
        <v>0</v>
      </c>
      <c r="U170" s="51">
        <v>0</v>
      </c>
      <c r="V170" s="51">
        <v>0</v>
      </c>
      <c r="W170" s="51">
        <v>0</v>
      </c>
      <c r="X170" s="51">
        <v>0</v>
      </c>
      <c r="Y170" s="51">
        <v>0</v>
      </c>
      <c r="Z170" s="51">
        <v>0</v>
      </c>
      <c r="AA170" s="51"/>
      <c r="AB170" s="51">
        <v>0</v>
      </c>
      <c r="AC170" s="51">
        <v>0</v>
      </c>
      <c r="AD170" s="51">
        <v>0</v>
      </c>
      <c r="AE170" s="51">
        <v>0</v>
      </c>
      <c r="AF170" s="51">
        <v>0</v>
      </c>
      <c r="AG170" s="51">
        <v>0</v>
      </c>
      <c r="AH170" s="51">
        <v>0</v>
      </c>
      <c r="AI170" s="51">
        <v>0</v>
      </c>
      <c r="AJ170" s="51">
        <v>0</v>
      </c>
      <c r="AK170" s="51">
        <v>0</v>
      </c>
      <c r="AL170" s="51">
        <v>0</v>
      </c>
      <c r="AM170" s="41">
        <v>0</v>
      </c>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c r="DT170" s="21"/>
      <c r="DU170" s="21"/>
      <c r="DV170" s="21"/>
      <c r="DW170" s="21"/>
      <c r="DX170" s="21"/>
      <c r="DY170" s="21"/>
      <c r="DZ170" s="21"/>
      <c r="EA170" s="21"/>
    </row>
    <row r="171" spans="1:131">
      <c r="A171" s="21" t="s">
        <v>565</v>
      </c>
      <c r="B171" s="21"/>
      <c r="C171" s="51">
        <v>0</v>
      </c>
      <c r="D171" s="51">
        <v>0</v>
      </c>
      <c r="E171" s="51">
        <v>0</v>
      </c>
      <c r="F171" s="51">
        <v>0</v>
      </c>
      <c r="G171" s="51">
        <v>0</v>
      </c>
      <c r="H171" s="51">
        <v>0</v>
      </c>
      <c r="I171" s="51">
        <v>0</v>
      </c>
      <c r="J171" s="51">
        <v>9999</v>
      </c>
      <c r="K171" s="51">
        <v>9999</v>
      </c>
      <c r="L171" s="79">
        <v>9999</v>
      </c>
      <c r="M171" s="51">
        <v>0</v>
      </c>
      <c r="N171" s="51">
        <v>0</v>
      </c>
      <c r="O171" s="51">
        <v>0</v>
      </c>
      <c r="P171" s="51">
        <v>0</v>
      </c>
      <c r="Q171" s="51">
        <v>0</v>
      </c>
      <c r="R171" s="51">
        <v>0</v>
      </c>
      <c r="S171" s="51">
        <v>0</v>
      </c>
      <c r="T171" s="51">
        <v>0</v>
      </c>
      <c r="U171" s="51">
        <v>0</v>
      </c>
      <c r="V171" s="51">
        <v>0</v>
      </c>
      <c r="W171" s="51">
        <v>0</v>
      </c>
      <c r="X171" s="51">
        <v>0</v>
      </c>
      <c r="Y171" s="51">
        <v>0</v>
      </c>
      <c r="Z171" s="51">
        <v>0</v>
      </c>
      <c r="AA171" s="51"/>
      <c r="AB171" s="51">
        <v>0</v>
      </c>
      <c r="AC171" s="51">
        <v>0</v>
      </c>
      <c r="AD171" s="51">
        <v>0</v>
      </c>
      <c r="AE171" s="51">
        <v>0</v>
      </c>
      <c r="AF171" s="51">
        <v>0</v>
      </c>
      <c r="AG171" s="51">
        <v>0</v>
      </c>
      <c r="AH171" s="51">
        <v>0</v>
      </c>
      <c r="AI171" s="51">
        <v>0</v>
      </c>
      <c r="AJ171" s="51">
        <v>0</v>
      </c>
      <c r="AK171" s="51">
        <v>0</v>
      </c>
      <c r="AL171" s="51">
        <v>0</v>
      </c>
      <c r="AM171" s="41">
        <v>0</v>
      </c>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c r="DT171" s="21"/>
      <c r="DU171" s="21"/>
      <c r="DV171" s="21"/>
      <c r="DW171" s="21"/>
      <c r="DX171" s="21"/>
      <c r="DY171" s="21"/>
      <c r="DZ171" s="21"/>
      <c r="EA171" s="21"/>
    </row>
    <row r="172" spans="1:131">
      <c r="A172" s="21" t="s">
        <v>566</v>
      </c>
      <c r="B172" s="21"/>
      <c r="C172" s="51">
        <v>0</v>
      </c>
      <c r="D172" s="51">
        <v>0</v>
      </c>
      <c r="E172" s="51">
        <v>0</v>
      </c>
      <c r="F172" s="51">
        <v>0</v>
      </c>
      <c r="G172" s="51">
        <v>0</v>
      </c>
      <c r="H172" s="51">
        <v>0</v>
      </c>
      <c r="I172" s="51">
        <v>0</v>
      </c>
      <c r="J172" s="51">
        <v>9999</v>
      </c>
      <c r="K172" s="51">
        <v>9999</v>
      </c>
      <c r="L172" s="79">
        <v>9999</v>
      </c>
      <c r="M172" s="51">
        <v>0</v>
      </c>
      <c r="N172" s="51">
        <v>0</v>
      </c>
      <c r="O172" s="51">
        <v>0</v>
      </c>
      <c r="P172" s="51">
        <v>0</v>
      </c>
      <c r="Q172" s="51">
        <v>0</v>
      </c>
      <c r="R172" s="51">
        <v>0</v>
      </c>
      <c r="S172" s="51">
        <v>0</v>
      </c>
      <c r="T172" s="51">
        <v>0</v>
      </c>
      <c r="U172" s="51">
        <v>0</v>
      </c>
      <c r="V172" s="51">
        <v>0</v>
      </c>
      <c r="W172" s="51">
        <v>0</v>
      </c>
      <c r="X172" s="51">
        <v>0</v>
      </c>
      <c r="Y172" s="51">
        <v>0</v>
      </c>
      <c r="Z172" s="51">
        <v>0</v>
      </c>
      <c r="AA172" s="51"/>
      <c r="AB172" s="51">
        <v>0</v>
      </c>
      <c r="AC172" s="51">
        <v>0</v>
      </c>
      <c r="AD172" s="51">
        <v>0</v>
      </c>
      <c r="AE172" s="51">
        <v>0</v>
      </c>
      <c r="AF172" s="51">
        <v>0</v>
      </c>
      <c r="AG172" s="51">
        <v>0</v>
      </c>
      <c r="AH172" s="51">
        <v>0</v>
      </c>
      <c r="AI172" s="51">
        <v>0</v>
      </c>
      <c r="AJ172" s="51">
        <v>0</v>
      </c>
      <c r="AK172" s="51">
        <v>0</v>
      </c>
      <c r="AL172" s="51">
        <v>0</v>
      </c>
      <c r="AM172" s="41">
        <v>0</v>
      </c>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c r="DT172" s="21"/>
      <c r="DU172" s="21"/>
      <c r="DV172" s="21"/>
      <c r="DW172" s="21"/>
      <c r="DX172" s="21"/>
      <c r="DY172" s="21"/>
      <c r="DZ172" s="21"/>
      <c r="EA172" s="21"/>
    </row>
    <row r="173" spans="1:131">
      <c r="A173" s="21" t="s">
        <v>567</v>
      </c>
      <c r="B173" s="21"/>
      <c r="C173" s="51">
        <v>0</v>
      </c>
      <c r="D173" s="51">
        <v>0</v>
      </c>
      <c r="E173" s="51">
        <v>0</v>
      </c>
      <c r="F173" s="51">
        <v>0</v>
      </c>
      <c r="G173" s="51">
        <v>0</v>
      </c>
      <c r="H173" s="51">
        <v>0</v>
      </c>
      <c r="I173" s="51">
        <v>0</v>
      </c>
      <c r="J173" s="51">
        <v>9999</v>
      </c>
      <c r="K173" s="51">
        <v>9999</v>
      </c>
      <c r="L173" s="79">
        <v>9999</v>
      </c>
      <c r="M173" s="51">
        <v>0</v>
      </c>
      <c r="N173" s="51">
        <v>0</v>
      </c>
      <c r="O173" s="51">
        <v>0</v>
      </c>
      <c r="P173" s="51">
        <v>0</v>
      </c>
      <c r="Q173" s="51">
        <v>0</v>
      </c>
      <c r="R173" s="51">
        <v>0</v>
      </c>
      <c r="S173" s="51">
        <v>0</v>
      </c>
      <c r="T173" s="51">
        <v>0</v>
      </c>
      <c r="U173" s="51">
        <v>0</v>
      </c>
      <c r="V173" s="51">
        <v>0</v>
      </c>
      <c r="W173" s="51">
        <v>0</v>
      </c>
      <c r="X173" s="51">
        <v>0</v>
      </c>
      <c r="Y173" s="51">
        <v>0</v>
      </c>
      <c r="Z173" s="51">
        <v>0</v>
      </c>
      <c r="AA173" s="51"/>
      <c r="AB173" s="51">
        <v>0</v>
      </c>
      <c r="AC173" s="51">
        <v>0</v>
      </c>
      <c r="AD173" s="51">
        <v>0</v>
      </c>
      <c r="AE173" s="51">
        <v>0</v>
      </c>
      <c r="AF173" s="51">
        <v>0</v>
      </c>
      <c r="AG173" s="51">
        <v>0</v>
      </c>
      <c r="AH173" s="51">
        <v>0</v>
      </c>
      <c r="AI173" s="51">
        <v>0</v>
      </c>
      <c r="AJ173" s="51">
        <v>0</v>
      </c>
      <c r="AK173" s="51">
        <v>0</v>
      </c>
      <c r="AL173" s="51">
        <v>0</v>
      </c>
      <c r="AM173" s="41">
        <v>0</v>
      </c>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c r="DT173" s="21"/>
      <c r="DU173" s="21"/>
      <c r="DV173" s="21"/>
      <c r="DW173" s="21"/>
      <c r="DX173" s="21"/>
      <c r="DY173" s="21"/>
      <c r="DZ173" s="21"/>
      <c r="EA173" s="21"/>
    </row>
    <row r="174" spans="1:131">
      <c r="A174" s="21" t="s">
        <v>552</v>
      </c>
      <c r="B174" s="21"/>
      <c r="C174" s="51">
        <v>0.23397511787920566</v>
      </c>
      <c r="D174" s="51">
        <v>6.6520803205479095E-2</v>
      </c>
      <c r="E174" s="51">
        <v>1.3304160641095819E-2</v>
      </c>
      <c r="F174" s="51">
        <v>7.982496384657492E-2</v>
      </c>
      <c r="G174" s="51">
        <v>9.0162376287428514E-2</v>
      </c>
      <c r="H174" s="51">
        <v>0.13105285136043687</v>
      </c>
      <c r="I174" s="51">
        <v>2988.6369526566782</v>
      </c>
      <c r="J174" s="51">
        <v>7.322637236106468</v>
      </c>
      <c r="K174" s="51">
        <v>25.43678914830091</v>
      </c>
      <c r="L174" s="79">
        <v>1.3561194486638757</v>
      </c>
      <c r="M174" s="51">
        <v>1.8229817444235916E-3</v>
      </c>
      <c r="N174" s="51">
        <v>4.398413298989826E-5</v>
      </c>
      <c r="O174" s="51">
        <v>1.4671441122906165E-2</v>
      </c>
      <c r="P174" s="51">
        <v>1.319200548480815E-2</v>
      </c>
      <c r="Q174" s="51">
        <v>1.5180606972425577E-2</v>
      </c>
      <c r="R174" s="51">
        <v>1.4122836870371462E-2</v>
      </c>
      <c r="S174" s="51">
        <v>1.4418580006340812E-2</v>
      </c>
      <c r="T174" s="51">
        <v>1.4272442428609167E-2</v>
      </c>
      <c r="U174" s="51">
        <v>1.355906394022293E-2</v>
      </c>
      <c r="V174" s="51">
        <v>1.4128029736186159E-2</v>
      </c>
      <c r="W174" s="51">
        <v>1.3200095814351175E-2</v>
      </c>
      <c r="X174" s="51">
        <v>1.5050617507039685E-2</v>
      </c>
      <c r="Y174" s="51">
        <v>1.3318978205371135E-2</v>
      </c>
      <c r="Z174" s="51">
        <v>1.4500885485510153E-2</v>
      </c>
      <c r="AA174" s="51"/>
      <c r="AB174" s="51">
        <v>6.2289023342685977E-3</v>
      </c>
      <c r="AC174" s="51">
        <v>5.3516900641408863E-3</v>
      </c>
      <c r="AD174" s="51">
        <v>5.1333974889868029E-3</v>
      </c>
      <c r="AE174" s="51">
        <v>5.3601228094646717E-3</v>
      </c>
      <c r="AF174" s="51">
        <v>5.2589991456385848E-3</v>
      </c>
      <c r="AG174" s="51">
        <v>4.6146259114739994E-3</v>
      </c>
      <c r="AH174" s="51">
        <v>5.4181574122256085E-3</v>
      </c>
      <c r="AI174" s="51">
        <v>4.443437124251319E-3</v>
      </c>
      <c r="AJ174" s="51">
        <v>5.4703530841826711E-3</v>
      </c>
      <c r="AK174" s="51">
        <v>4.9132304046561421E-3</v>
      </c>
      <c r="AL174" s="51">
        <v>5.8948668686201102E-3</v>
      </c>
      <c r="AM174" s="41">
        <v>6.2717516571536578E-3</v>
      </c>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c r="DT174" s="21"/>
      <c r="DU174" s="21"/>
      <c r="DV174" s="21"/>
      <c r="DW174" s="21"/>
      <c r="DX174" s="21"/>
      <c r="DY174" s="21"/>
      <c r="DZ174" s="21"/>
      <c r="EA174" s="21"/>
    </row>
    <row r="175" spans="1:131">
      <c r="A175" s="21" t="s">
        <v>553</v>
      </c>
      <c r="B175" s="21"/>
      <c r="C175" s="51">
        <v>0.1533644606345945</v>
      </c>
      <c r="D175" s="51">
        <v>4.4991023263244743E-2</v>
      </c>
      <c r="E175" s="51">
        <v>8.9982046526489497E-3</v>
      </c>
      <c r="F175" s="51">
        <v>5.3989227915893695E-2</v>
      </c>
      <c r="G175" s="51">
        <v>6.0980886783444634E-2</v>
      </c>
      <c r="H175" s="51">
        <v>8.6799418498498523E-2</v>
      </c>
      <c r="I175" s="51">
        <v>3083.8020398354674</v>
      </c>
      <c r="J175" s="51">
        <v>7.8956649580766669</v>
      </c>
      <c r="K175" s="51">
        <v>25.908937486123577</v>
      </c>
      <c r="L175" s="79">
        <v>1.3386166385848097</v>
      </c>
      <c r="M175" s="51">
        <v>1.2094710974201953E-3</v>
      </c>
      <c r="N175" s="51">
        <v>2.8830428182361563E-5</v>
      </c>
      <c r="O175" s="51">
        <v>9.6167390573059178E-3</v>
      </c>
      <c r="P175" s="51">
        <v>8.6470083836466902E-3</v>
      </c>
      <c r="Q175" s="51">
        <v>9.9504837161093988E-3</v>
      </c>
      <c r="R175" s="51">
        <v>9.2571435752971561E-3</v>
      </c>
      <c r="S175" s="51">
        <v>9.4509953273357612E-3</v>
      </c>
      <c r="T175" s="51">
        <v>9.3552060357631819E-3</v>
      </c>
      <c r="U175" s="51">
        <v>8.8876054289492509E-3</v>
      </c>
      <c r="V175" s="51">
        <v>9.2605473605886762E-3</v>
      </c>
      <c r="W175" s="51">
        <v>8.6523113792727601E-3</v>
      </c>
      <c r="X175" s="51">
        <v>9.8652790822671838E-3</v>
      </c>
      <c r="Y175" s="51">
        <v>8.730235621572489E-3</v>
      </c>
      <c r="Z175" s="51">
        <v>9.5049443777069833E-3</v>
      </c>
      <c r="AA175" s="51"/>
      <c r="AB175" s="51">
        <v>4.0828796476292785E-3</v>
      </c>
      <c r="AC175" s="51">
        <v>3.5078903586415488E-3</v>
      </c>
      <c r="AD175" s="51">
        <v>3.3648053872458871E-3</v>
      </c>
      <c r="AE175" s="51">
        <v>3.5134177986957467E-3</v>
      </c>
      <c r="AF175" s="51">
        <v>3.4471339292798178E-3</v>
      </c>
      <c r="AG175" s="51">
        <v>3.0247644294766774E-3</v>
      </c>
      <c r="AH175" s="51">
        <v>3.5514579357464266E-3</v>
      </c>
      <c r="AI175" s="51">
        <v>2.9125547370227518E-3</v>
      </c>
      <c r="AJ175" s="51">
        <v>3.5856708091054133E-3</v>
      </c>
      <c r="AK175" s="51">
        <v>3.2204917249901628E-3</v>
      </c>
      <c r="AL175" s="51">
        <v>3.8639282929452557E-3</v>
      </c>
      <c r="AM175" s="41">
        <v>4.1109662380000439E-3</v>
      </c>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c r="DT175" s="21"/>
      <c r="DU175" s="21"/>
      <c r="DV175" s="21"/>
      <c r="DW175" s="21"/>
      <c r="DX175" s="21"/>
      <c r="DY175" s="21"/>
      <c r="DZ175" s="21"/>
      <c r="EA175" s="21"/>
    </row>
    <row r="176" spans="1:131">
      <c r="A176" s="21" t="s">
        <v>551</v>
      </c>
      <c r="B176" s="21"/>
      <c r="C176" s="51">
        <v>0.25024932153913831</v>
      </c>
      <c r="D176" s="51">
        <v>7.4393565149959151E-2</v>
      </c>
      <c r="E176" s="51">
        <v>1.487871302999183E-2</v>
      </c>
      <c r="F176" s="51">
        <v>8.9272278179950981E-2</v>
      </c>
      <c r="G176" s="51">
        <v>0.10083312725035573</v>
      </c>
      <c r="H176" s="51">
        <v>0.14226710486155672</v>
      </c>
      <c r="I176" s="51">
        <v>3124.9841240191495</v>
      </c>
      <c r="J176" s="51">
        <v>8.143639048001317</v>
      </c>
      <c r="K176" s="51">
        <v>26.113256666316929</v>
      </c>
      <c r="L176" s="79">
        <v>1.3311816921449129</v>
      </c>
      <c r="M176" s="51">
        <v>1.9838073765251095E-3</v>
      </c>
      <c r="N176" s="51">
        <v>4.7043461454272475E-5</v>
      </c>
      <c r="O176" s="51">
        <v>1.5691917244397655E-2</v>
      </c>
      <c r="P176" s="51">
        <v>1.4109579053693172E-2</v>
      </c>
      <c r="Q176" s="51">
        <v>1.6236498264585085E-2</v>
      </c>
      <c r="R176" s="51">
        <v>1.5105154672228878E-2</v>
      </c>
      <c r="S176" s="51">
        <v>1.5421468303340697E-2</v>
      </c>
      <c r="T176" s="51">
        <v>1.526516608620666E-2</v>
      </c>
      <c r="U176" s="51">
        <v>1.4502168360903929E-2</v>
      </c>
      <c r="V176" s="51">
        <v>1.5110708729253193E-2</v>
      </c>
      <c r="W176" s="51">
        <v>1.4118232108332152E-2</v>
      </c>
      <c r="X176" s="51">
        <v>1.6097467346191236E-2</v>
      </c>
      <c r="Y176" s="51">
        <v>1.4245383396748445E-2</v>
      </c>
      <c r="Z176" s="51">
        <v>1.5509498562745094E-2</v>
      </c>
      <c r="AA176" s="51"/>
      <c r="AB176" s="51">
        <v>6.6621553488821076E-3</v>
      </c>
      <c r="AC176" s="51">
        <v>5.7239283380997059E-3</v>
      </c>
      <c r="AD176" s="51">
        <v>5.4904523628571452E-3</v>
      </c>
      <c r="AE176" s="51">
        <v>5.7329476253432281E-3</v>
      </c>
      <c r="AF176" s="51">
        <v>5.6247902772738716E-3</v>
      </c>
      <c r="AG176" s="51">
        <v>4.9355974856244685E-3</v>
      </c>
      <c r="AH176" s="51">
        <v>5.7950188408569039E-3</v>
      </c>
      <c r="AI176" s="51">
        <v>4.752501615234949E-3</v>
      </c>
      <c r="AJ176" s="51">
        <v>5.8508449971291189E-3</v>
      </c>
      <c r="AK176" s="51">
        <v>5.2549714964367986E-3</v>
      </c>
      <c r="AL176" s="51">
        <v>6.3048859545711267E-3</v>
      </c>
      <c r="AM176" s="41">
        <v>6.7079850682026628E-3</v>
      </c>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c r="DT176" s="21"/>
      <c r="DU176" s="21"/>
      <c r="DV176" s="21"/>
      <c r="DW176" s="21"/>
      <c r="DX176" s="21"/>
      <c r="DY176" s="21"/>
      <c r="DZ176" s="21"/>
      <c r="EA176" s="21"/>
    </row>
    <row r="177" spans="1:131">
      <c r="A177" s="21" t="s">
        <v>559</v>
      </c>
      <c r="B177" s="21"/>
      <c r="C177" s="51">
        <v>8.4891294277717917E-3</v>
      </c>
      <c r="D177" s="51">
        <v>2.5253478577887392E-3</v>
      </c>
      <c r="E177" s="51">
        <v>5.0506957155774788E-4</v>
      </c>
      <c r="F177" s="51">
        <v>3.0304174293464868E-3</v>
      </c>
      <c r="G177" s="51">
        <v>3.4228595091865275E-3</v>
      </c>
      <c r="H177" s="51">
        <v>4.8271935091962377E-3</v>
      </c>
      <c r="I177" s="51">
        <v>3127.1117853651435</v>
      </c>
      <c r="J177" s="51">
        <v>8.1564505629209378</v>
      </c>
      <c r="K177" s="51">
        <v>26.123812762021153</v>
      </c>
      <c r="L177" s="79">
        <v>1.3307998107172652</v>
      </c>
      <c r="M177" s="51">
        <v>6.73140895528732E-5</v>
      </c>
      <c r="N177" s="51">
        <v>1.5958406223021625E-6</v>
      </c>
      <c r="O177" s="51">
        <v>5.3231199844328849E-4</v>
      </c>
      <c r="P177" s="51">
        <v>4.7863483513758986E-4</v>
      </c>
      <c r="Q177" s="51">
        <v>5.5078564998346281E-4</v>
      </c>
      <c r="R177" s="51">
        <v>5.1240743531449689E-4</v>
      </c>
      <c r="S177" s="51">
        <v>5.2313764364338025E-4</v>
      </c>
      <c r="T177" s="51">
        <v>5.178354524408719E-4</v>
      </c>
      <c r="U177" s="51">
        <v>4.9195251935896407E-4</v>
      </c>
      <c r="V177" s="51">
        <v>5.1259584385298426E-4</v>
      </c>
      <c r="W177" s="51">
        <v>4.7892837000243618E-4</v>
      </c>
      <c r="X177" s="51">
        <v>5.4606934764366705E-4</v>
      </c>
      <c r="Y177" s="51">
        <v>4.832416833718195E-4</v>
      </c>
      <c r="Z177" s="51">
        <v>5.2612386658715509E-4</v>
      </c>
      <c r="AA177" s="51"/>
      <c r="AB177" s="51">
        <v>2.2599821121088297E-4</v>
      </c>
      <c r="AC177" s="51">
        <v>1.9417102990954393E-4</v>
      </c>
      <c r="AD177" s="51">
        <v>1.86250897459557E-4</v>
      </c>
      <c r="AE177" s="51">
        <v>1.9447698836843445E-4</v>
      </c>
      <c r="AF177" s="51">
        <v>1.908080004939489E-4</v>
      </c>
      <c r="AG177" s="51">
        <v>1.6742872908168208E-4</v>
      </c>
      <c r="AH177" s="51">
        <v>1.9658261078928205E-4</v>
      </c>
      <c r="AI177" s="51">
        <v>1.6121762516392755E-4</v>
      </c>
      <c r="AJ177" s="51">
        <v>1.9847638401965513E-4</v>
      </c>
      <c r="AK177" s="51">
        <v>1.7826275371350686E-4</v>
      </c>
      <c r="AL177" s="51">
        <v>2.1387867334267255E-4</v>
      </c>
      <c r="AM177" s="41">
        <v>2.2755287843858135E-4</v>
      </c>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c r="DT177" s="21"/>
      <c r="DU177" s="21"/>
      <c r="DV177" s="21"/>
      <c r="DW177" s="21"/>
      <c r="DX177" s="21"/>
      <c r="DY177" s="21"/>
      <c r="DZ177" s="21"/>
      <c r="EA177" s="21"/>
    </row>
    <row r="178" spans="1:131">
      <c r="A178" s="21" t="s">
        <v>555</v>
      </c>
      <c r="B178" s="21"/>
      <c r="C178" s="51">
        <v>6.0938306095580812E-2</v>
      </c>
      <c r="D178" s="51">
        <v>1.8176694699322857E-2</v>
      </c>
      <c r="E178" s="51">
        <v>3.6353389398645717E-3</v>
      </c>
      <c r="F178" s="51">
        <v>2.1812033639187427E-2</v>
      </c>
      <c r="G178" s="51">
        <v>2.4636713752233638E-2</v>
      </c>
      <c r="H178" s="51">
        <v>3.4683017511593806E-2</v>
      </c>
      <c r="I178" s="51">
        <v>3135.5222506445471</v>
      </c>
      <c r="J178" s="51">
        <v>8.2070933974166582</v>
      </c>
      <c r="K178" s="51">
        <v>26.165540115189291</v>
      </c>
      <c r="L178" s="79">
        <v>1.3292924081713837</v>
      </c>
      <c r="M178" s="51">
        <v>4.837181003139716E-4</v>
      </c>
      <c r="N178" s="51">
        <v>1.1455570933277282E-5</v>
      </c>
      <c r="O178" s="51">
        <v>3.8211446504004772E-3</v>
      </c>
      <c r="P178" s="51">
        <v>3.4358288844322698E-3</v>
      </c>
      <c r="Q178" s="51">
        <v>3.953755778766054E-3</v>
      </c>
      <c r="R178" s="51">
        <v>3.678261876499893E-3</v>
      </c>
      <c r="S178" s="51">
        <v>3.7552875273841532E-3</v>
      </c>
      <c r="T178" s="51">
        <v>3.7172263158989417E-3</v>
      </c>
      <c r="U178" s="51">
        <v>3.5314284537958157E-3</v>
      </c>
      <c r="V178" s="51">
        <v>3.6796143470078581E-3</v>
      </c>
      <c r="W178" s="51">
        <v>3.4379359930110614E-3</v>
      </c>
      <c r="X178" s="51">
        <v>3.9199003077113248E-3</v>
      </c>
      <c r="Y178" s="51">
        <v>3.4688986509168003E-3</v>
      </c>
      <c r="Z178" s="51">
        <v>3.7767238088504333E-3</v>
      </c>
      <c r="AA178" s="51"/>
      <c r="AB178" s="51">
        <v>1.6223039463585302E-3</v>
      </c>
      <c r="AC178" s="51">
        <v>1.3938359352624126E-3</v>
      </c>
      <c r="AD178" s="51">
        <v>1.3369821130111092E-3</v>
      </c>
      <c r="AE178" s="51">
        <v>1.3960322252800212E-3</v>
      </c>
      <c r="AF178" s="51">
        <v>1.3696947889081667E-3</v>
      </c>
      <c r="AG178" s="51">
        <v>1.2018691938652218E-3</v>
      </c>
      <c r="AH178" s="51">
        <v>1.411147210237555E-3</v>
      </c>
      <c r="AI178" s="51">
        <v>1.1572834498319925E-3</v>
      </c>
      <c r="AJ178" s="51">
        <v>1.4247414584781996E-3</v>
      </c>
      <c r="AK178" s="51">
        <v>1.2796400789575569E-3</v>
      </c>
      <c r="AL178" s="51">
        <v>1.5353051422251078E-3</v>
      </c>
      <c r="AM178" s="41">
        <v>1.6334639584898469E-3</v>
      </c>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c r="DT178" s="21"/>
      <c r="DU178" s="21"/>
      <c r="DV178" s="21"/>
      <c r="DW178" s="21"/>
      <c r="DX178" s="21"/>
      <c r="DY178" s="21"/>
      <c r="DZ178" s="21"/>
      <c r="EA178" s="21"/>
    </row>
    <row r="179" spans="1:131">
      <c r="A179" s="21" t="s">
        <v>554</v>
      </c>
      <c r="B179" s="21"/>
      <c r="C179" s="51">
        <v>0.13598208571460718</v>
      </c>
      <c r="D179" s="51">
        <v>4.1724955322146207E-2</v>
      </c>
      <c r="E179" s="51">
        <v>8.344991064429241E-3</v>
      </c>
      <c r="F179" s="51">
        <v>5.0069946386575449E-2</v>
      </c>
      <c r="G179" s="51">
        <v>5.6554054386727913E-2</v>
      </c>
      <c r="H179" s="51">
        <v>7.8146936422000726E-2</v>
      </c>
      <c r="I179" s="51">
        <v>3225.5184794483939</v>
      </c>
      <c r="J179" s="51">
        <v>8.7489973193926929</v>
      </c>
      <c r="K179" s="51">
        <v>26.612043881430953</v>
      </c>
      <c r="L179" s="79">
        <v>1.3133736530234079</v>
      </c>
      <c r="M179" s="51">
        <v>1.0916075594540448E-3</v>
      </c>
      <c r="N179" s="51">
        <v>2.5562778625900151E-5</v>
      </c>
      <c r="O179" s="51">
        <v>8.5267749084405858E-3</v>
      </c>
      <c r="P179" s="51">
        <v>7.6669538062114568E-3</v>
      </c>
      <c r="Q179" s="51">
        <v>8.8226928454412396E-3</v>
      </c>
      <c r="R179" s="51">
        <v>8.2079360884508221E-3</v>
      </c>
      <c r="S179" s="51">
        <v>8.3798166235667538E-3</v>
      </c>
      <c r="T179" s="51">
        <v>8.2948841196263598E-3</v>
      </c>
      <c r="U179" s="51">
        <v>7.880281508742001E-3</v>
      </c>
      <c r="V179" s="51">
        <v>8.2109540876753508E-3</v>
      </c>
      <c r="W179" s="51">
        <v>7.6716557586897858E-3</v>
      </c>
      <c r="X179" s="51">
        <v>8.7471453308836204E-3</v>
      </c>
      <c r="Y179" s="51">
        <v>7.7407480435111977E-3</v>
      </c>
      <c r="Z179" s="51">
        <v>8.4276510720527036E-3</v>
      </c>
      <c r="AA179" s="51"/>
      <c r="AB179" s="51">
        <v>3.6201248184164606E-3</v>
      </c>
      <c r="AC179" s="51">
        <v>3.11030499147232E-3</v>
      </c>
      <c r="AD179" s="51">
        <v>2.9834373145392972E-3</v>
      </c>
      <c r="AE179" s="51">
        <v>3.1152059497785802E-3</v>
      </c>
      <c r="AF179" s="51">
        <v>3.0564347144146848E-3</v>
      </c>
      <c r="AG179" s="51">
        <v>2.6819367030252658E-3</v>
      </c>
      <c r="AH179" s="51">
        <v>3.1489346060501635E-3</v>
      </c>
      <c r="AI179" s="51">
        <v>2.5824448914664308E-3</v>
      </c>
      <c r="AJ179" s="51">
        <v>3.1792697818685649E-3</v>
      </c>
      <c r="AK179" s="51">
        <v>2.8554802069444482E-3</v>
      </c>
      <c r="AL179" s="51">
        <v>3.4259894773030443E-3</v>
      </c>
      <c r="AM179" s="41">
        <v>3.6450280660360527E-3</v>
      </c>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c r="DT179" s="21"/>
      <c r="DU179" s="21"/>
      <c r="DV179" s="21"/>
      <c r="DW179" s="21"/>
      <c r="DX179" s="21"/>
      <c r="DY179" s="21"/>
      <c r="DZ179" s="21"/>
      <c r="EA179" s="21"/>
    </row>
    <row r="180" spans="1:131">
      <c r="A180" s="21" t="s">
        <v>556</v>
      </c>
      <c r="B180" s="21"/>
      <c r="C180" s="51">
        <v>4.5305312433761395E-2</v>
      </c>
      <c r="D180" s="51">
        <v>1.4246466342755214E-2</v>
      </c>
      <c r="E180" s="51">
        <v>2.8492932685510431E-3</v>
      </c>
      <c r="F180" s="51">
        <v>1.7095759611306258E-2</v>
      </c>
      <c r="G180" s="51">
        <v>1.9309677533416812E-2</v>
      </c>
      <c r="H180" s="51">
        <v>2.6259333149126568E-2</v>
      </c>
      <c r="I180" s="51">
        <v>3305.547322160015</v>
      </c>
      <c r="J180" s="51">
        <v>9.2308835529942552</v>
      </c>
      <c r="K180" s="51">
        <v>27.009095848537072</v>
      </c>
      <c r="L180" s="79">
        <v>1.2995348434852345</v>
      </c>
      <c r="M180" s="51">
        <v>3.6730801579903911E-4</v>
      </c>
      <c r="N180" s="51">
        <v>8.5167812086079646E-6</v>
      </c>
      <c r="O180" s="51">
        <v>2.8408756877727512E-3</v>
      </c>
      <c r="P180" s="51">
        <v>2.5544080735357732E-3</v>
      </c>
      <c r="Q180" s="51">
        <v>2.9394670170652436E-3</v>
      </c>
      <c r="R180" s="51">
        <v>2.7346477807676712E-3</v>
      </c>
      <c r="S180" s="51">
        <v>2.7919134220746634E-3</v>
      </c>
      <c r="T180" s="51">
        <v>2.763616359218333E-3</v>
      </c>
      <c r="U180" s="51">
        <v>2.6254827166634492E-3</v>
      </c>
      <c r="V180" s="51">
        <v>2.7356532911411418E-3</v>
      </c>
      <c r="W180" s="51">
        <v>2.5559746286077881E-3</v>
      </c>
      <c r="X180" s="51">
        <v>2.9142967622288046E-3</v>
      </c>
      <c r="Y180" s="51">
        <v>2.5789941869131822E-3</v>
      </c>
      <c r="Z180" s="51">
        <v>2.8078504818892995E-3</v>
      </c>
      <c r="AA180" s="51"/>
      <c r="AB180" s="51">
        <v>1.2061212702075316E-3</v>
      </c>
      <c r="AC180" s="51">
        <v>1.036263995087436E-3</v>
      </c>
      <c r="AD180" s="51">
        <v>9.9399534101443361E-4</v>
      </c>
      <c r="AE180" s="51">
        <v>1.0378968531666683E-3</v>
      </c>
      <c r="AF180" s="51">
        <v>1.0183159711241053E-3</v>
      </c>
      <c r="AG180" s="51">
        <v>8.9354402544716545E-4</v>
      </c>
      <c r="AH180" s="51">
        <v>1.0491342694948906E-3</v>
      </c>
      <c r="AI180" s="51">
        <v>8.6039622084050521E-4</v>
      </c>
      <c r="AJ180" s="51">
        <v>1.0592410759243062E-3</v>
      </c>
      <c r="AK180" s="51">
        <v>9.5136372003847784E-4</v>
      </c>
      <c r="AL180" s="51">
        <v>1.1414409688475608E-3</v>
      </c>
      <c r="AM180" s="41">
        <v>1.2144183146902061E-3</v>
      </c>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c r="DT180" s="21"/>
      <c r="DU180" s="21"/>
      <c r="DV180" s="21"/>
      <c r="DW180" s="21"/>
      <c r="DX180" s="21"/>
      <c r="DY180" s="21"/>
      <c r="DZ180" s="21"/>
      <c r="EA180" s="21"/>
    </row>
    <row r="181" spans="1:131">
      <c r="A181" s="21" t="s">
        <v>550</v>
      </c>
      <c r="B181" s="21"/>
      <c r="C181" s="51">
        <v>0.4965774827971568</v>
      </c>
      <c r="D181" s="51">
        <v>0.15754401460060197</v>
      </c>
      <c r="E181" s="51">
        <v>3.1508802920120392E-2</v>
      </c>
      <c r="F181" s="51">
        <v>0.18905281752072237</v>
      </c>
      <c r="G181" s="51">
        <v>0.21353534596349585</v>
      </c>
      <c r="H181" s="51">
        <v>0.28872108633816146</v>
      </c>
      <c r="I181" s="51">
        <v>3335.0337839583772</v>
      </c>
      <c r="J181" s="51">
        <v>9.4084335404337924</v>
      </c>
      <c r="K181" s="51">
        <v>27.155388825710652</v>
      </c>
      <c r="L181" s="79">
        <v>1.2945091997346092</v>
      </c>
      <c r="M181" s="51">
        <v>4.0405516170197494E-3</v>
      </c>
      <c r="N181" s="51">
        <v>9.3349798222626333E-5</v>
      </c>
      <c r="O181" s="51">
        <v>3.1137957607871469E-2</v>
      </c>
      <c r="P181" s="51">
        <v>2.799807490672716E-2</v>
      </c>
      <c r="Q181" s="51">
        <v>3.2218586600272103E-2</v>
      </c>
      <c r="R181" s="51">
        <v>2.9973626454863379E-2</v>
      </c>
      <c r="S181" s="51">
        <v>3.0601297394172475E-2</v>
      </c>
      <c r="T181" s="51">
        <v>3.0291142061631863E-2</v>
      </c>
      <c r="U181" s="51">
        <v>2.8777102033549194E-2</v>
      </c>
      <c r="V181" s="51">
        <v>2.9984647542311223E-2</v>
      </c>
      <c r="W181" s="51">
        <v>2.8015245431165361E-2</v>
      </c>
      <c r="X181" s="51">
        <v>3.194270324097917E-2</v>
      </c>
      <c r="Y181" s="51">
        <v>2.8267555672599136E-2</v>
      </c>
      <c r="Z181" s="51">
        <v>3.0775978565558509E-2</v>
      </c>
      <c r="AA181" s="51"/>
      <c r="AB181" s="51">
        <v>1.3219921288114602E-2</v>
      </c>
      <c r="AC181" s="51">
        <v>1.1358168359310918E-2</v>
      </c>
      <c r="AD181" s="51">
        <v>1.0894874747298349E-2</v>
      </c>
      <c r="AE181" s="51">
        <v>1.1376065610454164E-2</v>
      </c>
      <c r="AF181" s="51">
        <v>1.1161445633385026E-2</v>
      </c>
      <c r="AG181" s="51">
        <v>9.7938590220236002E-3</v>
      </c>
      <c r="AH181" s="51">
        <v>1.1499235446697337E-2</v>
      </c>
      <c r="AI181" s="51">
        <v>9.4305362131169562E-3</v>
      </c>
      <c r="AJ181" s="51">
        <v>1.1610013018382229E-2</v>
      </c>
      <c r="AK181" s="51">
        <v>1.0427602767599412E-2</v>
      </c>
      <c r="AL181" s="51">
        <v>1.2510980558860059E-2</v>
      </c>
      <c r="AM181" s="41">
        <v>1.3310862620213049E-2</v>
      </c>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c r="DT181" s="21"/>
      <c r="DU181" s="21"/>
      <c r="DV181" s="21"/>
      <c r="DW181" s="21"/>
      <c r="DX181" s="21"/>
      <c r="DY181" s="21"/>
      <c r="DZ181" s="21"/>
      <c r="EA181" s="21"/>
    </row>
    <row r="182" spans="1:131">
      <c r="A182" s="21" t="s">
        <v>557</v>
      </c>
      <c r="B182" s="21"/>
      <c r="C182" s="51">
        <v>3.0210857411028767E-2</v>
      </c>
      <c r="D182" s="51">
        <v>9.645363993277414E-3</v>
      </c>
      <c r="E182" s="51">
        <v>1.9290727986554829E-3</v>
      </c>
      <c r="F182" s="51">
        <v>1.1574436791932896E-2</v>
      </c>
      <c r="G182" s="51">
        <v>1.3073337901600413E-2</v>
      </c>
      <c r="H182" s="51">
        <v>1.7604492488980411E-2</v>
      </c>
      <c r="I182" s="51">
        <v>3356.1465971607286</v>
      </c>
      <c r="J182" s="51">
        <v>9.5355623816126656</v>
      </c>
      <c r="K182" s="51">
        <v>27.260137110567694</v>
      </c>
      <c r="L182" s="79">
        <v>1.2909345668718963</v>
      </c>
      <c r="M182" s="51">
        <v>2.464557967073459E-4</v>
      </c>
      <c r="N182" s="51">
        <v>5.6792294075969281E-6</v>
      </c>
      <c r="O182" s="51">
        <v>1.8943758626814833E-3</v>
      </c>
      <c r="P182" s="51">
        <v>1.7033511951164125E-3</v>
      </c>
      <c r="Q182" s="51">
        <v>1.9601193358243741E-3</v>
      </c>
      <c r="R182" s="51">
        <v>1.8235401045947344E-3</v>
      </c>
      <c r="S182" s="51">
        <v>1.861726445911905E-3</v>
      </c>
      <c r="T182" s="51">
        <v>1.8428571680020925E-3</v>
      </c>
      <c r="U182" s="51">
        <v>1.7507457674904433E-3</v>
      </c>
      <c r="V182" s="51">
        <v>1.8242106072110145E-3</v>
      </c>
      <c r="W182" s="51">
        <v>1.7043958181278166E-3</v>
      </c>
      <c r="X182" s="51">
        <v>1.9433351015036269E-3</v>
      </c>
      <c r="Y182" s="51">
        <v>1.7197459074721048E-3</v>
      </c>
      <c r="Z182" s="51">
        <v>1.8723537259315482E-3</v>
      </c>
      <c r="AA182" s="51"/>
      <c r="AB182" s="51">
        <v>8.0427560825063803E-4</v>
      </c>
      <c r="AC182" s="51">
        <v>6.9100999670935017E-4</v>
      </c>
      <c r="AD182" s="51">
        <v>6.628240685574901E-4</v>
      </c>
      <c r="AE182" s="51">
        <v>6.9209883243200987E-4</v>
      </c>
      <c r="AF182" s="51">
        <v>6.7904174919845026E-4</v>
      </c>
      <c r="AG182" s="51">
        <v>5.9584030421881782E-4</v>
      </c>
      <c r="AH182" s="51">
        <v>6.9959225790736969E-4</v>
      </c>
      <c r="AI182" s="51">
        <v>5.7373641518980857E-4</v>
      </c>
      <c r="AJ182" s="51">
        <v>7.063317608821337E-4</v>
      </c>
      <c r="AK182" s="51">
        <v>6.3439610385934014E-4</v>
      </c>
      <c r="AL182" s="51">
        <v>7.6114496293072415E-4</v>
      </c>
      <c r="AM182" s="41">
        <v>8.0980831102507578E-4</v>
      </c>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c r="DT182" s="21"/>
      <c r="DU182" s="21"/>
      <c r="DV182" s="21"/>
      <c r="DW182" s="21"/>
      <c r="DX182" s="21"/>
      <c r="DY182" s="21"/>
      <c r="DZ182" s="21"/>
      <c r="EA182" s="21"/>
    </row>
    <row r="183" spans="1:131">
      <c r="A183" s="21" t="s">
        <v>558</v>
      </c>
      <c r="B183" s="21"/>
      <c r="C183" s="51">
        <v>2.8273051442723861E-2</v>
      </c>
      <c r="D183" s="51">
        <v>9.974714303395367E-3</v>
      </c>
      <c r="E183" s="51">
        <v>1.9949428606790736E-3</v>
      </c>
      <c r="F183" s="51">
        <v>1.196965716407444E-2</v>
      </c>
      <c r="G183" s="51">
        <v>1.3519739706153344E-2</v>
      </c>
      <c r="H183" s="51">
        <v>1.7088301984336838E-2</v>
      </c>
      <c r="I183" s="51">
        <v>3708.6268162355209</v>
      </c>
      <c r="J183" s="51">
        <v>11.657989239652684</v>
      </c>
      <c r="K183" s="51">
        <v>29.008918669910692</v>
      </c>
      <c r="L183" s="79">
        <v>1.2340433324954037</v>
      </c>
      <c r="M183" s="51">
        <v>2.4058594094907877E-4</v>
      </c>
      <c r="N183" s="51">
        <v>5.3149482986007804E-6</v>
      </c>
      <c r="O183" s="51">
        <v>1.7728654797429036E-3</v>
      </c>
      <c r="P183" s="51">
        <v>1.594093650151439E-3</v>
      </c>
      <c r="Q183" s="51">
        <v>1.8343919890009205E-3</v>
      </c>
      <c r="R183" s="51">
        <v>1.7065733184472803E-3</v>
      </c>
      <c r="S183" s="51">
        <v>1.7423102847233729E-3</v>
      </c>
      <c r="T183" s="51">
        <v>1.7246513332486483E-3</v>
      </c>
      <c r="U183" s="51">
        <v>1.6384482066807648E-3</v>
      </c>
      <c r="V183" s="51">
        <v>1.7072008132152921E-3</v>
      </c>
      <c r="W183" s="51">
        <v>1.5950712682222489E-3</v>
      </c>
      <c r="X183" s="51">
        <v>1.8186843407895202E-3</v>
      </c>
      <c r="Y183" s="51">
        <v>1.6094367613883921E-3</v>
      </c>
      <c r="Z183" s="51">
        <v>1.7522559023072657E-3</v>
      </c>
      <c r="AA183" s="51"/>
      <c r="AB183" s="51">
        <v>7.5268719906960004E-4</v>
      </c>
      <c r="AC183" s="51">
        <v>6.4668674968714217E-4</v>
      </c>
      <c r="AD183" s="51">
        <v>6.2030874307328343E-4</v>
      </c>
      <c r="AE183" s="51">
        <v>6.4770574454652658E-4</v>
      </c>
      <c r="AF183" s="51">
        <v>6.3548617788770044E-4</v>
      </c>
      <c r="AG183" s="51">
        <v>5.5762149824575965E-4</v>
      </c>
      <c r="AH183" s="51">
        <v>6.5471852147849546E-4</v>
      </c>
      <c r="AI183" s="51">
        <v>5.3693541234297096E-4</v>
      </c>
      <c r="AJ183" s="51">
        <v>6.6102573453476351E-4</v>
      </c>
      <c r="AK183" s="51">
        <v>5.9370422479074984E-4</v>
      </c>
      <c r="AL183" s="51">
        <v>7.1232306979988143E-4</v>
      </c>
      <c r="AM183" s="41">
        <v>7.5786501934893699E-4</v>
      </c>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c r="DT183" s="21"/>
      <c r="DU183" s="21"/>
      <c r="DV183" s="21"/>
      <c r="DW183" s="21"/>
      <c r="DX183" s="21"/>
      <c r="DY183" s="21"/>
      <c r="DZ183" s="21"/>
      <c r="EA183" s="21"/>
    </row>
    <row r="184" spans="1:131">
      <c r="A184" s="21"/>
      <c r="B184" s="2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c r="DT184" s="21"/>
      <c r="DU184" s="21"/>
      <c r="DV184" s="21"/>
      <c r="DW184" s="21"/>
      <c r="DX184" s="21"/>
      <c r="DY184" s="21"/>
      <c r="DZ184" s="21"/>
      <c r="EA184" s="21"/>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cols>
    <col min="1" max="1" width="26" customWidth="1"/>
  </cols>
  <sheetData>
    <row r="1" spans="1:131" ht="13.5" thickBot="1">
      <c r="A1" s="57" t="s">
        <v>259</v>
      </c>
      <c r="B1" s="59"/>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90"/>
      <c r="B2" s="91"/>
      <c r="C2" s="92"/>
      <c r="D2" s="92"/>
      <c r="E2" s="92"/>
      <c r="F2" s="92"/>
      <c r="G2" s="92"/>
      <c r="H2" s="92"/>
      <c r="I2" s="92"/>
      <c r="J2" s="92"/>
      <c r="K2" s="92"/>
      <c r="L2" s="92"/>
      <c r="M2" s="92"/>
      <c r="N2" s="92"/>
      <c r="O2" s="93" t="s">
        <v>374</v>
      </c>
      <c r="P2" s="94"/>
      <c r="Q2" s="94"/>
      <c r="R2" s="94"/>
      <c r="S2" s="94"/>
      <c r="T2" s="94"/>
      <c r="U2" s="94"/>
      <c r="V2" s="94"/>
      <c r="W2" s="94"/>
      <c r="X2" s="94"/>
      <c r="Y2" s="94"/>
      <c r="Z2" s="83"/>
      <c r="AA2" s="92"/>
      <c r="AB2" s="93" t="s">
        <v>375</v>
      </c>
      <c r="AC2" s="94"/>
      <c r="AD2" s="94"/>
      <c r="AE2" s="94"/>
      <c r="AF2" s="94"/>
      <c r="AG2" s="94"/>
      <c r="AH2" s="94"/>
      <c r="AI2" s="94"/>
      <c r="AJ2" s="94"/>
      <c r="AK2" s="94"/>
      <c r="AL2" s="94"/>
      <c r="AM2" s="83"/>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5" t="s">
        <v>152</v>
      </c>
      <c r="B3" s="76" t="s">
        <v>153</v>
      </c>
      <c r="C3" s="77" t="s">
        <v>54</v>
      </c>
      <c r="D3" s="77" t="s">
        <v>236</v>
      </c>
      <c r="E3" s="77" t="s">
        <v>237</v>
      </c>
      <c r="F3" s="77" t="s">
        <v>238</v>
      </c>
      <c r="G3" s="77" t="s">
        <v>239</v>
      </c>
      <c r="H3" s="77" t="s">
        <v>240</v>
      </c>
      <c r="I3" s="77" t="s">
        <v>241</v>
      </c>
      <c r="J3" s="77" t="s">
        <v>242</v>
      </c>
      <c r="K3" s="77" t="s">
        <v>53</v>
      </c>
      <c r="L3" s="77" t="s">
        <v>215</v>
      </c>
      <c r="M3" s="77" t="s">
        <v>243</v>
      </c>
      <c r="N3" s="77" t="s">
        <v>376</v>
      </c>
      <c r="O3" s="77" t="s">
        <v>244</v>
      </c>
      <c r="P3" s="77" t="s">
        <v>245</v>
      </c>
      <c r="Q3" s="77" t="s">
        <v>246</v>
      </c>
      <c r="R3" s="77" t="s">
        <v>247</v>
      </c>
      <c r="S3" s="77" t="s">
        <v>248</v>
      </c>
      <c r="T3" s="77" t="s">
        <v>249</v>
      </c>
      <c r="U3" s="77" t="s">
        <v>250</v>
      </c>
      <c r="V3" s="77" t="s">
        <v>251</v>
      </c>
      <c r="W3" s="77" t="s">
        <v>252</v>
      </c>
      <c r="X3" s="77" t="s">
        <v>253</v>
      </c>
      <c r="Y3" s="77" t="s">
        <v>254</v>
      </c>
      <c r="Z3" s="77" t="s">
        <v>255</v>
      </c>
      <c r="AA3" s="77"/>
      <c r="AB3" s="77" t="s">
        <v>244</v>
      </c>
      <c r="AC3" s="77" t="s">
        <v>245</v>
      </c>
      <c r="AD3" s="77" t="s">
        <v>246</v>
      </c>
      <c r="AE3" s="77" t="s">
        <v>247</v>
      </c>
      <c r="AF3" s="77" t="s">
        <v>248</v>
      </c>
      <c r="AG3" s="77" t="s">
        <v>249</v>
      </c>
      <c r="AH3" s="77" t="s">
        <v>250</v>
      </c>
      <c r="AI3" s="77" t="s">
        <v>251</v>
      </c>
      <c r="AJ3" s="77" t="s">
        <v>252</v>
      </c>
      <c r="AK3" s="77" t="s">
        <v>253</v>
      </c>
      <c r="AL3" s="77" t="s">
        <v>254</v>
      </c>
      <c r="AM3" s="77" t="s">
        <v>255</v>
      </c>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613</v>
      </c>
      <c r="B4" s="21"/>
      <c r="C4" s="51">
        <v>0</v>
      </c>
      <c r="D4" s="51">
        <v>0</v>
      </c>
      <c r="E4" s="51">
        <v>0</v>
      </c>
      <c r="F4" s="51">
        <v>0</v>
      </c>
      <c r="G4" s="51">
        <v>0</v>
      </c>
      <c r="H4" s="51">
        <v>0</v>
      </c>
      <c r="I4" s="51">
        <v>0</v>
      </c>
      <c r="J4" s="51">
        <v>9999</v>
      </c>
      <c r="K4" s="51">
        <v>9999</v>
      </c>
      <c r="L4" s="79">
        <v>9999</v>
      </c>
      <c r="M4" s="51">
        <v>0</v>
      </c>
      <c r="N4" s="51">
        <v>0</v>
      </c>
      <c r="O4" s="51">
        <v>0</v>
      </c>
      <c r="P4" s="51">
        <v>0</v>
      </c>
      <c r="Q4" s="51">
        <v>0</v>
      </c>
      <c r="R4" s="51">
        <v>0</v>
      </c>
      <c r="S4" s="51">
        <v>0</v>
      </c>
      <c r="T4" s="51">
        <v>0</v>
      </c>
      <c r="U4" s="51">
        <v>0</v>
      </c>
      <c r="V4" s="51">
        <v>0</v>
      </c>
      <c r="W4" s="51">
        <v>0</v>
      </c>
      <c r="X4" s="51">
        <v>0</v>
      </c>
      <c r="Y4" s="51">
        <v>0</v>
      </c>
      <c r="Z4" s="51">
        <v>0</v>
      </c>
      <c r="AA4" s="51"/>
      <c r="AB4" s="51">
        <v>0</v>
      </c>
      <c r="AC4" s="51">
        <v>0</v>
      </c>
      <c r="AD4" s="51">
        <v>0</v>
      </c>
      <c r="AE4" s="51">
        <v>0</v>
      </c>
      <c r="AF4" s="51">
        <v>0</v>
      </c>
      <c r="AG4" s="51">
        <v>0</v>
      </c>
      <c r="AH4" s="51">
        <v>0</v>
      </c>
      <c r="AI4" s="51">
        <v>0</v>
      </c>
      <c r="AJ4" s="51">
        <v>0</v>
      </c>
      <c r="AK4" s="51">
        <v>0</v>
      </c>
      <c r="AL4" s="51">
        <v>0</v>
      </c>
      <c r="AM4" s="41">
        <v>0</v>
      </c>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c r="BO4" s="41"/>
      <c r="BP4" s="41"/>
      <c r="BQ4" s="41"/>
      <c r="BR4" s="41"/>
      <c r="BS4" s="41"/>
      <c r="BT4" s="41"/>
      <c r="BU4" s="41"/>
      <c r="BV4" s="41"/>
      <c r="BW4" s="41"/>
      <c r="BX4" s="41"/>
      <c r="BY4" s="41"/>
      <c r="BZ4" s="41"/>
      <c r="CA4" s="41"/>
      <c r="CB4" s="41"/>
      <c r="CC4" s="41"/>
      <c r="CD4" s="41"/>
      <c r="CE4" s="41"/>
      <c r="CF4" s="41"/>
      <c r="CG4" s="41"/>
      <c r="CH4" s="41"/>
      <c r="CI4" s="41"/>
      <c r="CJ4" s="41"/>
      <c r="CK4" s="41"/>
      <c r="CL4" s="41"/>
      <c r="CM4" s="41"/>
      <c r="CN4" s="41"/>
      <c r="CO4" s="41"/>
      <c r="CP4" s="41"/>
      <c r="CQ4" s="41"/>
      <c r="CR4" s="41"/>
      <c r="CS4" s="41"/>
      <c r="CT4" s="41"/>
      <c r="CU4" s="41"/>
      <c r="CV4" s="41"/>
      <c r="CW4" s="41"/>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614</v>
      </c>
      <c r="B5" s="21"/>
      <c r="C5" s="51">
        <v>0</v>
      </c>
      <c r="D5" s="51">
        <v>0</v>
      </c>
      <c r="E5" s="51">
        <v>0</v>
      </c>
      <c r="F5" s="51">
        <v>0</v>
      </c>
      <c r="G5" s="51">
        <v>0</v>
      </c>
      <c r="H5" s="51">
        <v>0</v>
      </c>
      <c r="I5" s="51">
        <v>0</v>
      </c>
      <c r="J5" s="51">
        <v>9999</v>
      </c>
      <c r="K5" s="51">
        <v>9999</v>
      </c>
      <c r="L5" s="79">
        <v>9999</v>
      </c>
      <c r="M5" s="51">
        <v>0</v>
      </c>
      <c r="N5" s="51">
        <v>0</v>
      </c>
      <c r="O5" s="51">
        <v>0</v>
      </c>
      <c r="P5" s="51">
        <v>0</v>
      </c>
      <c r="Q5" s="51">
        <v>0</v>
      </c>
      <c r="R5" s="51">
        <v>0</v>
      </c>
      <c r="S5" s="51">
        <v>0</v>
      </c>
      <c r="T5" s="51">
        <v>0</v>
      </c>
      <c r="U5" s="51">
        <v>0</v>
      </c>
      <c r="V5" s="51">
        <v>0</v>
      </c>
      <c r="W5" s="51">
        <v>0</v>
      </c>
      <c r="X5" s="51">
        <v>0</v>
      </c>
      <c r="Y5" s="51">
        <v>0</v>
      </c>
      <c r="Z5" s="51">
        <v>0</v>
      </c>
      <c r="AA5" s="51"/>
      <c r="AB5" s="51">
        <v>0</v>
      </c>
      <c r="AC5" s="51">
        <v>0</v>
      </c>
      <c r="AD5" s="51">
        <v>0</v>
      </c>
      <c r="AE5" s="51">
        <v>0</v>
      </c>
      <c r="AF5" s="51">
        <v>0</v>
      </c>
      <c r="AG5" s="51">
        <v>0</v>
      </c>
      <c r="AH5" s="51">
        <v>0</v>
      </c>
      <c r="AI5" s="51">
        <v>0</v>
      </c>
      <c r="AJ5" s="51">
        <v>0</v>
      </c>
      <c r="AK5" s="51">
        <v>0</v>
      </c>
      <c r="AL5" s="51">
        <v>0</v>
      </c>
      <c r="AM5" s="41">
        <v>0</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615</v>
      </c>
      <c r="B6" s="21"/>
      <c r="C6" s="51">
        <v>0</v>
      </c>
      <c r="D6" s="51">
        <v>0</v>
      </c>
      <c r="E6" s="51">
        <v>0</v>
      </c>
      <c r="F6" s="51">
        <v>0</v>
      </c>
      <c r="G6" s="51">
        <v>0</v>
      </c>
      <c r="H6" s="51">
        <v>0</v>
      </c>
      <c r="I6" s="51">
        <v>0</v>
      </c>
      <c r="J6" s="51">
        <v>9999</v>
      </c>
      <c r="K6" s="51">
        <v>9999</v>
      </c>
      <c r="L6" s="79">
        <v>9999</v>
      </c>
      <c r="M6" s="51">
        <v>0</v>
      </c>
      <c r="N6" s="51">
        <v>0</v>
      </c>
      <c r="O6" s="51">
        <v>0</v>
      </c>
      <c r="P6" s="51">
        <v>0</v>
      </c>
      <c r="Q6" s="51">
        <v>0</v>
      </c>
      <c r="R6" s="51">
        <v>0</v>
      </c>
      <c r="S6" s="51">
        <v>0</v>
      </c>
      <c r="T6" s="51">
        <v>0</v>
      </c>
      <c r="U6" s="51">
        <v>0</v>
      </c>
      <c r="V6" s="51">
        <v>0</v>
      </c>
      <c r="W6" s="51">
        <v>0</v>
      </c>
      <c r="X6" s="51">
        <v>0</v>
      </c>
      <c r="Y6" s="51">
        <v>0</v>
      </c>
      <c r="Z6" s="51">
        <v>0</v>
      </c>
      <c r="AA6" s="51"/>
      <c r="AB6" s="51">
        <v>0</v>
      </c>
      <c r="AC6" s="51">
        <v>0</v>
      </c>
      <c r="AD6" s="51">
        <v>0</v>
      </c>
      <c r="AE6" s="51">
        <v>0</v>
      </c>
      <c r="AF6" s="51">
        <v>0</v>
      </c>
      <c r="AG6" s="51">
        <v>0</v>
      </c>
      <c r="AH6" s="51">
        <v>0</v>
      </c>
      <c r="AI6" s="51">
        <v>0</v>
      </c>
      <c r="AJ6" s="51">
        <v>0</v>
      </c>
      <c r="AK6" s="51">
        <v>0</v>
      </c>
      <c r="AL6" s="51">
        <v>0</v>
      </c>
      <c r="AM6" s="41">
        <v>0</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616</v>
      </c>
      <c r="B7" s="21"/>
      <c r="C7" s="51">
        <v>0</v>
      </c>
      <c r="D7" s="51">
        <v>0</v>
      </c>
      <c r="E7" s="51">
        <v>0</v>
      </c>
      <c r="F7" s="51">
        <v>0</v>
      </c>
      <c r="G7" s="51">
        <v>0</v>
      </c>
      <c r="H7" s="51">
        <v>0</v>
      </c>
      <c r="I7" s="51">
        <v>0</v>
      </c>
      <c r="J7" s="51">
        <v>9999</v>
      </c>
      <c r="K7" s="51">
        <v>9999</v>
      </c>
      <c r="L7" s="79">
        <v>9999</v>
      </c>
      <c r="M7" s="51">
        <v>0</v>
      </c>
      <c r="N7" s="51">
        <v>0</v>
      </c>
      <c r="O7" s="51">
        <v>0</v>
      </c>
      <c r="P7" s="51">
        <v>0</v>
      </c>
      <c r="Q7" s="51">
        <v>0</v>
      </c>
      <c r="R7" s="51">
        <v>0</v>
      </c>
      <c r="S7" s="51">
        <v>0</v>
      </c>
      <c r="T7" s="51">
        <v>0</v>
      </c>
      <c r="U7" s="51">
        <v>0</v>
      </c>
      <c r="V7" s="51">
        <v>0</v>
      </c>
      <c r="W7" s="51">
        <v>0</v>
      </c>
      <c r="X7" s="51">
        <v>0</v>
      </c>
      <c r="Y7" s="51">
        <v>0</v>
      </c>
      <c r="Z7" s="51">
        <v>0</v>
      </c>
      <c r="AA7" s="51"/>
      <c r="AB7" s="51">
        <v>0</v>
      </c>
      <c r="AC7" s="51">
        <v>0</v>
      </c>
      <c r="AD7" s="51">
        <v>0</v>
      </c>
      <c r="AE7" s="51">
        <v>0</v>
      </c>
      <c r="AF7" s="51">
        <v>0</v>
      </c>
      <c r="AG7" s="51">
        <v>0</v>
      </c>
      <c r="AH7" s="51">
        <v>0</v>
      </c>
      <c r="AI7" s="51">
        <v>0</v>
      </c>
      <c r="AJ7" s="51">
        <v>0</v>
      </c>
      <c r="AK7" s="51">
        <v>0</v>
      </c>
      <c r="AL7" s="51">
        <v>0</v>
      </c>
      <c r="AM7" s="41">
        <v>0</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617</v>
      </c>
      <c r="B8" s="21"/>
      <c r="C8" s="51">
        <v>0</v>
      </c>
      <c r="D8" s="51">
        <v>0</v>
      </c>
      <c r="E8" s="51">
        <v>0</v>
      </c>
      <c r="F8" s="51">
        <v>0</v>
      </c>
      <c r="G8" s="51">
        <v>0</v>
      </c>
      <c r="H8" s="51">
        <v>0</v>
      </c>
      <c r="I8" s="51">
        <v>0</v>
      </c>
      <c r="J8" s="51">
        <v>9999</v>
      </c>
      <c r="K8" s="51">
        <v>9999</v>
      </c>
      <c r="L8" s="79">
        <v>9999</v>
      </c>
      <c r="M8" s="51">
        <v>0</v>
      </c>
      <c r="N8" s="51">
        <v>0</v>
      </c>
      <c r="O8" s="51">
        <v>0</v>
      </c>
      <c r="P8" s="51">
        <v>0</v>
      </c>
      <c r="Q8" s="51">
        <v>0</v>
      </c>
      <c r="R8" s="51">
        <v>0</v>
      </c>
      <c r="S8" s="51">
        <v>0</v>
      </c>
      <c r="T8" s="51">
        <v>0</v>
      </c>
      <c r="U8" s="51">
        <v>0</v>
      </c>
      <c r="V8" s="51">
        <v>0</v>
      </c>
      <c r="W8" s="51">
        <v>0</v>
      </c>
      <c r="X8" s="51">
        <v>0</v>
      </c>
      <c r="Y8" s="51">
        <v>0</v>
      </c>
      <c r="Z8" s="51">
        <v>0</v>
      </c>
      <c r="AA8" s="51"/>
      <c r="AB8" s="51">
        <v>0</v>
      </c>
      <c r="AC8" s="51">
        <v>0</v>
      </c>
      <c r="AD8" s="51">
        <v>0</v>
      </c>
      <c r="AE8" s="51">
        <v>0</v>
      </c>
      <c r="AF8" s="51">
        <v>0</v>
      </c>
      <c r="AG8" s="51">
        <v>0</v>
      </c>
      <c r="AH8" s="51">
        <v>0</v>
      </c>
      <c r="AI8" s="51">
        <v>0</v>
      </c>
      <c r="AJ8" s="51">
        <v>0</v>
      </c>
      <c r="AK8" s="51">
        <v>0</v>
      </c>
      <c r="AL8" s="51">
        <v>0</v>
      </c>
      <c r="AM8" s="41">
        <v>0</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618</v>
      </c>
      <c r="B9" s="21"/>
      <c r="C9" s="51">
        <v>0</v>
      </c>
      <c r="D9" s="51">
        <v>0</v>
      </c>
      <c r="E9" s="51">
        <v>0</v>
      </c>
      <c r="F9" s="51">
        <v>0</v>
      </c>
      <c r="G9" s="51">
        <v>0</v>
      </c>
      <c r="H9" s="51">
        <v>0</v>
      </c>
      <c r="I9" s="51">
        <v>0</v>
      </c>
      <c r="J9" s="51">
        <v>9999</v>
      </c>
      <c r="K9" s="51">
        <v>9999</v>
      </c>
      <c r="L9" s="79">
        <v>9999</v>
      </c>
      <c r="M9" s="51">
        <v>0</v>
      </c>
      <c r="N9" s="51">
        <v>0</v>
      </c>
      <c r="O9" s="51">
        <v>0</v>
      </c>
      <c r="P9" s="51">
        <v>0</v>
      </c>
      <c r="Q9" s="51">
        <v>0</v>
      </c>
      <c r="R9" s="51">
        <v>0</v>
      </c>
      <c r="S9" s="51">
        <v>0</v>
      </c>
      <c r="T9" s="51">
        <v>0</v>
      </c>
      <c r="U9" s="51">
        <v>0</v>
      </c>
      <c r="V9" s="51">
        <v>0</v>
      </c>
      <c r="W9" s="51">
        <v>0</v>
      </c>
      <c r="X9" s="51">
        <v>0</v>
      </c>
      <c r="Y9" s="51">
        <v>0</v>
      </c>
      <c r="Z9" s="51">
        <v>0</v>
      </c>
      <c r="AA9" s="51"/>
      <c r="AB9" s="51">
        <v>0</v>
      </c>
      <c r="AC9" s="51">
        <v>0</v>
      </c>
      <c r="AD9" s="51">
        <v>0</v>
      </c>
      <c r="AE9" s="51">
        <v>0</v>
      </c>
      <c r="AF9" s="51">
        <v>0</v>
      </c>
      <c r="AG9" s="51">
        <v>0</v>
      </c>
      <c r="AH9" s="51">
        <v>0</v>
      </c>
      <c r="AI9" s="51">
        <v>0</v>
      </c>
      <c r="AJ9" s="51">
        <v>0</v>
      </c>
      <c r="AK9" s="51">
        <v>0</v>
      </c>
      <c r="AL9" s="51">
        <v>0</v>
      </c>
      <c r="AM9" s="41">
        <v>0</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619</v>
      </c>
      <c r="B10" s="21"/>
      <c r="C10" s="51">
        <v>0</v>
      </c>
      <c r="D10" s="51">
        <v>0</v>
      </c>
      <c r="E10" s="51">
        <v>0</v>
      </c>
      <c r="F10" s="51">
        <v>0</v>
      </c>
      <c r="G10" s="51">
        <v>0</v>
      </c>
      <c r="H10" s="51">
        <v>0</v>
      </c>
      <c r="I10" s="51">
        <v>0</v>
      </c>
      <c r="J10" s="51">
        <v>9999</v>
      </c>
      <c r="K10" s="51">
        <v>9999</v>
      </c>
      <c r="L10" s="79">
        <v>9999</v>
      </c>
      <c r="M10" s="51">
        <v>0</v>
      </c>
      <c r="N10" s="51">
        <v>0</v>
      </c>
      <c r="O10" s="51">
        <v>0</v>
      </c>
      <c r="P10" s="51">
        <v>0</v>
      </c>
      <c r="Q10" s="51">
        <v>0</v>
      </c>
      <c r="R10" s="51">
        <v>0</v>
      </c>
      <c r="S10" s="51">
        <v>0</v>
      </c>
      <c r="T10" s="51">
        <v>0</v>
      </c>
      <c r="U10" s="51">
        <v>0</v>
      </c>
      <c r="V10" s="51">
        <v>0</v>
      </c>
      <c r="W10" s="51">
        <v>0</v>
      </c>
      <c r="X10" s="51">
        <v>0</v>
      </c>
      <c r="Y10" s="51">
        <v>0</v>
      </c>
      <c r="Z10" s="51">
        <v>0</v>
      </c>
      <c r="AA10" s="51"/>
      <c r="AB10" s="51">
        <v>0</v>
      </c>
      <c r="AC10" s="51">
        <v>0</v>
      </c>
      <c r="AD10" s="51">
        <v>0</v>
      </c>
      <c r="AE10" s="51">
        <v>0</v>
      </c>
      <c r="AF10" s="51">
        <v>0</v>
      </c>
      <c r="AG10" s="51">
        <v>0</v>
      </c>
      <c r="AH10" s="51">
        <v>0</v>
      </c>
      <c r="AI10" s="51">
        <v>0</v>
      </c>
      <c r="AJ10" s="51">
        <v>0</v>
      </c>
      <c r="AK10" s="51">
        <v>0</v>
      </c>
      <c r="AL10" s="51">
        <v>0</v>
      </c>
      <c r="AM10" s="41">
        <v>0</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620</v>
      </c>
      <c r="B11" s="21"/>
      <c r="C11" s="51">
        <v>0</v>
      </c>
      <c r="D11" s="51">
        <v>0</v>
      </c>
      <c r="E11" s="51">
        <v>0</v>
      </c>
      <c r="F11" s="51">
        <v>0</v>
      </c>
      <c r="G11" s="51">
        <v>0</v>
      </c>
      <c r="H11" s="51">
        <v>0</v>
      </c>
      <c r="I11" s="51">
        <v>0</v>
      </c>
      <c r="J11" s="51">
        <v>9999</v>
      </c>
      <c r="K11" s="51">
        <v>9999</v>
      </c>
      <c r="L11" s="79">
        <v>9999</v>
      </c>
      <c r="M11" s="51">
        <v>0</v>
      </c>
      <c r="N11" s="51">
        <v>0</v>
      </c>
      <c r="O11" s="51">
        <v>0</v>
      </c>
      <c r="P11" s="51">
        <v>0</v>
      </c>
      <c r="Q11" s="51">
        <v>0</v>
      </c>
      <c r="R11" s="51">
        <v>0</v>
      </c>
      <c r="S11" s="51">
        <v>0</v>
      </c>
      <c r="T11" s="51">
        <v>0</v>
      </c>
      <c r="U11" s="51">
        <v>0</v>
      </c>
      <c r="V11" s="51">
        <v>0</v>
      </c>
      <c r="W11" s="51">
        <v>0</v>
      </c>
      <c r="X11" s="51">
        <v>0</v>
      </c>
      <c r="Y11" s="51">
        <v>0</v>
      </c>
      <c r="Z11" s="51">
        <v>0</v>
      </c>
      <c r="AA11" s="51"/>
      <c r="AB11" s="51">
        <v>0</v>
      </c>
      <c r="AC11" s="51">
        <v>0</v>
      </c>
      <c r="AD11" s="51">
        <v>0</v>
      </c>
      <c r="AE11" s="51">
        <v>0</v>
      </c>
      <c r="AF11" s="51">
        <v>0</v>
      </c>
      <c r="AG11" s="51">
        <v>0</v>
      </c>
      <c r="AH11" s="51">
        <v>0</v>
      </c>
      <c r="AI11" s="51">
        <v>0</v>
      </c>
      <c r="AJ11" s="51">
        <v>0</v>
      </c>
      <c r="AK11" s="51">
        <v>0</v>
      </c>
      <c r="AL11" s="51">
        <v>0</v>
      </c>
      <c r="AM11" s="41">
        <v>0</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605</v>
      </c>
      <c r="B12" s="21"/>
      <c r="C12" s="51">
        <v>0.25592722860492212</v>
      </c>
      <c r="D12" s="51">
        <v>6.6520803205479095E-2</v>
      </c>
      <c r="E12" s="51">
        <v>1.3304160641095819E-2</v>
      </c>
      <c r="F12" s="51">
        <v>7.982496384657492E-2</v>
      </c>
      <c r="G12" s="51">
        <v>9.0162376287428514E-2</v>
      </c>
      <c r="H12" s="51">
        <v>0.14692602964699047</v>
      </c>
      <c r="I12" s="51">
        <v>2732.2871704888521</v>
      </c>
      <c r="J12" s="51">
        <v>5.7790508636460807</v>
      </c>
      <c r="K12" s="51">
        <v>21.976102120224137</v>
      </c>
      <c r="L12" s="79">
        <v>1.4998625031650448</v>
      </c>
      <c r="M12" s="51">
        <v>2.0520186689254255E-3</v>
      </c>
      <c r="N12" s="51">
        <v>4.8110830590569473E-5</v>
      </c>
      <c r="O12" s="51">
        <v>1.6047951167885138E-2</v>
      </c>
      <c r="P12" s="51">
        <v>1.4429711304647826E-2</v>
      </c>
      <c r="Q12" s="51">
        <v>1.6604888187295247E-2</v>
      </c>
      <c r="R12" s="51">
        <v>1.5447875539225482E-2</v>
      </c>
      <c r="S12" s="51">
        <v>1.5771366010578255E-2</v>
      </c>
      <c r="T12" s="51">
        <v>1.5611517452308887E-2</v>
      </c>
      <c r="U12" s="51">
        <v>1.4831208070978366E-2</v>
      </c>
      <c r="V12" s="51">
        <v>1.5453555612254269E-2</v>
      </c>
      <c r="W12" s="51">
        <v>1.4438560688450749E-2</v>
      </c>
      <c r="X12" s="51">
        <v>1.6462702796277637E-2</v>
      </c>
      <c r="Y12" s="51">
        <v>1.4568596912556308E-2</v>
      </c>
      <c r="Z12" s="51">
        <v>1.5861393588611931E-2</v>
      </c>
      <c r="AA12" s="51"/>
      <c r="AB12" s="51">
        <v>6.8133129971670835E-3</v>
      </c>
      <c r="AC12" s="51">
        <v>5.8537985529520309E-3</v>
      </c>
      <c r="AD12" s="51">
        <v>5.6150252411118432E-3</v>
      </c>
      <c r="AE12" s="51">
        <v>5.863022478811368E-3</v>
      </c>
      <c r="AF12" s="51">
        <v>5.7524111485811706E-3</v>
      </c>
      <c r="AG12" s="51">
        <v>5.0475812611053906E-3</v>
      </c>
      <c r="AH12" s="51">
        <v>5.9265020281857681E-3</v>
      </c>
      <c r="AI12" s="51">
        <v>4.860331128359408E-3</v>
      </c>
      <c r="AJ12" s="51">
        <v>5.9835948241643523E-3</v>
      </c>
      <c r="AK12" s="51">
        <v>5.3742015491162597E-3</v>
      </c>
      <c r="AL12" s="51">
        <v>6.447937517269655E-3</v>
      </c>
      <c r="AM12" s="41">
        <v>6.8601825470276483E-3</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606</v>
      </c>
      <c r="B13" s="21"/>
      <c r="C13" s="51">
        <v>0.16846194270597381</v>
      </c>
      <c r="D13" s="51">
        <v>4.4991023263244743E-2</v>
      </c>
      <c r="E13" s="51">
        <v>8.9982046526489497E-3</v>
      </c>
      <c r="F13" s="51">
        <v>5.3989227915893695E-2</v>
      </c>
      <c r="G13" s="51">
        <v>6.0980886783444634E-2</v>
      </c>
      <c r="H13" s="51">
        <v>9.7629339888440039E-2</v>
      </c>
      <c r="I13" s="51">
        <v>2807.4331148411816</v>
      </c>
      <c r="J13" s="51">
        <v>6.231535178893064</v>
      </c>
      <c r="K13" s="51">
        <v>22.288728630459147</v>
      </c>
      <c r="L13" s="79">
        <v>1.4856370819893672</v>
      </c>
      <c r="M13" s="51">
        <v>1.3655831689886877E-3</v>
      </c>
      <c r="N13" s="51">
        <v>3.1668549027258338E-5</v>
      </c>
      <c r="O13" s="51">
        <v>1.0563428693888249E-2</v>
      </c>
      <c r="P13" s="51">
        <v>9.4982359333866256E-3</v>
      </c>
      <c r="Q13" s="51">
        <v>1.0930027796164846E-2</v>
      </c>
      <c r="R13" s="51">
        <v>1.0168433965404053E-2</v>
      </c>
      <c r="S13" s="51">
        <v>1.0381368843603687E-2</v>
      </c>
      <c r="T13" s="51">
        <v>1.0276149876432451E-2</v>
      </c>
      <c r="U13" s="51">
        <v>9.7625177982546326E-3</v>
      </c>
      <c r="V13" s="51">
        <v>1.0172172825635366E-2</v>
      </c>
      <c r="W13" s="51">
        <v>9.5040609657417903E-3</v>
      </c>
      <c r="X13" s="51">
        <v>1.0836435460070699E-2</v>
      </c>
      <c r="Y13" s="51">
        <v>9.5896562150413027E-3</v>
      </c>
      <c r="Z13" s="51">
        <v>1.0440628738595475E-2</v>
      </c>
      <c r="AA13" s="51"/>
      <c r="AB13" s="51">
        <v>4.4848058958918968E-3</v>
      </c>
      <c r="AC13" s="51">
        <v>3.8532135944082642E-3</v>
      </c>
      <c r="AD13" s="51">
        <v>3.6960430729354125E-3</v>
      </c>
      <c r="AE13" s="51">
        <v>3.8592851659175172E-3</v>
      </c>
      <c r="AF13" s="51">
        <v>3.7864761894071037E-3</v>
      </c>
      <c r="AG13" s="51">
        <v>3.322527852340169E-3</v>
      </c>
      <c r="AH13" s="51">
        <v>3.9010700446426316E-3</v>
      </c>
      <c r="AI13" s="51">
        <v>3.1992720295569068E-3</v>
      </c>
      <c r="AJ13" s="51">
        <v>3.9386508967367848E-3</v>
      </c>
      <c r="AK13" s="51">
        <v>3.5375229059944075E-3</v>
      </c>
      <c r="AL13" s="51">
        <v>4.2443005635903206E-3</v>
      </c>
      <c r="AM13" s="41">
        <v>4.5156573823332009E-3</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604</v>
      </c>
      <c r="B14" s="21"/>
      <c r="C14" s="51">
        <v>0.27538458578376129</v>
      </c>
      <c r="D14" s="51">
        <v>7.4393565149959151E-2</v>
      </c>
      <c r="E14" s="51">
        <v>1.487871302999183E-2</v>
      </c>
      <c r="F14" s="51">
        <v>8.9272278179950981E-2</v>
      </c>
      <c r="G14" s="51">
        <v>0.10083312725035573</v>
      </c>
      <c r="H14" s="51">
        <v>0.1602390446361891</v>
      </c>
      <c r="I14" s="51">
        <v>2839.756461425317</v>
      </c>
      <c r="J14" s="51">
        <v>6.4261672042361608</v>
      </c>
      <c r="K14" s="51">
        <v>22.423202089124281</v>
      </c>
      <c r="L14" s="79">
        <v>1.4796008069826327</v>
      </c>
      <c r="M14" s="51">
        <v>2.2427658098634761E-3</v>
      </c>
      <c r="N14" s="51">
        <v>5.1768548528883946E-5</v>
      </c>
      <c r="O14" s="51">
        <v>1.7268027357371547E-2</v>
      </c>
      <c r="P14" s="51">
        <v>1.5526757712615167E-2</v>
      </c>
      <c r="Q14" s="51">
        <v>1.786730657917978E-2</v>
      </c>
      <c r="R14" s="51">
        <v>1.6622329831015449E-2</v>
      </c>
      <c r="S14" s="51">
        <v>1.6970414284334785E-2</v>
      </c>
      <c r="T14" s="51">
        <v>1.6798412933610611E-2</v>
      </c>
      <c r="U14" s="51">
        <v>1.5958779038724776E-2</v>
      </c>
      <c r="V14" s="51">
        <v>1.6628441742463015E-2</v>
      </c>
      <c r="W14" s="51">
        <v>1.5536279887751801E-2</v>
      </c>
      <c r="X14" s="51">
        <v>1.7714311271789757E-2</v>
      </c>
      <c r="Y14" s="51">
        <v>1.5676202364572248E-2</v>
      </c>
      <c r="Z14" s="51">
        <v>1.7067286381223672E-2</v>
      </c>
      <c r="AA14" s="51"/>
      <c r="AB14" s="51">
        <v>7.3313081525858753E-3</v>
      </c>
      <c r="AC14" s="51">
        <v>6.298844787065664E-3</v>
      </c>
      <c r="AD14" s="51">
        <v>6.0419182773864891E-3</v>
      </c>
      <c r="AE14" s="51">
        <v>6.308769979535102E-3</v>
      </c>
      <c r="AF14" s="51">
        <v>6.1897492113093958E-3</v>
      </c>
      <c r="AG14" s="51">
        <v>5.4313332832013079E-3</v>
      </c>
      <c r="AH14" s="51">
        <v>6.3770756830958397E-3</v>
      </c>
      <c r="AI14" s="51">
        <v>5.2298471008779355E-3</v>
      </c>
      <c r="AJ14" s="51">
        <v>6.4385090681151041E-3</v>
      </c>
      <c r="AK14" s="51">
        <v>5.7827855034779446E-3</v>
      </c>
      <c r="AL14" s="51">
        <v>6.9381543028154673E-3</v>
      </c>
      <c r="AM14" s="41">
        <v>7.3817410496425139E-3</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612</v>
      </c>
      <c r="B15" s="21"/>
      <c r="C15" s="51">
        <v>9.3426618846957771E-3</v>
      </c>
      <c r="D15" s="51">
        <v>2.5253478577887392E-3</v>
      </c>
      <c r="E15" s="51">
        <v>5.0506957155774788E-4</v>
      </c>
      <c r="F15" s="51">
        <v>3.0304174293464868E-3</v>
      </c>
      <c r="G15" s="51">
        <v>3.4228595091865275E-3</v>
      </c>
      <c r="H15" s="51">
        <v>5.4373765464613023E-3</v>
      </c>
      <c r="I15" s="51">
        <v>2841.4232483957276</v>
      </c>
      <c r="J15" s="51">
        <v>6.4362036069651287</v>
      </c>
      <c r="K15" s="51">
        <v>22.430136352820817</v>
      </c>
      <c r="L15" s="79">
        <v>1.4792908698282921</v>
      </c>
      <c r="M15" s="51">
        <v>7.6106061538849313E-5</v>
      </c>
      <c r="N15" s="51">
        <v>1.756293090226213E-6</v>
      </c>
      <c r="O15" s="51">
        <v>5.8583286554127927E-4</v>
      </c>
      <c r="P15" s="51">
        <v>5.2675877650051753E-4</v>
      </c>
      <c r="Q15" s="51">
        <v>6.0616393500888656E-4</v>
      </c>
      <c r="R15" s="51">
        <v>5.6392701466963181E-4</v>
      </c>
      <c r="S15" s="51">
        <v>5.7573608286938689E-4</v>
      </c>
      <c r="T15" s="51">
        <v>5.6990078726286821E-4</v>
      </c>
      <c r="U15" s="51">
        <v>5.414154762040707E-4</v>
      </c>
      <c r="V15" s="51">
        <v>5.6413436658790022E-4</v>
      </c>
      <c r="W15" s="51">
        <v>5.2708182458418293E-4</v>
      </c>
      <c r="X15" s="51">
        <v>6.0097343597343041E-4</v>
      </c>
      <c r="Y15" s="51">
        <v>5.3182881645840894E-4</v>
      </c>
      <c r="Z15" s="51">
        <v>5.7902255311505636E-4</v>
      </c>
      <c r="AA15" s="51"/>
      <c r="AB15" s="51">
        <v>2.487210133682158E-4</v>
      </c>
      <c r="AC15" s="51">
        <v>2.1369379459728347E-4</v>
      </c>
      <c r="AD15" s="51">
        <v>2.0497733901820328E-4</v>
      </c>
      <c r="AE15" s="51">
        <v>2.1403051539492206E-4</v>
      </c>
      <c r="AF15" s="51">
        <v>2.0999263218651816E-4</v>
      </c>
      <c r="AG15" s="51">
        <v>1.8426271137735053E-4</v>
      </c>
      <c r="AH15" s="51">
        <v>2.1634784587058395E-4</v>
      </c>
      <c r="AI15" s="51">
        <v>1.7742711718267924E-4</v>
      </c>
      <c r="AJ15" s="51">
        <v>2.1843202695513453E-4</v>
      </c>
      <c r="AK15" s="51">
        <v>1.9618603400387008E-4</v>
      </c>
      <c r="AL15" s="51">
        <v>2.3538292664626833E-4</v>
      </c>
      <c r="AM15" s="41">
        <v>2.5043199331912646E-4</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608</v>
      </c>
      <c r="B16" s="21"/>
      <c r="C16" s="51">
        <v>6.7090175771572017E-2</v>
      </c>
      <c r="D16" s="51">
        <v>1.8176694699322857E-2</v>
      </c>
      <c r="E16" s="51">
        <v>3.6353389398645717E-3</v>
      </c>
      <c r="F16" s="51">
        <v>2.1812033639187427E-2</v>
      </c>
      <c r="G16" s="51">
        <v>2.4636713752233638E-2</v>
      </c>
      <c r="H16" s="51">
        <v>3.9078092175483928E-2</v>
      </c>
      <c r="I16" s="51">
        <v>2848.0088549752322</v>
      </c>
      <c r="J16" s="51">
        <v>6.4758582245136314</v>
      </c>
      <c r="K16" s="51">
        <v>22.457534174758862</v>
      </c>
      <c r="L16" s="79">
        <v>1.4780675527161369</v>
      </c>
      <c r="M16" s="51">
        <v>5.4704048118995165E-4</v>
      </c>
      <c r="N16" s="51">
        <v>1.2612038579999505E-5</v>
      </c>
      <c r="O16" s="51">
        <v>4.2068984628793483E-3</v>
      </c>
      <c r="P16" s="51">
        <v>3.7826841365766412E-3</v>
      </c>
      <c r="Q16" s="51">
        <v>4.3528970060183452E-3</v>
      </c>
      <c r="R16" s="51">
        <v>4.0495913266966584E-3</v>
      </c>
      <c r="S16" s="51">
        <v>4.1343929036988048E-3</v>
      </c>
      <c r="T16" s="51">
        <v>4.0924893206780253E-3</v>
      </c>
      <c r="U16" s="51">
        <v>3.8879347141399061E-3</v>
      </c>
      <c r="V16" s="51">
        <v>4.0510803323799303E-3</v>
      </c>
      <c r="W16" s="51">
        <v>3.785003962872751E-3</v>
      </c>
      <c r="X16" s="51">
        <v>4.3156237431165416E-3</v>
      </c>
      <c r="Y16" s="51">
        <v>3.8190923761278373E-3</v>
      </c>
      <c r="Z16" s="51">
        <v>4.1579932297269992E-3</v>
      </c>
      <c r="AA16" s="51"/>
      <c r="AB16" s="51">
        <v>1.7860794611749434E-3</v>
      </c>
      <c r="AC16" s="51">
        <v>1.5345470506977251E-3</v>
      </c>
      <c r="AD16" s="51">
        <v>1.4719536973126978E-3</v>
      </c>
      <c r="AE16" s="51">
        <v>1.5369650615150194E-3</v>
      </c>
      <c r="AF16" s="51">
        <v>1.5079687971162551E-3</v>
      </c>
      <c r="AG16" s="51">
        <v>1.3232008015513707E-3</v>
      </c>
      <c r="AH16" s="51">
        <v>1.5536059408331132E-3</v>
      </c>
      <c r="AI16" s="51">
        <v>1.27411401861054E-3</v>
      </c>
      <c r="AJ16" s="51">
        <v>1.5685725613774504E-3</v>
      </c>
      <c r="AK16" s="51">
        <v>1.40882284596087E-3</v>
      </c>
      <c r="AL16" s="51">
        <v>1.6902979169345603E-3</v>
      </c>
      <c r="AM16" s="41">
        <v>1.798366103575678E-3</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607</v>
      </c>
      <c r="B17" s="21"/>
      <c r="C17" s="51">
        <v>0.15030384953743686</v>
      </c>
      <c r="D17" s="51">
        <v>4.1724955322146207E-2</v>
      </c>
      <c r="E17" s="51">
        <v>8.344991064429241E-3</v>
      </c>
      <c r="F17" s="51">
        <v>5.0069946386575449E-2</v>
      </c>
      <c r="G17" s="51">
        <v>5.6554054386727913E-2</v>
      </c>
      <c r="H17" s="51">
        <v>8.8311181491703111E-2</v>
      </c>
      <c r="I17" s="51">
        <v>2918.1736309232297</v>
      </c>
      <c r="J17" s="51">
        <v>6.898348897469079</v>
      </c>
      <c r="K17" s="51">
        <v>22.74943773968312</v>
      </c>
      <c r="L17" s="79">
        <v>1.4651585274379024</v>
      </c>
      <c r="M17" s="51">
        <v>1.2379276203694153E-3</v>
      </c>
      <c r="N17" s="51">
        <v>2.8255075013409478E-5</v>
      </c>
      <c r="O17" s="51">
        <v>9.4248230282893471E-3</v>
      </c>
      <c r="P17" s="51">
        <v>8.4744447420657398E-3</v>
      </c>
      <c r="Q17" s="51">
        <v>9.7519073265234738E-3</v>
      </c>
      <c r="R17" s="51">
        <v>9.0724037976635322E-3</v>
      </c>
      <c r="S17" s="51">
        <v>9.26238695575907E-3</v>
      </c>
      <c r="T17" s="51">
        <v>9.168509278960622E-3</v>
      </c>
      <c r="U17" s="51">
        <v>8.7102403230411071E-3</v>
      </c>
      <c r="V17" s="51">
        <v>9.0757396554639481E-3</v>
      </c>
      <c r="W17" s="51">
        <v>8.4796419086933944E-3</v>
      </c>
      <c r="X17" s="51">
        <v>9.6684030752000501E-3</v>
      </c>
      <c r="Y17" s="51">
        <v>8.5560110592871746E-3</v>
      </c>
      <c r="Z17" s="51">
        <v>9.3152593742850502E-3</v>
      </c>
      <c r="AA17" s="51"/>
      <c r="AB17" s="51">
        <v>4.0013998399464129E-3</v>
      </c>
      <c r="AC17" s="51">
        <v>3.4378852993543732E-3</v>
      </c>
      <c r="AD17" s="51">
        <v>3.2976557968820721E-3</v>
      </c>
      <c r="AE17" s="51">
        <v>3.443302431294822E-3</v>
      </c>
      <c r="AF17" s="51">
        <v>3.3783413529965842E-3</v>
      </c>
      <c r="AG17" s="51">
        <v>2.9644008514949369E-3</v>
      </c>
      <c r="AH17" s="51">
        <v>3.4805834220275546E-3</v>
      </c>
      <c r="AI17" s="51">
        <v>2.854430466821393E-3</v>
      </c>
      <c r="AJ17" s="51">
        <v>3.5141135276877218E-3</v>
      </c>
      <c r="AK17" s="51">
        <v>3.1562221238646869E-3</v>
      </c>
      <c r="AL17" s="51">
        <v>3.7868179783190656E-3</v>
      </c>
      <c r="AM17" s="41">
        <v>4.0289259215147196E-3</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609</v>
      </c>
      <c r="B18" s="21"/>
      <c r="C18" s="51">
        <v>5.0252909280169969E-2</v>
      </c>
      <c r="D18" s="51">
        <v>1.4246466342755214E-2</v>
      </c>
      <c r="E18" s="51">
        <v>2.8492932685510431E-3</v>
      </c>
      <c r="F18" s="51">
        <v>1.7095759611306258E-2</v>
      </c>
      <c r="G18" s="51">
        <v>1.9309677533416812E-2</v>
      </c>
      <c r="H18" s="51">
        <v>2.9751464998300663E-2</v>
      </c>
      <c r="I18" s="51">
        <v>2980.1031689550032</v>
      </c>
      <c r="J18" s="51">
        <v>7.271251851199815</v>
      </c>
      <c r="K18" s="51">
        <v>23.007080590833723</v>
      </c>
      <c r="L18" s="79">
        <v>1.4539505435039299</v>
      </c>
      <c r="M18" s="51">
        <v>4.1754432754591498E-4</v>
      </c>
      <c r="N18" s="51">
        <v>9.4468619780733091E-6</v>
      </c>
      <c r="O18" s="51">
        <v>3.1511154110814275E-3</v>
      </c>
      <c r="P18" s="51">
        <v>2.8333639100625346E-3</v>
      </c>
      <c r="Q18" s="51">
        <v>3.2604734722136782E-3</v>
      </c>
      <c r="R18" s="51">
        <v>3.0332868146766812E-3</v>
      </c>
      <c r="S18" s="51">
        <v>3.0968061885178499E-3</v>
      </c>
      <c r="T18" s="51">
        <v>3.0654189260484982E-3</v>
      </c>
      <c r="U18" s="51">
        <v>2.9122003069737708E-3</v>
      </c>
      <c r="V18" s="51">
        <v>3.034402132480794E-3</v>
      </c>
      <c r="W18" s="51">
        <v>2.8351015418255085E-3</v>
      </c>
      <c r="X18" s="51">
        <v>3.2325544829184681E-3</v>
      </c>
      <c r="Y18" s="51">
        <v>2.8606349663412725E-3</v>
      </c>
      <c r="Z18" s="51">
        <v>3.1144836655737354E-3</v>
      </c>
      <c r="AA18" s="51"/>
      <c r="AB18" s="51">
        <v>1.3378365475624715E-3</v>
      </c>
      <c r="AC18" s="51">
        <v>1.1494298954801837E-3</v>
      </c>
      <c r="AD18" s="51">
        <v>1.1025452648614003E-3</v>
      </c>
      <c r="AE18" s="51">
        <v>1.151241070914478E-3</v>
      </c>
      <c r="AF18" s="51">
        <v>1.1295218455951673E-3</v>
      </c>
      <c r="AG18" s="51">
        <v>9.9112409641330629E-4</v>
      </c>
      <c r="AH18" s="51">
        <v>1.1637056767840718E-3</v>
      </c>
      <c r="AI18" s="51">
        <v>9.5435636370710909E-4</v>
      </c>
      <c r="AJ18" s="51">
        <v>1.1749162037471568E-3</v>
      </c>
      <c r="AK18" s="51">
        <v>1.0552580292970603E-3</v>
      </c>
      <c r="AL18" s="51">
        <v>1.2660927907743715E-3</v>
      </c>
      <c r="AM18" s="41">
        <v>1.3470396763189719E-3</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603</v>
      </c>
      <c r="B19" s="21"/>
      <c r="C19" s="51">
        <v>0.55151731520215008</v>
      </c>
      <c r="D19" s="51">
        <v>0.15754401460060197</v>
      </c>
      <c r="E19" s="51">
        <v>3.1508802920120392E-2</v>
      </c>
      <c r="F19" s="51">
        <v>0.18905281752072237</v>
      </c>
      <c r="G19" s="51">
        <v>0.21353534596349585</v>
      </c>
      <c r="H19" s="51">
        <v>0.32742411739020161</v>
      </c>
      <c r="I19" s="51">
        <v>3002.8117628084065</v>
      </c>
      <c r="J19" s="51">
        <v>7.4079895371593194</v>
      </c>
      <c r="K19" s="51">
        <v>23.10155419829081</v>
      </c>
      <c r="L19" s="79">
        <v>1.449883597354668</v>
      </c>
      <c r="M19" s="51">
        <v>4.5971801434080851E-3</v>
      </c>
      <c r="N19" s="51">
        <v>1.0367773786359064E-4</v>
      </c>
      <c r="O19" s="51">
        <v>3.4582967161615255E-2</v>
      </c>
      <c r="P19" s="51">
        <v>3.1095697324830984E-2</v>
      </c>
      <c r="Q19" s="51">
        <v>3.5783153680869595E-2</v>
      </c>
      <c r="R19" s="51">
        <v>3.3289817927590178E-2</v>
      </c>
      <c r="S19" s="51">
        <v>3.3986932483264801E-2</v>
      </c>
      <c r="T19" s="51">
        <v>3.3642462501793043E-2</v>
      </c>
      <c r="U19" s="51">
        <v>3.1960913659317976E-2</v>
      </c>
      <c r="V19" s="51">
        <v>3.3302058354855633E-2</v>
      </c>
      <c r="W19" s="51">
        <v>3.1114767544216337E-2</v>
      </c>
      <c r="X19" s="51">
        <v>3.5476747420220958E-2</v>
      </c>
      <c r="Y19" s="51">
        <v>3.1394992628466491E-2</v>
      </c>
      <c r="Z19" s="51">
        <v>3.4180939851695048E-2</v>
      </c>
      <c r="AA19" s="51"/>
      <c r="AB19" s="51">
        <v>1.4682533438559008E-2</v>
      </c>
      <c r="AC19" s="51">
        <v>1.261480179055963E-2</v>
      </c>
      <c r="AD19" s="51">
        <v>1.2100250773046313E-2</v>
      </c>
      <c r="AE19" s="51">
        <v>1.2634679139497043E-2</v>
      </c>
      <c r="AF19" s="51">
        <v>1.2396314256588593E-2</v>
      </c>
      <c r="AG19" s="51">
        <v>1.0877421994386368E-2</v>
      </c>
      <c r="AH19" s="51">
        <v>1.2771476114293566E-2</v>
      </c>
      <c r="AI19" s="51">
        <v>1.0473902247596424E-2</v>
      </c>
      <c r="AJ19" s="51">
        <v>1.2894509781821382E-2</v>
      </c>
      <c r="AK19" s="51">
        <v>1.1581281233265508E-2</v>
      </c>
      <c r="AL19" s="51">
        <v>1.3895157648916861E-2</v>
      </c>
      <c r="AM19" s="41">
        <v>1.4783536244883051E-2</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610</v>
      </c>
      <c r="B20" s="21"/>
      <c r="C20" s="51">
        <v>3.3584256817579289E-2</v>
      </c>
      <c r="D20" s="51">
        <v>9.645363993277414E-3</v>
      </c>
      <c r="E20" s="51">
        <v>1.9290727986554829E-3</v>
      </c>
      <c r="F20" s="51">
        <v>1.1574436791932896E-2</v>
      </c>
      <c r="G20" s="51">
        <v>1.3073337901600413E-2</v>
      </c>
      <c r="H20" s="51">
        <v>1.9977707824712997E-2</v>
      </c>
      <c r="I20" s="51">
        <v>3019.0355811077434</v>
      </c>
      <c r="J20" s="51">
        <v>7.5056797502125692</v>
      </c>
      <c r="K20" s="51">
        <v>23.169049466882125</v>
      </c>
      <c r="L20" s="79">
        <v>1.4469919340167574</v>
      </c>
      <c r="M20" s="51">
        <v>2.8058158514963531E-4</v>
      </c>
      <c r="N20" s="51">
        <v>6.3133825152891921E-6</v>
      </c>
      <c r="O20" s="51">
        <v>2.1059053245570157E-3</v>
      </c>
      <c r="P20" s="51">
        <v>1.893550494413862E-3</v>
      </c>
      <c r="Q20" s="51">
        <v>2.1789898337475572E-3</v>
      </c>
      <c r="R20" s="51">
        <v>2.0271599166036213E-3</v>
      </c>
      <c r="S20" s="51">
        <v>2.0696102143979308E-3</v>
      </c>
      <c r="T20" s="51">
        <v>2.048633958521986E-3</v>
      </c>
      <c r="U20" s="51">
        <v>1.9462372311295081E-3</v>
      </c>
      <c r="V20" s="51">
        <v>2.02790528876422E-3</v>
      </c>
      <c r="W20" s="51">
        <v>1.8947117619348473E-3</v>
      </c>
      <c r="X20" s="51">
        <v>2.1603314412284285E-3</v>
      </c>
      <c r="Y20" s="51">
        <v>1.911775870235301E-3</v>
      </c>
      <c r="Z20" s="51">
        <v>2.0814241558758623E-3</v>
      </c>
      <c r="AA20" s="51"/>
      <c r="AB20" s="51">
        <v>8.9408248869307476E-4</v>
      </c>
      <c r="AC20" s="51">
        <v>7.6816943250771407E-4</v>
      </c>
      <c r="AD20" s="51">
        <v>7.3683621224140212E-4</v>
      </c>
      <c r="AE20" s="51">
        <v>7.6937984961188437E-4</v>
      </c>
      <c r="AF20" s="51">
        <v>7.5486478866415064E-4</v>
      </c>
      <c r="AG20" s="51">
        <v>6.623729186793683E-4</v>
      </c>
      <c r="AH20" s="51">
        <v>7.7771000463476049E-4</v>
      </c>
      <c r="AI20" s="51">
        <v>6.3780086911064207E-4</v>
      </c>
      <c r="AJ20" s="51">
        <v>7.8520205279638221E-4</v>
      </c>
      <c r="AK20" s="51">
        <v>7.0523392918685993E-4</v>
      </c>
      <c r="AL20" s="51">
        <v>8.4613579689864985E-4</v>
      </c>
      <c r="AM20" s="41">
        <v>9.0023298314425909E-4</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611</v>
      </c>
      <c r="B21" s="21"/>
      <c r="C21" s="51">
        <v>3.1913819825702218E-2</v>
      </c>
      <c r="D21" s="51">
        <v>9.974714303395367E-3</v>
      </c>
      <c r="E21" s="51">
        <v>1.9949428606790736E-3</v>
      </c>
      <c r="F21" s="51">
        <v>1.196965716407444E-2</v>
      </c>
      <c r="G21" s="51">
        <v>1.3519739706153344E-2</v>
      </c>
      <c r="H21" s="51">
        <v>1.9599815349991719E-2</v>
      </c>
      <c r="I21" s="51">
        <v>3285.5420419728753</v>
      </c>
      <c r="J21" s="51">
        <v>9.1104236188644645</v>
      </c>
      <c r="K21" s="51">
        <v>24.277785081737264</v>
      </c>
      <c r="L21" s="79">
        <v>1.4010895589688948</v>
      </c>
      <c r="M21" s="51">
        <v>2.7660911060242808E-4</v>
      </c>
      <c r="N21" s="51">
        <v>5.9993631295188704E-6</v>
      </c>
      <c r="O21" s="51">
        <v>2.0011603491169282E-3</v>
      </c>
      <c r="P21" s="51">
        <v>1.799367770376319E-3</v>
      </c>
      <c r="Q21" s="51">
        <v>2.0706097304453827E-3</v>
      </c>
      <c r="R21" s="51">
        <v>1.9263316347232658E-3</v>
      </c>
      <c r="S21" s="51">
        <v>1.9666705102479986E-3</v>
      </c>
      <c r="T21" s="51">
        <v>1.9467375858936234E-3</v>
      </c>
      <c r="U21" s="51">
        <v>1.8494339377439772E-3</v>
      </c>
      <c r="V21" s="51">
        <v>1.9270399330478544E-3</v>
      </c>
      <c r="W21" s="51">
        <v>1.8004712779702335E-3</v>
      </c>
      <c r="X21" s="51">
        <v>2.0528793819571882E-3</v>
      </c>
      <c r="Y21" s="51">
        <v>1.8166866398508005E-3</v>
      </c>
      <c r="Z21" s="51">
        <v>1.9778968417343856E-3</v>
      </c>
      <c r="AA21" s="51"/>
      <c r="AB21" s="51">
        <v>8.4961199553865521E-4</v>
      </c>
      <c r="AC21" s="51">
        <v>7.2996169002110829E-4</v>
      </c>
      <c r="AD21" s="51">
        <v>7.0018694313390896E-4</v>
      </c>
      <c r="AE21" s="51">
        <v>7.3111190256224803E-4</v>
      </c>
      <c r="AF21" s="51">
        <v>7.1731880175429489E-4</v>
      </c>
      <c r="AG21" s="51">
        <v>6.2942735636457435E-4</v>
      </c>
      <c r="AH21" s="51">
        <v>7.390277265736069E-4</v>
      </c>
      <c r="AI21" s="51">
        <v>6.0607748839089696E-4</v>
      </c>
      <c r="AJ21" s="51">
        <v>7.4614713006239646E-4</v>
      </c>
      <c r="AK21" s="51">
        <v>6.7015651628951948E-4</v>
      </c>
      <c r="AL21" s="51">
        <v>8.0405010945979447E-4</v>
      </c>
      <c r="AM21" s="41">
        <v>8.5545657244325208E-4</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c r="B22" s="21"/>
      <c r="C22" s="41"/>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A184"/>
  <sheetViews>
    <sheetView topLeftCell="A32" zoomScaleNormal="100" workbookViewId="0">
      <selection activeCell="A46" sqref="A46:EA184"/>
    </sheetView>
  </sheetViews>
  <sheetFormatPr defaultRowHeight="12.75"/>
  <cols>
    <col min="1" max="1" width="32.7109375" customWidth="1"/>
    <col min="2" max="2" width="35.7109375" customWidth="1"/>
    <col min="3" max="3" width="13.7109375" customWidth="1"/>
    <col min="4" max="4" width="12.140625" bestFit="1" customWidth="1"/>
    <col min="5" max="5" width="12.5703125" customWidth="1"/>
    <col min="6" max="6" width="10.2851562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ECM-VAV</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104" t="s">
        <v>329</v>
      </c>
      <c r="B4" s="108" t="s">
        <v>312</v>
      </c>
      <c r="C4" s="109">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288" t="s">
        <v>17</v>
      </c>
      <c r="J6" s="289"/>
      <c r="K6" s="289"/>
      <c r="L6" s="289"/>
      <c r="M6" s="289"/>
      <c r="N6" s="290"/>
      <c r="O6" s="291" t="s">
        <v>18</v>
      </c>
      <c r="P6" s="292"/>
      <c r="Q6" s="29" t="s">
        <v>19</v>
      </c>
      <c r="R6" s="293" t="s">
        <v>20</v>
      </c>
      <c r="S6" s="293"/>
      <c r="T6" s="293"/>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MMap!A47</f>
        <v>ECM-VAV-NR-Large Off</v>
      </c>
      <c r="B8" s="52" t="str">
        <f>MMap!D47</f>
        <v>ECM-VAV-NR-Large Off-ElecHt</v>
      </c>
      <c r="C8" s="52">
        <f>MMap!T47</f>
        <v>0.13977007269934505</v>
      </c>
      <c r="D8" s="52">
        <f>MMap!K47</f>
        <v>18</v>
      </c>
      <c r="E8" s="52">
        <f>MMap!U47</f>
        <v>5.709106104530514E-2</v>
      </c>
      <c r="F8" s="52"/>
      <c r="G8" s="187" t="s">
        <v>542</v>
      </c>
      <c r="H8" s="52"/>
      <c r="I8" s="52"/>
      <c r="J8" s="52"/>
      <c r="K8" s="52"/>
      <c r="L8" s="52"/>
      <c r="M8" s="52"/>
      <c r="N8" s="52"/>
      <c r="O8" s="52">
        <f>MMap!Y47</f>
        <v>0</v>
      </c>
      <c r="P8" s="187" t="s">
        <v>542</v>
      </c>
      <c r="Q8" s="52" t="s">
        <v>543</v>
      </c>
      <c r="R8" s="52"/>
      <c r="S8" s="52"/>
      <c r="T8" s="52"/>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MMap!A48</f>
        <v>ECM-VAV-NR-Medium Off</v>
      </c>
      <c r="B9" s="52" t="str">
        <f>MMap!D48</f>
        <v>ECM-VAV-NR-Medium Off-ElecHt</v>
      </c>
      <c r="C9" s="52">
        <f>MMap!T48</f>
        <v>1.1956848258822572E-2</v>
      </c>
      <c r="D9" s="52">
        <f>MMap!K48</f>
        <v>18</v>
      </c>
      <c r="E9" s="52">
        <f>MMap!U48</f>
        <v>4.8839436130384776E-3</v>
      </c>
      <c r="F9" s="52"/>
      <c r="G9" s="187" t="s">
        <v>542</v>
      </c>
      <c r="O9" s="52">
        <f>MMap!Y48</f>
        <v>0</v>
      </c>
      <c r="P9" s="187" t="s">
        <v>542</v>
      </c>
      <c r="Q9" s="52" t="s">
        <v>543</v>
      </c>
    </row>
    <row r="10" spans="1:105">
      <c r="A10" s="21" t="str">
        <f>MMap!A49</f>
        <v>ECM-VAV-NR-Small Off</v>
      </c>
      <c r="B10" s="52" t="str">
        <f>MMap!D49</f>
        <v>ECM-VAV-NR-Small Off-ElecHt</v>
      </c>
      <c r="C10" s="52">
        <f>MMap!T49</f>
        <v>0</v>
      </c>
      <c r="D10" s="52">
        <f>MMap!K49</f>
        <v>18</v>
      </c>
      <c r="E10" s="52">
        <f>MMap!U49</f>
        <v>0</v>
      </c>
      <c r="F10" s="52"/>
      <c r="G10" s="187" t="s">
        <v>542</v>
      </c>
      <c r="O10" s="52">
        <f>MMap!Y49</f>
        <v>0</v>
      </c>
      <c r="P10" s="187" t="s">
        <v>542</v>
      </c>
      <c r="Q10" s="52" t="s">
        <v>543</v>
      </c>
    </row>
    <row r="11" spans="1:105">
      <c r="A11" s="21" t="str">
        <f>MMap!A50</f>
        <v>ECM-VAV-NR-Xlarge Ret</v>
      </c>
      <c r="B11" s="52" t="str">
        <f>MMap!D50</f>
        <v>ECM-VAV-NR-Xlarge Ret-ElecHt</v>
      </c>
      <c r="C11" s="52">
        <f>MMap!T50</f>
        <v>1.3388751814153235E-3</v>
      </c>
      <c r="D11" s="52">
        <f>MMap!K50</f>
        <v>18</v>
      </c>
      <c r="E11" s="52">
        <f>MMap!U50</f>
        <v>5.4688248519873899E-4</v>
      </c>
      <c r="F11" s="52"/>
      <c r="G11" s="187" t="s">
        <v>542</v>
      </c>
      <c r="O11" s="52">
        <f>MMap!Y50</f>
        <v>0</v>
      </c>
      <c r="P11" s="187" t="s">
        <v>542</v>
      </c>
      <c r="Q11" s="52" t="s">
        <v>543</v>
      </c>
    </row>
    <row r="12" spans="1:105">
      <c r="A12" s="21" t="str">
        <f>MMap!A51</f>
        <v>ECM-VAV-NR-Large Ret</v>
      </c>
      <c r="B12" s="52" t="str">
        <f>MMap!D51</f>
        <v>ECM-VAV-NR-Large Ret-ElecHt</v>
      </c>
      <c r="C12" s="52">
        <f>MMap!T51</f>
        <v>0</v>
      </c>
      <c r="D12" s="52">
        <f>MMap!K51</f>
        <v>18</v>
      </c>
      <c r="E12" s="52">
        <f>MMap!U51</f>
        <v>0</v>
      </c>
      <c r="F12" s="52"/>
      <c r="G12" s="187" t="s">
        <v>542</v>
      </c>
      <c r="O12" s="52">
        <f>MMap!Y51</f>
        <v>0</v>
      </c>
      <c r="P12" s="187" t="s">
        <v>542</v>
      </c>
      <c r="Q12" s="52" t="s">
        <v>543</v>
      </c>
    </row>
    <row r="13" spans="1:105">
      <c r="A13" s="21" t="str">
        <f>MMap!A52</f>
        <v>ECM-VAV-NR-Medium Ret</v>
      </c>
      <c r="B13" s="52" t="str">
        <f>MMap!D52</f>
        <v>ECM-VAV-NR-Medium Ret-ElecHt</v>
      </c>
      <c r="C13" s="52">
        <f>MMap!T52</f>
        <v>0</v>
      </c>
      <c r="D13" s="52">
        <f>MMap!K52</f>
        <v>18</v>
      </c>
      <c r="E13" s="52">
        <f>MMap!U52</f>
        <v>0</v>
      </c>
      <c r="F13" s="52"/>
      <c r="G13" s="187" t="s">
        <v>542</v>
      </c>
      <c r="O13" s="52">
        <f>MMap!Y52</f>
        <v>0</v>
      </c>
      <c r="P13" s="187" t="s">
        <v>542</v>
      </c>
      <c r="Q13" s="52" t="s">
        <v>543</v>
      </c>
    </row>
    <row r="14" spans="1:105">
      <c r="A14" s="21" t="str">
        <f>MMap!A53</f>
        <v>ECM-VAV-NR-Small Ret</v>
      </c>
      <c r="B14" s="52" t="str">
        <f>MMap!D53</f>
        <v>ECM-VAV-NR-Small Ret-ElecHt</v>
      </c>
      <c r="C14" s="52">
        <f>MMap!T53</f>
        <v>0</v>
      </c>
      <c r="D14" s="52">
        <f>MMap!K53</f>
        <v>18</v>
      </c>
      <c r="E14" s="52">
        <f>MMap!U53</f>
        <v>0</v>
      </c>
      <c r="F14" s="52"/>
      <c r="G14" s="187" t="s">
        <v>542</v>
      </c>
      <c r="O14" s="52">
        <f>MMap!Y53</f>
        <v>0</v>
      </c>
      <c r="P14" s="187" t="s">
        <v>542</v>
      </c>
      <c r="Q14" s="52" t="s">
        <v>543</v>
      </c>
    </row>
    <row r="15" spans="1:105">
      <c r="A15" s="21" t="str">
        <f>MMap!A54</f>
        <v>ECM-VAV-NR-School K-12</v>
      </c>
      <c r="B15" s="52" t="str">
        <f>MMap!D54</f>
        <v>ECM-VAV-NR-School K-12-ElecHt</v>
      </c>
      <c r="C15" s="52">
        <f>MMap!T54</f>
        <v>9.9160118068386087E-3</v>
      </c>
      <c r="D15" s="52">
        <f>MMap!K54</f>
        <v>18</v>
      </c>
      <c r="E15" s="52">
        <f>MMap!U54</f>
        <v>4.0503351286647962E-3</v>
      </c>
      <c r="F15" s="52"/>
      <c r="G15" s="187" t="s">
        <v>542</v>
      </c>
      <c r="O15" s="52">
        <f>MMap!Y54</f>
        <v>0</v>
      </c>
      <c r="P15" s="187" t="s">
        <v>542</v>
      </c>
      <c r="Q15" s="52" t="s">
        <v>543</v>
      </c>
    </row>
    <row r="16" spans="1:105">
      <c r="A16" s="21" t="str">
        <f>MMap!A55</f>
        <v>ECM-VAV-NR-University</v>
      </c>
      <c r="B16" s="52" t="str">
        <f>MMap!D55</f>
        <v>ECM-VAV-NR-University-ElecHt</v>
      </c>
      <c r="C16" s="52">
        <f>MMap!T55</f>
        <v>3.9151530000000004E-2</v>
      </c>
      <c r="D16" s="52">
        <f>MMap!K55</f>
        <v>18</v>
      </c>
      <c r="E16" s="52">
        <f>MMap!U55</f>
        <v>1.599199561164405E-2</v>
      </c>
      <c r="F16" s="52"/>
      <c r="G16" s="187" t="s">
        <v>542</v>
      </c>
      <c r="O16" s="52">
        <f>MMap!Y55</f>
        <v>0</v>
      </c>
      <c r="P16" s="187" t="s">
        <v>542</v>
      </c>
      <c r="Q16" s="52" t="s">
        <v>543</v>
      </c>
    </row>
    <row r="17" spans="1:17">
      <c r="A17" s="21" t="str">
        <f>MMap!A56</f>
        <v>ECM-VAV-NR-Warehouse</v>
      </c>
      <c r="B17" s="52" t="str">
        <f>MMap!D56</f>
        <v>ECM-VAV-NR-Warehouse-ElecHt</v>
      </c>
      <c r="C17" s="52">
        <f>MMap!T56</f>
        <v>0</v>
      </c>
      <c r="D17" s="52">
        <f>MMap!K56</f>
        <v>18</v>
      </c>
      <c r="E17" s="52">
        <f>MMap!U56</f>
        <v>0</v>
      </c>
      <c r="F17" s="52"/>
      <c r="G17" s="187" t="s">
        <v>542</v>
      </c>
      <c r="O17" s="52">
        <f>MMap!Y56</f>
        <v>0</v>
      </c>
      <c r="P17" s="187" t="s">
        <v>542</v>
      </c>
      <c r="Q17" s="52" t="s">
        <v>543</v>
      </c>
    </row>
    <row r="18" spans="1:17">
      <c r="A18" s="21" t="str">
        <f>MMap!A57</f>
        <v>ECM-VAV-NR-Supermarket</v>
      </c>
      <c r="B18" s="52" t="str">
        <f>MMap!D57</f>
        <v>ECM-VAV-NR-Supermarket-ElecHt</v>
      </c>
      <c r="C18" s="52">
        <f>MMap!T57</f>
        <v>0</v>
      </c>
      <c r="D18" s="52">
        <f>MMap!K57</f>
        <v>18</v>
      </c>
      <c r="E18" s="52">
        <f>MMap!U57</f>
        <v>0</v>
      </c>
      <c r="F18" s="52"/>
      <c r="G18" s="187" t="s">
        <v>542</v>
      </c>
      <c r="O18" s="52">
        <f>MMap!Y57</f>
        <v>0</v>
      </c>
      <c r="P18" s="187" t="s">
        <v>542</v>
      </c>
      <c r="Q18" s="52" t="s">
        <v>543</v>
      </c>
    </row>
    <row r="19" spans="1:17">
      <c r="A19" s="21" t="str">
        <f>MMap!A58</f>
        <v>ECM-VAV-NR-MiniMart</v>
      </c>
      <c r="B19" s="52" t="str">
        <f>MMap!D58</f>
        <v>ECM-VAV-NR-MiniMart-ElecHt</v>
      </c>
      <c r="C19" s="52">
        <f>MMap!T58</f>
        <v>0</v>
      </c>
      <c r="D19" s="52">
        <f>MMap!K58</f>
        <v>18</v>
      </c>
      <c r="E19" s="52">
        <f>MMap!U58</f>
        <v>0</v>
      </c>
      <c r="F19" s="52"/>
      <c r="G19" s="187" t="s">
        <v>542</v>
      </c>
      <c r="O19" s="52">
        <f>MMap!Y58</f>
        <v>0</v>
      </c>
      <c r="P19" s="187" t="s">
        <v>542</v>
      </c>
      <c r="Q19" s="52" t="s">
        <v>543</v>
      </c>
    </row>
    <row r="20" spans="1:17">
      <c r="A20" s="21" t="str">
        <f>MMap!A59</f>
        <v>ECM-VAV-NR-Restaurant</v>
      </c>
      <c r="B20" s="52" t="str">
        <f>MMap!D59</f>
        <v>ECM-VAV-NR-Restaurant-ElecHt</v>
      </c>
      <c r="C20" s="52">
        <f>MMap!T59</f>
        <v>0</v>
      </c>
      <c r="D20" s="52">
        <f>MMap!K59</f>
        <v>18</v>
      </c>
      <c r="E20" s="52">
        <f>MMap!U59</f>
        <v>0</v>
      </c>
      <c r="F20" s="52"/>
      <c r="G20" s="187" t="s">
        <v>542</v>
      </c>
      <c r="O20" s="52">
        <f>MMap!Y59</f>
        <v>0</v>
      </c>
      <c r="P20" s="187" t="s">
        <v>542</v>
      </c>
      <c r="Q20" s="52" t="s">
        <v>543</v>
      </c>
    </row>
    <row r="21" spans="1:17">
      <c r="A21" s="21" t="str">
        <f>MMap!A60</f>
        <v>ECM-VAV-NR-Lodging</v>
      </c>
      <c r="B21" s="52" t="str">
        <f>MMap!D60</f>
        <v>ECM-VAV-NR-Lodging-ElecHt</v>
      </c>
      <c r="C21" s="52">
        <f>MMap!T60</f>
        <v>1.4244549413199704E-2</v>
      </c>
      <c r="D21" s="52">
        <f>MMap!K60</f>
        <v>18</v>
      </c>
      <c r="E21" s="52">
        <f>MMap!U60</f>
        <v>5.8183874731265028E-3</v>
      </c>
      <c r="F21" s="52"/>
      <c r="G21" s="187" t="s">
        <v>542</v>
      </c>
      <c r="O21" s="52">
        <f>MMap!Y60</f>
        <v>0</v>
      </c>
      <c r="P21" s="187" t="s">
        <v>542</v>
      </c>
      <c r="Q21" s="52" t="s">
        <v>543</v>
      </c>
    </row>
    <row r="22" spans="1:17">
      <c r="A22" s="21" t="str">
        <f>MMap!A61</f>
        <v>ECM-VAV-NR-Hospital</v>
      </c>
      <c r="B22" s="52" t="str">
        <f>MMap!D61</f>
        <v>ECM-VAV-NR-Hospital-ElecHt</v>
      </c>
      <c r="C22" s="52">
        <f>MMap!T61</f>
        <v>1.76181885E-2</v>
      </c>
      <c r="D22" s="52">
        <f>MMap!K61</f>
        <v>18</v>
      </c>
      <c r="E22" s="52">
        <f>MMap!U61</f>
        <v>7.1963980252398229E-3</v>
      </c>
      <c r="F22" s="52"/>
      <c r="G22" s="187" t="s">
        <v>542</v>
      </c>
      <c r="O22" s="52">
        <f>MMap!Y61</f>
        <v>0</v>
      </c>
      <c r="P22" s="187" t="s">
        <v>542</v>
      </c>
      <c r="Q22" s="52" t="s">
        <v>543</v>
      </c>
    </row>
    <row r="23" spans="1:17">
      <c r="A23" s="21" t="str">
        <f>MMap!A62</f>
        <v>ECM-VAV-NR-Residential Care</v>
      </c>
      <c r="B23" s="52" t="str">
        <f>MMap!D62</f>
        <v>ECM-VAV-NR-Residential Care-ElecHt</v>
      </c>
      <c r="C23" s="52">
        <f>MMap!T62</f>
        <v>8.8829785703545289E-3</v>
      </c>
      <c r="D23" s="52">
        <f>MMap!K62</f>
        <v>18</v>
      </c>
      <c r="E23" s="52">
        <f>MMap!U62</f>
        <v>3.628378107201373E-3</v>
      </c>
      <c r="F23" s="52"/>
      <c r="G23" s="187" t="s">
        <v>542</v>
      </c>
      <c r="O23" s="52">
        <f>MMap!Y62</f>
        <v>0</v>
      </c>
      <c r="P23" s="187" t="s">
        <v>542</v>
      </c>
      <c r="Q23" s="52" t="s">
        <v>543</v>
      </c>
    </row>
    <row r="24" spans="1:17">
      <c r="A24" s="21" t="str">
        <f>MMap!A63</f>
        <v>ECM-VAV-NR-Assembly</v>
      </c>
      <c r="B24" s="52" t="str">
        <f>MMap!D63</f>
        <v>ECM-VAV-NR-Assembly-ElecHt</v>
      </c>
      <c r="C24" s="52">
        <f>MMap!T63</f>
        <v>2.0234825683031938E-2</v>
      </c>
      <c r="D24" s="52">
        <f>MMap!K63</f>
        <v>18</v>
      </c>
      <c r="E24" s="52">
        <f>MMap!U63</f>
        <v>8.2652004538629545E-3</v>
      </c>
      <c r="F24" s="52"/>
      <c r="G24" s="187" t="s">
        <v>542</v>
      </c>
      <c r="O24" s="52">
        <f>MMap!Y63</f>
        <v>0</v>
      </c>
      <c r="P24" s="187" t="s">
        <v>542</v>
      </c>
      <c r="Q24" s="52" t="s">
        <v>543</v>
      </c>
    </row>
    <row r="25" spans="1:17">
      <c r="A25" s="21" t="str">
        <f>MMap!A64</f>
        <v>ECM-VAV-NR-Other</v>
      </c>
      <c r="B25" s="52" t="str">
        <f>MMap!D64</f>
        <v>ECM-VAV-NR-Other-ElecHt</v>
      </c>
      <c r="C25" s="52">
        <f>MMap!T64</f>
        <v>2.9410996679425254E-2</v>
      </c>
      <c r="D25" s="52">
        <f>MMap!K64</f>
        <v>18</v>
      </c>
      <c r="E25" s="52">
        <f>MMap!U64</f>
        <v>1.2013337150079354E-2</v>
      </c>
      <c r="F25" s="52"/>
      <c r="G25" s="187" t="s">
        <v>542</v>
      </c>
      <c r="O25" s="52">
        <f>MMap!Y64</f>
        <v>0</v>
      </c>
      <c r="P25" s="187" t="s">
        <v>542</v>
      </c>
      <c r="Q25" s="52" t="s">
        <v>543</v>
      </c>
    </row>
    <row r="26" spans="1:17">
      <c r="A26" s="21" t="str">
        <f>MMap!A65</f>
        <v>ECM-VAV-NR-Large Off</v>
      </c>
      <c r="B26" s="52" t="str">
        <f>MMap!D65</f>
        <v>ECM-VAV-NR-Large Off-GasHt</v>
      </c>
      <c r="C26" s="52">
        <f>MMap!T65</f>
        <v>0.37336699703681242</v>
      </c>
      <c r="D26" s="52">
        <f>MMap!K65</f>
        <v>18</v>
      </c>
      <c r="E26" s="52">
        <f>MMap!U65</f>
        <v>0.10045295355529682</v>
      </c>
      <c r="F26" s="52"/>
      <c r="G26" s="187" t="s">
        <v>542</v>
      </c>
      <c r="O26" s="52">
        <f>MMap!Y65</f>
        <v>-5.4352536803338718E-3</v>
      </c>
      <c r="P26" s="187" t="s">
        <v>542</v>
      </c>
      <c r="Q26" s="52" t="s">
        <v>543</v>
      </c>
    </row>
    <row r="27" spans="1:17">
      <c r="A27" s="21" t="str">
        <f>MMap!A66</f>
        <v>ECM-VAV-NR-Medium Off</v>
      </c>
      <c r="B27" s="52" t="str">
        <f>MMap!D66</f>
        <v>ECM-VAV-NR-Medium Off-GasHt</v>
      </c>
      <c r="C27" s="52">
        <f>MMap!T66</f>
        <v>3.4798946895662625E-2</v>
      </c>
      <c r="D27" s="52">
        <f>MMap!K66</f>
        <v>18</v>
      </c>
      <c r="E27" s="52">
        <f>MMap!U66</f>
        <v>9.3625227297167365E-3</v>
      </c>
      <c r="F27" s="52"/>
      <c r="G27" s="187" t="s">
        <v>542</v>
      </c>
      <c r="O27" s="52">
        <f>MMap!Y66</f>
        <v>-5.0658227879671087E-4</v>
      </c>
      <c r="P27" s="187" t="s">
        <v>542</v>
      </c>
      <c r="Q27" s="52" t="s">
        <v>543</v>
      </c>
    </row>
    <row r="28" spans="1:17">
      <c r="A28" s="21" t="str">
        <f>MMap!A67</f>
        <v>ECM-VAV-NR-Small Off</v>
      </c>
      <c r="B28" s="52" t="str">
        <f>MMap!D67</f>
        <v>ECM-VAV-NR-Small Off-GasHt</v>
      </c>
      <c r="C28" s="52">
        <f>MMap!T67</f>
        <v>0</v>
      </c>
      <c r="D28" s="52">
        <f>MMap!K67</f>
        <v>18</v>
      </c>
      <c r="E28" s="52">
        <f>MMap!U67</f>
        <v>0</v>
      </c>
      <c r="F28" s="52"/>
      <c r="G28" s="187" t="s">
        <v>542</v>
      </c>
      <c r="O28" s="52">
        <f>MMap!Y67</f>
        <v>0</v>
      </c>
      <c r="P28" s="187" t="s">
        <v>542</v>
      </c>
      <c r="Q28" s="52" t="s">
        <v>543</v>
      </c>
    </row>
    <row r="29" spans="1:17">
      <c r="A29" s="21" t="str">
        <f>MMap!A68</f>
        <v>ECM-VAV-NR-Xlarge Ret</v>
      </c>
      <c r="B29" s="52" t="str">
        <f>MMap!D68</f>
        <v>ECM-VAV-NR-Xlarge Ret-GasHt</v>
      </c>
      <c r="C29" s="52">
        <f>MMap!T68</f>
        <v>7.3536282285479463E-3</v>
      </c>
      <c r="D29" s="52">
        <f>MMap!K68</f>
        <v>18</v>
      </c>
      <c r="E29" s="52">
        <f>MMap!U68</f>
        <v>1.9784653725900001E-3</v>
      </c>
      <c r="F29" s="52"/>
      <c r="G29" s="187" t="s">
        <v>542</v>
      </c>
      <c r="O29" s="52">
        <f>MMap!Y68</f>
        <v>-1.0704972643600183E-4</v>
      </c>
      <c r="P29" s="187" t="s">
        <v>542</v>
      </c>
      <c r="Q29" s="52" t="s">
        <v>543</v>
      </c>
    </row>
    <row r="30" spans="1:17">
      <c r="A30" s="21" t="str">
        <f>MMap!A69</f>
        <v>ECM-VAV-NR-Large Ret</v>
      </c>
      <c r="B30" s="52" t="str">
        <f>MMap!D69</f>
        <v>ECM-VAV-NR-Large Ret-GasHt</v>
      </c>
      <c r="C30" s="52">
        <f>MMap!T69</f>
        <v>0</v>
      </c>
      <c r="D30" s="52">
        <f>MMap!K69</f>
        <v>18</v>
      </c>
      <c r="E30" s="52">
        <f>MMap!U69</f>
        <v>0</v>
      </c>
      <c r="F30" s="52"/>
      <c r="G30" s="187" t="s">
        <v>542</v>
      </c>
      <c r="O30" s="52">
        <f>MMap!Y69</f>
        <v>0</v>
      </c>
      <c r="P30" s="187" t="s">
        <v>542</v>
      </c>
      <c r="Q30" s="52" t="s">
        <v>543</v>
      </c>
    </row>
    <row r="31" spans="1:17">
      <c r="A31" s="21" t="str">
        <f>MMap!A70</f>
        <v>ECM-VAV-NR-Medium Ret</v>
      </c>
      <c r="B31" s="52" t="str">
        <f>MMap!D70</f>
        <v>ECM-VAV-NR-Medium Ret-GasHt</v>
      </c>
      <c r="C31" s="52">
        <f>MMap!T70</f>
        <v>0</v>
      </c>
      <c r="D31" s="52">
        <f>MMap!K70</f>
        <v>18</v>
      </c>
      <c r="E31" s="52">
        <f>MMap!U70</f>
        <v>0</v>
      </c>
      <c r="F31" s="52"/>
      <c r="G31" s="187" t="s">
        <v>542</v>
      </c>
      <c r="O31" s="52">
        <f>MMap!Y70</f>
        <v>0</v>
      </c>
      <c r="P31" s="187" t="s">
        <v>542</v>
      </c>
      <c r="Q31" s="52" t="s">
        <v>543</v>
      </c>
    </row>
    <row r="32" spans="1:17">
      <c r="A32" s="21" t="str">
        <f>MMap!A71</f>
        <v>ECM-VAV-NR-Small Ret</v>
      </c>
      <c r="B32" s="52" t="str">
        <f>MMap!D71</f>
        <v>ECM-VAV-NR-Small Ret-GasHt</v>
      </c>
      <c r="C32" s="52">
        <f>MMap!T71</f>
        <v>0</v>
      </c>
      <c r="D32" s="52">
        <f>MMap!K71</f>
        <v>18</v>
      </c>
      <c r="E32" s="52">
        <f>MMap!U71</f>
        <v>0</v>
      </c>
      <c r="F32" s="52"/>
      <c r="G32" s="187" t="s">
        <v>542</v>
      </c>
      <c r="O32" s="52">
        <f>MMap!Y71</f>
        <v>0</v>
      </c>
      <c r="P32" s="187" t="s">
        <v>542</v>
      </c>
      <c r="Q32" s="52" t="s">
        <v>543</v>
      </c>
    </row>
    <row r="33" spans="1:131">
      <c r="A33" s="21" t="str">
        <f>MMap!A72</f>
        <v>ECM-VAV-NR-School K-12</v>
      </c>
      <c r="B33" s="52" t="str">
        <f>MMap!D72</f>
        <v>ECM-VAV-NR-School K-12-GasHt</v>
      </c>
      <c r="C33" s="52">
        <f>MMap!T72</f>
        <v>5.2505339716621233E-2</v>
      </c>
      <c r="D33" s="52">
        <f>MMap!K72</f>
        <v>18</v>
      </c>
      <c r="E33" s="52">
        <f>MMap!U72</f>
        <v>1.4126359570658059E-2</v>
      </c>
      <c r="F33" s="52"/>
      <c r="G33" s="187" t="s">
        <v>542</v>
      </c>
      <c r="O33" s="52">
        <f>MMap!Y72</f>
        <v>-7.6434136706466445E-4</v>
      </c>
      <c r="P33" s="187" t="s">
        <v>542</v>
      </c>
      <c r="Q33" s="52" t="s">
        <v>543</v>
      </c>
    </row>
    <row r="34" spans="1:131">
      <c r="A34" s="21" t="str">
        <f>MMap!A73</f>
        <v>ECM-VAV-NR-University</v>
      </c>
      <c r="B34" s="52" t="str">
        <f>MMap!D73</f>
        <v>ECM-VAV-NR-University-GasHt</v>
      </c>
      <c r="C34" s="52">
        <f>MMap!T73</f>
        <v>0.2170689648140019</v>
      </c>
      <c r="D34" s="52">
        <f>MMap!K73</f>
        <v>18</v>
      </c>
      <c r="E34" s="52">
        <f>MMap!U73</f>
        <v>5.8401569538315108E-2</v>
      </c>
      <c r="F34" s="52"/>
      <c r="G34" s="187" t="s">
        <v>542</v>
      </c>
      <c r="O34" s="52">
        <f>MMap!Y73</f>
        <v>-3.1599603051558458E-3</v>
      </c>
      <c r="P34" s="187" t="s">
        <v>542</v>
      </c>
      <c r="Q34" s="52" t="s">
        <v>543</v>
      </c>
    </row>
    <row r="35" spans="1:131">
      <c r="A35" s="21" t="str">
        <f>MMap!A74</f>
        <v>ECM-VAV-NR-Warehouse</v>
      </c>
      <c r="B35" s="52" t="str">
        <f>MMap!D74</f>
        <v>ECM-VAV-NR-Warehouse-GasHt</v>
      </c>
      <c r="C35" s="52">
        <f>MMap!T74</f>
        <v>0</v>
      </c>
      <c r="D35" s="52">
        <f>MMap!K74</f>
        <v>18</v>
      </c>
      <c r="E35" s="52">
        <f>MMap!U74</f>
        <v>0</v>
      </c>
      <c r="F35" s="52"/>
      <c r="G35" s="187" t="s">
        <v>542</v>
      </c>
      <c r="O35" s="52">
        <f>MMap!Y74</f>
        <v>0</v>
      </c>
      <c r="P35" s="187" t="s">
        <v>542</v>
      </c>
      <c r="Q35" s="52" t="s">
        <v>543</v>
      </c>
    </row>
    <row r="36" spans="1:131">
      <c r="A36" s="21" t="str">
        <f>MMap!A75</f>
        <v>ECM-VAV-NR-Supermarket</v>
      </c>
      <c r="B36" s="52" t="str">
        <f>MMap!D75</f>
        <v>ECM-VAV-NR-Supermarket-GasHt</v>
      </c>
      <c r="C36" s="52">
        <f>MMap!T75</f>
        <v>0</v>
      </c>
      <c r="D36" s="52">
        <f>MMap!K75</f>
        <v>18</v>
      </c>
      <c r="E36" s="52">
        <f>MMap!U75</f>
        <v>0</v>
      </c>
      <c r="F36" s="52"/>
      <c r="G36" s="187" t="s">
        <v>542</v>
      </c>
      <c r="O36" s="52">
        <f>MMap!Y75</f>
        <v>0</v>
      </c>
      <c r="P36" s="187" t="s">
        <v>542</v>
      </c>
      <c r="Q36" s="52" t="s">
        <v>543</v>
      </c>
    </row>
    <row r="37" spans="1:131">
      <c r="A37" s="21" t="str">
        <f>MMap!A76</f>
        <v>ECM-VAV-NR-MiniMart</v>
      </c>
      <c r="B37" s="52" t="str">
        <f>MMap!D76</f>
        <v>ECM-VAV-NR-MiniMart-GasHt</v>
      </c>
      <c r="C37" s="52">
        <f>MMap!T76</f>
        <v>0</v>
      </c>
      <c r="D37" s="52">
        <f>MMap!K76</f>
        <v>18</v>
      </c>
      <c r="E37" s="52">
        <f>MMap!U76</f>
        <v>0</v>
      </c>
      <c r="F37" s="52"/>
      <c r="G37" s="187" t="s">
        <v>542</v>
      </c>
      <c r="O37" s="52">
        <f>MMap!Y76</f>
        <v>0</v>
      </c>
      <c r="P37" s="187" t="s">
        <v>542</v>
      </c>
      <c r="Q37" s="52" t="s">
        <v>543</v>
      </c>
    </row>
    <row r="38" spans="1:131">
      <c r="A38" s="21" t="str">
        <f>MMap!A77</f>
        <v>ECM-VAV-NR-Restaurant</v>
      </c>
      <c r="B38" s="52" t="str">
        <f>MMap!D77</f>
        <v>ECM-VAV-NR-Restaurant-GasHt</v>
      </c>
      <c r="C38" s="52">
        <f>MMap!T77</f>
        <v>0</v>
      </c>
      <c r="D38" s="52">
        <f>MMap!K77</f>
        <v>18</v>
      </c>
      <c r="E38" s="52">
        <f>MMap!U77</f>
        <v>0</v>
      </c>
      <c r="F38" s="52"/>
      <c r="G38" s="187" t="s">
        <v>542</v>
      </c>
      <c r="O38" s="52">
        <f>MMap!Y77</f>
        <v>0</v>
      </c>
      <c r="P38" s="187" t="s">
        <v>542</v>
      </c>
      <c r="Q38" s="52" t="s">
        <v>543</v>
      </c>
    </row>
    <row r="39" spans="1:131">
      <c r="A39" s="21" t="str">
        <f>MMap!A78</f>
        <v>ECM-VAV-NR-Lodging</v>
      </c>
      <c r="B39" s="52" t="str">
        <f>MMap!D78</f>
        <v>ECM-VAV-NR-Lodging-GasHt</v>
      </c>
      <c r="C39" s="52">
        <f>MMap!T78</f>
        <v>1.5448378692685956E-2</v>
      </c>
      <c r="D39" s="52">
        <f>MMap!K78</f>
        <v>18</v>
      </c>
      <c r="E39" s="52">
        <f>MMap!U78</f>
        <v>4.1563268302688651E-3</v>
      </c>
      <c r="F39" s="52"/>
      <c r="G39" s="187" t="s">
        <v>542</v>
      </c>
      <c r="O39" s="52">
        <f>MMap!Y78</f>
        <v>-2.2488826760532889E-4</v>
      </c>
      <c r="P39" s="187" t="s">
        <v>542</v>
      </c>
      <c r="Q39" s="52" t="s">
        <v>543</v>
      </c>
    </row>
    <row r="40" spans="1:131">
      <c r="A40" s="21" t="str">
        <f>MMap!A79</f>
        <v>ECM-VAV-NR-Hospital</v>
      </c>
      <c r="B40" s="52" t="str">
        <f>MMap!D79</f>
        <v>ECM-VAV-NR-Hospital-GasHt</v>
      </c>
      <c r="C40" s="52">
        <f>MMap!T79</f>
        <v>0.22049899210726709</v>
      </c>
      <c r="D40" s="52">
        <f>MMap!K79</f>
        <v>18</v>
      </c>
      <c r="E40" s="52">
        <f>MMap!U79</f>
        <v>5.9324405180239279E-2</v>
      </c>
      <c r="F40" s="52"/>
      <c r="G40" s="187" t="s">
        <v>542</v>
      </c>
      <c r="O40" s="52">
        <f>MMap!Y79</f>
        <v>-3.2098925932726955E-3</v>
      </c>
      <c r="P40" s="187" t="s">
        <v>542</v>
      </c>
      <c r="Q40" s="52" t="s">
        <v>543</v>
      </c>
    </row>
    <row r="41" spans="1:131">
      <c r="A41" s="21" t="str">
        <f>MMap!A80</f>
        <v>ECM-VAV-NR-Residential Care</v>
      </c>
      <c r="B41" s="52" t="str">
        <f>MMap!D80</f>
        <v>ECM-VAV-NR-Residential Care-GasHt</v>
      </c>
      <c r="C41" s="52">
        <f>MMap!T80</f>
        <v>2.2364140346161444E-2</v>
      </c>
      <c r="D41" s="52">
        <f>MMap!K80</f>
        <v>18</v>
      </c>
      <c r="E41" s="52">
        <f>MMap!U80</f>
        <v>6.0169858860760414E-3</v>
      </c>
      <c r="F41" s="52"/>
      <c r="G41" s="187" t="s">
        <v>542</v>
      </c>
      <c r="O41" s="52">
        <f>MMap!Y80</f>
        <v>-3.2556379403826213E-4</v>
      </c>
      <c r="P41" s="187" t="s">
        <v>542</v>
      </c>
      <c r="Q41" s="52" t="s">
        <v>543</v>
      </c>
    </row>
    <row r="42" spans="1:131">
      <c r="A42" s="21" t="str">
        <f>MMap!A81</f>
        <v>ECM-VAV-NR-Assembly</v>
      </c>
      <c r="B42" s="52" t="str">
        <f>MMap!D81</f>
        <v>ECM-VAV-NR-Assembly-GasHt</v>
      </c>
      <c r="C42" s="52">
        <f>MMap!T81</f>
        <v>0.13650380293195383</v>
      </c>
      <c r="D42" s="52">
        <f>MMap!K81</f>
        <v>18</v>
      </c>
      <c r="E42" s="52">
        <f>MMap!U81</f>
        <v>3.6725822809381789E-2</v>
      </c>
      <c r="F42" s="52"/>
      <c r="G42" s="187" t="s">
        <v>542</v>
      </c>
      <c r="O42" s="52">
        <f>MMap!Y81</f>
        <v>-1.9871408109279681E-3</v>
      </c>
      <c r="P42" s="187" t="s">
        <v>542</v>
      </c>
      <c r="Q42" s="52" t="s">
        <v>543</v>
      </c>
    </row>
    <row r="43" spans="1:131">
      <c r="A43" s="21" t="str">
        <f>MMap!A82</f>
        <v>ECM-VAV-NR-Other</v>
      </c>
      <c r="B43" s="52" t="str">
        <f>MMap!D82</f>
        <v>ECM-VAV-NR-Other-GasHt</v>
      </c>
      <c r="C43" s="52">
        <f>MMap!T82</f>
        <v>0.11043316559032171</v>
      </c>
      <c r="D43" s="52">
        <f>MMap!K82</f>
        <v>18</v>
      </c>
      <c r="E43" s="52">
        <f>MMap!U82</f>
        <v>2.9711618172066856E-2</v>
      </c>
      <c r="G43" s="187" t="s">
        <v>542</v>
      </c>
      <c r="O43" s="52">
        <f>MMap!Y82</f>
        <v>-1.6076200480208366E-3</v>
      </c>
      <c r="P43" s="187" t="s">
        <v>542</v>
      </c>
      <c r="Q43" s="52" t="s">
        <v>543</v>
      </c>
    </row>
    <row r="44" spans="1:131" s="231" customFormat="1">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row>
    <row r="45" spans="1:131" s="230" customFormat="1">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row>
    <row r="46" spans="1:131" s="21" customFormat="1"/>
    <row r="47" spans="1:131" s="21" customFormat="1">
      <c r="A47" s="55" t="s">
        <v>79</v>
      </c>
      <c r="B47" s="56"/>
    </row>
    <row r="48" spans="1:131" s="21" customFormat="1">
      <c r="A48" s="21" t="s">
        <v>80</v>
      </c>
      <c r="B48" s="21" t="s">
        <v>313</v>
      </c>
    </row>
    <row r="49" spans="1:35" s="21" customFormat="1">
      <c r="A49" s="21" t="s">
        <v>81</v>
      </c>
      <c r="B49" s="21" t="s">
        <v>688</v>
      </c>
    </row>
    <row r="50" spans="1:35" s="21" customFormat="1"/>
    <row r="51" spans="1:35" s="21" customFormat="1" ht="13.5" thickBot="1">
      <c r="A51" s="57" t="s">
        <v>82</v>
      </c>
      <c r="B51" s="58"/>
      <c r="C51" s="58"/>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9"/>
    </row>
    <row r="52" spans="1:35" s="21" customFormat="1">
      <c r="B52" s="60" t="s">
        <v>83</v>
      </c>
      <c r="C52" s="61"/>
      <c r="D52" s="61" t="s">
        <v>83</v>
      </c>
      <c r="E52" s="62"/>
      <c r="G52" s="60" t="s">
        <v>84</v>
      </c>
      <c r="H52" s="61"/>
      <c r="I52" s="61"/>
      <c r="J52" s="61"/>
      <c r="K52" s="61"/>
      <c r="L52" s="61"/>
      <c r="M52" s="61"/>
      <c r="N52" s="61"/>
      <c r="O52" s="62"/>
      <c r="Q52" s="60" t="s">
        <v>85</v>
      </c>
      <c r="R52" s="61"/>
      <c r="S52" s="61"/>
      <c r="T52" s="61"/>
      <c r="U52" s="62"/>
      <c r="W52" s="60" t="s">
        <v>86</v>
      </c>
      <c r="X52" s="62"/>
      <c r="Z52" s="60" t="s">
        <v>87</v>
      </c>
      <c r="AA52" s="61"/>
      <c r="AB52" s="62"/>
    </row>
    <row r="53" spans="1:35" s="21" customFormat="1">
      <c r="B53" s="63" t="s">
        <v>90</v>
      </c>
      <c r="C53" s="64" t="s">
        <v>88</v>
      </c>
      <c r="D53" s="64" t="s">
        <v>90</v>
      </c>
      <c r="E53" s="65" t="s">
        <v>88</v>
      </c>
      <c r="G53" s="63" t="s">
        <v>91</v>
      </c>
      <c r="H53" s="64" t="s">
        <v>684</v>
      </c>
      <c r="I53" s="64"/>
      <c r="J53" s="64"/>
      <c r="K53" s="64" t="s">
        <v>332</v>
      </c>
      <c r="L53" s="64"/>
      <c r="M53" s="64"/>
      <c r="N53" s="64"/>
      <c r="O53" s="65"/>
      <c r="Q53" s="63"/>
      <c r="R53" s="64" t="s">
        <v>92</v>
      </c>
      <c r="S53" s="64" t="s">
        <v>93</v>
      </c>
      <c r="T53" s="64" t="s">
        <v>94</v>
      </c>
      <c r="U53" s="65" t="s">
        <v>95</v>
      </c>
      <c r="W53" s="63" t="s">
        <v>96</v>
      </c>
      <c r="X53" s="65">
        <v>20</v>
      </c>
      <c r="Z53" s="63"/>
      <c r="AA53" s="64" t="s">
        <v>88</v>
      </c>
      <c r="AB53" s="65" t="s">
        <v>89</v>
      </c>
    </row>
    <row r="54" spans="1:35" s="21" customFormat="1">
      <c r="B54" s="63" t="s">
        <v>97</v>
      </c>
      <c r="C54" s="64" t="s">
        <v>314</v>
      </c>
      <c r="D54" s="64" t="s">
        <v>97</v>
      </c>
      <c r="E54" s="65" t="s">
        <v>314</v>
      </c>
      <c r="G54" s="63" t="s">
        <v>98</v>
      </c>
      <c r="H54" s="64" t="s">
        <v>315</v>
      </c>
      <c r="I54" s="64"/>
      <c r="J54" s="64"/>
      <c r="K54" s="64" t="s">
        <v>333</v>
      </c>
      <c r="L54" s="64"/>
      <c r="M54" s="64"/>
      <c r="N54" s="64"/>
      <c r="O54" s="65"/>
      <c r="Q54" s="63" t="s">
        <v>99</v>
      </c>
      <c r="R54" s="64">
        <v>6.8012888465852586E-2</v>
      </c>
      <c r="S54" s="64">
        <v>4.387844424080023E-2</v>
      </c>
      <c r="T54" s="64">
        <v>5.3289007766645871E-2</v>
      </c>
      <c r="U54" s="65">
        <v>5.447903102274565E-2</v>
      </c>
      <c r="W54" s="63" t="s">
        <v>100</v>
      </c>
      <c r="X54" s="65">
        <v>2016</v>
      </c>
      <c r="Z54" s="63" t="s">
        <v>316</v>
      </c>
      <c r="AA54" s="64">
        <v>4.03890184699085E-3</v>
      </c>
      <c r="AB54" s="65">
        <v>0.01</v>
      </c>
    </row>
    <row r="55" spans="1:35" s="21" customFormat="1">
      <c r="B55" s="63" t="s">
        <v>102</v>
      </c>
      <c r="C55" s="64" t="s">
        <v>317</v>
      </c>
      <c r="D55" s="64" t="s">
        <v>102</v>
      </c>
      <c r="E55" s="65" t="s">
        <v>317</v>
      </c>
      <c r="G55" s="63" t="s">
        <v>103</v>
      </c>
      <c r="H55" s="64" t="s">
        <v>318</v>
      </c>
      <c r="I55" s="64"/>
      <c r="J55" s="64"/>
      <c r="K55" s="64" t="s">
        <v>334</v>
      </c>
      <c r="L55" s="64"/>
      <c r="M55" s="64"/>
      <c r="N55" s="64"/>
      <c r="O55" s="65"/>
      <c r="Q55" s="63" t="s">
        <v>104</v>
      </c>
      <c r="R55" s="64">
        <v>12</v>
      </c>
      <c r="S55" s="64">
        <v>12</v>
      </c>
      <c r="T55" s="64">
        <v>1</v>
      </c>
      <c r="U55" s="65">
        <v>1</v>
      </c>
      <c r="W55" s="63" t="s">
        <v>105</v>
      </c>
      <c r="X55" s="65">
        <v>2016</v>
      </c>
      <c r="Z55" s="63" t="s">
        <v>101</v>
      </c>
      <c r="AA55" s="64">
        <v>26</v>
      </c>
      <c r="AB55" s="65">
        <v>0</v>
      </c>
    </row>
    <row r="56" spans="1:35" s="21" customFormat="1" ht="13.5" thickBot="1">
      <c r="B56" s="66" t="s">
        <v>106</v>
      </c>
      <c r="C56" s="67" t="s">
        <v>317</v>
      </c>
      <c r="D56" s="67" t="s">
        <v>106</v>
      </c>
      <c r="E56" s="68" t="s">
        <v>317</v>
      </c>
      <c r="G56" s="63" t="s">
        <v>107</v>
      </c>
      <c r="H56" s="64" t="s">
        <v>319</v>
      </c>
      <c r="I56" s="64"/>
      <c r="J56" s="64"/>
      <c r="K56" s="64" t="s">
        <v>333</v>
      </c>
      <c r="L56" s="64"/>
      <c r="M56" s="64"/>
      <c r="N56" s="64"/>
      <c r="O56" s="65"/>
      <c r="Q56" s="63"/>
      <c r="R56" s="64" t="s">
        <v>92</v>
      </c>
      <c r="S56" s="64" t="s">
        <v>93</v>
      </c>
      <c r="T56" s="64" t="s">
        <v>94</v>
      </c>
      <c r="U56" s="65" t="s">
        <v>95</v>
      </c>
      <c r="W56" s="63" t="s">
        <v>108</v>
      </c>
      <c r="X56" s="65">
        <v>2012</v>
      </c>
      <c r="Z56" s="63" t="s">
        <v>320</v>
      </c>
      <c r="AA56" s="64">
        <v>0.9</v>
      </c>
      <c r="AB56" s="65" t="s">
        <v>321</v>
      </c>
    </row>
    <row r="57" spans="1:35" s="21" customFormat="1">
      <c r="G57" s="63" t="s">
        <v>110</v>
      </c>
      <c r="H57" s="64" t="s">
        <v>318</v>
      </c>
      <c r="I57" s="64"/>
      <c r="J57" s="64"/>
      <c r="K57" s="64"/>
      <c r="L57" s="64"/>
      <c r="M57" s="64"/>
      <c r="N57" s="64"/>
      <c r="O57" s="65"/>
      <c r="Q57" s="63" t="s">
        <v>111</v>
      </c>
      <c r="R57" s="64">
        <v>0.35</v>
      </c>
      <c r="S57" s="64">
        <v>0.19500000000000001</v>
      </c>
      <c r="T57" s="64">
        <v>0.45499999999999996</v>
      </c>
      <c r="U57" s="65">
        <v>0</v>
      </c>
      <c r="W57" s="63" t="s">
        <v>112</v>
      </c>
      <c r="X57" s="65">
        <v>0.04</v>
      </c>
      <c r="Z57" s="63" t="s">
        <v>322</v>
      </c>
      <c r="AA57" s="64">
        <v>4.7399348199455904E-2</v>
      </c>
      <c r="AB57" s="65">
        <v>0</v>
      </c>
    </row>
    <row r="58" spans="1:35" s="21" customFormat="1">
      <c r="B58" s="21" t="s">
        <v>113</v>
      </c>
      <c r="C58" s="21" t="s">
        <v>88</v>
      </c>
      <c r="G58" s="63" t="s">
        <v>114</v>
      </c>
      <c r="H58" s="64" t="s">
        <v>323</v>
      </c>
      <c r="I58" s="64"/>
      <c r="J58" s="64"/>
      <c r="K58" s="64" t="s">
        <v>120</v>
      </c>
      <c r="L58" s="64"/>
      <c r="M58" s="64"/>
      <c r="N58" s="64"/>
      <c r="O58" s="65"/>
      <c r="Q58" s="63" t="s">
        <v>115</v>
      </c>
      <c r="R58" s="64">
        <v>1</v>
      </c>
      <c r="S58" s="64">
        <v>0</v>
      </c>
      <c r="T58" s="64">
        <v>0</v>
      </c>
      <c r="U58" s="65">
        <v>0</v>
      </c>
      <c r="W58" s="63" t="s">
        <v>116</v>
      </c>
      <c r="X58" s="65">
        <v>0</v>
      </c>
      <c r="Z58" s="63" t="s">
        <v>109</v>
      </c>
      <c r="AA58" s="64">
        <v>31</v>
      </c>
      <c r="AB58" s="65">
        <v>0</v>
      </c>
    </row>
    <row r="59" spans="1:35" s="21" customFormat="1">
      <c r="B59" s="21" t="s">
        <v>117</v>
      </c>
      <c r="C59" s="21" t="s">
        <v>118</v>
      </c>
      <c r="G59" s="63" t="s">
        <v>119</v>
      </c>
      <c r="H59" s="64" t="s">
        <v>120</v>
      </c>
      <c r="I59" s="64"/>
      <c r="J59" s="64"/>
      <c r="K59" s="64" t="s">
        <v>125</v>
      </c>
      <c r="L59" s="64"/>
      <c r="M59" s="64"/>
      <c r="N59" s="64"/>
      <c r="O59" s="65"/>
      <c r="Q59" s="63" t="s">
        <v>121</v>
      </c>
      <c r="R59" s="64">
        <v>1</v>
      </c>
      <c r="S59" s="64">
        <v>0</v>
      </c>
      <c r="T59" s="64">
        <v>0</v>
      </c>
      <c r="U59" s="65">
        <v>0</v>
      </c>
      <c r="W59" s="63" t="s">
        <v>324</v>
      </c>
      <c r="X59" s="65">
        <v>0.2</v>
      </c>
      <c r="Z59" s="63" t="s">
        <v>325</v>
      </c>
      <c r="AA59" s="64">
        <v>0.7</v>
      </c>
      <c r="AB59" s="65" t="s">
        <v>321</v>
      </c>
    </row>
    <row r="60" spans="1:35" s="21" customFormat="1">
      <c r="B60" s="21" t="s">
        <v>122</v>
      </c>
      <c r="C60" s="21" t="s">
        <v>123</v>
      </c>
      <c r="G60" s="63" t="s">
        <v>124</v>
      </c>
      <c r="H60" s="64" t="s">
        <v>125</v>
      </c>
      <c r="I60" s="64"/>
      <c r="J60" s="64"/>
      <c r="K60" s="64" t="s">
        <v>131</v>
      </c>
      <c r="L60" s="64"/>
      <c r="M60" s="64"/>
      <c r="N60" s="64"/>
      <c r="O60" s="65"/>
      <c r="Q60" s="63" t="s">
        <v>126</v>
      </c>
      <c r="R60" s="64"/>
      <c r="S60" s="64">
        <v>0.3</v>
      </c>
      <c r="T60" s="64">
        <v>0.7</v>
      </c>
      <c r="U60" s="65">
        <v>0</v>
      </c>
      <c r="W60" s="63" t="s">
        <v>127</v>
      </c>
      <c r="X60" s="65">
        <v>0</v>
      </c>
      <c r="Z60" s="63" t="s">
        <v>326</v>
      </c>
      <c r="AA60" s="64">
        <v>0</v>
      </c>
      <c r="AB60" s="65">
        <v>0</v>
      </c>
    </row>
    <row r="61" spans="1:35" s="21" customFormat="1" ht="13.5" thickBot="1">
      <c r="B61" s="21" t="s">
        <v>128</v>
      </c>
      <c r="C61" s="21" t="s">
        <v>129</v>
      </c>
      <c r="G61" s="66" t="s">
        <v>130</v>
      </c>
      <c r="H61" s="67" t="s">
        <v>131</v>
      </c>
      <c r="I61" s="67"/>
      <c r="J61" s="67"/>
      <c r="K61" s="67"/>
      <c r="L61" s="67"/>
      <c r="M61" s="67"/>
      <c r="N61" s="67"/>
      <c r="O61" s="68"/>
      <c r="Q61" s="66" t="s">
        <v>327</v>
      </c>
      <c r="R61" s="67"/>
      <c r="S61" s="67">
        <v>20</v>
      </c>
      <c r="T61" s="67"/>
      <c r="U61" s="68"/>
      <c r="W61" s="66" t="s">
        <v>132</v>
      </c>
      <c r="X61" s="68">
        <v>2018</v>
      </c>
      <c r="Z61" s="66" t="s">
        <v>328</v>
      </c>
      <c r="AA61" s="67">
        <v>0</v>
      </c>
      <c r="AB61" s="68">
        <v>0</v>
      </c>
    </row>
    <row r="62" spans="1:35" s="21" customFormat="1"/>
    <row r="63" spans="1:35" s="21" customFormat="1"/>
    <row r="64" spans="1:35" s="21" customFormat="1"/>
    <row r="65" spans="1:101" s="21" customFormat="1"/>
    <row r="66" spans="1:101" s="21" customFormat="1"/>
    <row r="67" spans="1:101" s="21" customFormat="1"/>
    <row r="68" spans="1:101" s="21" customFormat="1"/>
    <row r="69" spans="1:101" s="21" customFormat="1" ht="13.5" thickBot="1">
      <c r="A69" s="57" t="s">
        <v>133</v>
      </c>
      <c r="B69" s="59"/>
      <c r="C69" s="41"/>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c r="AV69" s="41"/>
      <c r="AW69" s="41"/>
      <c r="AX69" s="41"/>
      <c r="AY69" s="41"/>
      <c r="AZ69" s="41"/>
      <c r="BA69" s="41"/>
      <c r="BB69" s="41"/>
      <c r="BC69" s="41"/>
      <c r="BD69" s="41"/>
      <c r="BE69" s="41"/>
      <c r="BF69" s="41"/>
      <c r="BG69" s="41"/>
      <c r="BH69" s="41"/>
      <c r="BI69" s="41"/>
      <c r="BJ69" s="41"/>
      <c r="BK69" s="41"/>
      <c r="BL69" s="41"/>
      <c r="BM69" s="41"/>
      <c r="BN69" s="41"/>
      <c r="BO69" s="41"/>
      <c r="BP69" s="41"/>
      <c r="BQ69" s="41"/>
      <c r="BR69" s="41"/>
      <c r="BS69" s="41"/>
      <c r="BT69" s="41"/>
      <c r="BU69" s="41"/>
      <c r="BV69" s="41"/>
      <c r="BW69" s="41"/>
      <c r="BX69" s="41"/>
      <c r="BY69" s="41"/>
      <c r="BZ69" s="41"/>
      <c r="CA69" s="41"/>
      <c r="CB69" s="41"/>
      <c r="CC69" s="41"/>
      <c r="CD69" s="41"/>
      <c r="CE69" s="41"/>
      <c r="CF69" s="41"/>
      <c r="CG69" s="41"/>
      <c r="CH69" s="41"/>
      <c r="CI69" s="41"/>
      <c r="CJ69" s="41"/>
      <c r="CK69" s="41"/>
      <c r="CL69" s="41"/>
      <c r="CM69" s="41"/>
      <c r="CN69" s="41"/>
      <c r="CO69" s="41"/>
      <c r="CP69" s="41"/>
      <c r="CQ69" s="41"/>
      <c r="CR69" s="41"/>
      <c r="CS69" s="41"/>
      <c r="CT69" s="41"/>
      <c r="CU69" s="41"/>
      <c r="CV69" s="41"/>
      <c r="CW69" s="41"/>
    </row>
    <row r="70" spans="1:101" s="21" customFormat="1" ht="26.25" thickBot="1">
      <c r="A70" s="69" t="s">
        <v>134</v>
      </c>
      <c r="B70" s="70"/>
      <c r="C70" s="71" t="s">
        <v>135</v>
      </c>
      <c r="D70" s="72"/>
      <c r="E70" s="72"/>
      <c r="F70" s="72"/>
      <c r="G70" s="72"/>
      <c r="H70" s="72"/>
      <c r="I70" s="72"/>
      <c r="J70" s="72"/>
      <c r="K70" s="73"/>
      <c r="L70" s="71" t="s">
        <v>136</v>
      </c>
      <c r="M70" s="72"/>
      <c r="N70" s="72"/>
      <c r="O70" s="72"/>
      <c r="P70" s="72"/>
      <c r="Q70" s="73"/>
      <c r="R70" s="71" t="s">
        <v>137</v>
      </c>
      <c r="S70" s="72"/>
      <c r="T70" s="72"/>
      <c r="U70" s="73"/>
      <c r="V70" s="71" t="s">
        <v>138</v>
      </c>
      <c r="W70" s="72"/>
      <c r="X70" s="72"/>
      <c r="Y70" s="73"/>
      <c r="Z70" s="71" t="s">
        <v>139</v>
      </c>
      <c r="AA70" s="72"/>
      <c r="AB70" s="72"/>
      <c r="AC70" s="73"/>
      <c r="AD70" s="71" t="s">
        <v>140</v>
      </c>
      <c r="AE70" s="72"/>
      <c r="AF70" s="72"/>
      <c r="AG70" s="73"/>
      <c r="AH70" s="71" t="s">
        <v>141</v>
      </c>
      <c r="AI70" s="72"/>
      <c r="AJ70" s="72"/>
      <c r="AK70" s="72"/>
      <c r="AL70" s="73"/>
      <c r="AM70" s="71" t="s">
        <v>142</v>
      </c>
      <c r="AN70" s="72"/>
      <c r="AO70" s="72"/>
      <c r="AP70" s="72"/>
      <c r="AQ70" s="72"/>
      <c r="AR70" s="72"/>
      <c r="AS70" s="73"/>
      <c r="AT70" s="71" t="s">
        <v>143</v>
      </c>
      <c r="AU70" s="72"/>
      <c r="AV70" s="72"/>
      <c r="AW70" s="72"/>
      <c r="AX70" s="72"/>
      <c r="AY70" s="72"/>
      <c r="AZ70" s="73"/>
      <c r="BA70" s="71" t="s">
        <v>144</v>
      </c>
      <c r="BB70" s="72"/>
      <c r="BC70" s="72"/>
      <c r="BD70" s="72"/>
      <c r="BE70" s="72"/>
      <c r="BF70" s="73"/>
      <c r="BG70" s="71" t="s">
        <v>145</v>
      </c>
      <c r="BH70" s="73"/>
      <c r="BI70" s="71" t="s">
        <v>146</v>
      </c>
      <c r="BJ70" s="72"/>
      <c r="BK70" s="72"/>
      <c r="BL70" s="72"/>
      <c r="BM70" s="73"/>
      <c r="BN70" s="71" t="s">
        <v>147</v>
      </c>
      <c r="BO70" s="72"/>
      <c r="BP70" s="72"/>
      <c r="BQ70" s="72"/>
      <c r="BR70" s="72"/>
      <c r="BS70" s="72"/>
      <c r="BT70" s="72"/>
      <c r="BU70" s="72"/>
      <c r="BV70" s="72"/>
      <c r="BW70" s="72"/>
      <c r="BX70" s="72"/>
      <c r="BY70" s="72"/>
      <c r="BZ70" s="72"/>
      <c r="CA70" s="72"/>
      <c r="CB70" s="72"/>
      <c r="CC70" s="73"/>
      <c r="CD70" s="71" t="s">
        <v>148</v>
      </c>
      <c r="CE70" s="73"/>
      <c r="CF70" s="71" t="s">
        <v>149</v>
      </c>
      <c r="CG70" s="72"/>
      <c r="CH70" s="72"/>
      <c r="CI70" s="72"/>
      <c r="CJ70" s="72"/>
      <c r="CK70" s="73"/>
      <c r="CL70" s="74"/>
      <c r="CM70" s="71" t="s">
        <v>18</v>
      </c>
      <c r="CN70" s="72"/>
      <c r="CO70" s="72"/>
      <c r="CP70" s="73"/>
      <c r="CQ70" s="71" t="s">
        <v>150</v>
      </c>
      <c r="CR70" s="72"/>
      <c r="CS70" s="72"/>
      <c r="CT70" s="72"/>
      <c r="CU70" s="73"/>
      <c r="CV70" s="71" t="s">
        <v>151</v>
      </c>
      <c r="CW70" s="73"/>
    </row>
    <row r="71" spans="1:101" s="21" customFormat="1" ht="127.5">
      <c r="A71" s="75" t="s">
        <v>152</v>
      </c>
      <c r="B71" s="76" t="s">
        <v>153</v>
      </c>
      <c r="C71" s="77" t="s">
        <v>9</v>
      </c>
      <c r="D71" s="77" t="s">
        <v>154</v>
      </c>
      <c r="E71" s="77" t="s">
        <v>155</v>
      </c>
      <c r="F71" s="77" t="s">
        <v>156</v>
      </c>
      <c r="G71" s="77" t="s">
        <v>157</v>
      </c>
      <c r="H71" s="77" t="s">
        <v>158</v>
      </c>
      <c r="I71" s="77" t="s">
        <v>159</v>
      </c>
      <c r="J71" s="77" t="s">
        <v>160</v>
      </c>
      <c r="K71" s="77" t="s">
        <v>161</v>
      </c>
      <c r="L71" s="77" t="s">
        <v>162</v>
      </c>
      <c r="M71" s="77" t="s">
        <v>163</v>
      </c>
      <c r="N71" s="77" t="s">
        <v>164</v>
      </c>
      <c r="O71" s="77" t="s">
        <v>165</v>
      </c>
      <c r="P71" s="77" t="s">
        <v>166</v>
      </c>
      <c r="Q71" s="77" t="s">
        <v>167</v>
      </c>
      <c r="R71" s="77" t="s">
        <v>168</v>
      </c>
      <c r="S71" s="77" t="s">
        <v>169</v>
      </c>
      <c r="T71" s="77" t="s">
        <v>170</v>
      </c>
      <c r="U71" s="77" t="s">
        <v>92</v>
      </c>
      <c r="V71" s="77" t="s">
        <v>168</v>
      </c>
      <c r="W71" s="77" t="s">
        <v>169</v>
      </c>
      <c r="X71" s="77" t="s">
        <v>170</v>
      </c>
      <c r="Y71" s="77" t="s">
        <v>92</v>
      </c>
      <c r="Z71" s="77" t="s">
        <v>168</v>
      </c>
      <c r="AA71" s="77" t="s">
        <v>169</v>
      </c>
      <c r="AB71" s="77" t="s">
        <v>170</v>
      </c>
      <c r="AC71" s="77" t="s">
        <v>92</v>
      </c>
      <c r="AD71" s="77" t="s">
        <v>168</v>
      </c>
      <c r="AE71" s="77" t="s">
        <v>169</v>
      </c>
      <c r="AF71" s="77" t="s">
        <v>170</v>
      </c>
      <c r="AG71" s="77" t="s">
        <v>92</v>
      </c>
      <c r="AH71" s="77" t="s">
        <v>168</v>
      </c>
      <c r="AI71" s="77" t="s">
        <v>169</v>
      </c>
      <c r="AJ71" s="77" t="s">
        <v>170</v>
      </c>
      <c r="AK71" s="77" t="s">
        <v>92</v>
      </c>
      <c r="AL71" s="77" t="s">
        <v>171</v>
      </c>
      <c r="AM71" s="77" t="s">
        <v>172</v>
      </c>
      <c r="AN71" s="77" t="s">
        <v>173</v>
      </c>
      <c r="AO71" s="77" t="s">
        <v>174</v>
      </c>
      <c r="AP71" s="77" t="s">
        <v>175</v>
      </c>
      <c r="AQ71" s="77" t="s">
        <v>176</v>
      </c>
      <c r="AR71" s="77" t="s">
        <v>177</v>
      </c>
      <c r="AS71" s="77" t="s">
        <v>178</v>
      </c>
      <c r="AT71" s="77" t="s">
        <v>179</v>
      </c>
      <c r="AU71" s="77" t="s">
        <v>180</v>
      </c>
      <c r="AV71" s="77" t="s">
        <v>181</v>
      </c>
      <c r="AW71" s="77" t="s">
        <v>182</v>
      </c>
      <c r="AX71" s="77" t="s">
        <v>183</v>
      </c>
      <c r="AY71" s="77" t="s">
        <v>184</v>
      </c>
      <c r="AZ71" s="77" t="s">
        <v>185</v>
      </c>
      <c r="BA71" s="77" t="s">
        <v>186</v>
      </c>
      <c r="BB71" s="77" t="s">
        <v>187</v>
      </c>
      <c r="BC71" s="77" t="s">
        <v>188</v>
      </c>
      <c r="BD71" s="77" t="s">
        <v>189</v>
      </c>
      <c r="BE71" s="77" t="s">
        <v>190</v>
      </c>
      <c r="BF71" s="77" t="s">
        <v>191</v>
      </c>
      <c r="BG71" s="77" t="s">
        <v>192</v>
      </c>
      <c r="BH71" s="77" t="s">
        <v>193</v>
      </c>
      <c r="BI71" s="77" t="s">
        <v>194</v>
      </c>
      <c r="BJ71" s="77" t="s">
        <v>195</v>
      </c>
      <c r="BK71" s="77" t="s">
        <v>196</v>
      </c>
      <c r="BL71" s="77" t="s">
        <v>197</v>
      </c>
      <c r="BM71" s="77" t="s">
        <v>198</v>
      </c>
      <c r="BN71" s="77" t="s">
        <v>199</v>
      </c>
      <c r="BO71" s="77" t="s">
        <v>200</v>
      </c>
      <c r="BP71" s="77" t="s">
        <v>201</v>
      </c>
      <c r="BQ71" s="77" t="s">
        <v>202</v>
      </c>
      <c r="BR71" s="77" t="s">
        <v>203</v>
      </c>
      <c r="BS71" s="77" t="s">
        <v>204</v>
      </c>
      <c r="BT71" s="77" t="s">
        <v>205</v>
      </c>
      <c r="BU71" s="77" t="s">
        <v>206</v>
      </c>
      <c r="BV71" s="77" t="s">
        <v>207</v>
      </c>
      <c r="BW71" s="77" t="s">
        <v>208</v>
      </c>
      <c r="BX71" s="77" t="s">
        <v>209</v>
      </c>
      <c r="BY71" s="77" t="s">
        <v>210</v>
      </c>
      <c r="BZ71" s="77" t="s">
        <v>211</v>
      </c>
      <c r="CA71" s="77" t="s">
        <v>212</v>
      </c>
      <c r="CB71" s="77" t="s">
        <v>213</v>
      </c>
      <c r="CC71" s="77" t="s">
        <v>214</v>
      </c>
      <c r="CD71" s="77" t="s">
        <v>215</v>
      </c>
      <c r="CE71" s="77" t="s">
        <v>53</v>
      </c>
      <c r="CF71" s="77" t="s">
        <v>216</v>
      </c>
      <c r="CG71" s="77" t="s">
        <v>217</v>
      </c>
      <c r="CH71" s="77" t="s">
        <v>218</v>
      </c>
      <c r="CI71" s="77" t="s">
        <v>335</v>
      </c>
      <c r="CJ71" s="77" t="s">
        <v>336</v>
      </c>
      <c r="CK71" s="77" t="s">
        <v>337</v>
      </c>
      <c r="CL71" s="77"/>
      <c r="CM71" s="77" t="s">
        <v>219</v>
      </c>
      <c r="CN71" s="77" t="s">
        <v>220</v>
      </c>
      <c r="CO71" s="77" t="s">
        <v>221</v>
      </c>
      <c r="CP71" s="77" t="s">
        <v>222</v>
      </c>
      <c r="CQ71" s="77" t="s">
        <v>223</v>
      </c>
      <c r="CR71" s="77" t="s">
        <v>224</v>
      </c>
      <c r="CS71" s="77" t="s">
        <v>225</v>
      </c>
      <c r="CT71" s="77" t="s">
        <v>226</v>
      </c>
      <c r="CU71" s="77" t="s">
        <v>227</v>
      </c>
      <c r="CV71" s="77" t="s">
        <v>228</v>
      </c>
      <c r="CW71" s="78" t="s">
        <v>229</v>
      </c>
    </row>
    <row r="72" spans="1:101" s="21" customFormat="1">
      <c r="A72" s="21" t="s">
        <v>603</v>
      </c>
      <c r="B72" s="21" t="s">
        <v>621</v>
      </c>
      <c r="C72" s="41">
        <v>18</v>
      </c>
      <c r="D72" s="41">
        <v>0.13977007269934505</v>
      </c>
      <c r="E72" s="41">
        <v>0</v>
      </c>
      <c r="F72" s="41">
        <v>5.709106104530514E-2</v>
      </c>
      <c r="G72" s="41">
        <v>0</v>
      </c>
      <c r="H72" s="41">
        <v>0</v>
      </c>
      <c r="I72" s="41" t="s">
        <v>542</v>
      </c>
      <c r="J72" s="41"/>
      <c r="K72" s="41"/>
      <c r="L72" s="41">
        <v>0.15022421841475544</v>
      </c>
      <c r="M72" s="41">
        <v>2.8240105447748387E-5</v>
      </c>
      <c r="N72" s="41">
        <v>2.8036281030720468E-5</v>
      </c>
      <c r="O72" s="41">
        <v>0</v>
      </c>
      <c r="P72" s="41">
        <v>0</v>
      </c>
      <c r="Q72" s="41">
        <v>0</v>
      </c>
      <c r="R72" s="41">
        <v>1.1384720223496833E-2</v>
      </c>
      <c r="S72" s="41">
        <v>2.6308356830330077E-2</v>
      </c>
      <c r="T72" s="41">
        <v>0</v>
      </c>
      <c r="U72" s="41">
        <v>2.8270003213619218E-2</v>
      </c>
      <c r="V72" s="41" t="s">
        <v>230</v>
      </c>
      <c r="W72" s="41" t="s">
        <v>230</v>
      </c>
      <c r="X72" s="41" t="s">
        <v>230</v>
      </c>
      <c r="Y72" s="41" t="s">
        <v>230</v>
      </c>
      <c r="Z72" s="41">
        <v>0</v>
      </c>
      <c r="AA72" s="41">
        <v>0</v>
      </c>
      <c r="AB72" s="41">
        <v>0</v>
      </c>
      <c r="AC72" s="41">
        <v>0</v>
      </c>
      <c r="AD72" s="41">
        <v>0</v>
      </c>
      <c r="AE72" s="41">
        <v>0</v>
      </c>
      <c r="AF72" s="41">
        <v>0</v>
      </c>
      <c r="AG72" s="41">
        <v>0</v>
      </c>
      <c r="AH72" s="41">
        <v>1.1384720223496833E-2</v>
      </c>
      <c r="AI72" s="41">
        <v>2.6308356830330077E-2</v>
      </c>
      <c r="AJ72" s="41">
        <v>0</v>
      </c>
      <c r="AK72" s="41">
        <v>2.8270003213619218E-2</v>
      </c>
      <c r="AL72" s="41">
        <v>6.5963080267446128E-2</v>
      </c>
      <c r="AM72" s="41">
        <v>7.8185466724993213E-2</v>
      </c>
      <c r="AN72" s="41">
        <v>9.9785984753312067E-3</v>
      </c>
      <c r="AO72" s="41">
        <v>0</v>
      </c>
      <c r="AP72" s="41">
        <v>0</v>
      </c>
      <c r="AQ72" s="41">
        <v>8.8164065200324424E-2</v>
      </c>
      <c r="AR72" s="41">
        <v>1.1384720223496833E-2</v>
      </c>
      <c r="AS72" s="79">
        <v>7.7440695484429485</v>
      </c>
      <c r="AT72" s="41">
        <v>7.8185466724993213E-2</v>
      </c>
      <c r="AU72" s="41">
        <v>1.1811688469908262E-2</v>
      </c>
      <c r="AV72" s="41">
        <v>0</v>
      </c>
      <c r="AW72" s="41">
        <v>0</v>
      </c>
      <c r="AX72" s="41">
        <v>8.9997155194901479E-2</v>
      </c>
      <c r="AY72" s="41">
        <v>2.6308356830330077E-2</v>
      </c>
      <c r="AZ72" s="79">
        <v>3.4208580860947801</v>
      </c>
      <c r="BA72" s="41">
        <v>7.8185466724993213E-2</v>
      </c>
      <c r="BB72" s="41">
        <v>2.1790286945239469E-2</v>
      </c>
      <c r="BC72" s="41">
        <v>0</v>
      </c>
      <c r="BD72" s="41">
        <v>0</v>
      </c>
      <c r="BE72" s="41">
        <v>9.9975753670232689E-2</v>
      </c>
      <c r="BF72" s="41">
        <v>3.7693077053826907E-2</v>
      </c>
      <c r="BG72" s="41">
        <v>7.7893907097454589</v>
      </c>
      <c r="BH72" s="79">
        <v>2.6523638154418689</v>
      </c>
      <c r="BI72" s="41">
        <v>5.5763820899623573</v>
      </c>
      <c r="BJ72" s="41">
        <v>12.88617084697499</v>
      </c>
      <c r="BK72" s="41">
        <v>0</v>
      </c>
      <c r="BL72" s="41">
        <v>13.847010423518674</v>
      </c>
      <c r="BM72" s="41">
        <v>32.309563360456025</v>
      </c>
      <c r="BN72" s="41">
        <v>7.8185466724993213E-2</v>
      </c>
      <c r="BO72" s="41">
        <v>0</v>
      </c>
      <c r="BP72" s="41">
        <v>2.1790286945239469E-2</v>
      </c>
      <c r="BQ72" s="41">
        <v>0</v>
      </c>
      <c r="BR72" s="41">
        <v>0</v>
      </c>
      <c r="BS72" s="41">
        <v>0</v>
      </c>
      <c r="BT72" s="41">
        <v>0</v>
      </c>
      <c r="BU72" s="41">
        <v>0</v>
      </c>
      <c r="BV72" s="41">
        <v>0</v>
      </c>
      <c r="BW72" s="41">
        <v>0</v>
      </c>
      <c r="BX72" s="41">
        <v>6.5963080267446128E-2</v>
      </c>
      <c r="BY72" s="41"/>
      <c r="BZ72" s="41">
        <v>0</v>
      </c>
      <c r="CA72" s="41">
        <v>0</v>
      </c>
      <c r="CB72" s="41">
        <v>9.9975753670232689E-2</v>
      </c>
      <c r="CC72" s="41">
        <v>6.5963080267446128E-2</v>
      </c>
      <c r="CD72" s="79">
        <v>1.5156319757185805</v>
      </c>
      <c r="CE72" s="41">
        <v>21.636401133264133</v>
      </c>
      <c r="CF72" s="41">
        <v>1.4271435800351636E-3</v>
      </c>
      <c r="CG72" s="41">
        <v>0</v>
      </c>
      <c r="CH72" s="41">
        <v>1.4271435800351636E-3</v>
      </c>
      <c r="CI72" s="41">
        <v>7.1356503747008814E-5</v>
      </c>
      <c r="CJ72" s="41">
        <v>0</v>
      </c>
      <c r="CK72" s="41">
        <v>7.1356503747008814E-5</v>
      </c>
      <c r="CL72" s="41"/>
      <c r="CM72" s="41">
        <v>0</v>
      </c>
      <c r="CN72" s="41" t="s">
        <v>542</v>
      </c>
      <c r="CO72" s="41">
        <v>0</v>
      </c>
      <c r="CP72" s="41">
        <v>0</v>
      </c>
      <c r="CQ72" s="41">
        <v>0</v>
      </c>
      <c r="CR72" s="41">
        <v>0</v>
      </c>
      <c r="CS72" s="41">
        <v>0</v>
      </c>
      <c r="CT72" s="41">
        <v>0</v>
      </c>
      <c r="CU72" s="41">
        <v>0</v>
      </c>
      <c r="CV72" s="41">
        <v>9999</v>
      </c>
      <c r="CW72" s="79">
        <v>9999</v>
      </c>
    </row>
    <row r="73" spans="1:101" s="21" customFormat="1">
      <c r="A73" s="21" t="s">
        <v>609</v>
      </c>
      <c r="B73" s="21" t="s">
        <v>622</v>
      </c>
      <c r="C73" s="41">
        <v>18</v>
      </c>
      <c r="D73" s="41">
        <v>1.1956848258822572E-2</v>
      </c>
      <c r="E73" s="41">
        <v>0</v>
      </c>
      <c r="F73" s="41">
        <v>4.8839436130384776E-3</v>
      </c>
      <c r="G73" s="41">
        <v>0</v>
      </c>
      <c r="H73" s="41">
        <v>0</v>
      </c>
      <c r="I73" s="41" t="s">
        <v>542</v>
      </c>
      <c r="J73" s="41"/>
      <c r="K73" s="41"/>
      <c r="L73" s="41">
        <v>1.2851164413781315E-2</v>
      </c>
      <c r="M73" s="41">
        <v>2.4158437434472222E-6</v>
      </c>
      <c r="N73" s="41">
        <v>2.398407266676632E-6</v>
      </c>
      <c r="O73" s="41">
        <v>0</v>
      </c>
      <c r="P73" s="41">
        <v>0</v>
      </c>
      <c r="Q73" s="41">
        <v>0</v>
      </c>
      <c r="R73" s="41">
        <v>9.7392359861123623E-4</v>
      </c>
      <c r="S73" s="41">
        <v>2.2505893034474264E-3</v>
      </c>
      <c r="T73" s="41">
        <v>0</v>
      </c>
      <c r="U73" s="41">
        <v>2.4184013943297851E-3</v>
      </c>
      <c r="V73" s="41" t="s">
        <v>230</v>
      </c>
      <c r="W73" s="41" t="s">
        <v>230</v>
      </c>
      <c r="X73" s="41" t="s">
        <v>230</v>
      </c>
      <c r="Y73" s="41" t="s">
        <v>230</v>
      </c>
      <c r="Z73" s="41">
        <v>0</v>
      </c>
      <c r="AA73" s="41">
        <v>0</v>
      </c>
      <c r="AB73" s="41">
        <v>0</v>
      </c>
      <c r="AC73" s="41">
        <v>0</v>
      </c>
      <c r="AD73" s="41">
        <v>0</v>
      </c>
      <c r="AE73" s="41">
        <v>0</v>
      </c>
      <c r="AF73" s="41">
        <v>0</v>
      </c>
      <c r="AG73" s="41">
        <v>0</v>
      </c>
      <c r="AH73" s="41">
        <v>9.7392359861123623E-4</v>
      </c>
      <c r="AI73" s="41">
        <v>2.2505893034474264E-3</v>
      </c>
      <c r="AJ73" s="41">
        <v>0</v>
      </c>
      <c r="AK73" s="41">
        <v>2.4184013943297851E-3</v>
      </c>
      <c r="AL73" s="41">
        <v>5.6429142963884474E-3</v>
      </c>
      <c r="AM73" s="41">
        <v>6.6884973558459472E-3</v>
      </c>
      <c r="AN73" s="41">
        <v>8.5363472666929974E-4</v>
      </c>
      <c r="AO73" s="41">
        <v>0</v>
      </c>
      <c r="AP73" s="41">
        <v>0</v>
      </c>
      <c r="AQ73" s="41">
        <v>7.5421320825152472E-3</v>
      </c>
      <c r="AR73" s="41">
        <v>9.7392359861123623E-4</v>
      </c>
      <c r="AS73" s="79">
        <v>7.7440695484429485</v>
      </c>
      <c r="AT73" s="41">
        <v>6.6884973558459472E-3</v>
      </c>
      <c r="AU73" s="41">
        <v>1.0104492613305983E-3</v>
      </c>
      <c r="AV73" s="41">
        <v>0</v>
      </c>
      <c r="AW73" s="41">
        <v>0</v>
      </c>
      <c r="AX73" s="41">
        <v>7.6989466171765459E-3</v>
      </c>
      <c r="AY73" s="41">
        <v>2.2505893034474264E-3</v>
      </c>
      <c r="AZ73" s="79">
        <v>3.4208580860947797</v>
      </c>
      <c r="BA73" s="41">
        <v>6.6884973558459472E-3</v>
      </c>
      <c r="BB73" s="41">
        <v>1.8640839879998979E-3</v>
      </c>
      <c r="BC73" s="41">
        <v>0</v>
      </c>
      <c r="BD73" s="41">
        <v>0</v>
      </c>
      <c r="BE73" s="41">
        <v>8.552581343845846E-3</v>
      </c>
      <c r="BF73" s="41">
        <v>3.2245129020586627E-3</v>
      </c>
      <c r="BG73" s="41">
        <v>7.7893907097454598</v>
      </c>
      <c r="BH73" s="79">
        <v>2.6523638154418685</v>
      </c>
      <c r="BI73" s="41">
        <v>5.5763820899623564</v>
      </c>
      <c r="BJ73" s="41">
        <v>12.886170846974991</v>
      </c>
      <c r="BK73" s="41">
        <v>0</v>
      </c>
      <c r="BL73" s="41">
        <v>13.847010423518674</v>
      </c>
      <c r="BM73" s="41">
        <v>32.309563360456018</v>
      </c>
      <c r="BN73" s="41">
        <v>6.6884973558459472E-3</v>
      </c>
      <c r="BO73" s="41">
        <v>0</v>
      </c>
      <c r="BP73" s="41">
        <v>1.8640839879998979E-3</v>
      </c>
      <c r="BQ73" s="41">
        <v>0</v>
      </c>
      <c r="BR73" s="41">
        <v>0</v>
      </c>
      <c r="BS73" s="41">
        <v>0</v>
      </c>
      <c r="BT73" s="41">
        <v>0</v>
      </c>
      <c r="BU73" s="41">
        <v>0</v>
      </c>
      <c r="BV73" s="41">
        <v>0</v>
      </c>
      <c r="BW73" s="41">
        <v>0</v>
      </c>
      <c r="BX73" s="41">
        <v>5.6429142963884474E-3</v>
      </c>
      <c r="BY73" s="41"/>
      <c r="BZ73" s="41">
        <v>0</v>
      </c>
      <c r="CA73" s="41">
        <v>0</v>
      </c>
      <c r="CB73" s="41">
        <v>8.552581343845846E-3</v>
      </c>
      <c r="CC73" s="41">
        <v>5.6429142963884474E-3</v>
      </c>
      <c r="CD73" s="79">
        <v>1.5156319757185805</v>
      </c>
      <c r="CE73" s="41">
        <v>21.63640113326413</v>
      </c>
      <c r="CF73" s="41">
        <v>1.2208721724527816E-4</v>
      </c>
      <c r="CG73" s="41">
        <v>0</v>
      </c>
      <c r="CH73" s="41">
        <v>1.2208721724527816E-4</v>
      </c>
      <c r="CI73" s="41">
        <v>6.1043030965461232E-6</v>
      </c>
      <c r="CJ73" s="41">
        <v>0</v>
      </c>
      <c r="CK73" s="41">
        <v>6.1043030965461232E-6</v>
      </c>
      <c r="CL73" s="41"/>
      <c r="CM73" s="41">
        <v>0</v>
      </c>
      <c r="CN73" s="41" t="s">
        <v>542</v>
      </c>
      <c r="CO73" s="41">
        <v>0</v>
      </c>
      <c r="CP73" s="41">
        <v>0</v>
      </c>
      <c r="CQ73" s="41">
        <v>0</v>
      </c>
      <c r="CR73" s="41">
        <v>0</v>
      </c>
      <c r="CS73" s="41">
        <v>0</v>
      </c>
      <c r="CT73" s="41">
        <v>0</v>
      </c>
      <c r="CU73" s="41">
        <v>0</v>
      </c>
      <c r="CV73" s="41">
        <v>9999</v>
      </c>
      <c r="CW73" s="79">
        <v>9999</v>
      </c>
    </row>
    <row r="74" spans="1:101" s="21" customFormat="1">
      <c r="A74" s="21" t="s">
        <v>613</v>
      </c>
      <c r="B74" s="21" t="s">
        <v>623</v>
      </c>
      <c r="C74" s="41">
        <v>18</v>
      </c>
      <c r="D74" s="41">
        <v>0</v>
      </c>
      <c r="E74" s="41">
        <v>0</v>
      </c>
      <c r="F74" s="41">
        <v>0</v>
      </c>
      <c r="G74" s="41">
        <v>0</v>
      </c>
      <c r="H74" s="41">
        <v>0</v>
      </c>
      <c r="I74" s="41" t="s">
        <v>542</v>
      </c>
      <c r="J74" s="41"/>
      <c r="K74" s="41"/>
      <c r="L74" s="41">
        <v>0</v>
      </c>
      <c r="M74" s="41">
        <v>0</v>
      </c>
      <c r="N74" s="41">
        <v>0</v>
      </c>
      <c r="O74" s="41">
        <v>0</v>
      </c>
      <c r="P74" s="41">
        <v>0</v>
      </c>
      <c r="Q74" s="41">
        <v>0</v>
      </c>
      <c r="R74" s="41">
        <v>0</v>
      </c>
      <c r="S74" s="41">
        <v>0</v>
      </c>
      <c r="T74" s="41">
        <v>0</v>
      </c>
      <c r="U74" s="41">
        <v>0</v>
      </c>
      <c r="V74" s="41" t="s">
        <v>230</v>
      </c>
      <c r="W74" s="41" t="s">
        <v>230</v>
      </c>
      <c r="X74" s="41" t="s">
        <v>230</v>
      </c>
      <c r="Y74" s="41" t="s">
        <v>230</v>
      </c>
      <c r="Z74" s="41">
        <v>0</v>
      </c>
      <c r="AA74" s="41">
        <v>0</v>
      </c>
      <c r="AB74" s="41">
        <v>0</v>
      </c>
      <c r="AC74" s="41">
        <v>0</v>
      </c>
      <c r="AD74" s="41">
        <v>0</v>
      </c>
      <c r="AE74" s="41">
        <v>0</v>
      </c>
      <c r="AF74" s="41">
        <v>0</v>
      </c>
      <c r="AG74" s="41">
        <v>0</v>
      </c>
      <c r="AH74" s="41">
        <v>0</v>
      </c>
      <c r="AI74" s="41">
        <v>0</v>
      </c>
      <c r="AJ74" s="41">
        <v>0</v>
      </c>
      <c r="AK74" s="41">
        <v>0</v>
      </c>
      <c r="AL74" s="41">
        <v>0</v>
      </c>
      <c r="AM74" s="41">
        <v>0</v>
      </c>
      <c r="AN74" s="41">
        <v>0</v>
      </c>
      <c r="AO74" s="41">
        <v>0</v>
      </c>
      <c r="AP74" s="41">
        <v>0</v>
      </c>
      <c r="AQ74" s="41">
        <v>0</v>
      </c>
      <c r="AR74" s="41">
        <v>0</v>
      </c>
      <c r="AS74" s="79">
        <v>9999</v>
      </c>
      <c r="AT74" s="41">
        <v>0</v>
      </c>
      <c r="AU74" s="41">
        <v>0</v>
      </c>
      <c r="AV74" s="41">
        <v>0</v>
      </c>
      <c r="AW74" s="41">
        <v>0</v>
      </c>
      <c r="AX74" s="41">
        <v>0</v>
      </c>
      <c r="AY74" s="41">
        <v>0</v>
      </c>
      <c r="AZ74" s="79">
        <v>9999</v>
      </c>
      <c r="BA74" s="41">
        <v>0</v>
      </c>
      <c r="BB74" s="41">
        <v>0</v>
      </c>
      <c r="BC74" s="41">
        <v>0</v>
      </c>
      <c r="BD74" s="41">
        <v>0</v>
      </c>
      <c r="BE74" s="41">
        <v>0</v>
      </c>
      <c r="BF74" s="41">
        <v>0</v>
      </c>
      <c r="BG74" s="41">
        <v>9999</v>
      </c>
      <c r="BH74" s="79">
        <v>9999</v>
      </c>
      <c r="BI74" s="41">
        <v>9999</v>
      </c>
      <c r="BJ74" s="41">
        <v>9999</v>
      </c>
      <c r="BK74" s="41">
        <v>9999</v>
      </c>
      <c r="BL74" s="41">
        <v>9999</v>
      </c>
      <c r="BM74" s="41">
        <v>9999</v>
      </c>
      <c r="BN74" s="41">
        <v>0</v>
      </c>
      <c r="BO74" s="41">
        <v>0</v>
      </c>
      <c r="BP74" s="41">
        <v>0</v>
      </c>
      <c r="BQ74" s="41">
        <v>0</v>
      </c>
      <c r="BR74" s="41">
        <v>0</v>
      </c>
      <c r="BS74" s="41">
        <v>0</v>
      </c>
      <c r="BT74" s="41">
        <v>0</v>
      </c>
      <c r="BU74" s="41">
        <v>0</v>
      </c>
      <c r="BV74" s="41">
        <v>0</v>
      </c>
      <c r="BW74" s="41">
        <v>0</v>
      </c>
      <c r="BX74" s="41">
        <v>0</v>
      </c>
      <c r="BY74" s="41"/>
      <c r="BZ74" s="41">
        <v>0</v>
      </c>
      <c r="CA74" s="41">
        <v>0</v>
      </c>
      <c r="CB74" s="41">
        <v>0</v>
      </c>
      <c r="CC74" s="41">
        <v>0</v>
      </c>
      <c r="CD74" s="79">
        <v>9999</v>
      </c>
      <c r="CE74" s="41">
        <v>9999</v>
      </c>
      <c r="CF74" s="41">
        <v>0</v>
      </c>
      <c r="CG74" s="41">
        <v>0</v>
      </c>
      <c r="CH74" s="41">
        <v>0</v>
      </c>
      <c r="CI74" s="41">
        <v>0</v>
      </c>
      <c r="CJ74" s="41">
        <v>0</v>
      </c>
      <c r="CK74" s="41">
        <v>0</v>
      </c>
      <c r="CL74" s="41"/>
      <c r="CM74" s="41">
        <v>0</v>
      </c>
      <c r="CN74" s="41" t="s">
        <v>542</v>
      </c>
      <c r="CO74" s="41">
        <v>0</v>
      </c>
      <c r="CP74" s="41">
        <v>0</v>
      </c>
      <c r="CQ74" s="41">
        <v>0</v>
      </c>
      <c r="CR74" s="41">
        <v>0</v>
      </c>
      <c r="CS74" s="41">
        <v>0</v>
      </c>
      <c r="CT74" s="41">
        <v>0</v>
      </c>
      <c r="CU74" s="41">
        <v>0</v>
      </c>
      <c r="CV74" s="41">
        <v>9999</v>
      </c>
      <c r="CW74" s="79">
        <v>9999</v>
      </c>
    </row>
    <row r="75" spans="1:101" s="21" customFormat="1">
      <c r="A75" s="21" t="s">
        <v>612</v>
      </c>
      <c r="B75" s="21" t="s">
        <v>624</v>
      </c>
      <c r="C75" s="41">
        <v>18</v>
      </c>
      <c r="D75" s="41">
        <v>1.3388751814153235E-3</v>
      </c>
      <c r="E75" s="41">
        <v>0</v>
      </c>
      <c r="F75" s="41">
        <v>5.4688248519873899E-4</v>
      </c>
      <c r="G75" s="41">
        <v>0</v>
      </c>
      <c r="H75" s="41">
        <v>0</v>
      </c>
      <c r="I75" s="41" t="s">
        <v>542</v>
      </c>
      <c r="J75" s="41"/>
      <c r="K75" s="41"/>
      <c r="L75" s="41">
        <v>1.4390167637365289E-3</v>
      </c>
      <c r="M75" s="41">
        <v>2.7051553722715605E-7</v>
      </c>
      <c r="N75" s="41">
        <v>2.6856307739040586E-7</v>
      </c>
      <c r="O75" s="41">
        <v>0</v>
      </c>
      <c r="P75" s="41">
        <v>0</v>
      </c>
      <c r="Q75" s="41">
        <v>0</v>
      </c>
      <c r="R75" s="41">
        <v>1.0905567307949504E-4</v>
      </c>
      <c r="S75" s="41">
        <v>2.5201107321247255E-4</v>
      </c>
      <c r="T75" s="41">
        <v>0</v>
      </c>
      <c r="U75" s="41">
        <v>2.7080193170296303E-4</v>
      </c>
      <c r="V75" s="41" t="s">
        <v>230</v>
      </c>
      <c r="W75" s="41" t="s">
        <v>230</v>
      </c>
      <c r="X75" s="41" t="s">
        <v>230</v>
      </c>
      <c r="Y75" s="41" t="s">
        <v>230</v>
      </c>
      <c r="Z75" s="41">
        <v>0</v>
      </c>
      <c r="AA75" s="41">
        <v>0</v>
      </c>
      <c r="AB75" s="41">
        <v>0</v>
      </c>
      <c r="AC75" s="41">
        <v>0</v>
      </c>
      <c r="AD75" s="41">
        <v>0</v>
      </c>
      <c r="AE75" s="41">
        <v>0</v>
      </c>
      <c r="AF75" s="41">
        <v>0</v>
      </c>
      <c r="AG75" s="41">
        <v>0</v>
      </c>
      <c r="AH75" s="41">
        <v>1.0905567307949504E-4</v>
      </c>
      <c r="AI75" s="41">
        <v>2.5201107321247255E-4</v>
      </c>
      <c r="AJ75" s="41">
        <v>0</v>
      </c>
      <c r="AK75" s="41">
        <v>2.7080193170296303E-4</v>
      </c>
      <c r="AL75" s="41">
        <v>6.3186867799493065E-4</v>
      </c>
      <c r="AM75" s="41">
        <v>7.4894846174003243E-4</v>
      </c>
      <c r="AN75" s="41">
        <v>9.5586255239833937E-5</v>
      </c>
      <c r="AO75" s="41">
        <v>0</v>
      </c>
      <c r="AP75" s="41">
        <v>0</v>
      </c>
      <c r="AQ75" s="41">
        <v>8.445347169798664E-4</v>
      </c>
      <c r="AR75" s="41">
        <v>1.0905567307949504E-4</v>
      </c>
      <c r="AS75" s="79">
        <v>7.7440695484429432</v>
      </c>
      <c r="AT75" s="41">
        <v>7.4894846174003243E-4</v>
      </c>
      <c r="AU75" s="41">
        <v>1.1314565584427724E-4</v>
      </c>
      <c r="AV75" s="41">
        <v>0</v>
      </c>
      <c r="AW75" s="41">
        <v>0</v>
      </c>
      <c r="AX75" s="41">
        <v>8.6209411758430968E-4</v>
      </c>
      <c r="AY75" s="41">
        <v>2.5201107321247255E-4</v>
      </c>
      <c r="AZ75" s="79">
        <v>3.4208580860947775</v>
      </c>
      <c r="BA75" s="41">
        <v>7.4894846174003243E-4</v>
      </c>
      <c r="BB75" s="41">
        <v>2.0873191108411118E-4</v>
      </c>
      <c r="BC75" s="41">
        <v>0</v>
      </c>
      <c r="BD75" s="41">
        <v>0</v>
      </c>
      <c r="BE75" s="41">
        <v>9.5768037282414366E-4</v>
      </c>
      <c r="BF75" s="41">
        <v>3.6106674629196762E-4</v>
      </c>
      <c r="BG75" s="41">
        <v>7.7893907097454687</v>
      </c>
      <c r="BH75" s="79">
        <v>2.6523638154418667</v>
      </c>
      <c r="BI75" s="41">
        <v>5.5763820899623582</v>
      </c>
      <c r="BJ75" s="41">
        <v>12.886170846974993</v>
      </c>
      <c r="BK75" s="41">
        <v>0</v>
      </c>
      <c r="BL75" s="41">
        <v>13.847010423518674</v>
      </c>
      <c r="BM75" s="41">
        <v>32.309563360456025</v>
      </c>
      <c r="BN75" s="41">
        <v>7.4894846174003243E-4</v>
      </c>
      <c r="BO75" s="41">
        <v>0</v>
      </c>
      <c r="BP75" s="41">
        <v>2.0873191108411118E-4</v>
      </c>
      <c r="BQ75" s="41">
        <v>0</v>
      </c>
      <c r="BR75" s="41">
        <v>0</v>
      </c>
      <c r="BS75" s="41">
        <v>0</v>
      </c>
      <c r="BT75" s="41">
        <v>0</v>
      </c>
      <c r="BU75" s="41">
        <v>0</v>
      </c>
      <c r="BV75" s="41">
        <v>0</v>
      </c>
      <c r="BW75" s="41">
        <v>0</v>
      </c>
      <c r="BX75" s="41">
        <v>6.3186867799493065E-4</v>
      </c>
      <c r="BY75" s="41"/>
      <c r="BZ75" s="41">
        <v>0</v>
      </c>
      <c r="CA75" s="41">
        <v>0</v>
      </c>
      <c r="CB75" s="41">
        <v>9.5768037282414366E-4</v>
      </c>
      <c r="CC75" s="41">
        <v>6.3186867799493065E-4</v>
      </c>
      <c r="CD75" s="79">
        <v>1.5156319757185794</v>
      </c>
      <c r="CE75" s="41">
        <v>21.636401133264144</v>
      </c>
      <c r="CF75" s="41">
        <v>1.3670788622507796E-5</v>
      </c>
      <c r="CG75" s="41">
        <v>0</v>
      </c>
      <c r="CH75" s="41">
        <v>1.3670788622507796E-5</v>
      </c>
      <c r="CI75" s="41">
        <v>6.8353296277485116E-7</v>
      </c>
      <c r="CJ75" s="41">
        <v>0</v>
      </c>
      <c r="CK75" s="41">
        <v>6.8353296277485116E-7</v>
      </c>
      <c r="CL75" s="41"/>
      <c r="CM75" s="41">
        <v>0</v>
      </c>
      <c r="CN75" s="41" t="s">
        <v>542</v>
      </c>
      <c r="CO75" s="41">
        <v>0</v>
      </c>
      <c r="CP75" s="41">
        <v>0</v>
      </c>
      <c r="CQ75" s="41">
        <v>0</v>
      </c>
      <c r="CR75" s="41">
        <v>0</v>
      </c>
      <c r="CS75" s="41">
        <v>0</v>
      </c>
      <c r="CT75" s="41">
        <v>0</v>
      </c>
      <c r="CU75" s="41">
        <v>0</v>
      </c>
      <c r="CV75" s="41">
        <v>9999</v>
      </c>
      <c r="CW75" s="79">
        <v>9999</v>
      </c>
    </row>
    <row r="76" spans="1:101" s="21" customFormat="1">
      <c r="A76" s="21" t="s">
        <v>614</v>
      </c>
      <c r="B76" s="21" t="s">
        <v>625</v>
      </c>
      <c r="C76" s="41">
        <v>18</v>
      </c>
      <c r="D76" s="41">
        <v>0</v>
      </c>
      <c r="E76" s="41">
        <v>0</v>
      </c>
      <c r="F76" s="41">
        <v>0</v>
      </c>
      <c r="G76" s="41">
        <v>0</v>
      </c>
      <c r="H76" s="41">
        <v>0</v>
      </c>
      <c r="I76" s="41" t="s">
        <v>542</v>
      </c>
      <c r="J76" s="41"/>
      <c r="K76" s="41"/>
      <c r="L76" s="41">
        <v>0</v>
      </c>
      <c r="M76" s="41">
        <v>0</v>
      </c>
      <c r="N76" s="41">
        <v>0</v>
      </c>
      <c r="O76" s="41">
        <v>0</v>
      </c>
      <c r="P76" s="41">
        <v>0</v>
      </c>
      <c r="Q76" s="41">
        <v>0</v>
      </c>
      <c r="R76" s="41">
        <v>0</v>
      </c>
      <c r="S76" s="41">
        <v>0</v>
      </c>
      <c r="T76" s="41">
        <v>0</v>
      </c>
      <c r="U76" s="41">
        <v>0</v>
      </c>
      <c r="V76" s="41" t="s">
        <v>230</v>
      </c>
      <c r="W76" s="41" t="s">
        <v>230</v>
      </c>
      <c r="X76" s="41" t="s">
        <v>230</v>
      </c>
      <c r="Y76" s="41" t="s">
        <v>230</v>
      </c>
      <c r="Z76" s="41">
        <v>0</v>
      </c>
      <c r="AA76" s="41">
        <v>0</v>
      </c>
      <c r="AB76" s="41">
        <v>0</v>
      </c>
      <c r="AC76" s="41">
        <v>0</v>
      </c>
      <c r="AD76" s="41">
        <v>0</v>
      </c>
      <c r="AE76" s="41">
        <v>0</v>
      </c>
      <c r="AF76" s="41">
        <v>0</v>
      </c>
      <c r="AG76" s="41">
        <v>0</v>
      </c>
      <c r="AH76" s="41">
        <v>0</v>
      </c>
      <c r="AI76" s="41">
        <v>0</v>
      </c>
      <c r="AJ76" s="41">
        <v>0</v>
      </c>
      <c r="AK76" s="41">
        <v>0</v>
      </c>
      <c r="AL76" s="41">
        <v>0</v>
      </c>
      <c r="AM76" s="41">
        <v>0</v>
      </c>
      <c r="AN76" s="41">
        <v>0</v>
      </c>
      <c r="AO76" s="41">
        <v>0</v>
      </c>
      <c r="AP76" s="41">
        <v>0</v>
      </c>
      <c r="AQ76" s="41">
        <v>0</v>
      </c>
      <c r="AR76" s="41">
        <v>0</v>
      </c>
      <c r="AS76" s="79">
        <v>9999</v>
      </c>
      <c r="AT76" s="41">
        <v>0</v>
      </c>
      <c r="AU76" s="41">
        <v>0</v>
      </c>
      <c r="AV76" s="41">
        <v>0</v>
      </c>
      <c r="AW76" s="41">
        <v>0</v>
      </c>
      <c r="AX76" s="41">
        <v>0</v>
      </c>
      <c r="AY76" s="41">
        <v>0</v>
      </c>
      <c r="AZ76" s="79">
        <v>9999</v>
      </c>
      <c r="BA76" s="41">
        <v>0</v>
      </c>
      <c r="BB76" s="41">
        <v>0</v>
      </c>
      <c r="BC76" s="41">
        <v>0</v>
      </c>
      <c r="BD76" s="41">
        <v>0</v>
      </c>
      <c r="BE76" s="41">
        <v>0</v>
      </c>
      <c r="BF76" s="41">
        <v>0</v>
      </c>
      <c r="BG76" s="41">
        <v>9999</v>
      </c>
      <c r="BH76" s="79">
        <v>9999</v>
      </c>
      <c r="BI76" s="41">
        <v>9999</v>
      </c>
      <c r="BJ76" s="41">
        <v>9999</v>
      </c>
      <c r="BK76" s="41">
        <v>9999</v>
      </c>
      <c r="BL76" s="41">
        <v>9999</v>
      </c>
      <c r="BM76" s="41">
        <v>9999</v>
      </c>
      <c r="BN76" s="41">
        <v>0</v>
      </c>
      <c r="BO76" s="41">
        <v>0</v>
      </c>
      <c r="BP76" s="41">
        <v>0</v>
      </c>
      <c r="BQ76" s="41">
        <v>0</v>
      </c>
      <c r="BR76" s="41">
        <v>0</v>
      </c>
      <c r="BS76" s="41">
        <v>0</v>
      </c>
      <c r="BT76" s="41">
        <v>0</v>
      </c>
      <c r="BU76" s="41">
        <v>0</v>
      </c>
      <c r="BV76" s="41">
        <v>0</v>
      </c>
      <c r="BW76" s="41">
        <v>0</v>
      </c>
      <c r="BX76" s="41">
        <v>0</v>
      </c>
      <c r="BY76" s="41"/>
      <c r="BZ76" s="41">
        <v>0</v>
      </c>
      <c r="CA76" s="41">
        <v>0</v>
      </c>
      <c r="CB76" s="41">
        <v>0</v>
      </c>
      <c r="CC76" s="41">
        <v>0</v>
      </c>
      <c r="CD76" s="79">
        <v>9999</v>
      </c>
      <c r="CE76" s="41">
        <v>9999</v>
      </c>
      <c r="CF76" s="41">
        <v>0</v>
      </c>
      <c r="CG76" s="41">
        <v>0</v>
      </c>
      <c r="CH76" s="41">
        <v>0</v>
      </c>
      <c r="CI76" s="41">
        <v>0</v>
      </c>
      <c r="CJ76" s="41">
        <v>0</v>
      </c>
      <c r="CK76" s="41">
        <v>0</v>
      </c>
      <c r="CL76" s="41"/>
      <c r="CM76" s="41">
        <v>0</v>
      </c>
      <c r="CN76" s="41" t="s">
        <v>542</v>
      </c>
      <c r="CO76" s="41">
        <v>0</v>
      </c>
      <c r="CP76" s="41">
        <v>0</v>
      </c>
      <c r="CQ76" s="41">
        <v>0</v>
      </c>
      <c r="CR76" s="41">
        <v>0</v>
      </c>
      <c r="CS76" s="41">
        <v>0</v>
      </c>
      <c r="CT76" s="41">
        <v>0</v>
      </c>
      <c r="CU76" s="41">
        <v>0</v>
      </c>
      <c r="CV76" s="41">
        <v>9999</v>
      </c>
      <c r="CW76" s="79">
        <v>9999</v>
      </c>
    </row>
    <row r="77" spans="1:101" s="21" customFormat="1">
      <c r="A77" s="21" t="s">
        <v>615</v>
      </c>
      <c r="B77" s="21" t="s">
        <v>626</v>
      </c>
      <c r="C77" s="41">
        <v>18</v>
      </c>
      <c r="D77" s="41">
        <v>0</v>
      </c>
      <c r="E77" s="41">
        <v>0</v>
      </c>
      <c r="F77" s="41">
        <v>0</v>
      </c>
      <c r="G77" s="41">
        <v>0</v>
      </c>
      <c r="H77" s="41">
        <v>0</v>
      </c>
      <c r="I77" s="41" t="s">
        <v>542</v>
      </c>
      <c r="J77" s="41"/>
      <c r="K77" s="41"/>
      <c r="L77" s="41">
        <v>0</v>
      </c>
      <c r="M77" s="41">
        <v>0</v>
      </c>
      <c r="N77" s="41">
        <v>0</v>
      </c>
      <c r="O77" s="41">
        <v>0</v>
      </c>
      <c r="P77" s="41">
        <v>0</v>
      </c>
      <c r="Q77" s="41">
        <v>0</v>
      </c>
      <c r="R77" s="41">
        <v>0</v>
      </c>
      <c r="S77" s="41">
        <v>0</v>
      </c>
      <c r="T77" s="41">
        <v>0</v>
      </c>
      <c r="U77" s="41">
        <v>0</v>
      </c>
      <c r="V77" s="41" t="s">
        <v>230</v>
      </c>
      <c r="W77" s="41" t="s">
        <v>230</v>
      </c>
      <c r="X77" s="41" t="s">
        <v>230</v>
      </c>
      <c r="Y77" s="41" t="s">
        <v>230</v>
      </c>
      <c r="Z77" s="41">
        <v>0</v>
      </c>
      <c r="AA77" s="41">
        <v>0</v>
      </c>
      <c r="AB77" s="41">
        <v>0</v>
      </c>
      <c r="AC77" s="41">
        <v>0</v>
      </c>
      <c r="AD77" s="41">
        <v>0</v>
      </c>
      <c r="AE77" s="41">
        <v>0</v>
      </c>
      <c r="AF77" s="41">
        <v>0</v>
      </c>
      <c r="AG77" s="41">
        <v>0</v>
      </c>
      <c r="AH77" s="41">
        <v>0</v>
      </c>
      <c r="AI77" s="41">
        <v>0</v>
      </c>
      <c r="AJ77" s="41">
        <v>0</v>
      </c>
      <c r="AK77" s="41">
        <v>0</v>
      </c>
      <c r="AL77" s="41">
        <v>0</v>
      </c>
      <c r="AM77" s="41">
        <v>0</v>
      </c>
      <c r="AN77" s="41">
        <v>0</v>
      </c>
      <c r="AO77" s="41">
        <v>0</v>
      </c>
      <c r="AP77" s="41">
        <v>0</v>
      </c>
      <c r="AQ77" s="41">
        <v>0</v>
      </c>
      <c r="AR77" s="41">
        <v>0</v>
      </c>
      <c r="AS77" s="79">
        <v>9999</v>
      </c>
      <c r="AT77" s="41">
        <v>0</v>
      </c>
      <c r="AU77" s="41">
        <v>0</v>
      </c>
      <c r="AV77" s="41">
        <v>0</v>
      </c>
      <c r="AW77" s="41">
        <v>0</v>
      </c>
      <c r="AX77" s="41">
        <v>0</v>
      </c>
      <c r="AY77" s="41">
        <v>0</v>
      </c>
      <c r="AZ77" s="79">
        <v>9999</v>
      </c>
      <c r="BA77" s="41">
        <v>0</v>
      </c>
      <c r="BB77" s="41">
        <v>0</v>
      </c>
      <c r="BC77" s="41">
        <v>0</v>
      </c>
      <c r="BD77" s="41">
        <v>0</v>
      </c>
      <c r="BE77" s="41">
        <v>0</v>
      </c>
      <c r="BF77" s="41">
        <v>0</v>
      </c>
      <c r="BG77" s="41">
        <v>9999</v>
      </c>
      <c r="BH77" s="79">
        <v>9999</v>
      </c>
      <c r="BI77" s="41">
        <v>9999</v>
      </c>
      <c r="BJ77" s="41">
        <v>9999</v>
      </c>
      <c r="BK77" s="41">
        <v>9999</v>
      </c>
      <c r="BL77" s="41">
        <v>9999</v>
      </c>
      <c r="BM77" s="41">
        <v>9999</v>
      </c>
      <c r="BN77" s="41">
        <v>0</v>
      </c>
      <c r="BO77" s="41">
        <v>0</v>
      </c>
      <c r="BP77" s="41">
        <v>0</v>
      </c>
      <c r="BQ77" s="41">
        <v>0</v>
      </c>
      <c r="BR77" s="41">
        <v>0</v>
      </c>
      <c r="BS77" s="41">
        <v>0</v>
      </c>
      <c r="BT77" s="41">
        <v>0</v>
      </c>
      <c r="BU77" s="41">
        <v>0</v>
      </c>
      <c r="BV77" s="41">
        <v>0</v>
      </c>
      <c r="BW77" s="41">
        <v>0</v>
      </c>
      <c r="BX77" s="41">
        <v>0</v>
      </c>
      <c r="BY77" s="41"/>
      <c r="BZ77" s="41">
        <v>0</v>
      </c>
      <c r="CA77" s="41">
        <v>0</v>
      </c>
      <c r="CB77" s="41">
        <v>0</v>
      </c>
      <c r="CC77" s="41">
        <v>0</v>
      </c>
      <c r="CD77" s="79">
        <v>9999</v>
      </c>
      <c r="CE77" s="41">
        <v>9999</v>
      </c>
      <c r="CF77" s="41">
        <v>0</v>
      </c>
      <c r="CG77" s="41">
        <v>0</v>
      </c>
      <c r="CH77" s="41">
        <v>0</v>
      </c>
      <c r="CI77" s="41">
        <v>0</v>
      </c>
      <c r="CJ77" s="41">
        <v>0</v>
      </c>
      <c r="CK77" s="41">
        <v>0</v>
      </c>
      <c r="CL77" s="41"/>
      <c r="CM77" s="41">
        <v>0</v>
      </c>
      <c r="CN77" s="41" t="s">
        <v>542</v>
      </c>
      <c r="CO77" s="41">
        <v>0</v>
      </c>
      <c r="CP77" s="41">
        <v>0</v>
      </c>
      <c r="CQ77" s="41">
        <v>0</v>
      </c>
      <c r="CR77" s="41">
        <v>0</v>
      </c>
      <c r="CS77" s="41">
        <v>0</v>
      </c>
      <c r="CT77" s="41">
        <v>0</v>
      </c>
      <c r="CU77" s="41">
        <v>0</v>
      </c>
      <c r="CV77" s="41">
        <v>9999</v>
      </c>
      <c r="CW77" s="79">
        <v>9999</v>
      </c>
    </row>
    <row r="78" spans="1:101" s="21" customFormat="1">
      <c r="A78" s="21" t="s">
        <v>616</v>
      </c>
      <c r="B78" s="21" t="s">
        <v>627</v>
      </c>
      <c r="C78" s="41">
        <v>18</v>
      </c>
      <c r="D78" s="41">
        <v>0</v>
      </c>
      <c r="E78" s="41">
        <v>0</v>
      </c>
      <c r="F78" s="41">
        <v>0</v>
      </c>
      <c r="G78" s="41">
        <v>0</v>
      </c>
      <c r="H78" s="41">
        <v>0</v>
      </c>
      <c r="I78" s="41" t="s">
        <v>542</v>
      </c>
      <c r="J78" s="41"/>
      <c r="K78" s="41"/>
      <c r="L78" s="41">
        <v>0</v>
      </c>
      <c r="M78" s="41">
        <v>0</v>
      </c>
      <c r="N78" s="41">
        <v>0</v>
      </c>
      <c r="O78" s="41">
        <v>0</v>
      </c>
      <c r="P78" s="41">
        <v>0</v>
      </c>
      <c r="Q78" s="41">
        <v>0</v>
      </c>
      <c r="R78" s="41">
        <v>0</v>
      </c>
      <c r="S78" s="41">
        <v>0</v>
      </c>
      <c r="T78" s="41">
        <v>0</v>
      </c>
      <c r="U78" s="41">
        <v>0</v>
      </c>
      <c r="V78" s="41" t="s">
        <v>230</v>
      </c>
      <c r="W78" s="41" t="s">
        <v>230</v>
      </c>
      <c r="X78" s="41" t="s">
        <v>230</v>
      </c>
      <c r="Y78" s="41" t="s">
        <v>230</v>
      </c>
      <c r="Z78" s="41">
        <v>0</v>
      </c>
      <c r="AA78" s="41">
        <v>0</v>
      </c>
      <c r="AB78" s="41">
        <v>0</v>
      </c>
      <c r="AC78" s="41">
        <v>0</v>
      </c>
      <c r="AD78" s="41">
        <v>0</v>
      </c>
      <c r="AE78" s="41">
        <v>0</v>
      </c>
      <c r="AF78" s="41">
        <v>0</v>
      </c>
      <c r="AG78" s="41">
        <v>0</v>
      </c>
      <c r="AH78" s="41">
        <v>0</v>
      </c>
      <c r="AI78" s="41">
        <v>0</v>
      </c>
      <c r="AJ78" s="41">
        <v>0</v>
      </c>
      <c r="AK78" s="41">
        <v>0</v>
      </c>
      <c r="AL78" s="41">
        <v>0</v>
      </c>
      <c r="AM78" s="41">
        <v>0</v>
      </c>
      <c r="AN78" s="41">
        <v>0</v>
      </c>
      <c r="AO78" s="41">
        <v>0</v>
      </c>
      <c r="AP78" s="41">
        <v>0</v>
      </c>
      <c r="AQ78" s="41">
        <v>0</v>
      </c>
      <c r="AR78" s="41">
        <v>0</v>
      </c>
      <c r="AS78" s="79">
        <v>9999</v>
      </c>
      <c r="AT78" s="41">
        <v>0</v>
      </c>
      <c r="AU78" s="41">
        <v>0</v>
      </c>
      <c r="AV78" s="41">
        <v>0</v>
      </c>
      <c r="AW78" s="41">
        <v>0</v>
      </c>
      <c r="AX78" s="41">
        <v>0</v>
      </c>
      <c r="AY78" s="41">
        <v>0</v>
      </c>
      <c r="AZ78" s="79">
        <v>9999</v>
      </c>
      <c r="BA78" s="41">
        <v>0</v>
      </c>
      <c r="BB78" s="41">
        <v>0</v>
      </c>
      <c r="BC78" s="41">
        <v>0</v>
      </c>
      <c r="BD78" s="41">
        <v>0</v>
      </c>
      <c r="BE78" s="41">
        <v>0</v>
      </c>
      <c r="BF78" s="41">
        <v>0</v>
      </c>
      <c r="BG78" s="41">
        <v>9999</v>
      </c>
      <c r="BH78" s="79">
        <v>9999</v>
      </c>
      <c r="BI78" s="41">
        <v>9999</v>
      </c>
      <c r="BJ78" s="41">
        <v>9999</v>
      </c>
      <c r="BK78" s="41">
        <v>9999</v>
      </c>
      <c r="BL78" s="41">
        <v>9999</v>
      </c>
      <c r="BM78" s="41">
        <v>9999</v>
      </c>
      <c r="BN78" s="41">
        <v>0</v>
      </c>
      <c r="BO78" s="41">
        <v>0</v>
      </c>
      <c r="BP78" s="41">
        <v>0</v>
      </c>
      <c r="BQ78" s="41">
        <v>0</v>
      </c>
      <c r="BR78" s="41">
        <v>0</v>
      </c>
      <c r="BS78" s="41">
        <v>0</v>
      </c>
      <c r="BT78" s="41">
        <v>0</v>
      </c>
      <c r="BU78" s="41">
        <v>0</v>
      </c>
      <c r="BV78" s="41">
        <v>0</v>
      </c>
      <c r="BW78" s="41">
        <v>0</v>
      </c>
      <c r="BX78" s="41">
        <v>0</v>
      </c>
      <c r="BY78" s="41"/>
      <c r="BZ78" s="41">
        <v>0</v>
      </c>
      <c r="CA78" s="41">
        <v>0</v>
      </c>
      <c r="CB78" s="41">
        <v>0</v>
      </c>
      <c r="CC78" s="41">
        <v>0</v>
      </c>
      <c r="CD78" s="79">
        <v>9999</v>
      </c>
      <c r="CE78" s="41">
        <v>9999</v>
      </c>
      <c r="CF78" s="41">
        <v>0</v>
      </c>
      <c r="CG78" s="41">
        <v>0</v>
      </c>
      <c r="CH78" s="41">
        <v>0</v>
      </c>
      <c r="CI78" s="41">
        <v>0</v>
      </c>
      <c r="CJ78" s="41">
        <v>0</v>
      </c>
      <c r="CK78" s="41">
        <v>0</v>
      </c>
      <c r="CL78" s="41"/>
      <c r="CM78" s="41">
        <v>0</v>
      </c>
      <c r="CN78" s="41" t="s">
        <v>542</v>
      </c>
      <c r="CO78" s="41">
        <v>0</v>
      </c>
      <c r="CP78" s="41">
        <v>0</v>
      </c>
      <c r="CQ78" s="41">
        <v>0</v>
      </c>
      <c r="CR78" s="41">
        <v>0</v>
      </c>
      <c r="CS78" s="41">
        <v>0</v>
      </c>
      <c r="CT78" s="41">
        <v>0</v>
      </c>
      <c r="CU78" s="41">
        <v>0</v>
      </c>
      <c r="CV78" s="41">
        <v>9999</v>
      </c>
      <c r="CW78" s="79">
        <v>9999</v>
      </c>
    </row>
    <row r="79" spans="1:101" s="21" customFormat="1">
      <c r="A79" s="21" t="s">
        <v>608</v>
      </c>
      <c r="B79" s="21" t="s">
        <v>628</v>
      </c>
      <c r="C79" s="41">
        <v>18</v>
      </c>
      <c r="D79" s="41">
        <v>9.9160118068386087E-3</v>
      </c>
      <c r="E79" s="41">
        <v>0</v>
      </c>
      <c r="F79" s="41">
        <v>4.0503351286647962E-3</v>
      </c>
      <c r="G79" s="41">
        <v>0</v>
      </c>
      <c r="H79" s="41">
        <v>0</v>
      </c>
      <c r="I79" s="41" t="s">
        <v>542</v>
      </c>
      <c r="J79" s="41"/>
      <c r="K79" s="41"/>
      <c r="L79" s="41">
        <v>1.0657682969644739E-2</v>
      </c>
      <c r="M79" s="41">
        <v>2.003499129950388E-6</v>
      </c>
      <c r="N79" s="41">
        <v>1.9890387716867244E-6</v>
      </c>
      <c r="O79" s="41">
        <v>0</v>
      </c>
      <c r="P79" s="41">
        <v>0</v>
      </c>
      <c r="Q79" s="41">
        <v>0</v>
      </c>
      <c r="R79" s="41">
        <v>8.0769093106637495E-4</v>
      </c>
      <c r="S79" s="41">
        <v>1.8664508925972582E-3</v>
      </c>
      <c r="T79" s="41">
        <v>0</v>
      </c>
      <c r="U79" s="41">
        <v>2.0056202320836831E-3</v>
      </c>
      <c r="V79" s="41" t="s">
        <v>230</v>
      </c>
      <c r="W79" s="41" t="s">
        <v>230</v>
      </c>
      <c r="X79" s="41" t="s">
        <v>230</v>
      </c>
      <c r="Y79" s="41" t="s">
        <v>230</v>
      </c>
      <c r="Z79" s="41">
        <v>0</v>
      </c>
      <c r="AA79" s="41">
        <v>0</v>
      </c>
      <c r="AB79" s="41">
        <v>0</v>
      </c>
      <c r="AC79" s="41">
        <v>0</v>
      </c>
      <c r="AD79" s="41">
        <v>0</v>
      </c>
      <c r="AE79" s="41">
        <v>0</v>
      </c>
      <c r="AF79" s="41">
        <v>0</v>
      </c>
      <c r="AG79" s="41">
        <v>0</v>
      </c>
      <c r="AH79" s="41">
        <v>8.0769093106637495E-4</v>
      </c>
      <c r="AI79" s="41">
        <v>1.8664508925972582E-3</v>
      </c>
      <c r="AJ79" s="41">
        <v>0</v>
      </c>
      <c r="AK79" s="41">
        <v>2.0056202320836831E-3</v>
      </c>
      <c r="AL79" s="41">
        <v>4.6797620557473161E-3</v>
      </c>
      <c r="AM79" s="41">
        <v>5.5468813616196527E-3</v>
      </c>
      <c r="AN79" s="41">
        <v>7.0793338220499931E-4</v>
      </c>
      <c r="AO79" s="41">
        <v>0</v>
      </c>
      <c r="AP79" s="41">
        <v>0</v>
      </c>
      <c r="AQ79" s="41">
        <v>6.2548147438246521E-3</v>
      </c>
      <c r="AR79" s="41">
        <v>8.0769093106637495E-4</v>
      </c>
      <c r="AS79" s="79">
        <v>7.7440695484429547</v>
      </c>
      <c r="AT79" s="41">
        <v>5.5468813616196527E-3</v>
      </c>
      <c r="AU79" s="41">
        <v>8.3798226662050391E-4</v>
      </c>
      <c r="AV79" s="41">
        <v>0</v>
      </c>
      <c r="AW79" s="41">
        <v>0</v>
      </c>
      <c r="AX79" s="41">
        <v>6.3848636282401562E-3</v>
      </c>
      <c r="AY79" s="41">
        <v>1.8664508925972582E-3</v>
      </c>
      <c r="AZ79" s="79">
        <v>3.4208580860947833</v>
      </c>
      <c r="BA79" s="41">
        <v>5.5468813616196527E-3</v>
      </c>
      <c r="BB79" s="41">
        <v>1.5459156488255032E-3</v>
      </c>
      <c r="BC79" s="41">
        <v>0</v>
      </c>
      <c r="BD79" s="41">
        <v>0</v>
      </c>
      <c r="BE79" s="41">
        <v>7.0927970104451557E-3</v>
      </c>
      <c r="BF79" s="41">
        <v>2.6741418236636331E-3</v>
      </c>
      <c r="BG79" s="41">
        <v>7.7893907097454669</v>
      </c>
      <c r="BH79" s="79">
        <v>2.6523638154418707</v>
      </c>
      <c r="BI79" s="41">
        <v>5.5763820899623582</v>
      </c>
      <c r="BJ79" s="41">
        <v>12.886170846974991</v>
      </c>
      <c r="BK79" s="41">
        <v>0</v>
      </c>
      <c r="BL79" s="41">
        <v>13.847010423518675</v>
      </c>
      <c r="BM79" s="41">
        <v>32.309563360456025</v>
      </c>
      <c r="BN79" s="41">
        <v>5.5468813616196527E-3</v>
      </c>
      <c r="BO79" s="41">
        <v>0</v>
      </c>
      <c r="BP79" s="41">
        <v>1.5459156488255032E-3</v>
      </c>
      <c r="BQ79" s="41">
        <v>0</v>
      </c>
      <c r="BR79" s="41">
        <v>0</v>
      </c>
      <c r="BS79" s="41">
        <v>0</v>
      </c>
      <c r="BT79" s="41">
        <v>0</v>
      </c>
      <c r="BU79" s="41">
        <v>0</v>
      </c>
      <c r="BV79" s="41">
        <v>0</v>
      </c>
      <c r="BW79" s="41">
        <v>0</v>
      </c>
      <c r="BX79" s="41">
        <v>4.6797620557473161E-3</v>
      </c>
      <c r="BY79" s="41"/>
      <c r="BZ79" s="41">
        <v>0</v>
      </c>
      <c r="CA79" s="41">
        <v>0</v>
      </c>
      <c r="CB79" s="41">
        <v>7.0927970104451557E-3</v>
      </c>
      <c r="CC79" s="41">
        <v>4.6797620557473161E-3</v>
      </c>
      <c r="CD79" s="79">
        <v>1.5156319757185817</v>
      </c>
      <c r="CE79" s="41">
        <v>21.636401133264147</v>
      </c>
      <c r="CF79" s="41">
        <v>1.0124894633290776E-4</v>
      </c>
      <c r="CG79" s="41">
        <v>0</v>
      </c>
      <c r="CH79" s="41">
        <v>1.0124894633290776E-4</v>
      </c>
      <c r="CI79" s="41">
        <v>5.0623994105812495E-6</v>
      </c>
      <c r="CJ79" s="41">
        <v>0</v>
      </c>
      <c r="CK79" s="41">
        <v>5.0623994105812495E-6</v>
      </c>
      <c r="CL79" s="41"/>
      <c r="CM79" s="41">
        <v>0</v>
      </c>
      <c r="CN79" s="41" t="s">
        <v>542</v>
      </c>
      <c r="CO79" s="41">
        <v>0</v>
      </c>
      <c r="CP79" s="41">
        <v>0</v>
      </c>
      <c r="CQ79" s="41">
        <v>0</v>
      </c>
      <c r="CR79" s="41">
        <v>0</v>
      </c>
      <c r="CS79" s="41">
        <v>0</v>
      </c>
      <c r="CT79" s="41">
        <v>0</v>
      </c>
      <c r="CU79" s="41">
        <v>0</v>
      </c>
      <c r="CV79" s="41">
        <v>9999</v>
      </c>
      <c r="CW79" s="79">
        <v>9999</v>
      </c>
    </row>
    <row r="80" spans="1:101" s="21" customFormat="1">
      <c r="A80" s="21" t="s">
        <v>604</v>
      </c>
      <c r="B80" s="21" t="s">
        <v>629</v>
      </c>
      <c r="C80" s="41">
        <v>18</v>
      </c>
      <c r="D80" s="41">
        <v>3.9151530000000004E-2</v>
      </c>
      <c r="E80" s="41">
        <v>0</v>
      </c>
      <c r="F80" s="41">
        <v>1.599199561164405E-2</v>
      </c>
      <c r="G80" s="41">
        <v>0</v>
      </c>
      <c r="H80" s="41">
        <v>0</v>
      </c>
      <c r="I80" s="41" t="s">
        <v>542</v>
      </c>
      <c r="J80" s="41"/>
      <c r="K80" s="41"/>
      <c r="L80" s="41">
        <v>4.2079880767060741E-2</v>
      </c>
      <c r="M80" s="41">
        <v>7.9104440191499259E-6</v>
      </c>
      <c r="N80" s="41">
        <v>7.8533499816075215E-6</v>
      </c>
      <c r="O80" s="41">
        <v>0</v>
      </c>
      <c r="P80" s="41">
        <v>0</v>
      </c>
      <c r="Q80" s="41">
        <v>0</v>
      </c>
      <c r="R80" s="41">
        <v>3.1890175540699398E-3</v>
      </c>
      <c r="S80" s="41">
        <v>7.3693345206237394E-3</v>
      </c>
      <c r="T80" s="41">
        <v>0</v>
      </c>
      <c r="U80" s="41">
        <v>7.9188187967744825E-3</v>
      </c>
      <c r="V80" s="41" t="s">
        <v>230</v>
      </c>
      <c r="W80" s="41" t="s">
        <v>230</v>
      </c>
      <c r="X80" s="41" t="s">
        <v>230</v>
      </c>
      <c r="Y80" s="41" t="s">
        <v>230</v>
      </c>
      <c r="Z80" s="41">
        <v>0</v>
      </c>
      <c r="AA80" s="41">
        <v>0</v>
      </c>
      <c r="AB80" s="41">
        <v>0</v>
      </c>
      <c r="AC80" s="41">
        <v>0</v>
      </c>
      <c r="AD80" s="41">
        <v>0</v>
      </c>
      <c r="AE80" s="41">
        <v>0</v>
      </c>
      <c r="AF80" s="41">
        <v>0</v>
      </c>
      <c r="AG80" s="41">
        <v>0</v>
      </c>
      <c r="AH80" s="41">
        <v>3.1890175540699398E-3</v>
      </c>
      <c r="AI80" s="41">
        <v>7.3693345206237394E-3</v>
      </c>
      <c r="AJ80" s="41">
        <v>0</v>
      </c>
      <c r="AK80" s="41">
        <v>7.9188187967744825E-3</v>
      </c>
      <c r="AL80" s="41">
        <v>1.8477170871468163E-2</v>
      </c>
      <c r="AM80" s="41">
        <v>2.190083032032308E-2</v>
      </c>
      <c r="AN80" s="41">
        <v>2.7951434095999784E-3</v>
      </c>
      <c r="AO80" s="41">
        <v>0</v>
      </c>
      <c r="AP80" s="41">
        <v>0</v>
      </c>
      <c r="AQ80" s="41">
        <v>2.4695973729923059E-2</v>
      </c>
      <c r="AR80" s="41">
        <v>3.1890175540699398E-3</v>
      </c>
      <c r="AS80" s="79">
        <v>7.7440695484429565</v>
      </c>
      <c r="AT80" s="41">
        <v>2.190083032032308E-2</v>
      </c>
      <c r="AU80" s="41">
        <v>3.3086172636900583E-3</v>
      </c>
      <c r="AV80" s="41">
        <v>0</v>
      </c>
      <c r="AW80" s="41">
        <v>0</v>
      </c>
      <c r="AX80" s="41">
        <v>2.5209447584013139E-2</v>
      </c>
      <c r="AY80" s="41">
        <v>7.3693345206237394E-3</v>
      </c>
      <c r="AZ80" s="79">
        <v>3.4208580860947828</v>
      </c>
      <c r="BA80" s="41">
        <v>2.190083032032308E-2</v>
      </c>
      <c r="BB80" s="41">
        <v>6.1037606732900363E-3</v>
      </c>
      <c r="BC80" s="41">
        <v>0</v>
      </c>
      <c r="BD80" s="41">
        <v>0</v>
      </c>
      <c r="BE80" s="41">
        <v>2.8004590993613118E-2</v>
      </c>
      <c r="BF80" s="41">
        <v>1.0558352074693678E-2</v>
      </c>
      <c r="BG80" s="41">
        <v>7.7893907097454571</v>
      </c>
      <c r="BH80" s="79">
        <v>2.6523638154418707</v>
      </c>
      <c r="BI80" s="41">
        <v>5.5763820899623564</v>
      </c>
      <c r="BJ80" s="41">
        <v>12.88617084697499</v>
      </c>
      <c r="BK80" s="41">
        <v>0</v>
      </c>
      <c r="BL80" s="41">
        <v>13.847010423518674</v>
      </c>
      <c r="BM80" s="41">
        <v>32.309563360456018</v>
      </c>
      <c r="BN80" s="41">
        <v>2.190083032032308E-2</v>
      </c>
      <c r="BO80" s="41">
        <v>0</v>
      </c>
      <c r="BP80" s="41">
        <v>6.1037606732900363E-3</v>
      </c>
      <c r="BQ80" s="41">
        <v>0</v>
      </c>
      <c r="BR80" s="41">
        <v>0</v>
      </c>
      <c r="BS80" s="41">
        <v>0</v>
      </c>
      <c r="BT80" s="41">
        <v>0</v>
      </c>
      <c r="BU80" s="41">
        <v>0</v>
      </c>
      <c r="BV80" s="41">
        <v>0</v>
      </c>
      <c r="BW80" s="41">
        <v>0</v>
      </c>
      <c r="BX80" s="41">
        <v>1.8477170871468163E-2</v>
      </c>
      <c r="BY80" s="41"/>
      <c r="BZ80" s="41">
        <v>0</v>
      </c>
      <c r="CA80" s="41">
        <v>0</v>
      </c>
      <c r="CB80" s="41">
        <v>2.8004590993613118E-2</v>
      </c>
      <c r="CC80" s="41">
        <v>1.8477170871468163E-2</v>
      </c>
      <c r="CD80" s="79">
        <v>1.5156319757185817</v>
      </c>
      <c r="CE80" s="41">
        <v>21.636401133264133</v>
      </c>
      <c r="CF80" s="41">
        <v>3.9976265025092132E-4</v>
      </c>
      <c r="CG80" s="41">
        <v>0</v>
      </c>
      <c r="CH80" s="41">
        <v>3.9976265025092132E-4</v>
      </c>
      <c r="CI80" s="41">
        <v>1.9987943364353848E-5</v>
      </c>
      <c r="CJ80" s="41">
        <v>0</v>
      </c>
      <c r="CK80" s="41">
        <v>1.9987943364353848E-5</v>
      </c>
      <c r="CL80" s="41"/>
      <c r="CM80" s="41">
        <v>0</v>
      </c>
      <c r="CN80" s="41" t="s">
        <v>542</v>
      </c>
      <c r="CO80" s="41">
        <v>0</v>
      </c>
      <c r="CP80" s="41">
        <v>0</v>
      </c>
      <c r="CQ80" s="41">
        <v>0</v>
      </c>
      <c r="CR80" s="41">
        <v>0</v>
      </c>
      <c r="CS80" s="41">
        <v>0</v>
      </c>
      <c r="CT80" s="41">
        <v>0</v>
      </c>
      <c r="CU80" s="41">
        <v>0</v>
      </c>
      <c r="CV80" s="41">
        <v>9999</v>
      </c>
      <c r="CW80" s="79">
        <v>9999</v>
      </c>
    </row>
    <row r="81" spans="1:101" s="21" customFormat="1">
      <c r="A81" s="21" t="s">
        <v>617</v>
      </c>
      <c r="B81" s="21" t="s">
        <v>630</v>
      </c>
      <c r="C81" s="41">
        <v>18</v>
      </c>
      <c r="D81" s="41">
        <v>0</v>
      </c>
      <c r="E81" s="41">
        <v>0</v>
      </c>
      <c r="F81" s="41">
        <v>0</v>
      </c>
      <c r="G81" s="41">
        <v>0</v>
      </c>
      <c r="H81" s="41">
        <v>0</v>
      </c>
      <c r="I81" s="41" t="s">
        <v>542</v>
      </c>
      <c r="J81" s="41"/>
      <c r="K81" s="41"/>
      <c r="L81" s="41">
        <v>0</v>
      </c>
      <c r="M81" s="41">
        <v>0</v>
      </c>
      <c r="N81" s="41">
        <v>0</v>
      </c>
      <c r="O81" s="41">
        <v>0</v>
      </c>
      <c r="P81" s="41">
        <v>0</v>
      </c>
      <c r="Q81" s="41">
        <v>0</v>
      </c>
      <c r="R81" s="41">
        <v>0</v>
      </c>
      <c r="S81" s="41">
        <v>0</v>
      </c>
      <c r="T81" s="41">
        <v>0</v>
      </c>
      <c r="U81" s="41">
        <v>0</v>
      </c>
      <c r="V81" s="41" t="s">
        <v>230</v>
      </c>
      <c r="W81" s="41" t="s">
        <v>230</v>
      </c>
      <c r="X81" s="41" t="s">
        <v>230</v>
      </c>
      <c r="Y81" s="41" t="s">
        <v>230</v>
      </c>
      <c r="Z81" s="41">
        <v>0</v>
      </c>
      <c r="AA81" s="41">
        <v>0</v>
      </c>
      <c r="AB81" s="41">
        <v>0</v>
      </c>
      <c r="AC81" s="41">
        <v>0</v>
      </c>
      <c r="AD81" s="41">
        <v>0</v>
      </c>
      <c r="AE81" s="41">
        <v>0</v>
      </c>
      <c r="AF81" s="41">
        <v>0</v>
      </c>
      <c r="AG81" s="41">
        <v>0</v>
      </c>
      <c r="AH81" s="41">
        <v>0</v>
      </c>
      <c r="AI81" s="41">
        <v>0</v>
      </c>
      <c r="AJ81" s="41">
        <v>0</v>
      </c>
      <c r="AK81" s="41">
        <v>0</v>
      </c>
      <c r="AL81" s="41">
        <v>0</v>
      </c>
      <c r="AM81" s="41">
        <v>0</v>
      </c>
      <c r="AN81" s="41">
        <v>0</v>
      </c>
      <c r="AO81" s="41">
        <v>0</v>
      </c>
      <c r="AP81" s="41">
        <v>0</v>
      </c>
      <c r="AQ81" s="41">
        <v>0</v>
      </c>
      <c r="AR81" s="41">
        <v>0</v>
      </c>
      <c r="AS81" s="79">
        <v>9999</v>
      </c>
      <c r="AT81" s="41">
        <v>0</v>
      </c>
      <c r="AU81" s="41">
        <v>0</v>
      </c>
      <c r="AV81" s="41">
        <v>0</v>
      </c>
      <c r="AW81" s="41">
        <v>0</v>
      </c>
      <c r="AX81" s="41">
        <v>0</v>
      </c>
      <c r="AY81" s="41">
        <v>0</v>
      </c>
      <c r="AZ81" s="79">
        <v>9999</v>
      </c>
      <c r="BA81" s="41">
        <v>0</v>
      </c>
      <c r="BB81" s="41">
        <v>0</v>
      </c>
      <c r="BC81" s="41">
        <v>0</v>
      </c>
      <c r="BD81" s="41">
        <v>0</v>
      </c>
      <c r="BE81" s="41">
        <v>0</v>
      </c>
      <c r="BF81" s="41">
        <v>0</v>
      </c>
      <c r="BG81" s="41">
        <v>9999</v>
      </c>
      <c r="BH81" s="79">
        <v>9999</v>
      </c>
      <c r="BI81" s="41">
        <v>9999</v>
      </c>
      <c r="BJ81" s="41">
        <v>9999</v>
      </c>
      <c r="BK81" s="41">
        <v>9999</v>
      </c>
      <c r="BL81" s="41">
        <v>9999</v>
      </c>
      <c r="BM81" s="41">
        <v>9999</v>
      </c>
      <c r="BN81" s="41">
        <v>0</v>
      </c>
      <c r="BO81" s="41">
        <v>0</v>
      </c>
      <c r="BP81" s="41">
        <v>0</v>
      </c>
      <c r="BQ81" s="41">
        <v>0</v>
      </c>
      <c r="BR81" s="41">
        <v>0</v>
      </c>
      <c r="BS81" s="41">
        <v>0</v>
      </c>
      <c r="BT81" s="41">
        <v>0</v>
      </c>
      <c r="BU81" s="41">
        <v>0</v>
      </c>
      <c r="BV81" s="41">
        <v>0</v>
      </c>
      <c r="BW81" s="41">
        <v>0</v>
      </c>
      <c r="BX81" s="41">
        <v>0</v>
      </c>
      <c r="BY81" s="41"/>
      <c r="BZ81" s="41">
        <v>0</v>
      </c>
      <c r="CA81" s="41">
        <v>0</v>
      </c>
      <c r="CB81" s="41">
        <v>0</v>
      </c>
      <c r="CC81" s="41">
        <v>0</v>
      </c>
      <c r="CD81" s="79">
        <v>9999</v>
      </c>
      <c r="CE81" s="41">
        <v>9999</v>
      </c>
      <c r="CF81" s="41">
        <v>0</v>
      </c>
      <c r="CG81" s="41">
        <v>0</v>
      </c>
      <c r="CH81" s="41">
        <v>0</v>
      </c>
      <c r="CI81" s="41">
        <v>0</v>
      </c>
      <c r="CJ81" s="41">
        <v>0</v>
      </c>
      <c r="CK81" s="41">
        <v>0</v>
      </c>
      <c r="CL81" s="41"/>
      <c r="CM81" s="41">
        <v>0</v>
      </c>
      <c r="CN81" s="41" t="s">
        <v>542</v>
      </c>
      <c r="CO81" s="41">
        <v>0</v>
      </c>
      <c r="CP81" s="41">
        <v>0</v>
      </c>
      <c r="CQ81" s="41">
        <v>0</v>
      </c>
      <c r="CR81" s="41">
        <v>0</v>
      </c>
      <c r="CS81" s="41">
        <v>0</v>
      </c>
      <c r="CT81" s="41">
        <v>0</v>
      </c>
      <c r="CU81" s="41">
        <v>0</v>
      </c>
      <c r="CV81" s="41">
        <v>9999</v>
      </c>
      <c r="CW81" s="79">
        <v>9999</v>
      </c>
    </row>
    <row r="82" spans="1:101" s="21" customFormat="1">
      <c r="A82" s="21" t="s">
        <v>618</v>
      </c>
      <c r="B82" s="21" t="s">
        <v>631</v>
      </c>
      <c r="C82" s="41">
        <v>18</v>
      </c>
      <c r="D82" s="41">
        <v>0</v>
      </c>
      <c r="E82" s="41">
        <v>0</v>
      </c>
      <c r="F82" s="41">
        <v>0</v>
      </c>
      <c r="G82" s="41">
        <v>0</v>
      </c>
      <c r="H82" s="41">
        <v>0</v>
      </c>
      <c r="I82" s="41" t="s">
        <v>542</v>
      </c>
      <c r="J82" s="41"/>
      <c r="K82" s="41"/>
      <c r="L82" s="41">
        <v>0</v>
      </c>
      <c r="M82" s="41">
        <v>0</v>
      </c>
      <c r="N82" s="41">
        <v>0</v>
      </c>
      <c r="O82" s="41">
        <v>0</v>
      </c>
      <c r="P82" s="41">
        <v>0</v>
      </c>
      <c r="Q82" s="41">
        <v>0</v>
      </c>
      <c r="R82" s="41">
        <v>0</v>
      </c>
      <c r="S82" s="41">
        <v>0</v>
      </c>
      <c r="T82" s="41">
        <v>0</v>
      </c>
      <c r="U82" s="41">
        <v>0</v>
      </c>
      <c r="V82" s="41" t="s">
        <v>230</v>
      </c>
      <c r="W82" s="41" t="s">
        <v>230</v>
      </c>
      <c r="X82" s="41" t="s">
        <v>230</v>
      </c>
      <c r="Y82" s="41" t="s">
        <v>230</v>
      </c>
      <c r="Z82" s="41">
        <v>0</v>
      </c>
      <c r="AA82" s="41">
        <v>0</v>
      </c>
      <c r="AB82" s="41">
        <v>0</v>
      </c>
      <c r="AC82" s="41">
        <v>0</v>
      </c>
      <c r="AD82" s="41">
        <v>0</v>
      </c>
      <c r="AE82" s="41">
        <v>0</v>
      </c>
      <c r="AF82" s="41">
        <v>0</v>
      </c>
      <c r="AG82" s="41">
        <v>0</v>
      </c>
      <c r="AH82" s="41">
        <v>0</v>
      </c>
      <c r="AI82" s="41">
        <v>0</v>
      </c>
      <c r="AJ82" s="41">
        <v>0</v>
      </c>
      <c r="AK82" s="41">
        <v>0</v>
      </c>
      <c r="AL82" s="41">
        <v>0</v>
      </c>
      <c r="AM82" s="41">
        <v>0</v>
      </c>
      <c r="AN82" s="41">
        <v>0</v>
      </c>
      <c r="AO82" s="41">
        <v>0</v>
      </c>
      <c r="AP82" s="41">
        <v>0</v>
      </c>
      <c r="AQ82" s="41">
        <v>0</v>
      </c>
      <c r="AR82" s="41">
        <v>0</v>
      </c>
      <c r="AS82" s="79">
        <v>9999</v>
      </c>
      <c r="AT82" s="41">
        <v>0</v>
      </c>
      <c r="AU82" s="41">
        <v>0</v>
      </c>
      <c r="AV82" s="41">
        <v>0</v>
      </c>
      <c r="AW82" s="41">
        <v>0</v>
      </c>
      <c r="AX82" s="41">
        <v>0</v>
      </c>
      <c r="AY82" s="41">
        <v>0</v>
      </c>
      <c r="AZ82" s="79">
        <v>9999</v>
      </c>
      <c r="BA82" s="41">
        <v>0</v>
      </c>
      <c r="BB82" s="41">
        <v>0</v>
      </c>
      <c r="BC82" s="41">
        <v>0</v>
      </c>
      <c r="BD82" s="41">
        <v>0</v>
      </c>
      <c r="BE82" s="41">
        <v>0</v>
      </c>
      <c r="BF82" s="41">
        <v>0</v>
      </c>
      <c r="BG82" s="41">
        <v>9999</v>
      </c>
      <c r="BH82" s="79">
        <v>9999</v>
      </c>
      <c r="BI82" s="41">
        <v>9999</v>
      </c>
      <c r="BJ82" s="41">
        <v>9999</v>
      </c>
      <c r="BK82" s="41">
        <v>9999</v>
      </c>
      <c r="BL82" s="41">
        <v>9999</v>
      </c>
      <c r="BM82" s="41">
        <v>9999</v>
      </c>
      <c r="BN82" s="41">
        <v>0</v>
      </c>
      <c r="BO82" s="41">
        <v>0</v>
      </c>
      <c r="BP82" s="41">
        <v>0</v>
      </c>
      <c r="BQ82" s="41">
        <v>0</v>
      </c>
      <c r="BR82" s="41">
        <v>0</v>
      </c>
      <c r="BS82" s="41">
        <v>0</v>
      </c>
      <c r="BT82" s="41">
        <v>0</v>
      </c>
      <c r="BU82" s="41">
        <v>0</v>
      </c>
      <c r="BV82" s="41">
        <v>0</v>
      </c>
      <c r="BW82" s="41">
        <v>0</v>
      </c>
      <c r="BX82" s="41">
        <v>0</v>
      </c>
      <c r="BY82" s="41"/>
      <c r="BZ82" s="41">
        <v>0</v>
      </c>
      <c r="CA82" s="41">
        <v>0</v>
      </c>
      <c r="CB82" s="41">
        <v>0</v>
      </c>
      <c r="CC82" s="41">
        <v>0</v>
      </c>
      <c r="CD82" s="79">
        <v>9999</v>
      </c>
      <c r="CE82" s="41">
        <v>9999</v>
      </c>
      <c r="CF82" s="41">
        <v>0</v>
      </c>
      <c r="CG82" s="41">
        <v>0</v>
      </c>
      <c r="CH82" s="41">
        <v>0</v>
      </c>
      <c r="CI82" s="41">
        <v>0</v>
      </c>
      <c r="CJ82" s="41">
        <v>0</v>
      </c>
      <c r="CK82" s="41">
        <v>0</v>
      </c>
      <c r="CL82" s="41"/>
      <c r="CM82" s="41">
        <v>0</v>
      </c>
      <c r="CN82" s="41" t="s">
        <v>542</v>
      </c>
      <c r="CO82" s="41">
        <v>0</v>
      </c>
      <c r="CP82" s="41">
        <v>0</v>
      </c>
      <c r="CQ82" s="41">
        <v>0</v>
      </c>
      <c r="CR82" s="41">
        <v>0</v>
      </c>
      <c r="CS82" s="41">
        <v>0</v>
      </c>
      <c r="CT82" s="41">
        <v>0</v>
      </c>
      <c r="CU82" s="41">
        <v>0</v>
      </c>
      <c r="CV82" s="41">
        <v>9999</v>
      </c>
      <c r="CW82" s="79">
        <v>9999</v>
      </c>
    </row>
    <row r="83" spans="1:101" s="21" customFormat="1">
      <c r="A83" s="21" t="s">
        <v>619</v>
      </c>
      <c r="B83" s="21" t="s">
        <v>632</v>
      </c>
      <c r="C83" s="41">
        <v>18</v>
      </c>
      <c r="D83" s="41">
        <v>0</v>
      </c>
      <c r="E83" s="41">
        <v>0</v>
      </c>
      <c r="F83" s="41">
        <v>0</v>
      </c>
      <c r="G83" s="41">
        <v>0</v>
      </c>
      <c r="H83" s="41">
        <v>0</v>
      </c>
      <c r="I83" s="41" t="s">
        <v>542</v>
      </c>
      <c r="J83" s="41"/>
      <c r="K83" s="41"/>
      <c r="L83" s="41">
        <v>0</v>
      </c>
      <c r="M83" s="41">
        <v>0</v>
      </c>
      <c r="N83" s="41">
        <v>0</v>
      </c>
      <c r="O83" s="41">
        <v>0</v>
      </c>
      <c r="P83" s="41">
        <v>0</v>
      </c>
      <c r="Q83" s="41">
        <v>0</v>
      </c>
      <c r="R83" s="41">
        <v>0</v>
      </c>
      <c r="S83" s="41">
        <v>0</v>
      </c>
      <c r="T83" s="41">
        <v>0</v>
      </c>
      <c r="U83" s="41">
        <v>0</v>
      </c>
      <c r="V83" s="41" t="s">
        <v>230</v>
      </c>
      <c r="W83" s="41" t="s">
        <v>230</v>
      </c>
      <c r="X83" s="41" t="s">
        <v>230</v>
      </c>
      <c r="Y83" s="41" t="s">
        <v>230</v>
      </c>
      <c r="Z83" s="41">
        <v>0</v>
      </c>
      <c r="AA83" s="41">
        <v>0</v>
      </c>
      <c r="AB83" s="41">
        <v>0</v>
      </c>
      <c r="AC83" s="41">
        <v>0</v>
      </c>
      <c r="AD83" s="41">
        <v>0</v>
      </c>
      <c r="AE83" s="41">
        <v>0</v>
      </c>
      <c r="AF83" s="41">
        <v>0</v>
      </c>
      <c r="AG83" s="41">
        <v>0</v>
      </c>
      <c r="AH83" s="41">
        <v>0</v>
      </c>
      <c r="AI83" s="41">
        <v>0</v>
      </c>
      <c r="AJ83" s="41">
        <v>0</v>
      </c>
      <c r="AK83" s="41">
        <v>0</v>
      </c>
      <c r="AL83" s="41">
        <v>0</v>
      </c>
      <c r="AM83" s="41">
        <v>0</v>
      </c>
      <c r="AN83" s="41">
        <v>0</v>
      </c>
      <c r="AO83" s="41">
        <v>0</v>
      </c>
      <c r="AP83" s="41">
        <v>0</v>
      </c>
      <c r="AQ83" s="41">
        <v>0</v>
      </c>
      <c r="AR83" s="41">
        <v>0</v>
      </c>
      <c r="AS83" s="79">
        <v>9999</v>
      </c>
      <c r="AT83" s="41">
        <v>0</v>
      </c>
      <c r="AU83" s="41">
        <v>0</v>
      </c>
      <c r="AV83" s="41">
        <v>0</v>
      </c>
      <c r="AW83" s="41">
        <v>0</v>
      </c>
      <c r="AX83" s="41">
        <v>0</v>
      </c>
      <c r="AY83" s="41">
        <v>0</v>
      </c>
      <c r="AZ83" s="79">
        <v>9999</v>
      </c>
      <c r="BA83" s="41">
        <v>0</v>
      </c>
      <c r="BB83" s="41">
        <v>0</v>
      </c>
      <c r="BC83" s="41">
        <v>0</v>
      </c>
      <c r="BD83" s="41">
        <v>0</v>
      </c>
      <c r="BE83" s="41">
        <v>0</v>
      </c>
      <c r="BF83" s="41">
        <v>0</v>
      </c>
      <c r="BG83" s="41">
        <v>9999</v>
      </c>
      <c r="BH83" s="79">
        <v>9999</v>
      </c>
      <c r="BI83" s="41">
        <v>9999</v>
      </c>
      <c r="BJ83" s="41">
        <v>9999</v>
      </c>
      <c r="BK83" s="41">
        <v>9999</v>
      </c>
      <c r="BL83" s="41">
        <v>9999</v>
      </c>
      <c r="BM83" s="41">
        <v>9999</v>
      </c>
      <c r="BN83" s="41">
        <v>0</v>
      </c>
      <c r="BO83" s="41">
        <v>0</v>
      </c>
      <c r="BP83" s="41">
        <v>0</v>
      </c>
      <c r="BQ83" s="41">
        <v>0</v>
      </c>
      <c r="BR83" s="41">
        <v>0</v>
      </c>
      <c r="BS83" s="41">
        <v>0</v>
      </c>
      <c r="BT83" s="41">
        <v>0</v>
      </c>
      <c r="BU83" s="41">
        <v>0</v>
      </c>
      <c r="BV83" s="41">
        <v>0</v>
      </c>
      <c r="BW83" s="41">
        <v>0</v>
      </c>
      <c r="BX83" s="41">
        <v>0</v>
      </c>
      <c r="BY83" s="41"/>
      <c r="BZ83" s="41">
        <v>0</v>
      </c>
      <c r="CA83" s="41">
        <v>0</v>
      </c>
      <c r="CB83" s="41">
        <v>0</v>
      </c>
      <c r="CC83" s="41">
        <v>0</v>
      </c>
      <c r="CD83" s="79">
        <v>9999</v>
      </c>
      <c r="CE83" s="41">
        <v>9999</v>
      </c>
      <c r="CF83" s="41">
        <v>0</v>
      </c>
      <c r="CG83" s="41">
        <v>0</v>
      </c>
      <c r="CH83" s="41">
        <v>0</v>
      </c>
      <c r="CI83" s="41">
        <v>0</v>
      </c>
      <c r="CJ83" s="41">
        <v>0</v>
      </c>
      <c r="CK83" s="41">
        <v>0</v>
      </c>
      <c r="CL83" s="41"/>
      <c r="CM83" s="41">
        <v>0</v>
      </c>
      <c r="CN83" s="41" t="s">
        <v>542</v>
      </c>
      <c r="CO83" s="41">
        <v>0</v>
      </c>
      <c r="CP83" s="41">
        <v>0</v>
      </c>
      <c r="CQ83" s="41">
        <v>0</v>
      </c>
      <c r="CR83" s="41">
        <v>0</v>
      </c>
      <c r="CS83" s="41">
        <v>0</v>
      </c>
      <c r="CT83" s="41">
        <v>0</v>
      </c>
      <c r="CU83" s="41">
        <v>0</v>
      </c>
      <c r="CV83" s="41">
        <v>9999</v>
      </c>
      <c r="CW83" s="79">
        <v>9999</v>
      </c>
    </row>
    <row r="84" spans="1:101" s="21" customFormat="1">
      <c r="A84" s="21" t="s">
        <v>620</v>
      </c>
      <c r="B84" s="21" t="s">
        <v>633</v>
      </c>
      <c r="C84" s="41">
        <v>18</v>
      </c>
      <c r="D84" s="41">
        <v>0</v>
      </c>
      <c r="E84" s="41">
        <v>0</v>
      </c>
      <c r="F84" s="41">
        <v>0</v>
      </c>
      <c r="G84" s="41">
        <v>0</v>
      </c>
      <c r="H84" s="41">
        <v>0</v>
      </c>
      <c r="I84" s="41" t="s">
        <v>542</v>
      </c>
      <c r="J84" s="41"/>
      <c r="K84" s="41"/>
      <c r="L84" s="41">
        <v>0</v>
      </c>
      <c r="M84" s="41">
        <v>0</v>
      </c>
      <c r="N84" s="41">
        <v>0</v>
      </c>
      <c r="O84" s="41">
        <v>0</v>
      </c>
      <c r="P84" s="41">
        <v>0</v>
      </c>
      <c r="Q84" s="41">
        <v>0</v>
      </c>
      <c r="R84" s="41">
        <v>0</v>
      </c>
      <c r="S84" s="41">
        <v>0</v>
      </c>
      <c r="T84" s="41">
        <v>0</v>
      </c>
      <c r="U84" s="41">
        <v>0</v>
      </c>
      <c r="V84" s="41" t="s">
        <v>230</v>
      </c>
      <c r="W84" s="41" t="s">
        <v>230</v>
      </c>
      <c r="X84" s="41" t="s">
        <v>230</v>
      </c>
      <c r="Y84" s="41" t="s">
        <v>230</v>
      </c>
      <c r="Z84" s="41">
        <v>0</v>
      </c>
      <c r="AA84" s="41">
        <v>0</v>
      </c>
      <c r="AB84" s="41">
        <v>0</v>
      </c>
      <c r="AC84" s="41">
        <v>0</v>
      </c>
      <c r="AD84" s="41">
        <v>0</v>
      </c>
      <c r="AE84" s="41">
        <v>0</v>
      </c>
      <c r="AF84" s="41">
        <v>0</v>
      </c>
      <c r="AG84" s="41">
        <v>0</v>
      </c>
      <c r="AH84" s="41">
        <v>0</v>
      </c>
      <c r="AI84" s="41">
        <v>0</v>
      </c>
      <c r="AJ84" s="41">
        <v>0</v>
      </c>
      <c r="AK84" s="41">
        <v>0</v>
      </c>
      <c r="AL84" s="41">
        <v>0</v>
      </c>
      <c r="AM84" s="41">
        <v>0</v>
      </c>
      <c r="AN84" s="41">
        <v>0</v>
      </c>
      <c r="AO84" s="41">
        <v>0</v>
      </c>
      <c r="AP84" s="41">
        <v>0</v>
      </c>
      <c r="AQ84" s="41">
        <v>0</v>
      </c>
      <c r="AR84" s="41">
        <v>0</v>
      </c>
      <c r="AS84" s="79">
        <v>9999</v>
      </c>
      <c r="AT84" s="41">
        <v>0</v>
      </c>
      <c r="AU84" s="41">
        <v>0</v>
      </c>
      <c r="AV84" s="41">
        <v>0</v>
      </c>
      <c r="AW84" s="41">
        <v>0</v>
      </c>
      <c r="AX84" s="41">
        <v>0</v>
      </c>
      <c r="AY84" s="41">
        <v>0</v>
      </c>
      <c r="AZ84" s="79">
        <v>9999</v>
      </c>
      <c r="BA84" s="41">
        <v>0</v>
      </c>
      <c r="BB84" s="41">
        <v>0</v>
      </c>
      <c r="BC84" s="41">
        <v>0</v>
      </c>
      <c r="BD84" s="41">
        <v>0</v>
      </c>
      <c r="BE84" s="41">
        <v>0</v>
      </c>
      <c r="BF84" s="41">
        <v>0</v>
      </c>
      <c r="BG84" s="41">
        <v>9999</v>
      </c>
      <c r="BH84" s="79">
        <v>9999</v>
      </c>
      <c r="BI84" s="41">
        <v>9999</v>
      </c>
      <c r="BJ84" s="41">
        <v>9999</v>
      </c>
      <c r="BK84" s="41">
        <v>9999</v>
      </c>
      <c r="BL84" s="41">
        <v>9999</v>
      </c>
      <c r="BM84" s="41">
        <v>9999</v>
      </c>
      <c r="BN84" s="41">
        <v>0</v>
      </c>
      <c r="BO84" s="41">
        <v>0</v>
      </c>
      <c r="BP84" s="41">
        <v>0</v>
      </c>
      <c r="BQ84" s="41">
        <v>0</v>
      </c>
      <c r="BR84" s="41">
        <v>0</v>
      </c>
      <c r="BS84" s="41">
        <v>0</v>
      </c>
      <c r="BT84" s="41">
        <v>0</v>
      </c>
      <c r="BU84" s="41">
        <v>0</v>
      </c>
      <c r="BV84" s="41">
        <v>0</v>
      </c>
      <c r="BW84" s="41">
        <v>0</v>
      </c>
      <c r="BX84" s="41">
        <v>0</v>
      </c>
      <c r="BY84" s="41"/>
      <c r="BZ84" s="41">
        <v>0</v>
      </c>
      <c r="CA84" s="41">
        <v>0</v>
      </c>
      <c r="CB84" s="41">
        <v>0</v>
      </c>
      <c r="CC84" s="41">
        <v>0</v>
      </c>
      <c r="CD84" s="79">
        <v>9999</v>
      </c>
      <c r="CE84" s="41">
        <v>9999</v>
      </c>
      <c r="CF84" s="41">
        <v>0</v>
      </c>
      <c r="CG84" s="41">
        <v>0</v>
      </c>
      <c r="CH84" s="41">
        <v>0</v>
      </c>
      <c r="CI84" s="41">
        <v>0</v>
      </c>
      <c r="CJ84" s="41">
        <v>0</v>
      </c>
      <c r="CK84" s="41">
        <v>0</v>
      </c>
      <c r="CL84" s="41"/>
      <c r="CM84" s="41">
        <v>0</v>
      </c>
      <c r="CN84" s="41" t="s">
        <v>542</v>
      </c>
      <c r="CO84" s="41">
        <v>0</v>
      </c>
      <c r="CP84" s="41">
        <v>0</v>
      </c>
      <c r="CQ84" s="41">
        <v>0</v>
      </c>
      <c r="CR84" s="41">
        <v>0</v>
      </c>
      <c r="CS84" s="41">
        <v>0</v>
      </c>
      <c r="CT84" s="41">
        <v>0</v>
      </c>
      <c r="CU84" s="41">
        <v>0</v>
      </c>
      <c r="CV84" s="41">
        <v>9999</v>
      </c>
      <c r="CW84" s="79">
        <v>9999</v>
      </c>
    </row>
    <row r="85" spans="1:101" s="21" customFormat="1">
      <c r="A85" s="21" t="s">
        <v>611</v>
      </c>
      <c r="B85" s="21" t="s">
        <v>634</v>
      </c>
      <c r="C85" s="41">
        <v>18</v>
      </c>
      <c r="D85" s="41">
        <v>1.4244549413199704E-2</v>
      </c>
      <c r="E85" s="41">
        <v>0</v>
      </c>
      <c r="F85" s="41">
        <v>5.8183874731265028E-3</v>
      </c>
      <c r="G85" s="41">
        <v>0</v>
      </c>
      <c r="H85" s="41">
        <v>0</v>
      </c>
      <c r="I85" s="41" t="s">
        <v>542</v>
      </c>
      <c r="J85" s="41"/>
      <c r="K85" s="41"/>
      <c r="L85" s="41">
        <v>1.5309974881899852E-2</v>
      </c>
      <c r="M85" s="41">
        <v>2.8780665969153999E-6</v>
      </c>
      <c r="N85" s="41">
        <v>2.857294002869347E-6</v>
      </c>
      <c r="O85" s="41">
        <v>0</v>
      </c>
      <c r="P85" s="41">
        <v>0</v>
      </c>
      <c r="Q85" s="41">
        <v>0</v>
      </c>
      <c r="R85" s="41">
        <v>1.1602641870831233E-3</v>
      </c>
      <c r="S85" s="41">
        <v>2.6811940611624419E-3</v>
      </c>
      <c r="T85" s="41">
        <v>0</v>
      </c>
      <c r="U85" s="41">
        <v>2.8811136025802498E-3</v>
      </c>
      <c r="V85" s="41" t="s">
        <v>230</v>
      </c>
      <c r="W85" s="41" t="s">
        <v>230</v>
      </c>
      <c r="X85" s="41" t="s">
        <v>230</v>
      </c>
      <c r="Y85" s="41" t="s">
        <v>230</v>
      </c>
      <c r="Z85" s="41">
        <v>0</v>
      </c>
      <c r="AA85" s="41">
        <v>0</v>
      </c>
      <c r="AB85" s="41">
        <v>0</v>
      </c>
      <c r="AC85" s="41">
        <v>0</v>
      </c>
      <c r="AD85" s="41">
        <v>0</v>
      </c>
      <c r="AE85" s="41">
        <v>0</v>
      </c>
      <c r="AF85" s="41">
        <v>0</v>
      </c>
      <c r="AG85" s="41">
        <v>0</v>
      </c>
      <c r="AH85" s="41">
        <v>1.1602641870831233E-3</v>
      </c>
      <c r="AI85" s="41">
        <v>2.6811940611624419E-3</v>
      </c>
      <c r="AJ85" s="41">
        <v>0</v>
      </c>
      <c r="AK85" s="41">
        <v>2.8811136025802498E-3</v>
      </c>
      <c r="AL85" s="41">
        <v>6.7225718508258153E-3</v>
      </c>
      <c r="AM85" s="41">
        <v>7.9682060876789286E-3</v>
      </c>
      <c r="AN85" s="41">
        <v>1.0169604716604021E-3</v>
      </c>
      <c r="AO85" s="41">
        <v>0</v>
      </c>
      <c r="AP85" s="41">
        <v>0</v>
      </c>
      <c r="AQ85" s="41">
        <v>8.9851665593393311E-3</v>
      </c>
      <c r="AR85" s="41">
        <v>1.1602641870831233E-3</v>
      </c>
      <c r="AS85" s="79">
        <v>7.7440695484429511</v>
      </c>
      <c r="AT85" s="41">
        <v>7.9682060876789286E-3</v>
      </c>
      <c r="AU85" s="41">
        <v>1.2037782968379173E-3</v>
      </c>
      <c r="AV85" s="41">
        <v>0</v>
      </c>
      <c r="AW85" s="41">
        <v>0</v>
      </c>
      <c r="AX85" s="41">
        <v>9.1719843845168465E-3</v>
      </c>
      <c r="AY85" s="41">
        <v>2.6811940611624419E-3</v>
      </c>
      <c r="AZ85" s="79">
        <v>3.4208580860947819</v>
      </c>
      <c r="BA85" s="41">
        <v>7.9682060876789286E-3</v>
      </c>
      <c r="BB85" s="41">
        <v>2.2207387684983195E-3</v>
      </c>
      <c r="BC85" s="41">
        <v>0</v>
      </c>
      <c r="BD85" s="41">
        <v>0</v>
      </c>
      <c r="BE85" s="41">
        <v>1.0188944856177249E-2</v>
      </c>
      <c r="BF85" s="41">
        <v>3.8414582482455654E-3</v>
      </c>
      <c r="BG85" s="41">
        <v>7.789390709745458</v>
      </c>
      <c r="BH85" s="79">
        <v>2.6523638154418698</v>
      </c>
      <c r="BI85" s="41">
        <v>5.5763820899623573</v>
      </c>
      <c r="BJ85" s="41">
        <v>12.886170846974988</v>
      </c>
      <c r="BK85" s="41">
        <v>0</v>
      </c>
      <c r="BL85" s="41">
        <v>13.847010423518674</v>
      </c>
      <c r="BM85" s="41">
        <v>32.309563360456018</v>
      </c>
      <c r="BN85" s="41">
        <v>7.9682060876789286E-3</v>
      </c>
      <c r="BO85" s="41">
        <v>0</v>
      </c>
      <c r="BP85" s="41">
        <v>2.2207387684983195E-3</v>
      </c>
      <c r="BQ85" s="41">
        <v>0</v>
      </c>
      <c r="BR85" s="41">
        <v>0</v>
      </c>
      <c r="BS85" s="41">
        <v>0</v>
      </c>
      <c r="BT85" s="41">
        <v>0</v>
      </c>
      <c r="BU85" s="41">
        <v>0</v>
      </c>
      <c r="BV85" s="41">
        <v>0</v>
      </c>
      <c r="BW85" s="41">
        <v>0</v>
      </c>
      <c r="BX85" s="41">
        <v>6.7225718508258153E-3</v>
      </c>
      <c r="BY85" s="41"/>
      <c r="BZ85" s="41">
        <v>0</v>
      </c>
      <c r="CA85" s="41">
        <v>0</v>
      </c>
      <c r="CB85" s="41">
        <v>1.0188944856177249E-2</v>
      </c>
      <c r="CC85" s="41">
        <v>6.7225718508258153E-3</v>
      </c>
      <c r="CD85" s="79">
        <v>1.5156319757185812</v>
      </c>
      <c r="CE85" s="41">
        <v>21.63640113326413</v>
      </c>
      <c r="CF85" s="41">
        <v>1.4544613773844644E-4</v>
      </c>
      <c r="CG85" s="41">
        <v>0</v>
      </c>
      <c r="CH85" s="41">
        <v>1.4544613773844644E-4</v>
      </c>
      <c r="CI85" s="41">
        <v>7.2722380689024281E-6</v>
      </c>
      <c r="CJ85" s="41">
        <v>0</v>
      </c>
      <c r="CK85" s="41">
        <v>7.2722380689024281E-6</v>
      </c>
      <c r="CL85" s="41"/>
      <c r="CM85" s="41">
        <v>0</v>
      </c>
      <c r="CN85" s="41" t="s">
        <v>542</v>
      </c>
      <c r="CO85" s="41">
        <v>0</v>
      </c>
      <c r="CP85" s="41">
        <v>0</v>
      </c>
      <c r="CQ85" s="41">
        <v>0</v>
      </c>
      <c r="CR85" s="41">
        <v>0</v>
      </c>
      <c r="CS85" s="41">
        <v>0</v>
      </c>
      <c r="CT85" s="41">
        <v>0</v>
      </c>
      <c r="CU85" s="41">
        <v>0</v>
      </c>
      <c r="CV85" s="41">
        <v>9999</v>
      </c>
      <c r="CW85" s="79">
        <v>9999</v>
      </c>
    </row>
    <row r="86" spans="1:101" s="21" customFormat="1">
      <c r="A86" s="21" t="s">
        <v>605</v>
      </c>
      <c r="B86" s="21" t="s">
        <v>635</v>
      </c>
      <c r="C86" s="41">
        <v>18</v>
      </c>
      <c r="D86" s="41">
        <v>1.76181885E-2</v>
      </c>
      <c r="E86" s="41">
        <v>0</v>
      </c>
      <c r="F86" s="41">
        <v>7.1963980252398229E-3</v>
      </c>
      <c r="G86" s="41">
        <v>0</v>
      </c>
      <c r="H86" s="41">
        <v>0</v>
      </c>
      <c r="I86" s="41" t="s">
        <v>542</v>
      </c>
      <c r="J86" s="41"/>
      <c r="K86" s="41"/>
      <c r="L86" s="41">
        <v>1.893594634517733E-2</v>
      </c>
      <c r="M86" s="41">
        <v>3.5596998086174664E-6</v>
      </c>
      <c r="N86" s="41">
        <v>3.5340074917233841E-6</v>
      </c>
      <c r="O86" s="41">
        <v>0</v>
      </c>
      <c r="P86" s="41">
        <v>0</v>
      </c>
      <c r="Q86" s="41">
        <v>0</v>
      </c>
      <c r="R86" s="41">
        <v>1.435057899331473E-3</v>
      </c>
      <c r="S86" s="41">
        <v>3.3162005342806827E-3</v>
      </c>
      <c r="T86" s="41">
        <v>0</v>
      </c>
      <c r="U86" s="41">
        <v>3.5634684585485171E-3</v>
      </c>
      <c r="V86" s="41" t="s">
        <v>230</v>
      </c>
      <c r="W86" s="41" t="s">
        <v>230</v>
      </c>
      <c r="X86" s="41" t="s">
        <v>230</v>
      </c>
      <c r="Y86" s="41" t="s">
        <v>230</v>
      </c>
      <c r="Z86" s="41">
        <v>0</v>
      </c>
      <c r="AA86" s="41">
        <v>0</v>
      </c>
      <c r="AB86" s="41">
        <v>0</v>
      </c>
      <c r="AC86" s="41">
        <v>0</v>
      </c>
      <c r="AD86" s="41">
        <v>0</v>
      </c>
      <c r="AE86" s="41">
        <v>0</v>
      </c>
      <c r="AF86" s="41">
        <v>0</v>
      </c>
      <c r="AG86" s="41">
        <v>0</v>
      </c>
      <c r="AH86" s="41">
        <v>1.435057899331473E-3</v>
      </c>
      <c r="AI86" s="41">
        <v>3.3162005342806827E-3</v>
      </c>
      <c r="AJ86" s="41">
        <v>0</v>
      </c>
      <c r="AK86" s="41">
        <v>3.5634684585485171E-3</v>
      </c>
      <c r="AL86" s="41">
        <v>8.3147268921606732E-3</v>
      </c>
      <c r="AM86" s="41">
        <v>9.8553736441454008E-3</v>
      </c>
      <c r="AN86" s="41">
        <v>1.2578145343199898E-3</v>
      </c>
      <c r="AO86" s="41">
        <v>0</v>
      </c>
      <c r="AP86" s="41">
        <v>0</v>
      </c>
      <c r="AQ86" s="41">
        <v>1.1113188178465391E-2</v>
      </c>
      <c r="AR86" s="41">
        <v>1.435057899331473E-3</v>
      </c>
      <c r="AS86" s="79">
        <v>7.7440695484429662</v>
      </c>
      <c r="AT86" s="41">
        <v>9.8553736441454008E-3</v>
      </c>
      <c r="AU86" s="41">
        <v>1.4888777686605259E-3</v>
      </c>
      <c r="AV86" s="41">
        <v>0</v>
      </c>
      <c r="AW86" s="41">
        <v>0</v>
      </c>
      <c r="AX86" s="41">
        <v>1.1344251412805926E-2</v>
      </c>
      <c r="AY86" s="41">
        <v>3.3162005342806827E-3</v>
      </c>
      <c r="AZ86" s="79">
        <v>3.4208580860947868</v>
      </c>
      <c r="BA86" s="41">
        <v>9.8553736441454008E-3</v>
      </c>
      <c r="BB86" s="41">
        <v>2.7466923029805159E-3</v>
      </c>
      <c r="BC86" s="41">
        <v>0</v>
      </c>
      <c r="BD86" s="41">
        <v>0</v>
      </c>
      <c r="BE86" s="41">
        <v>1.2602065947125917E-2</v>
      </c>
      <c r="BF86" s="41">
        <v>4.7512584336121561E-3</v>
      </c>
      <c r="BG86" s="41">
        <v>7.7893907097454687</v>
      </c>
      <c r="BH86" s="79">
        <v>2.6523638154418734</v>
      </c>
      <c r="BI86" s="41">
        <v>5.5763820899623591</v>
      </c>
      <c r="BJ86" s="41">
        <v>12.886170846974993</v>
      </c>
      <c r="BK86" s="41">
        <v>0</v>
      </c>
      <c r="BL86" s="41">
        <v>13.847010423518677</v>
      </c>
      <c r="BM86" s="41">
        <v>32.309563360456032</v>
      </c>
      <c r="BN86" s="41">
        <v>9.8553736441454008E-3</v>
      </c>
      <c r="BO86" s="41">
        <v>0</v>
      </c>
      <c r="BP86" s="41">
        <v>2.7466923029805159E-3</v>
      </c>
      <c r="BQ86" s="41">
        <v>0</v>
      </c>
      <c r="BR86" s="41">
        <v>0</v>
      </c>
      <c r="BS86" s="41">
        <v>0</v>
      </c>
      <c r="BT86" s="41">
        <v>0</v>
      </c>
      <c r="BU86" s="41">
        <v>0</v>
      </c>
      <c r="BV86" s="41">
        <v>0</v>
      </c>
      <c r="BW86" s="41">
        <v>0</v>
      </c>
      <c r="BX86" s="41">
        <v>8.3147268921606732E-3</v>
      </c>
      <c r="BY86" s="41"/>
      <c r="BZ86" s="41">
        <v>0</v>
      </c>
      <c r="CA86" s="41">
        <v>0</v>
      </c>
      <c r="CB86" s="41">
        <v>1.2602065947125917E-2</v>
      </c>
      <c r="CC86" s="41">
        <v>8.3147268921606732E-3</v>
      </c>
      <c r="CD86" s="79">
        <v>1.5156319757185832</v>
      </c>
      <c r="CE86" s="41">
        <v>21.636401133264144</v>
      </c>
      <c r="CF86" s="41">
        <v>1.7989319261291488E-4</v>
      </c>
      <c r="CG86" s="41">
        <v>0</v>
      </c>
      <c r="CH86" s="41">
        <v>1.7989319261291488E-4</v>
      </c>
      <c r="CI86" s="41">
        <v>8.9945745139592305E-6</v>
      </c>
      <c r="CJ86" s="41">
        <v>0</v>
      </c>
      <c r="CK86" s="41">
        <v>8.9945745139592305E-6</v>
      </c>
      <c r="CL86" s="41"/>
      <c r="CM86" s="41">
        <v>0</v>
      </c>
      <c r="CN86" s="41" t="s">
        <v>542</v>
      </c>
      <c r="CO86" s="41">
        <v>0</v>
      </c>
      <c r="CP86" s="41">
        <v>0</v>
      </c>
      <c r="CQ86" s="41">
        <v>0</v>
      </c>
      <c r="CR86" s="41">
        <v>0</v>
      </c>
      <c r="CS86" s="41">
        <v>0</v>
      </c>
      <c r="CT86" s="41">
        <v>0</v>
      </c>
      <c r="CU86" s="41">
        <v>0</v>
      </c>
      <c r="CV86" s="41">
        <v>9999</v>
      </c>
      <c r="CW86" s="79">
        <v>9999</v>
      </c>
    </row>
    <row r="87" spans="1:101" s="21" customFormat="1">
      <c r="A87" s="21" t="s">
        <v>610</v>
      </c>
      <c r="B87" s="21" t="s">
        <v>636</v>
      </c>
      <c r="C87" s="41">
        <v>18</v>
      </c>
      <c r="D87" s="41">
        <v>8.8829785703545289E-3</v>
      </c>
      <c r="E87" s="41">
        <v>0</v>
      </c>
      <c r="F87" s="41">
        <v>3.628378107201373E-3</v>
      </c>
      <c r="G87" s="41">
        <v>0</v>
      </c>
      <c r="H87" s="41">
        <v>0</v>
      </c>
      <c r="I87" s="41" t="s">
        <v>542</v>
      </c>
      <c r="J87" s="41"/>
      <c r="K87" s="41"/>
      <c r="L87" s="41">
        <v>9.5473836934820734E-3</v>
      </c>
      <c r="M87" s="41">
        <v>1.7947779998405666E-6</v>
      </c>
      <c r="N87" s="41">
        <v>1.7818240970943854E-6</v>
      </c>
      <c r="O87" s="41">
        <v>0</v>
      </c>
      <c r="P87" s="41">
        <v>0</v>
      </c>
      <c r="Q87" s="41">
        <v>0</v>
      </c>
      <c r="R87" s="41">
        <v>7.2354706427278051E-4</v>
      </c>
      <c r="S87" s="41">
        <v>1.6720072146471554E-3</v>
      </c>
      <c r="T87" s="41">
        <v>0</v>
      </c>
      <c r="U87" s="41">
        <v>1.7966781291629821E-3</v>
      </c>
      <c r="V87" s="41" t="s">
        <v>230</v>
      </c>
      <c r="W87" s="41" t="s">
        <v>230</v>
      </c>
      <c r="X87" s="41" t="s">
        <v>230</v>
      </c>
      <c r="Y87" s="41" t="s">
        <v>230</v>
      </c>
      <c r="Z87" s="41">
        <v>0</v>
      </c>
      <c r="AA87" s="41">
        <v>0</v>
      </c>
      <c r="AB87" s="41">
        <v>0</v>
      </c>
      <c r="AC87" s="41">
        <v>0</v>
      </c>
      <c r="AD87" s="41">
        <v>0</v>
      </c>
      <c r="AE87" s="41">
        <v>0</v>
      </c>
      <c r="AF87" s="41">
        <v>0</v>
      </c>
      <c r="AG87" s="41">
        <v>0</v>
      </c>
      <c r="AH87" s="41">
        <v>7.2354706427278051E-4</v>
      </c>
      <c r="AI87" s="41">
        <v>1.6720072146471554E-3</v>
      </c>
      <c r="AJ87" s="41">
        <v>0</v>
      </c>
      <c r="AK87" s="41">
        <v>1.7966781291629821E-3</v>
      </c>
      <c r="AL87" s="41">
        <v>4.1922324080829179E-3</v>
      </c>
      <c r="AM87" s="41">
        <v>4.9690167002004928E-3</v>
      </c>
      <c r="AN87" s="41">
        <v>6.341820870996431E-4</v>
      </c>
      <c r="AO87" s="41">
        <v>0</v>
      </c>
      <c r="AP87" s="41">
        <v>0</v>
      </c>
      <c r="AQ87" s="41">
        <v>5.6031987873001359E-3</v>
      </c>
      <c r="AR87" s="41">
        <v>7.2354706427278051E-4</v>
      </c>
      <c r="AS87" s="79">
        <v>7.7440695484429529</v>
      </c>
      <c r="AT87" s="41">
        <v>4.9690167002004928E-3</v>
      </c>
      <c r="AU87" s="41">
        <v>7.5068270003404247E-4</v>
      </c>
      <c r="AV87" s="41">
        <v>0</v>
      </c>
      <c r="AW87" s="41">
        <v>0</v>
      </c>
      <c r="AX87" s="41">
        <v>5.7196994002345356E-3</v>
      </c>
      <c r="AY87" s="41">
        <v>1.6720072146471554E-3</v>
      </c>
      <c r="AZ87" s="79">
        <v>3.4208580860947819</v>
      </c>
      <c r="BA87" s="41">
        <v>4.9690167002004928E-3</v>
      </c>
      <c r="BB87" s="41">
        <v>1.3848647871336855E-3</v>
      </c>
      <c r="BC87" s="41">
        <v>0</v>
      </c>
      <c r="BD87" s="41">
        <v>0</v>
      </c>
      <c r="BE87" s="41">
        <v>6.3538814873341787E-3</v>
      </c>
      <c r="BF87" s="41">
        <v>2.395554278919936E-3</v>
      </c>
      <c r="BG87" s="41">
        <v>7.7893907097454669</v>
      </c>
      <c r="BH87" s="79">
        <v>2.6523638154418698</v>
      </c>
      <c r="BI87" s="41">
        <v>5.5763820899623573</v>
      </c>
      <c r="BJ87" s="41">
        <v>12.886170846974991</v>
      </c>
      <c r="BK87" s="41">
        <v>0</v>
      </c>
      <c r="BL87" s="41">
        <v>13.847010423518675</v>
      </c>
      <c r="BM87" s="41">
        <v>32.309563360456025</v>
      </c>
      <c r="BN87" s="41">
        <v>4.9690167002004928E-3</v>
      </c>
      <c r="BO87" s="41">
        <v>0</v>
      </c>
      <c r="BP87" s="41">
        <v>1.3848647871336855E-3</v>
      </c>
      <c r="BQ87" s="41">
        <v>0</v>
      </c>
      <c r="BR87" s="41">
        <v>0</v>
      </c>
      <c r="BS87" s="41">
        <v>0</v>
      </c>
      <c r="BT87" s="41">
        <v>0</v>
      </c>
      <c r="BU87" s="41">
        <v>0</v>
      </c>
      <c r="BV87" s="41">
        <v>0</v>
      </c>
      <c r="BW87" s="41">
        <v>0</v>
      </c>
      <c r="BX87" s="41">
        <v>4.1922324080829179E-3</v>
      </c>
      <c r="BY87" s="41"/>
      <c r="BZ87" s="41">
        <v>0</v>
      </c>
      <c r="CA87" s="41">
        <v>0</v>
      </c>
      <c r="CB87" s="41">
        <v>6.3538814873341787E-3</v>
      </c>
      <c r="CC87" s="41">
        <v>4.1922324080829179E-3</v>
      </c>
      <c r="CD87" s="79">
        <v>1.5156319757185812</v>
      </c>
      <c r="CE87" s="41">
        <v>21.63640113326414</v>
      </c>
      <c r="CF87" s="41">
        <v>9.0701003393917496E-5</v>
      </c>
      <c r="CG87" s="41">
        <v>0</v>
      </c>
      <c r="CH87" s="41">
        <v>9.0701003393917496E-5</v>
      </c>
      <c r="CI87" s="41">
        <v>4.5350072544039848E-6</v>
      </c>
      <c r="CJ87" s="41">
        <v>0</v>
      </c>
      <c r="CK87" s="41">
        <v>4.5350072544039848E-6</v>
      </c>
      <c r="CL87" s="41"/>
      <c r="CM87" s="41">
        <v>0</v>
      </c>
      <c r="CN87" s="41" t="s">
        <v>542</v>
      </c>
      <c r="CO87" s="41">
        <v>0</v>
      </c>
      <c r="CP87" s="41">
        <v>0</v>
      </c>
      <c r="CQ87" s="41">
        <v>0</v>
      </c>
      <c r="CR87" s="41">
        <v>0</v>
      </c>
      <c r="CS87" s="41">
        <v>0</v>
      </c>
      <c r="CT87" s="41">
        <v>0</v>
      </c>
      <c r="CU87" s="41">
        <v>0</v>
      </c>
      <c r="CV87" s="41">
        <v>9999</v>
      </c>
      <c r="CW87" s="79">
        <v>9999</v>
      </c>
    </row>
    <row r="88" spans="1:101" s="21" customFormat="1">
      <c r="A88" s="21" t="s">
        <v>606</v>
      </c>
      <c r="B88" s="21" t="s">
        <v>637</v>
      </c>
      <c r="C88" s="41">
        <v>18</v>
      </c>
      <c r="D88" s="41">
        <v>2.0234825683031938E-2</v>
      </c>
      <c r="E88" s="41">
        <v>0</v>
      </c>
      <c r="F88" s="41">
        <v>8.2652004538629545E-3</v>
      </c>
      <c r="G88" s="41">
        <v>0</v>
      </c>
      <c r="H88" s="41">
        <v>0</v>
      </c>
      <c r="I88" s="41" t="s">
        <v>542</v>
      </c>
      <c r="J88" s="41"/>
      <c r="K88" s="41"/>
      <c r="L88" s="41">
        <v>2.1748295713711372E-2</v>
      </c>
      <c r="M88" s="41">
        <v>4.0883831564917467E-6</v>
      </c>
      <c r="N88" s="41">
        <v>4.0588750402773596E-6</v>
      </c>
      <c r="O88" s="41">
        <v>0</v>
      </c>
      <c r="P88" s="41">
        <v>0</v>
      </c>
      <c r="Q88" s="41">
        <v>0</v>
      </c>
      <c r="R88" s="41">
        <v>1.6481913811984901E-3</v>
      </c>
      <c r="S88" s="41">
        <v>3.8087195934557623E-3</v>
      </c>
      <c r="T88" s="41">
        <v>0</v>
      </c>
      <c r="U88" s="41">
        <v>4.0927115228510452E-3</v>
      </c>
      <c r="V88" s="41" t="s">
        <v>230</v>
      </c>
      <c r="W88" s="41" t="s">
        <v>230</v>
      </c>
      <c r="X88" s="41" t="s">
        <v>230</v>
      </c>
      <c r="Y88" s="41" t="s">
        <v>230</v>
      </c>
      <c r="Z88" s="41">
        <v>0</v>
      </c>
      <c r="AA88" s="41">
        <v>0</v>
      </c>
      <c r="AB88" s="41">
        <v>0</v>
      </c>
      <c r="AC88" s="41">
        <v>0</v>
      </c>
      <c r="AD88" s="41">
        <v>0</v>
      </c>
      <c r="AE88" s="41">
        <v>0</v>
      </c>
      <c r="AF88" s="41">
        <v>0</v>
      </c>
      <c r="AG88" s="41">
        <v>0</v>
      </c>
      <c r="AH88" s="41">
        <v>1.6481913811984901E-3</v>
      </c>
      <c r="AI88" s="41">
        <v>3.8087195934557623E-3</v>
      </c>
      <c r="AJ88" s="41">
        <v>0</v>
      </c>
      <c r="AK88" s="41">
        <v>4.0927115228510452E-3</v>
      </c>
      <c r="AL88" s="41">
        <v>9.549622497505298E-3</v>
      </c>
      <c r="AM88" s="41">
        <v>1.1319084690825569E-2</v>
      </c>
      <c r="AN88" s="41">
        <v>1.4446239943197896E-3</v>
      </c>
      <c r="AO88" s="41">
        <v>0</v>
      </c>
      <c r="AP88" s="41">
        <v>0</v>
      </c>
      <c r="AQ88" s="41">
        <v>1.2763708685145359E-2</v>
      </c>
      <c r="AR88" s="41">
        <v>1.6481913811984901E-3</v>
      </c>
      <c r="AS88" s="79">
        <v>7.7440695484429538</v>
      </c>
      <c r="AT88" s="41">
        <v>1.1319084690825569E-2</v>
      </c>
      <c r="AU88" s="41">
        <v>1.710004528115208E-3</v>
      </c>
      <c r="AV88" s="41">
        <v>0</v>
      </c>
      <c r="AW88" s="41">
        <v>0</v>
      </c>
      <c r="AX88" s="41">
        <v>1.3029089218940776E-2</v>
      </c>
      <c r="AY88" s="41">
        <v>3.8087195934557623E-3</v>
      </c>
      <c r="AZ88" s="79">
        <v>3.4208580860947824</v>
      </c>
      <c r="BA88" s="41">
        <v>1.1319084690825569E-2</v>
      </c>
      <c r="BB88" s="41">
        <v>3.1546285224349976E-3</v>
      </c>
      <c r="BC88" s="41">
        <v>0</v>
      </c>
      <c r="BD88" s="41">
        <v>0</v>
      </c>
      <c r="BE88" s="41">
        <v>1.4473713213260565E-2</v>
      </c>
      <c r="BF88" s="41">
        <v>5.456910974654252E-3</v>
      </c>
      <c r="BG88" s="41">
        <v>7.7893907097454731</v>
      </c>
      <c r="BH88" s="79">
        <v>2.6523638154418698</v>
      </c>
      <c r="BI88" s="41">
        <v>5.5763820899623582</v>
      </c>
      <c r="BJ88" s="41">
        <v>12.88617084697499</v>
      </c>
      <c r="BK88" s="41">
        <v>0</v>
      </c>
      <c r="BL88" s="41">
        <v>13.847010423518677</v>
      </c>
      <c r="BM88" s="41">
        <v>32.309563360456025</v>
      </c>
      <c r="BN88" s="41">
        <v>1.1319084690825569E-2</v>
      </c>
      <c r="BO88" s="41">
        <v>0</v>
      </c>
      <c r="BP88" s="41">
        <v>3.1546285224349976E-3</v>
      </c>
      <c r="BQ88" s="41">
        <v>0</v>
      </c>
      <c r="BR88" s="41">
        <v>0</v>
      </c>
      <c r="BS88" s="41">
        <v>0</v>
      </c>
      <c r="BT88" s="41">
        <v>0</v>
      </c>
      <c r="BU88" s="41">
        <v>0</v>
      </c>
      <c r="BV88" s="41">
        <v>0</v>
      </c>
      <c r="BW88" s="41">
        <v>0</v>
      </c>
      <c r="BX88" s="41">
        <v>9.549622497505298E-3</v>
      </c>
      <c r="BY88" s="41"/>
      <c r="BZ88" s="41">
        <v>0</v>
      </c>
      <c r="CA88" s="41">
        <v>0</v>
      </c>
      <c r="CB88" s="41">
        <v>1.4473713213260568E-2</v>
      </c>
      <c r="CC88" s="41">
        <v>9.549622497505298E-3</v>
      </c>
      <c r="CD88" s="79">
        <v>1.5156319757185814</v>
      </c>
      <c r="CE88" s="41">
        <v>21.63640113326414</v>
      </c>
      <c r="CF88" s="41">
        <v>2.0661076444303091E-4</v>
      </c>
      <c r="CG88" s="41">
        <v>0</v>
      </c>
      <c r="CH88" s="41">
        <v>2.0661076444303091E-4</v>
      </c>
      <c r="CI88" s="41">
        <v>1.03304404640129E-5</v>
      </c>
      <c r="CJ88" s="41">
        <v>0</v>
      </c>
      <c r="CK88" s="41">
        <v>1.03304404640129E-5</v>
      </c>
      <c r="CL88" s="41"/>
      <c r="CM88" s="41">
        <v>0</v>
      </c>
      <c r="CN88" s="41" t="s">
        <v>542</v>
      </c>
      <c r="CO88" s="41">
        <v>0</v>
      </c>
      <c r="CP88" s="41">
        <v>0</v>
      </c>
      <c r="CQ88" s="41">
        <v>0</v>
      </c>
      <c r="CR88" s="41">
        <v>0</v>
      </c>
      <c r="CS88" s="41">
        <v>0</v>
      </c>
      <c r="CT88" s="41">
        <v>0</v>
      </c>
      <c r="CU88" s="41">
        <v>0</v>
      </c>
      <c r="CV88" s="41">
        <v>9999</v>
      </c>
      <c r="CW88" s="79">
        <v>9999</v>
      </c>
    </row>
    <row r="89" spans="1:101" s="21" customFormat="1">
      <c r="A89" s="21" t="s">
        <v>607</v>
      </c>
      <c r="B89" s="21" t="s">
        <v>638</v>
      </c>
      <c r="C89" s="41">
        <v>18</v>
      </c>
      <c r="D89" s="41">
        <v>2.9410996679425254E-2</v>
      </c>
      <c r="E89" s="41">
        <v>0</v>
      </c>
      <c r="F89" s="41">
        <v>1.2013337150079354E-2</v>
      </c>
      <c r="G89" s="41">
        <v>0</v>
      </c>
      <c r="H89" s="41">
        <v>0</v>
      </c>
      <c r="I89" s="41" t="s">
        <v>542</v>
      </c>
      <c r="J89" s="41"/>
      <c r="K89" s="41"/>
      <c r="L89" s="41">
        <v>3.1610801251206119E-2</v>
      </c>
      <c r="M89" s="41">
        <v>5.9423997677740261E-6</v>
      </c>
      <c r="N89" s="41">
        <v>5.8995101910812468E-6</v>
      </c>
      <c r="O89" s="41">
        <v>0</v>
      </c>
      <c r="P89" s="41">
        <v>0</v>
      </c>
      <c r="Q89" s="41">
        <v>0</v>
      </c>
      <c r="R89" s="41">
        <v>2.3956199079162382E-3</v>
      </c>
      <c r="S89" s="41">
        <v>5.535913235463305E-3</v>
      </c>
      <c r="T89" s="41">
        <v>0</v>
      </c>
      <c r="U89" s="41">
        <v>5.9486909793028415E-3</v>
      </c>
      <c r="V89" s="41" t="s">
        <v>230</v>
      </c>
      <c r="W89" s="41" t="s">
        <v>230</v>
      </c>
      <c r="X89" s="41" t="s">
        <v>230</v>
      </c>
      <c r="Y89" s="41" t="s">
        <v>230</v>
      </c>
      <c r="Z89" s="41">
        <v>0</v>
      </c>
      <c r="AA89" s="41">
        <v>0</v>
      </c>
      <c r="AB89" s="41">
        <v>0</v>
      </c>
      <c r="AC89" s="41">
        <v>0</v>
      </c>
      <c r="AD89" s="41">
        <v>0</v>
      </c>
      <c r="AE89" s="41">
        <v>0</v>
      </c>
      <c r="AF89" s="41">
        <v>0</v>
      </c>
      <c r="AG89" s="41">
        <v>0</v>
      </c>
      <c r="AH89" s="41">
        <v>2.3956199079162382E-3</v>
      </c>
      <c r="AI89" s="41">
        <v>5.535913235463305E-3</v>
      </c>
      <c r="AJ89" s="41">
        <v>0</v>
      </c>
      <c r="AK89" s="41">
        <v>5.9486909793028415E-3</v>
      </c>
      <c r="AL89" s="41">
        <v>1.3880224122682385E-2</v>
      </c>
      <c r="AM89" s="41">
        <v>1.6452109223513811E-2</v>
      </c>
      <c r="AN89" s="41">
        <v>2.0997379550240394E-3</v>
      </c>
      <c r="AO89" s="41">
        <v>0</v>
      </c>
      <c r="AP89" s="41">
        <v>0</v>
      </c>
      <c r="AQ89" s="41">
        <v>1.8551847178537851E-2</v>
      </c>
      <c r="AR89" s="41">
        <v>2.3956199079162382E-3</v>
      </c>
      <c r="AS89" s="79">
        <v>7.7440695484429529</v>
      </c>
      <c r="AT89" s="41">
        <v>1.6452109223513811E-2</v>
      </c>
      <c r="AU89" s="41">
        <v>2.4854643319399609E-3</v>
      </c>
      <c r="AV89" s="41">
        <v>0</v>
      </c>
      <c r="AW89" s="41">
        <v>0</v>
      </c>
      <c r="AX89" s="41">
        <v>1.8937573555453772E-2</v>
      </c>
      <c r="AY89" s="41">
        <v>5.535913235463305E-3</v>
      </c>
      <c r="AZ89" s="79">
        <v>3.4208580860947819</v>
      </c>
      <c r="BA89" s="41">
        <v>1.6452109223513811E-2</v>
      </c>
      <c r="BB89" s="41">
        <v>4.5852022869640003E-3</v>
      </c>
      <c r="BC89" s="41">
        <v>0</v>
      </c>
      <c r="BD89" s="41">
        <v>0</v>
      </c>
      <c r="BE89" s="41">
        <v>2.1037311510477812E-2</v>
      </c>
      <c r="BF89" s="41">
        <v>7.9315331433795436E-3</v>
      </c>
      <c r="BG89" s="41">
        <v>7.7893907097454615</v>
      </c>
      <c r="BH89" s="79">
        <v>2.6523638154418698</v>
      </c>
      <c r="BI89" s="41">
        <v>5.5763820899623564</v>
      </c>
      <c r="BJ89" s="41">
        <v>12.886170846974988</v>
      </c>
      <c r="BK89" s="41">
        <v>0</v>
      </c>
      <c r="BL89" s="41">
        <v>13.847010423518674</v>
      </c>
      <c r="BM89" s="41">
        <v>32.309563360456018</v>
      </c>
      <c r="BN89" s="41">
        <v>1.6452109223513811E-2</v>
      </c>
      <c r="BO89" s="41">
        <v>0</v>
      </c>
      <c r="BP89" s="41">
        <v>4.5852022869640003E-3</v>
      </c>
      <c r="BQ89" s="41">
        <v>0</v>
      </c>
      <c r="BR89" s="41">
        <v>0</v>
      </c>
      <c r="BS89" s="41">
        <v>0</v>
      </c>
      <c r="BT89" s="41">
        <v>0</v>
      </c>
      <c r="BU89" s="41">
        <v>0</v>
      </c>
      <c r="BV89" s="41">
        <v>0</v>
      </c>
      <c r="BW89" s="41">
        <v>0</v>
      </c>
      <c r="BX89" s="41">
        <v>1.3880224122682385E-2</v>
      </c>
      <c r="BY89" s="41"/>
      <c r="BZ89" s="41">
        <v>0</v>
      </c>
      <c r="CA89" s="41">
        <v>0</v>
      </c>
      <c r="CB89" s="41">
        <v>2.1037311510477812E-2</v>
      </c>
      <c r="CC89" s="41">
        <v>1.3880224122682385E-2</v>
      </c>
      <c r="CD89" s="79">
        <v>1.515631975718581</v>
      </c>
      <c r="CE89" s="41">
        <v>21.636401133264133</v>
      </c>
      <c r="CF89" s="41">
        <v>3.0030545368439182E-4</v>
      </c>
      <c r="CG89" s="41">
        <v>0</v>
      </c>
      <c r="CH89" s="41">
        <v>3.0030545368439182E-4</v>
      </c>
      <c r="CI89" s="41">
        <v>1.5015130594322904E-5</v>
      </c>
      <c r="CJ89" s="41">
        <v>0</v>
      </c>
      <c r="CK89" s="41">
        <v>1.5015130594322904E-5</v>
      </c>
      <c r="CL89" s="41"/>
      <c r="CM89" s="41">
        <v>0</v>
      </c>
      <c r="CN89" s="41" t="s">
        <v>542</v>
      </c>
      <c r="CO89" s="41">
        <v>0</v>
      </c>
      <c r="CP89" s="41">
        <v>0</v>
      </c>
      <c r="CQ89" s="41">
        <v>0</v>
      </c>
      <c r="CR89" s="41">
        <v>0</v>
      </c>
      <c r="CS89" s="41">
        <v>0</v>
      </c>
      <c r="CT89" s="41">
        <v>0</v>
      </c>
      <c r="CU89" s="41">
        <v>0</v>
      </c>
      <c r="CV89" s="41">
        <v>9999</v>
      </c>
      <c r="CW89" s="79">
        <v>9999</v>
      </c>
    </row>
    <row r="90" spans="1:101" s="21" customFormat="1">
      <c r="A90" s="21" t="s">
        <v>603</v>
      </c>
      <c r="B90" s="21" t="s">
        <v>639</v>
      </c>
      <c r="C90" s="41">
        <v>18</v>
      </c>
      <c r="D90" s="41">
        <v>0.37336699703681242</v>
      </c>
      <c r="E90" s="41">
        <v>-5.4352536803338718E-3</v>
      </c>
      <c r="F90" s="41">
        <v>0.10045295355529682</v>
      </c>
      <c r="G90" s="41">
        <v>0</v>
      </c>
      <c r="H90" s="41">
        <v>0</v>
      </c>
      <c r="I90" s="41" t="s">
        <v>542</v>
      </c>
      <c r="J90" s="41"/>
      <c r="K90" s="41"/>
      <c r="L90" s="41">
        <v>0.40129309678739467</v>
      </c>
      <c r="M90" s="41">
        <v>7.5437632415842259E-5</v>
      </c>
      <c r="N90" s="41">
        <v>7.4893157414586509E-5</v>
      </c>
      <c r="O90" s="41">
        <v>-5.4896062580379653E-3</v>
      </c>
      <c r="P90" s="41">
        <v>0</v>
      </c>
      <c r="Q90" s="41">
        <v>0</v>
      </c>
      <c r="R90" s="41">
        <v>2.0031660839924463E-2</v>
      </c>
      <c r="S90" s="41">
        <v>4.6290121402650805E-2</v>
      </c>
      <c r="T90" s="41">
        <v>0</v>
      </c>
      <c r="U90" s="41">
        <v>4.9741680533354073E-2</v>
      </c>
      <c r="V90" s="41" t="s">
        <v>230</v>
      </c>
      <c r="W90" s="41" t="s">
        <v>230</v>
      </c>
      <c r="X90" s="41" t="s">
        <v>230</v>
      </c>
      <c r="Y90" s="41" t="s">
        <v>230</v>
      </c>
      <c r="Z90" s="41">
        <v>0</v>
      </c>
      <c r="AA90" s="41">
        <v>0</v>
      </c>
      <c r="AB90" s="41">
        <v>0</v>
      </c>
      <c r="AC90" s="41">
        <v>0</v>
      </c>
      <c r="AD90" s="41">
        <v>0</v>
      </c>
      <c r="AE90" s="41">
        <v>0</v>
      </c>
      <c r="AF90" s="41">
        <v>0</v>
      </c>
      <c r="AG90" s="41">
        <v>0</v>
      </c>
      <c r="AH90" s="41">
        <v>2.0031660839924463E-2</v>
      </c>
      <c r="AI90" s="41">
        <v>4.6290121402650805E-2</v>
      </c>
      <c r="AJ90" s="41">
        <v>0</v>
      </c>
      <c r="AK90" s="41">
        <v>4.9741680533354073E-2</v>
      </c>
      <c r="AL90" s="41">
        <v>0.11606346277592933</v>
      </c>
      <c r="AM90" s="41">
        <v>0.20885639077992091</v>
      </c>
      <c r="AN90" s="41">
        <v>2.6655773123798247E-2</v>
      </c>
      <c r="AO90" s="41">
        <v>0</v>
      </c>
      <c r="AP90" s="41">
        <v>0</v>
      </c>
      <c r="AQ90" s="41">
        <v>0.23551216390371915</v>
      </c>
      <c r="AR90" s="41">
        <v>2.0031660839924463E-2</v>
      </c>
      <c r="AS90" s="79">
        <v>11.756996376173031</v>
      </c>
      <c r="AT90" s="41">
        <v>0.20885639077992091</v>
      </c>
      <c r="AU90" s="41">
        <v>3.1552495958347269E-2</v>
      </c>
      <c r="AV90" s="41">
        <v>0</v>
      </c>
      <c r="AW90" s="41">
        <v>0</v>
      </c>
      <c r="AX90" s="41">
        <v>0.24040888673826818</v>
      </c>
      <c r="AY90" s="41">
        <v>4.6290121402650805E-2</v>
      </c>
      <c r="AZ90" s="79">
        <v>5.1935246539340714</v>
      </c>
      <c r="BA90" s="41">
        <v>0.20885639077992091</v>
      </c>
      <c r="BB90" s="41">
        <v>5.820826908214552E-2</v>
      </c>
      <c r="BC90" s="41">
        <v>0</v>
      </c>
      <c r="BD90" s="41">
        <v>0</v>
      </c>
      <c r="BE90" s="41">
        <v>0.26706465986206646</v>
      </c>
      <c r="BF90" s="41">
        <v>6.6321782242575261E-2</v>
      </c>
      <c r="BG90" s="41">
        <v>1.4877068766898771</v>
      </c>
      <c r="BH90" s="79">
        <v>4.0268016152711938</v>
      </c>
      <c r="BI90" s="41">
        <v>3.6730376834067515</v>
      </c>
      <c r="BJ90" s="41">
        <v>8.4878314204750147</v>
      </c>
      <c r="BK90" s="41">
        <v>0</v>
      </c>
      <c r="BL90" s="41">
        <v>9.1207148770635076</v>
      </c>
      <c r="BM90" s="41">
        <v>21.281583980945271</v>
      </c>
      <c r="BN90" s="41">
        <v>0.20885639077992091</v>
      </c>
      <c r="BO90" s="41">
        <v>-3.9616296142097475E-2</v>
      </c>
      <c r="BP90" s="41">
        <v>5.820826908214552E-2</v>
      </c>
      <c r="BQ90" s="41">
        <v>0</v>
      </c>
      <c r="BR90" s="41">
        <v>0</v>
      </c>
      <c r="BS90" s="41">
        <v>0</v>
      </c>
      <c r="BT90" s="41">
        <v>0</v>
      </c>
      <c r="BU90" s="41">
        <v>0</v>
      </c>
      <c r="BV90" s="41">
        <v>0</v>
      </c>
      <c r="BW90" s="41">
        <v>0</v>
      </c>
      <c r="BX90" s="41">
        <v>0.11606346277592933</v>
      </c>
      <c r="BY90" s="41"/>
      <c r="BZ90" s="41">
        <v>0</v>
      </c>
      <c r="CA90" s="41">
        <v>0</v>
      </c>
      <c r="CB90" s="41">
        <v>0.22744836371996893</v>
      </c>
      <c r="CC90" s="41">
        <v>0.11606346277592933</v>
      </c>
      <c r="CD90" s="79">
        <v>1.715474521017786</v>
      </c>
      <c r="CE90" s="41">
        <v>17.872529796003686</v>
      </c>
      <c r="CF90" s="41">
        <v>3.8123204955633639E-3</v>
      </c>
      <c r="CG90" s="41">
        <v>-6.4228393219044257E-4</v>
      </c>
      <c r="CH90" s="41">
        <v>3.1700365633729214E-3</v>
      </c>
      <c r="CI90" s="41">
        <v>1.9061422097401242E-4</v>
      </c>
      <c r="CJ90" s="41">
        <v>-3.2114196609522091E-5</v>
      </c>
      <c r="CK90" s="41">
        <v>1.5850002436449033E-4</v>
      </c>
      <c r="CL90" s="41"/>
      <c r="CM90" s="41">
        <v>-5.4352536803338718E-3</v>
      </c>
      <c r="CN90" s="41" t="s">
        <v>542</v>
      </c>
      <c r="CO90" s="41">
        <v>0</v>
      </c>
      <c r="CP90" s="41">
        <v>0</v>
      </c>
      <c r="CQ90" s="41">
        <v>-3.9616296142097475E-2</v>
      </c>
      <c r="CR90" s="41">
        <v>0</v>
      </c>
      <c r="CS90" s="41">
        <v>0</v>
      </c>
      <c r="CT90" s="41">
        <v>-3.9616296142097475E-2</v>
      </c>
      <c r="CU90" s="41">
        <v>0</v>
      </c>
      <c r="CV90" s="41">
        <v>9999</v>
      </c>
      <c r="CW90" s="87">
        <v>0</v>
      </c>
    </row>
    <row r="91" spans="1:101" s="21" customFormat="1">
      <c r="A91" s="21" t="s">
        <v>609</v>
      </c>
      <c r="B91" s="21" t="s">
        <v>640</v>
      </c>
      <c r="C91" s="41">
        <v>18</v>
      </c>
      <c r="D91" s="41">
        <v>3.4798946895662625E-2</v>
      </c>
      <c r="E91" s="41">
        <v>-5.0658227879671087E-4</v>
      </c>
      <c r="F91" s="41">
        <v>9.3625227297167365E-3</v>
      </c>
      <c r="G91" s="41">
        <v>0</v>
      </c>
      <c r="H91" s="41">
        <v>0</v>
      </c>
      <c r="I91" s="41" t="s">
        <v>542</v>
      </c>
      <c r="J91" s="41"/>
      <c r="K91" s="41"/>
      <c r="L91" s="41">
        <v>3.7401744866388656E-2</v>
      </c>
      <c r="M91" s="41">
        <v>7.0310182346260869E-6</v>
      </c>
      <c r="N91" s="41">
        <v>6.9802714980235294E-6</v>
      </c>
      <c r="O91" s="41">
        <v>-5.1164810539675346E-4</v>
      </c>
      <c r="P91" s="41">
        <v>0</v>
      </c>
      <c r="Q91" s="41">
        <v>0</v>
      </c>
      <c r="R91" s="41">
        <v>1.8670121015857397E-3</v>
      </c>
      <c r="S91" s="41">
        <v>4.3143809958270047E-3</v>
      </c>
      <c r="T91" s="41">
        <v>0</v>
      </c>
      <c r="U91" s="41">
        <v>4.6360768710645792E-3</v>
      </c>
      <c r="V91" s="41" t="s">
        <v>230</v>
      </c>
      <c r="W91" s="41" t="s">
        <v>230</v>
      </c>
      <c r="X91" s="41" t="s">
        <v>230</v>
      </c>
      <c r="Y91" s="41" t="s">
        <v>230</v>
      </c>
      <c r="Z91" s="41">
        <v>0</v>
      </c>
      <c r="AA91" s="41">
        <v>0</v>
      </c>
      <c r="AB91" s="41">
        <v>0</v>
      </c>
      <c r="AC91" s="41">
        <v>0</v>
      </c>
      <c r="AD91" s="41">
        <v>0</v>
      </c>
      <c r="AE91" s="41">
        <v>0</v>
      </c>
      <c r="AF91" s="41">
        <v>0</v>
      </c>
      <c r="AG91" s="41">
        <v>0</v>
      </c>
      <c r="AH91" s="41">
        <v>1.8670121015857397E-3</v>
      </c>
      <c r="AI91" s="41">
        <v>4.3143809958270047E-3</v>
      </c>
      <c r="AJ91" s="41">
        <v>0</v>
      </c>
      <c r="AK91" s="41">
        <v>4.6360768710645792E-3</v>
      </c>
      <c r="AL91" s="41">
        <v>1.0817469968477324E-2</v>
      </c>
      <c r="AM91" s="41">
        <v>1.9466054871619096E-2</v>
      </c>
      <c r="AN91" s="41">
        <v>2.4843996409956636E-3</v>
      </c>
      <c r="AO91" s="41">
        <v>0</v>
      </c>
      <c r="AP91" s="41">
        <v>0</v>
      </c>
      <c r="AQ91" s="41">
        <v>2.1950454512614761E-2</v>
      </c>
      <c r="AR91" s="41">
        <v>1.8670121015857397E-3</v>
      </c>
      <c r="AS91" s="79">
        <v>11.756996376173044</v>
      </c>
      <c r="AT91" s="41">
        <v>1.9466054871619096E-2</v>
      </c>
      <c r="AU91" s="41">
        <v>2.9407891966731024E-3</v>
      </c>
      <c r="AV91" s="41">
        <v>0</v>
      </c>
      <c r="AW91" s="41">
        <v>0</v>
      </c>
      <c r="AX91" s="41">
        <v>2.24068440682922E-2</v>
      </c>
      <c r="AY91" s="41">
        <v>4.3143809958270047E-3</v>
      </c>
      <c r="AZ91" s="79">
        <v>5.1935246539340767</v>
      </c>
      <c r="BA91" s="41">
        <v>1.9466054871619096E-2</v>
      </c>
      <c r="BB91" s="41">
        <v>5.425188837668766E-3</v>
      </c>
      <c r="BC91" s="41">
        <v>0</v>
      </c>
      <c r="BD91" s="41">
        <v>0</v>
      </c>
      <c r="BE91" s="41">
        <v>2.4891243709287865E-2</v>
      </c>
      <c r="BF91" s="41">
        <v>6.1813930974127448E-3</v>
      </c>
      <c r="BG91" s="41">
        <v>1.4877068766898809</v>
      </c>
      <c r="BH91" s="79">
        <v>4.0268016152711965</v>
      </c>
      <c r="BI91" s="41">
        <v>3.6730376834067511</v>
      </c>
      <c r="BJ91" s="41">
        <v>8.4878314204750147</v>
      </c>
      <c r="BK91" s="41">
        <v>0</v>
      </c>
      <c r="BL91" s="41">
        <v>9.1207148770635076</v>
      </c>
      <c r="BM91" s="41">
        <v>21.281583980945275</v>
      </c>
      <c r="BN91" s="41">
        <v>1.9466054871619096E-2</v>
      </c>
      <c r="BO91" s="41">
        <v>-3.6923600548330474E-3</v>
      </c>
      <c r="BP91" s="41">
        <v>5.425188837668766E-3</v>
      </c>
      <c r="BQ91" s="41">
        <v>0</v>
      </c>
      <c r="BR91" s="41">
        <v>0</v>
      </c>
      <c r="BS91" s="41">
        <v>0</v>
      </c>
      <c r="BT91" s="41">
        <v>0</v>
      </c>
      <c r="BU91" s="41">
        <v>0</v>
      </c>
      <c r="BV91" s="41">
        <v>0</v>
      </c>
      <c r="BW91" s="41">
        <v>0</v>
      </c>
      <c r="BX91" s="41">
        <v>1.0817469968477324E-2</v>
      </c>
      <c r="BY91" s="41"/>
      <c r="BZ91" s="41">
        <v>0</v>
      </c>
      <c r="CA91" s="41">
        <v>0</v>
      </c>
      <c r="CB91" s="41">
        <v>2.1198883654454818E-2</v>
      </c>
      <c r="CC91" s="41">
        <v>1.0817469968477324E-2</v>
      </c>
      <c r="CD91" s="79">
        <v>1.7154745210177869</v>
      </c>
      <c r="CE91" s="41">
        <v>17.872529796003683</v>
      </c>
      <c r="CF91" s="41">
        <v>3.5531993863205694E-4</v>
      </c>
      <c r="CG91" s="41">
        <v>-5.9862828331420162E-5</v>
      </c>
      <c r="CH91" s="41">
        <v>2.9545711030063679E-4</v>
      </c>
      <c r="CI91" s="41">
        <v>1.7765828811534608E-5</v>
      </c>
      <c r="CJ91" s="41">
        <v>-2.9931414165710074E-6</v>
      </c>
      <c r="CK91" s="41">
        <v>1.4772687394963601E-5</v>
      </c>
      <c r="CL91" s="41"/>
      <c r="CM91" s="41">
        <v>-5.0658227879671087E-4</v>
      </c>
      <c r="CN91" s="41" t="s">
        <v>542</v>
      </c>
      <c r="CO91" s="41">
        <v>0</v>
      </c>
      <c r="CP91" s="41">
        <v>0</v>
      </c>
      <c r="CQ91" s="41">
        <v>-3.6923600548330474E-3</v>
      </c>
      <c r="CR91" s="41">
        <v>0</v>
      </c>
      <c r="CS91" s="41">
        <v>0</v>
      </c>
      <c r="CT91" s="41">
        <v>-3.6923600548330474E-3</v>
      </c>
      <c r="CU91" s="41">
        <v>0</v>
      </c>
      <c r="CV91" s="41">
        <v>9999</v>
      </c>
      <c r="CW91" s="87">
        <v>0</v>
      </c>
    </row>
    <row r="92" spans="1:101" s="21" customFormat="1">
      <c r="A92" s="21" t="s">
        <v>613</v>
      </c>
      <c r="B92" s="21" t="s">
        <v>641</v>
      </c>
      <c r="C92" s="41">
        <v>18</v>
      </c>
      <c r="D92" s="41">
        <v>0</v>
      </c>
      <c r="E92" s="41">
        <v>0</v>
      </c>
      <c r="F92" s="41">
        <v>0</v>
      </c>
      <c r="G92" s="41">
        <v>0</v>
      </c>
      <c r="H92" s="41">
        <v>0</v>
      </c>
      <c r="I92" s="41" t="s">
        <v>542</v>
      </c>
      <c r="J92" s="41"/>
      <c r="K92" s="41"/>
      <c r="L92" s="41">
        <v>0</v>
      </c>
      <c r="M92" s="41">
        <v>0</v>
      </c>
      <c r="N92" s="41">
        <v>0</v>
      </c>
      <c r="O92" s="41">
        <v>0</v>
      </c>
      <c r="P92" s="41">
        <v>0</v>
      </c>
      <c r="Q92" s="41">
        <v>0</v>
      </c>
      <c r="R92" s="41">
        <v>0</v>
      </c>
      <c r="S92" s="41">
        <v>0</v>
      </c>
      <c r="T92" s="41">
        <v>0</v>
      </c>
      <c r="U92" s="41">
        <v>0</v>
      </c>
      <c r="V92" s="41" t="s">
        <v>230</v>
      </c>
      <c r="W92" s="41" t="s">
        <v>230</v>
      </c>
      <c r="X92" s="41" t="s">
        <v>230</v>
      </c>
      <c r="Y92" s="41" t="s">
        <v>230</v>
      </c>
      <c r="Z92" s="41">
        <v>0</v>
      </c>
      <c r="AA92" s="41">
        <v>0</v>
      </c>
      <c r="AB92" s="41">
        <v>0</v>
      </c>
      <c r="AC92" s="41">
        <v>0</v>
      </c>
      <c r="AD92" s="41">
        <v>0</v>
      </c>
      <c r="AE92" s="41">
        <v>0</v>
      </c>
      <c r="AF92" s="41">
        <v>0</v>
      </c>
      <c r="AG92" s="41">
        <v>0</v>
      </c>
      <c r="AH92" s="41">
        <v>0</v>
      </c>
      <c r="AI92" s="41">
        <v>0</v>
      </c>
      <c r="AJ92" s="41">
        <v>0</v>
      </c>
      <c r="AK92" s="41">
        <v>0</v>
      </c>
      <c r="AL92" s="41">
        <v>0</v>
      </c>
      <c r="AM92" s="41">
        <v>0</v>
      </c>
      <c r="AN92" s="41">
        <v>0</v>
      </c>
      <c r="AO92" s="41">
        <v>0</v>
      </c>
      <c r="AP92" s="41">
        <v>0</v>
      </c>
      <c r="AQ92" s="41">
        <v>0</v>
      </c>
      <c r="AR92" s="41">
        <v>0</v>
      </c>
      <c r="AS92" s="79">
        <v>9999</v>
      </c>
      <c r="AT92" s="41">
        <v>0</v>
      </c>
      <c r="AU92" s="41">
        <v>0</v>
      </c>
      <c r="AV92" s="41">
        <v>0</v>
      </c>
      <c r="AW92" s="41">
        <v>0</v>
      </c>
      <c r="AX92" s="41">
        <v>0</v>
      </c>
      <c r="AY92" s="41">
        <v>0</v>
      </c>
      <c r="AZ92" s="79">
        <v>9999</v>
      </c>
      <c r="BA92" s="41">
        <v>0</v>
      </c>
      <c r="BB92" s="41">
        <v>0</v>
      </c>
      <c r="BC92" s="41">
        <v>0</v>
      </c>
      <c r="BD92" s="41">
        <v>0</v>
      </c>
      <c r="BE92" s="41">
        <v>0</v>
      </c>
      <c r="BF92" s="41">
        <v>0</v>
      </c>
      <c r="BG92" s="41">
        <v>9999</v>
      </c>
      <c r="BH92" s="79">
        <v>9999</v>
      </c>
      <c r="BI92" s="41">
        <v>9999</v>
      </c>
      <c r="BJ92" s="41">
        <v>9999</v>
      </c>
      <c r="BK92" s="41">
        <v>9999</v>
      </c>
      <c r="BL92" s="41">
        <v>9999</v>
      </c>
      <c r="BM92" s="41">
        <v>9999</v>
      </c>
      <c r="BN92" s="41">
        <v>0</v>
      </c>
      <c r="BO92" s="41">
        <v>0</v>
      </c>
      <c r="BP92" s="41">
        <v>0</v>
      </c>
      <c r="BQ92" s="41">
        <v>0</v>
      </c>
      <c r="BR92" s="41">
        <v>0</v>
      </c>
      <c r="BS92" s="41">
        <v>0</v>
      </c>
      <c r="BT92" s="41">
        <v>0</v>
      </c>
      <c r="BU92" s="41">
        <v>0</v>
      </c>
      <c r="BV92" s="41">
        <v>0</v>
      </c>
      <c r="BW92" s="41">
        <v>0</v>
      </c>
      <c r="BX92" s="41">
        <v>0</v>
      </c>
      <c r="BY92" s="41"/>
      <c r="BZ92" s="41">
        <v>0</v>
      </c>
      <c r="CA92" s="41">
        <v>0</v>
      </c>
      <c r="CB92" s="41">
        <v>0</v>
      </c>
      <c r="CC92" s="41">
        <v>0</v>
      </c>
      <c r="CD92" s="79">
        <v>9999</v>
      </c>
      <c r="CE92" s="41">
        <v>9999</v>
      </c>
      <c r="CF92" s="41">
        <v>0</v>
      </c>
      <c r="CG92" s="41">
        <v>0</v>
      </c>
      <c r="CH92" s="41">
        <v>0</v>
      </c>
      <c r="CI92" s="41">
        <v>0</v>
      </c>
      <c r="CJ92" s="41">
        <v>0</v>
      </c>
      <c r="CK92" s="41">
        <v>0</v>
      </c>
      <c r="CL92" s="41"/>
      <c r="CM92" s="41">
        <v>0</v>
      </c>
      <c r="CN92" s="41" t="s">
        <v>542</v>
      </c>
      <c r="CO92" s="41">
        <v>0</v>
      </c>
      <c r="CP92" s="41">
        <v>0</v>
      </c>
      <c r="CQ92" s="41">
        <v>0</v>
      </c>
      <c r="CR92" s="41">
        <v>0</v>
      </c>
      <c r="CS92" s="41">
        <v>0</v>
      </c>
      <c r="CT92" s="41">
        <v>0</v>
      </c>
      <c r="CU92" s="41">
        <v>0</v>
      </c>
      <c r="CV92" s="41">
        <v>9999</v>
      </c>
      <c r="CW92" s="79">
        <v>9999</v>
      </c>
    </row>
    <row r="93" spans="1:101" s="21" customFormat="1">
      <c r="A93" s="21" t="s">
        <v>612</v>
      </c>
      <c r="B93" s="21" t="s">
        <v>642</v>
      </c>
      <c r="C93" s="41">
        <v>18</v>
      </c>
      <c r="D93" s="41">
        <v>7.3536282285479463E-3</v>
      </c>
      <c r="E93" s="41">
        <v>-1.0704972643600183E-4</v>
      </c>
      <c r="F93" s="41">
        <v>1.9784653725900001E-3</v>
      </c>
      <c r="G93" s="41">
        <v>0</v>
      </c>
      <c r="H93" s="41">
        <v>0</v>
      </c>
      <c r="I93" s="41" t="s">
        <v>542</v>
      </c>
      <c r="J93" s="41"/>
      <c r="K93" s="41"/>
      <c r="L93" s="41">
        <v>7.9036451209592486E-3</v>
      </c>
      <c r="M93" s="41">
        <v>1.4857775529990569E-6</v>
      </c>
      <c r="N93" s="41">
        <v>1.4750538769089115E-6</v>
      </c>
      <c r="O93" s="41">
        <v>-1.0812022450592031E-4</v>
      </c>
      <c r="P93" s="41">
        <v>0</v>
      </c>
      <c r="Q93" s="41">
        <v>0</v>
      </c>
      <c r="R93" s="41">
        <v>3.9453242462842347E-4</v>
      </c>
      <c r="S93" s="41">
        <v>9.1170442527324495E-4</v>
      </c>
      <c r="T93" s="41">
        <v>0</v>
      </c>
      <c r="U93" s="41">
        <v>9.7968440973218067E-4</v>
      </c>
      <c r="V93" s="41" t="s">
        <v>230</v>
      </c>
      <c r="W93" s="41" t="s">
        <v>230</v>
      </c>
      <c r="X93" s="41" t="s">
        <v>230</v>
      </c>
      <c r="Y93" s="41" t="s">
        <v>230</v>
      </c>
      <c r="Z93" s="41">
        <v>0</v>
      </c>
      <c r="AA93" s="41">
        <v>0</v>
      </c>
      <c r="AB93" s="41">
        <v>0</v>
      </c>
      <c r="AC93" s="41">
        <v>0</v>
      </c>
      <c r="AD93" s="41">
        <v>0</v>
      </c>
      <c r="AE93" s="41">
        <v>0</v>
      </c>
      <c r="AF93" s="41">
        <v>0</v>
      </c>
      <c r="AG93" s="41">
        <v>0</v>
      </c>
      <c r="AH93" s="41">
        <v>3.9453242462842347E-4</v>
      </c>
      <c r="AI93" s="41">
        <v>9.1170442527324495E-4</v>
      </c>
      <c r="AJ93" s="41">
        <v>0</v>
      </c>
      <c r="AK93" s="41">
        <v>9.7968440973218067E-4</v>
      </c>
      <c r="AL93" s="41">
        <v>2.2859212596338489E-3</v>
      </c>
      <c r="AM93" s="41">
        <v>4.1135190392857339E-3</v>
      </c>
      <c r="AN93" s="41">
        <v>5.2499724735340222E-4</v>
      </c>
      <c r="AO93" s="41">
        <v>0</v>
      </c>
      <c r="AP93" s="41">
        <v>0</v>
      </c>
      <c r="AQ93" s="41">
        <v>4.6385162866391366E-3</v>
      </c>
      <c r="AR93" s="41">
        <v>3.9453242462842347E-4</v>
      </c>
      <c r="AS93" s="79">
        <v>11.756996376173037</v>
      </c>
      <c r="AT93" s="41">
        <v>4.1135190392857339E-3</v>
      </c>
      <c r="AU93" s="41">
        <v>6.2144037047165879E-4</v>
      </c>
      <c r="AV93" s="41">
        <v>0</v>
      </c>
      <c r="AW93" s="41">
        <v>0</v>
      </c>
      <c r="AX93" s="41">
        <v>4.7349594097573925E-3</v>
      </c>
      <c r="AY93" s="41">
        <v>9.1170442527324495E-4</v>
      </c>
      <c r="AZ93" s="79">
        <v>5.1935246539340731</v>
      </c>
      <c r="BA93" s="41">
        <v>4.1135190392857339E-3</v>
      </c>
      <c r="BB93" s="41">
        <v>1.146437617825061E-3</v>
      </c>
      <c r="BC93" s="41">
        <v>0</v>
      </c>
      <c r="BD93" s="41">
        <v>0</v>
      </c>
      <c r="BE93" s="41">
        <v>5.2599566571107943E-3</v>
      </c>
      <c r="BF93" s="41">
        <v>1.3062368499016685E-3</v>
      </c>
      <c r="BG93" s="41">
        <v>1.4877068766898951</v>
      </c>
      <c r="BH93" s="79">
        <v>4.0268016152711938</v>
      </c>
      <c r="BI93" s="41">
        <v>3.6730376834067515</v>
      </c>
      <c r="BJ93" s="41">
        <v>8.4878314204750147</v>
      </c>
      <c r="BK93" s="41">
        <v>0</v>
      </c>
      <c r="BL93" s="41">
        <v>9.1207148770635076</v>
      </c>
      <c r="BM93" s="41">
        <v>21.281583980945271</v>
      </c>
      <c r="BN93" s="41">
        <v>4.1135190392857339E-3</v>
      </c>
      <c r="BO93" s="41">
        <v>-7.8026048347363663E-4</v>
      </c>
      <c r="BP93" s="41">
        <v>1.146437617825061E-3</v>
      </c>
      <c r="BQ93" s="41">
        <v>0</v>
      </c>
      <c r="BR93" s="41">
        <v>0</v>
      </c>
      <c r="BS93" s="41">
        <v>0</v>
      </c>
      <c r="BT93" s="41">
        <v>0</v>
      </c>
      <c r="BU93" s="41">
        <v>0</v>
      </c>
      <c r="BV93" s="41">
        <v>0</v>
      </c>
      <c r="BW93" s="41">
        <v>0</v>
      </c>
      <c r="BX93" s="41">
        <v>2.2859212596338489E-3</v>
      </c>
      <c r="BY93" s="41"/>
      <c r="BZ93" s="41">
        <v>0</v>
      </c>
      <c r="CA93" s="41">
        <v>0</v>
      </c>
      <c r="CB93" s="41">
        <v>4.4796961736371585E-3</v>
      </c>
      <c r="CC93" s="41">
        <v>2.2859212596338489E-3</v>
      </c>
      <c r="CD93" s="79">
        <v>1.7154745210177864</v>
      </c>
      <c r="CE93" s="41">
        <v>17.872529796003683</v>
      </c>
      <c r="CF93" s="41">
        <v>7.5085339183534209E-5</v>
      </c>
      <c r="CG93" s="41">
        <v>-1.2650066267192692E-5</v>
      </c>
      <c r="CH93" s="41">
        <v>6.2435272916341511E-5</v>
      </c>
      <c r="CI93" s="41">
        <v>3.754231432455642E-6</v>
      </c>
      <c r="CJ93" s="41">
        <v>-6.325033133596336E-7</v>
      </c>
      <c r="CK93" s="41">
        <v>3.1217281190960084E-6</v>
      </c>
      <c r="CL93" s="41"/>
      <c r="CM93" s="41">
        <v>-1.0704972643600183E-4</v>
      </c>
      <c r="CN93" s="41" t="s">
        <v>542</v>
      </c>
      <c r="CO93" s="41">
        <v>0</v>
      </c>
      <c r="CP93" s="41">
        <v>0</v>
      </c>
      <c r="CQ93" s="41">
        <v>-7.8026048347363663E-4</v>
      </c>
      <c r="CR93" s="41">
        <v>0</v>
      </c>
      <c r="CS93" s="41">
        <v>0</v>
      </c>
      <c r="CT93" s="41">
        <v>-7.8026048347363663E-4</v>
      </c>
      <c r="CU93" s="41">
        <v>0</v>
      </c>
      <c r="CV93" s="41">
        <v>9999</v>
      </c>
      <c r="CW93" s="87">
        <v>0</v>
      </c>
    </row>
    <row r="94" spans="1:101" s="21" customFormat="1">
      <c r="A94" s="21" t="s">
        <v>614</v>
      </c>
      <c r="B94" s="21" t="s">
        <v>643</v>
      </c>
      <c r="C94" s="41">
        <v>18</v>
      </c>
      <c r="D94" s="41">
        <v>0</v>
      </c>
      <c r="E94" s="41">
        <v>0</v>
      </c>
      <c r="F94" s="41">
        <v>0</v>
      </c>
      <c r="G94" s="41">
        <v>0</v>
      </c>
      <c r="H94" s="41">
        <v>0</v>
      </c>
      <c r="I94" s="41" t="s">
        <v>542</v>
      </c>
      <c r="J94" s="41"/>
      <c r="K94" s="41"/>
      <c r="L94" s="41">
        <v>0</v>
      </c>
      <c r="M94" s="41">
        <v>0</v>
      </c>
      <c r="N94" s="41">
        <v>0</v>
      </c>
      <c r="O94" s="41">
        <v>0</v>
      </c>
      <c r="P94" s="41">
        <v>0</v>
      </c>
      <c r="Q94" s="41">
        <v>0</v>
      </c>
      <c r="R94" s="41">
        <v>0</v>
      </c>
      <c r="S94" s="41">
        <v>0</v>
      </c>
      <c r="T94" s="41">
        <v>0</v>
      </c>
      <c r="U94" s="41">
        <v>0</v>
      </c>
      <c r="V94" s="41" t="s">
        <v>230</v>
      </c>
      <c r="W94" s="41" t="s">
        <v>230</v>
      </c>
      <c r="X94" s="41" t="s">
        <v>230</v>
      </c>
      <c r="Y94" s="41" t="s">
        <v>230</v>
      </c>
      <c r="Z94" s="41">
        <v>0</v>
      </c>
      <c r="AA94" s="41">
        <v>0</v>
      </c>
      <c r="AB94" s="41">
        <v>0</v>
      </c>
      <c r="AC94" s="41">
        <v>0</v>
      </c>
      <c r="AD94" s="41">
        <v>0</v>
      </c>
      <c r="AE94" s="41">
        <v>0</v>
      </c>
      <c r="AF94" s="41">
        <v>0</v>
      </c>
      <c r="AG94" s="41">
        <v>0</v>
      </c>
      <c r="AH94" s="41">
        <v>0</v>
      </c>
      <c r="AI94" s="41">
        <v>0</v>
      </c>
      <c r="AJ94" s="41">
        <v>0</v>
      </c>
      <c r="AK94" s="41">
        <v>0</v>
      </c>
      <c r="AL94" s="41">
        <v>0</v>
      </c>
      <c r="AM94" s="41">
        <v>0</v>
      </c>
      <c r="AN94" s="41">
        <v>0</v>
      </c>
      <c r="AO94" s="41">
        <v>0</v>
      </c>
      <c r="AP94" s="41">
        <v>0</v>
      </c>
      <c r="AQ94" s="41">
        <v>0</v>
      </c>
      <c r="AR94" s="41">
        <v>0</v>
      </c>
      <c r="AS94" s="79">
        <v>9999</v>
      </c>
      <c r="AT94" s="41">
        <v>0</v>
      </c>
      <c r="AU94" s="41">
        <v>0</v>
      </c>
      <c r="AV94" s="41">
        <v>0</v>
      </c>
      <c r="AW94" s="41">
        <v>0</v>
      </c>
      <c r="AX94" s="41">
        <v>0</v>
      </c>
      <c r="AY94" s="41">
        <v>0</v>
      </c>
      <c r="AZ94" s="79">
        <v>9999</v>
      </c>
      <c r="BA94" s="41">
        <v>0</v>
      </c>
      <c r="BB94" s="41">
        <v>0</v>
      </c>
      <c r="BC94" s="41">
        <v>0</v>
      </c>
      <c r="BD94" s="41">
        <v>0</v>
      </c>
      <c r="BE94" s="41">
        <v>0</v>
      </c>
      <c r="BF94" s="41">
        <v>0</v>
      </c>
      <c r="BG94" s="41">
        <v>9999</v>
      </c>
      <c r="BH94" s="79">
        <v>9999</v>
      </c>
      <c r="BI94" s="41">
        <v>9999</v>
      </c>
      <c r="BJ94" s="41">
        <v>9999</v>
      </c>
      <c r="BK94" s="41">
        <v>9999</v>
      </c>
      <c r="BL94" s="41">
        <v>9999</v>
      </c>
      <c r="BM94" s="41">
        <v>9999</v>
      </c>
      <c r="BN94" s="41">
        <v>0</v>
      </c>
      <c r="BO94" s="41">
        <v>0</v>
      </c>
      <c r="BP94" s="41">
        <v>0</v>
      </c>
      <c r="BQ94" s="41">
        <v>0</v>
      </c>
      <c r="BR94" s="41">
        <v>0</v>
      </c>
      <c r="BS94" s="41">
        <v>0</v>
      </c>
      <c r="BT94" s="41">
        <v>0</v>
      </c>
      <c r="BU94" s="41">
        <v>0</v>
      </c>
      <c r="BV94" s="41">
        <v>0</v>
      </c>
      <c r="BW94" s="41">
        <v>0</v>
      </c>
      <c r="BX94" s="41">
        <v>0</v>
      </c>
      <c r="BY94" s="41"/>
      <c r="BZ94" s="41">
        <v>0</v>
      </c>
      <c r="CA94" s="41">
        <v>0</v>
      </c>
      <c r="CB94" s="41">
        <v>0</v>
      </c>
      <c r="CC94" s="41">
        <v>0</v>
      </c>
      <c r="CD94" s="79">
        <v>9999</v>
      </c>
      <c r="CE94" s="41">
        <v>9999</v>
      </c>
      <c r="CF94" s="41">
        <v>0</v>
      </c>
      <c r="CG94" s="41">
        <v>0</v>
      </c>
      <c r="CH94" s="41">
        <v>0</v>
      </c>
      <c r="CI94" s="41">
        <v>0</v>
      </c>
      <c r="CJ94" s="41">
        <v>0</v>
      </c>
      <c r="CK94" s="41">
        <v>0</v>
      </c>
      <c r="CL94" s="41"/>
      <c r="CM94" s="41">
        <v>0</v>
      </c>
      <c r="CN94" s="41" t="s">
        <v>542</v>
      </c>
      <c r="CO94" s="41">
        <v>0</v>
      </c>
      <c r="CP94" s="41">
        <v>0</v>
      </c>
      <c r="CQ94" s="41">
        <v>0</v>
      </c>
      <c r="CR94" s="41">
        <v>0</v>
      </c>
      <c r="CS94" s="41">
        <v>0</v>
      </c>
      <c r="CT94" s="41">
        <v>0</v>
      </c>
      <c r="CU94" s="41">
        <v>0</v>
      </c>
      <c r="CV94" s="41">
        <v>9999</v>
      </c>
      <c r="CW94" s="79">
        <v>9999</v>
      </c>
    </row>
    <row r="95" spans="1:101" s="21" customFormat="1">
      <c r="A95" s="21" t="s">
        <v>615</v>
      </c>
      <c r="B95" s="21" t="s">
        <v>644</v>
      </c>
      <c r="C95" s="41">
        <v>18</v>
      </c>
      <c r="D95" s="41">
        <v>0</v>
      </c>
      <c r="E95" s="41">
        <v>0</v>
      </c>
      <c r="F95" s="41">
        <v>0</v>
      </c>
      <c r="G95" s="41">
        <v>0</v>
      </c>
      <c r="H95" s="41">
        <v>0</v>
      </c>
      <c r="I95" s="41" t="s">
        <v>542</v>
      </c>
      <c r="J95" s="41"/>
      <c r="K95" s="41"/>
      <c r="L95" s="41">
        <v>0</v>
      </c>
      <c r="M95" s="41">
        <v>0</v>
      </c>
      <c r="N95" s="41">
        <v>0</v>
      </c>
      <c r="O95" s="41">
        <v>0</v>
      </c>
      <c r="P95" s="41">
        <v>0</v>
      </c>
      <c r="Q95" s="41">
        <v>0</v>
      </c>
      <c r="R95" s="41">
        <v>0</v>
      </c>
      <c r="S95" s="41">
        <v>0</v>
      </c>
      <c r="T95" s="41">
        <v>0</v>
      </c>
      <c r="U95" s="41">
        <v>0</v>
      </c>
      <c r="V95" s="41" t="s">
        <v>230</v>
      </c>
      <c r="W95" s="41" t="s">
        <v>230</v>
      </c>
      <c r="X95" s="41" t="s">
        <v>230</v>
      </c>
      <c r="Y95" s="41" t="s">
        <v>230</v>
      </c>
      <c r="Z95" s="41">
        <v>0</v>
      </c>
      <c r="AA95" s="41">
        <v>0</v>
      </c>
      <c r="AB95" s="41">
        <v>0</v>
      </c>
      <c r="AC95" s="41">
        <v>0</v>
      </c>
      <c r="AD95" s="41">
        <v>0</v>
      </c>
      <c r="AE95" s="41">
        <v>0</v>
      </c>
      <c r="AF95" s="41">
        <v>0</v>
      </c>
      <c r="AG95" s="41">
        <v>0</v>
      </c>
      <c r="AH95" s="41">
        <v>0</v>
      </c>
      <c r="AI95" s="41">
        <v>0</v>
      </c>
      <c r="AJ95" s="41">
        <v>0</v>
      </c>
      <c r="AK95" s="41">
        <v>0</v>
      </c>
      <c r="AL95" s="41">
        <v>0</v>
      </c>
      <c r="AM95" s="41">
        <v>0</v>
      </c>
      <c r="AN95" s="41">
        <v>0</v>
      </c>
      <c r="AO95" s="41">
        <v>0</v>
      </c>
      <c r="AP95" s="41">
        <v>0</v>
      </c>
      <c r="AQ95" s="41">
        <v>0</v>
      </c>
      <c r="AR95" s="41">
        <v>0</v>
      </c>
      <c r="AS95" s="79">
        <v>9999</v>
      </c>
      <c r="AT95" s="41">
        <v>0</v>
      </c>
      <c r="AU95" s="41">
        <v>0</v>
      </c>
      <c r="AV95" s="41">
        <v>0</v>
      </c>
      <c r="AW95" s="41">
        <v>0</v>
      </c>
      <c r="AX95" s="41">
        <v>0</v>
      </c>
      <c r="AY95" s="41">
        <v>0</v>
      </c>
      <c r="AZ95" s="79">
        <v>9999</v>
      </c>
      <c r="BA95" s="41">
        <v>0</v>
      </c>
      <c r="BB95" s="41">
        <v>0</v>
      </c>
      <c r="BC95" s="41">
        <v>0</v>
      </c>
      <c r="BD95" s="41">
        <v>0</v>
      </c>
      <c r="BE95" s="41">
        <v>0</v>
      </c>
      <c r="BF95" s="41">
        <v>0</v>
      </c>
      <c r="BG95" s="41">
        <v>9999</v>
      </c>
      <c r="BH95" s="79">
        <v>9999</v>
      </c>
      <c r="BI95" s="41">
        <v>9999</v>
      </c>
      <c r="BJ95" s="41">
        <v>9999</v>
      </c>
      <c r="BK95" s="41">
        <v>9999</v>
      </c>
      <c r="BL95" s="41">
        <v>9999</v>
      </c>
      <c r="BM95" s="41">
        <v>9999</v>
      </c>
      <c r="BN95" s="41">
        <v>0</v>
      </c>
      <c r="BO95" s="41">
        <v>0</v>
      </c>
      <c r="BP95" s="41">
        <v>0</v>
      </c>
      <c r="BQ95" s="41">
        <v>0</v>
      </c>
      <c r="BR95" s="41">
        <v>0</v>
      </c>
      <c r="BS95" s="41">
        <v>0</v>
      </c>
      <c r="BT95" s="41">
        <v>0</v>
      </c>
      <c r="BU95" s="41">
        <v>0</v>
      </c>
      <c r="BV95" s="41">
        <v>0</v>
      </c>
      <c r="BW95" s="41">
        <v>0</v>
      </c>
      <c r="BX95" s="41">
        <v>0</v>
      </c>
      <c r="BY95" s="41"/>
      <c r="BZ95" s="41">
        <v>0</v>
      </c>
      <c r="CA95" s="41">
        <v>0</v>
      </c>
      <c r="CB95" s="41">
        <v>0</v>
      </c>
      <c r="CC95" s="41">
        <v>0</v>
      </c>
      <c r="CD95" s="79">
        <v>9999</v>
      </c>
      <c r="CE95" s="41">
        <v>9999</v>
      </c>
      <c r="CF95" s="41">
        <v>0</v>
      </c>
      <c r="CG95" s="41">
        <v>0</v>
      </c>
      <c r="CH95" s="41">
        <v>0</v>
      </c>
      <c r="CI95" s="41">
        <v>0</v>
      </c>
      <c r="CJ95" s="41">
        <v>0</v>
      </c>
      <c r="CK95" s="41">
        <v>0</v>
      </c>
      <c r="CL95" s="41"/>
      <c r="CM95" s="41">
        <v>0</v>
      </c>
      <c r="CN95" s="41" t="s">
        <v>542</v>
      </c>
      <c r="CO95" s="41">
        <v>0</v>
      </c>
      <c r="CP95" s="41">
        <v>0</v>
      </c>
      <c r="CQ95" s="41">
        <v>0</v>
      </c>
      <c r="CR95" s="41">
        <v>0</v>
      </c>
      <c r="CS95" s="41">
        <v>0</v>
      </c>
      <c r="CT95" s="41">
        <v>0</v>
      </c>
      <c r="CU95" s="41">
        <v>0</v>
      </c>
      <c r="CV95" s="41">
        <v>9999</v>
      </c>
      <c r="CW95" s="79">
        <v>9999</v>
      </c>
    </row>
    <row r="96" spans="1:101" s="21" customFormat="1">
      <c r="A96" s="21" t="s">
        <v>616</v>
      </c>
      <c r="B96" s="21" t="s">
        <v>645</v>
      </c>
      <c r="C96" s="41">
        <v>18</v>
      </c>
      <c r="D96" s="41">
        <v>0</v>
      </c>
      <c r="E96" s="41">
        <v>0</v>
      </c>
      <c r="F96" s="41">
        <v>0</v>
      </c>
      <c r="G96" s="41">
        <v>0</v>
      </c>
      <c r="H96" s="41">
        <v>0</v>
      </c>
      <c r="I96" s="41" t="s">
        <v>542</v>
      </c>
      <c r="J96" s="41"/>
      <c r="K96" s="41"/>
      <c r="L96" s="41">
        <v>0</v>
      </c>
      <c r="M96" s="41">
        <v>0</v>
      </c>
      <c r="N96" s="41">
        <v>0</v>
      </c>
      <c r="O96" s="41">
        <v>0</v>
      </c>
      <c r="P96" s="41">
        <v>0</v>
      </c>
      <c r="Q96" s="41">
        <v>0</v>
      </c>
      <c r="R96" s="41">
        <v>0</v>
      </c>
      <c r="S96" s="41">
        <v>0</v>
      </c>
      <c r="T96" s="41">
        <v>0</v>
      </c>
      <c r="U96" s="41">
        <v>0</v>
      </c>
      <c r="V96" s="41" t="s">
        <v>230</v>
      </c>
      <c r="W96" s="41" t="s">
        <v>230</v>
      </c>
      <c r="X96" s="41" t="s">
        <v>230</v>
      </c>
      <c r="Y96" s="41" t="s">
        <v>230</v>
      </c>
      <c r="Z96" s="41">
        <v>0</v>
      </c>
      <c r="AA96" s="41">
        <v>0</v>
      </c>
      <c r="AB96" s="41">
        <v>0</v>
      </c>
      <c r="AC96" s="41">
        <v>0</v>
      </c>
      <c r="AD96" s="41">
        <v>0</v>
      </c>
      <c r="AE96" s="41">
        <v>0</v>
      </c>
      <c r="AF96" s="41">
        <v>0</v>
      </c>
      <c r="AG96" s="41">
        <v>0</v>
      </c>
      <c r="AH96" s="41">
        <v>0</v>
      </c>
      <c r="AI96" s="41">
        <v>0</v>
      </c>
      <c r="AJ96" s="41">
        <v>0</v>
      </c>
      <c r="AK96" s="41">
        <v>0</v>
      </c>
      <c r="AL96" s="41">
        <v>0</v>
      </c>
      <c r="AM96" s="41">
        <v>0</v>
      </c>
      <c r="AN96" s="41">
        <v>0</v>
      </c>
      <c r="AO96" s="41">
        <v>0</v>
      </c>
      <c r="AP96" s="41">
        <v>0</v>
      </c>
      <c r="AQ96" s="41">
        <v>0</v>
      </c>
      <c r="AR96" s="41">
        <v>0</v>
      </c>
      <c r="AS96" s="79">
        <v>9999</v>
      </c>
      <c r="AT96" s="41">
        <v>0</v>
      </c>
      <c r="AU96" s="41">
        <v>0</v>
      </c>
      <c r="AV96" s="41">
        <v>0</v>
      </c>
      <c r="AW96" s="41">
        <v>0</v>
      </c>
      <c r="AX96" s="41">
        <v>0</v>
      </c>
      <c r="AY96" s="41">
        <v>0</v>
      </c>
      <c r="AZ96" s="79">
        <v>9999</v>
      </c>
      <c r="BA96" s="41">
        <v>0</v>
      </c>
      <c r="BB96" s="41">
        <v>0</v>
      </c>
      <c r="BC96" s="41">
        <v>0</v>
      </c>
      <c r="BD96" s="41">
        <v>0</v>
      </c>
      <c r="BE96" s="41">
        <v>0</v>
      </c>
      <c r="BF96" s="41">
        <v>0</v>
      </c>
      <c r="BG96" s="41">
        <v>9999</v>
      </c>
      <c r="BH96" s="79">
        <v>9999</v>
      </c>
      <c r="BI96" s="41">
        <v>9999</v>
      </c>
      <c r="BJ96" s="41">
        <v>9999</v>
      </c>
      <c r="BK96" s="41">
        <v>9999</v>
      </c>
      <c r="BL96" s="41">
        <v>9999</v>
      </c>
      <c r="BM96" s="41">
        <v>9999</v>
      </c>
      <c r="BN96" s="41">
        <v>0</v>
      </c>
      <c r="BO96" s="41">
        <v>0</v>
      </c>
      <c r="BP96" s="41">
        <v>0</v>
      </c>
      <c r="BQ96" s="41">
        <v>0</v>
      </c>
      <c r="BR96" s="41">
        <v>0</v>
      </c>
      <c r="BS96" s="41">
        <v>0</v>
      </c>
      <c r="BT96" s="41">
        <v>0</v>
      </c>
      <c r="BU96" s="41">
        <v>0</v>
      </c>
      <c r="BV96" s="41">
        <v>0</v>
      </c>
      <c r="BW96" s="41">
        <v>0</v>
      </c>
      <c r="BX96" s="41">
        <v>0</v>
      </c>
      <c r="BY96" s="41"/>
      <c r="BZ96" s="41">
        <v>0</v>
      </c>
      <c r="CA96" s="41">
        <v>0</v>
      </c>
      <c r="CB96" s="41">
        <v>0</v>
      </c>
      <c r="CC96" s="41">
        <v>0</v>
      </c>
      <c r="CD96" s="79">
        <v>9999</v>
      </c>
      <c r="CE96" s="41">
        <v>9999</v>
      </c>
      <c r="CF96" s="41">
        <v>0</v>
      </c>
      <c r="CG96" s="41">
        <v>0</v>
      </c>
      <c r="CH96" s="41">
        <v>0</v>
      </c>
      <c r="CI96" s="41">
        <v>0</v>
      </c>
      <c r="CJ96" s="41">
        <v>0</v>
      </c>
      <c r="CK96" s="41">
        <v>0</v>
      </c>
      <c r="CL96" s="41"/>
      <c r="CM96" s="41">
        <v>0</v>
      </c>
      <c r="CN96" s="41" t="s">
        <v>542</v>
      </c>
      <c r="CO96" s="41">
        <v>0</v>
      </c>
      <c r="CP96" s="41">
        <v>0</v>
      </c>
      <c r="CQ96" s="41">
        <v>0</v>
      </c>
      <c r="CR96" s="41">
        <v>0</v>
      </c>
      <c r="CS96" s="41">
        <v>0</v>
      </c>
      <c r="CT96" s="41">
        <v>0</v>
      </c>
      <c r="CU96" s="41">
        <v>0</v>
      </c>
      <c r="CV96" s="41">
        <v>9999</v>
      </c>
      <c r="CW96" s="79">
        <v>9999</v>
      </c>
    </row>
    <row r="97" spans="1:101" s="21" customFormat="1">
      <c r="A97" s="21" t="s">
        <v>608</v>
      </c>
      <c r="B97" s="21" t="s">
        <v>646</v>
      </c>
      <c r="C97" s="41">
        <v>18</v>
      </c>
      <c r="D97" s="41">
        <v>5.2505339716621233E-2</v>
      </c>
      <c r="E97" s="41">
        <v>-7.6434136706466445E-4</v>
      </c>
      <c r="F97" s="41">
        <v>1.4126359570658059E-2</v>
      </c>
      <c r="G97" s="41">
        <v>0</v>
      </c>
      <c r="H97" s="41">
        <v>0</v>
      </c>
      <c r="I97" s="41" t="s">
        <v>542</v>
      </c>
      <c r="J97" s="41"/>
      <c r="K97" s="41"/>
      <c r="L97" s="41">
        <v>5.6432492801927275E-2</v>
      </c>
      <c r="M97" s="41">
        <v>1.0608539450049117E-5</v>
      </c>
      <c r="N97" s="41">
        <v>1.0531971769630049E-5</v>
      </c>
      <c r="O97" s="41">
        <v>-7.7198478648704604E-4</v>
      </c>
      <c r="P97" s="41">
        <v>0</v>
      </c>
      <c r="Q97" s="41">
        <v>0</v>
      </c>
      <c r="R97" s="41">
        <v>2.8169848053942272E-3</v>
      </c>
      <c r="S97" s="41">
        <v>6.5096234242958137E-3</v>
      </c>
      <c r="T97" s="41">
        <v>0</v>
      </c>
      <c r="U97" s="41">
        <v>6.9950045269317083E-3</v>
      </c>
      <c r="V97" s="41" t="s">
        <v>230</v>
      </c>
      <c r="W97" s="41" t="s">
        <v>230</v>
      </c>
      <c r="X97" s="41" t="s">
        <v>230</v>
      </c>
      <c r="Y97" s="41" t="s">
        <v>230</v>
      </c>
      <c r="Z97" s="41">
        <v>0</v>
      </c>
      <c r="AA97" s="41">
        <v>0</v>
      </c>
      <c r="AB97" s="41">
        <v>0</v>
      </c>
      <c r="AC97" s="41">
        <v>0</v>
      </c>
      <c r="AD97" s="41">
        <v>0</v>
      </c>
      <c r="AE97" s="41">
        <v>0</v>
      </c>
      <c r="AF97" s="41">
        <v>0</v>
      </c>
      <c r="AG97" s="41">
        <v>0</v>
      </c>
      <c r="AH97" s="41">
        <v>2.8169848053942272E-3</v>
      </c>
      <c r="AI97" s="41">
        <v>6.5096234242958137E-3</v>
      </c>
      <c r="AJ97" s="41">
        <v>0</v>
      </c>
      <c r="AK97" s="41">
        <v>6.9950045269317083E-3</v>
      </c>
      <c r="AL97" s="41">
        <v>1.6321612756621751E-2</v>
      </c>
      <c r="AM97" s="41">
        <v>2.9370768806344018E-2</v>
      </c>
      <c r="AN97" s="41">
        <v>3.7485113424104185E-3</v>
      </c>
      <c r="AO97" s="41">
        <v>0</v>
      </c>
      <c r="AP97" s="41">
        <v>0</v>
      </c>
      <c r="AQ97" s="41">
        <v>3.3119280148754433E-2</v>
      </c>
      <c r="AR97" s="41">
        <v>2.8169848053942272E-3</v>
      </c>
      <c r="AS97" s="79">
        <v>11.756996376173035</v>
      </c>
      <c r="AT97" s="41">
        <v>2.9370768806344018E-2</v>
      </c>
      <c r="AU97" s="41">
        <v>4.4371209355630343E-3</v>
      </c>
      <c r="AV97" s="41">
        <v>0</v>
      </c>
      <c r="AW97" s="41">
        <v>0</v>
      </c>
      <c r="AX97" s="41">
        <v>3.380788974190705E-2</v>
      </c>
      <c r="AY97" s="41">
        <v>6.5096234242958137E-3</v>
      </c>
      <c r="AZ97" s="79">
        <v>5.1935246539340731</v>
      </c>
      <c r="BA97" s="41">
        <v>2.9370768806344018E-2</v>
      </c>
      <c r="BB97" s="41">
        <v>8.1856322779734533E-3</v>
      </c>
      <c r="BC97" s="41">
        <v>0</v>
      </c>
      <c r="BD97" s="41">
        <v>0</v>
      </c>
      <c r="BE97" s="41">
        <v>3.7556401084317466E-2</v>
      </c>
      <c r="BF97" s="41">
        <v>9.3266082296900414E-3</v>
      </c>
      <c r="BG97" s="41">
        <v>1.4877068766898922</v>
      </c>
      <c r="BH97" s="79">
        <v>4.0268016152711938</v>
      </c>
      <c r="BI97" s="41">
        <v>3.6730376834067515</v>
      </c>
      <c r="BJ97" s="41">
        <v>8.4878314204750165</v>
      </c>
      <c r="BK97" s="41">
        <v>0</v>
      </c>
      <c r="BL97" s="41">
        <v>9.1207148770635094</v>
      </c>
      <c r="BM97" s="41">
        <v>21.281583980945275</v>
      </c>
      <c r="BN97" s="41">
        <v>2.9370768806344018E-2</v>
      </c>
      <c r="BO97" s="41">
        <v>-5.5711059192787033E-3</v>
      </c>
      <c r="BP97" s="41">
        <v>8.1856322779734533E-3</v>
      </c>
      <c r="BQ97" s="41">
        <v>0</v>
      </c>
      <c r="BR97" s="41">
        <v>0</v>
      </c>
      <c r="BS97" s="41">
        <v>0</v>
      </c>
      <c r="BT97" s="41">
        <v>0</v>
      </c>
      <c r="BU97" s="41">
        <v>0</v>
      </c>
      <c r="BV97" s="41">
        <v>0</v>
      </c>
      <c r="BW97" s="41">
        <v>0</v>
      </c>
      <c r="BX97" s="41">
        <v>1.6321612756621751E-2</v>
      </c>
      <c r="BY97" s="41"/>
      <c r="BZ97" s="41">
        <v>0</v>
      </c>
      <c r="CA97" s="41">
        <v>0</v>
      </c>
      <c r="CB97" s="41">
        <v>3.1985295165038764E-2</v>
      </c>
      <c r="CC97" s="41">
        <v>1.6321612756621751E-2</v>
      </c>
      <c r="CD97" s="79">
        <v>1.715474521017786</v>
      </c>
      <c r="CE97" s="41">
        <v>17.872529796003693</v>
      </c>
      <c r="CF97" s="41">
        <v>5.3611375487602829E-4</v>
      </c>
      <c r="CG97" s="41">
        <v>-9.0322220018984402E-5</v>
      </c>
      <c r="CH97" s="41">
        <v>4.4579153485704387E-4</v>
      </c>
      <c r="CI97" s="41">
        <v>2.6805434080915454E-5</v>
      </c>
      <c r="CJ97" s="41">
        <v>-4.5161110009492181E-6</v>
      </c>
      <c r="CK97" s="41">
        <v>2.2289323079966236E-5</v>
      </c>
      <c r="CL97" s="41"/>
      <c r="CM97" s="41">
        <v>-7.6434136706466445E-4</v>
      </c>
      <c r="CN97" s="41" t="s">
        <v>542</v>
      </c>
      <c r="CO97" s="41">
        <v>0</v>
      </c>
      <c r="CP97" s="41">
        <v>0</v>
      </c>
      <c r="CQ97" s="41">
        <v>-5.5711059192787033E-3</v>
      </c>
      <c r="CR97" s="41">
        <v>0</v>
      </c>
      <c r="CS97" s="41">
        <v>0</v>
      </c>
      <c r="CT97" s="41">
        <v>-5.5711059192787033E-3</v>
      </c>
      <c r="CU97" s="41">
        <v>0</v>
      </c>
      <c r="CV97" s="41">
        <v>9999</v>
      </c>
      <c r="CW97" s="87">
        <v>0</v>
      </c>
    </row>
    <row r="98" spans="1:101" s="21" customFormat="1">
      <c r="A98" s="21" t="s">
        <v>604</v>
      </c>
      <c r="B98" s="21" t="s">
        <v>647</v>
      </c>
      <c r="C98" s="41">
        <v>18</v>
      </c>
      <c r="D98" s="41">
        <v>0.2170689648140019</v>
      </c>
      <c r="E98" s="41">
        <v>-3.1599603051558458E-3</v>
      </c>
      <c r="F98" s="41">
        <v>5.8401569538315108E-2</v>
      </c>
      <c r="G98" s="41">
        <v>0</v>
      </c>
      <c r="H98" s="41">
        <v>0</v>
      </c>
      <c r="I98" s="41" t="s">
        <v>542</v>
      </c>
      <c r="J98" s="41"/>
      <c r="K98" s="41"/>
      <c r="L98" s="41">
        <v>0.23330470501670053</v>
      </c>
      <c r="M98" s="41">
        <v>4.3858104509734023E-5</v>
      </c>
      <c r="N98" s="41">
        <v>4.3541556379268072E-5</v>
      </c>
      <c r="O98" s="41">
        <v>-3.1915599319863792E-3</v>
      </c>
      <c r="P98" s="41">
        <v>0</v>
      </c>
      <c r="Q98" s="41">
        <v>0</v>
      </c>
      <c r="R98" s="41">
        <v>1.1646053123433572E-2</v>
      </c>
      <c r="S98" s="41">
        <v>2.6912257413574177E-2</v>
      </c>
      <c r="T98" s="41">
        <v>0</v>
      </c>
      <c r="U98" s="41">
        <v>2.8918932811887982E-2</v>
      </c>
      <c r="V98" s="41" t="s">
        <v>230</v>
      </c>
      <c r="W98" s="41" t="s">
        <v>230</v>
      </c>
      <c r="X98" s="41" t="s">
        <v>230</v>
      </c>
      <c r="Y98" s="41" t="s">
        <v>230</v>
      </c>
      <c r="Z98" s="41">
        <v>0</v>
      </c>
      <c r="AA98" s="41">
        <v>0</v>
      </c>
      <c r="AB98" s="41">
        <v>0</v>
      </c>
      <c r="AC98" s="41">
        <v>0</v>
      </c>
      <c r="AD98" s="41">
        <v>0</v>
      </c>
      <c r="AE98" s="41">
        <v>0</v>
      </c>
      <c r="AF98" s="41">
        <v>0</v>
      </c>
      <c r="AG98" s="41">
        <v>0</v>
      </c>
      <c r="AH98" s="41">
        <v>1.1646053123433572E-2</v>
      </c>
      <c r="AI98" s="41">
        <v>2.6912257413574177E-2</v>
      </c>
      <c r="AJ98" s="41">
        <v>0</v>
      </c>
      <c r="AK98" s="41">
        <v>2.8918932811887982E-2</v>
      </c>
      <c r="AL98" s="41">
        <v>6.7477243348895738E-2</v>
      </c>
      <c r="AM98" s="41">
        <v>0.12142540958679339</v>
      </c>
      <c r="AN98" s="41">
        <v>1.5497194782133591E-2</v>
      </c>
      <c r="AO98" s="41">
        <v>0</v>
      </c>
      <c r="AP98" s="41">
        <v>0</v>
      </c>
      <c r="AQ98" s="41">
        <v>0.13692260436892698</v>
      </c>
      <c r="AR98" s="41">
        <v>1.1646053123433572E-2</v>
      </c>
      <c r="AS98" s="79">
        <v>11.756996376173019</v>
      </c>
      <c r="AT98" s="41">
        <v>0.12142540958679339</v>
      </c>
      <c r="AU98" s="41">
        <v>1.8344062783623938E-2</v>
      </c>
      <c r="AV98" s="41">
        <v>0</v>
      </c>
      <c r="AW98" s="41">
        <v>0</v>
      </c>
      <c r="AX98" s="41">
        <v>0.13976947237041731</v>
      </c>
      <c r="AY98" s="41">
        <v>2.6912257413574177E-2</v>
      </c>
      <c r="AZ98" s="79">
        <v>5.1935246539340651</v>
      </c>
      <c r="BA98" s="41">
        <v>0.12142540958679339</v>
      </c>
      <c r="BB98" s="41">
        <v>3.3841257565757531E-2</v>
      </c>
      <c r="BC98" s="41">
        <v>0</v>
      </c>
      <c r="BD98" s="41">
        <v>0</v>
      </c>
      <c r="BE98" s="41">
        <v>0.15526666715255091</v>
      </c>
      <c r="BF98" s="41">
        <v>3.8558310537007749E-2</v>
      </c>
      <c r="BG98" s="41">
        <v>1.4877068766898891</v>
      </c>
      <c r="BH98" s="79">
        <v>4.0268016152711894</v>
      </c>
      <c r="BI98" s="41">
        <v>3.673037683406752</v>
      </c>
      <c r="BJ98" s="41">
        <v>8.4878314204750165</v>
      </c>
      <c r="BK98" s="41">
        <v>0</v>
      </c>
      <c r="BL98" s="41">
        <v>9.1207148770635094</v>
      </c>
      <c r="BM98" s="41">
        <v>21.281583980945278</v>
      </c>
      <c r="BN98" s="41">
        <v>0.12142540958679339</v>
      </c>
      <c r="BO98" s="41">
        <v>-2.3032213509974926E-2</v>
      </c>
      <c r="BP98" s="41">
        <v>3.3841257565757531E-2</v>
      </c>
      <c r="BQ98" s="41">
        <v>0</v>
      </c>
      <c r="BR98" s="41">
        <v>0</v>
      </c>
      <c r="BS98" s="41">
        <v>0</v>
      </c>
      <c r="BT98" s="41">
        <v>0</v>
      </c>
      <c r="BU98" s="41">
        <v>0</v>
      </c>
      <c r="BV98" s="41">
        <v>0</v>
      </c>
      <c r="BW98" s="41">
        <v>0</v>
      </c>
      <c r="BX98" s="41">
        <v>6.7477243348895738E-2</v>
      </c>
      <c r="BY98" s="41"/>
      <c r="BZ98" s="41">
        <v>0</v>
      </c>
      <c r="CA98" s="41">
        <v>0</v>
      </c>
      <c r="CB98" s="41">
        <v>0.13223445364257599</v>
      </c>
      <c r="CC98" s="41">
        <v>6.7477243348895738E-2</v>
      </c>
      <c r="CD98" s="79">
        <v>1.715474521017784</v>
      </c>
      <c r="CE98" s="41">
        <v>17.872529796003693</v>
      </c>
      <c r="CF98" s="41">
        <v>2.216415671654961E-3</v>
      </c>
      <c r="CG98" s="41">
        <v>-3.7341251204240619E-4</v>
      </c>
      <c r="CH98" s="41">
        <v>1.8430031596125549E-3</v>
      </c>
      <c r="CI98" s="41">
        <v>1.1081973488293276E-4</v>
      </c>
      <c r="CJ98" s="41">
        <v>-1.8670625602120318E-5</v>
      </c>
      <c r="CK98" s="41">
        <v>9.2149109280812442E-5</v>
      </c>
      <c r="CL98" s="41"/>
      <c r="CM98" s="41">
        <v>-3.1599603051558458E-3</v>
      </c>
      <c r="CN98" s="41" t="s">
        <v>542</v>
      </c>
      <c r="CO98" s="41">
        <v>0</v>
      </c>
      <c r="CP98" s="41">
        <v>0</v>
      </c>
      <c r="CQ98" s="41">
        <v>-2.3032213509974926E-2</v>
      </c>
      <c r="CR98" s="41">
        <v>0</v>
      </c>
      <c r="CS98" s="41">
        <v>0</v>
      </c>
      <c r="CT98" s="41">
        <v>-2.3032213509974926E-2</v>
      </c>
      <c r="CU98" s="41">
        <v>0</v>
      </c>
      <c r="CV98" s="41">
        <v>9999</v>
      </c>
      <c r="CW98" s="87">
        <v>0</v>
      </c>
    </row>
    <row r="99" spans="1:101" s="21" customFormat="1">
      <c r="A99" s="21" t="s">
        <v>617</v>
      </c>
      <c r="B99" s="21" t="s">
        <v>648</v>
      </c>
      <c r="C99" s="41">
        <v>18</v>
      </c>
      <c r="D99" s="41">
        <v>0</v>
      </c>
      <c r="E99" s="41">
        <v>0</v>
      </c>
      <c r="F99" s="41">
        <v>0</v>
      </c>
      <c r="G99" s="41">
        <v>0</v>
      </c>
      <c r="H99" s="41">
        <v>0</v>
      </c>
      <c r="I99" s="41" t="s">
        <v>542</v>
      </c>
      <c r="J99" s="41"/>
      <c r="K99" s="41"/>
      <c r="L99" s="41">
        <v>0</v>
      </c>
      <c r="M99" s="41">
        <v>0</v>
      </c>
      <c r="N99" s="41">
        <v>0</v>
      </c>
      <c r="O99" s="41">
        <v>0</v>
      </c>
      <c r="P99" s="41">
        <v>0</v>
      </c>
      <c r="Q99" s="41">
        <v>0</v>
      </c>
      <c r="R99" s="41">
        <v>0</v>
      </c>
      <c r="S99" s="41">
        <v>0</v>
      </c>
      <c r="T99" s="41">
        <v>0</v>
      </c>
      <c r="U99" s="41">
        <v>0</v>
      </c>
      <c r="V99" s="41" t="s">
        <v>230</v>
      </c>
      <c r="W99" s="41" t="s">
        <v>230</v>
      </c>
      <c r="X99" s="41" t="s">
        <v>230</v>
      </c>
      <c r="Y99" s="41" t="s">
        <v>230</v>
      </c>
      <c r="Z99" s="41">
        <v>0</v>
      </c>
      <c r="AA99" s="41">
        <v>0</v>
      </c>
      <c r="AB99" s="41">
        <v>0</v>
      </c>
      <c r="AC99" s="41">
        <v>0</v>
      </c>
      <c r="AD99" s="41">
        <v>0</v>
      </c>
      <c r="AE99" s="41">
        <v>0</v>
      </c>
      <c r="AF99" s="41">
        <v>0</v>
      </c>
      <c r="AG99" s="41">
        <v>0</v>
      </c>
      <c r="AH99" s="41">
        <v>0</v>
      </c>
      <c r="AI99" s="41">
        <v>0</v>
      </c>
      <c r="AJ99" s="41">
        <v>0</v>
      </c>
      <c r="AK99" s="41">
        <v>0</v>
      </c>
      <c r="AL99" s="41">
        <v>0</v>
      </c>
      <c r="AM99" s="41">
        <v>0</v>
      </c>
      <c r="AN99" s="41">
        <v>0</v>
      </c>
      <c r="AO99" s="41">
        <v>0</v>
      </c>
      <c r="AP99" s="41">
        <v>0</v>
      </c>
      <c r="AQ99" s="41">
        <v>0</v>
      </c>
      <c r="AR99" s="41">
        <v>0</v>
      </c>
      <c r="AS99" s="79">
        <v>9999</v>
      </c>
      <c r="AT99" s="41">
        <v>0</v>
      </c>
      <c r="AU99" s="41">
        <v>0</v>
      </c>
      <c r="AV99" s="41">
        <v>0</v>
      </c>
      <c r="AW99" s="41">
        <v>0</v>
      </c>
      <c r="AX99" s="41">
        <v>0</v>
      </c>
      <c r="AY99" s="41">
        <v>0</v>
      </c>
      <c r="AZ99" s="79">
        <v>9999</v>
      </c>
      <c r="BA99" s="41">
        <v>0</v>
      </c>
      <c r="BB99" s="41">
        <v>0</v>
      </c>
      <c r="BC99" s="41">
        <v>0</v>
      </c>
      <c r="BD99" s="41">
        <v>0</v>
      </c>
      <c r="BE99" s="41">
        <v>0</v>
      </c>
      <c r="BF99" s="41">
        <v>0</v>
      </c>
      <c r="BG99" s="41">
        <v>9999</v>
      </c>
      <c r="BH99" s="79">
        <v>9999</v>
      </c>
      <c r="BI99" s="41">
        <v>9999</v>
      </c>
      <c r="BJ99" s="41">
        <v>9999</v>
      </c>
      <c r="BK99" s="41">
        <v>9999</v>
      </c>
      <c r="BL99" s="41">
        <v>9999</v>
      </c>
      <c r="BM99" s="41">
        <v>9999</v>
      </c>
      <c r="BN99" s="41">
        <v>0</v>
      </c>
      <c r="BO99" s="41">
        <v>0</v>
      </c>
      <c r="BP99" s="41">
        <v>0</v>
      </c>
      <c r="BQ99" s="41">
        <v>0</v>
      </c>
      <c r="BR99" s="41">
        <v>0</v>
      </c>
      <c r="BS99" s="41">
        <v>0</v>
      </c>
      <c r="BT99" s="41">
        <v>0</v>
      </c>
      <c r="BU99" s="41">
        <v>0</v>
      </c>
      <c r="BV99" s="41">
        <v>0</v>
      </c>
      <c r="BW99" s="41">
        <v>0</v>
      </c>
      <c r="BX99" s="41">
        <v>0</v>
      </c>
      <c r="BY99" s="41"/>
      <c r="BZ99" s="41">
        <v>0</v>
      </c>
      <c r="CA99" s="41">
        <v>0</v>
      </c>
      <c r="CB99" s="41">
        <v>0</v>
      </c>
      <c r="CC99" s="41">
        <v>0</v>
      </c>
      <c r="CD99" s="79">
        <v>9999</v>
      </c>
      <c r="CE99" s="41">
        <v>9999</v>
      </c>
      <c r="CF99" s="41">
        <v>0</v>
      </c>
      <c r="CG99" s="41">
        <v>0</v>
      </c>
      <c r="CH99" s="41">
        <v>0</v>
      </c>
      <c r="CI99" s="41">
        <v>0</v>
      </c>
      <c r="CJ99" s="41">
        <v>0</v>
      </c>
      <c r="CK99" s="41">
        <v>0</v>
      </c>
      <c r="CL99" s="41"/>
      <c r="CM99" s="41">
        <v>0</v>
      </c>
      <c r="CN99" s="41" t="s">
        <v>542</v>
      </c>
      <c r="CO99" s="41">
        <v>0</v>
      </c>
      <c r="CP99" s="41">
        <v>0</v>
      </c>
      <c r="CQ99" s="41">
        <v>0</v>
      </c>
      <c r="CR99" s="41">
        <v>0</v>
      </c>
      <c r="CS99" s="41">
        <v>0</v>
      </c>
      <c r="CT99" s="41">
        <v>0</v>
      </c>
      <c r="CU99" s="41">
        <v>0</v>
      </c>
      <c r="CV99" s="41">
        <v>9999</v>
      </c>
      <c r="CW99" s="79">
        <v>9999</v>
      </c>
    </row>
    <row r="100" spans="1:101" s="21" customFormat="1">
      <c r="A100" s="21" t="s">
        <v>618</v>
      </c>
      <c r="B100" s="21" t="s">
        <v>649</v>
      </c>
      <c r="C100" s="41">
        <v>18</v>
      </c>
      <c r="D100" s="41">
        <v>0</v>
      </c>
      <c r="E100" s="41">
        <v>0</v>
      </c>
      <c r="F100" s="41">
        <v>0</v>
      </c>
      <c r="G100" s="41">
        <v>0</v>
      </c>
      <c r="H100" s="41">
        <v>0</v>
      </c>
      <c r="I100" s="41" t="s">
        <v>542</v>
      </c>
      <c r="J100" s="41"/>
      <c r="K100" s="41"/>
      <c r="L100" s="41">
        <v>0</v>
      </c>
      <c r="M100" s="41">
        <v>0</v>
      </c>
      <c r="N100" s="41">
        <v>0</v>
      </c>
      <c r="O100" s="41">
        <v>0</v>
      </c>
      <c r="P100" s="41">
        <v>0</v>
      </c>
      <c r="Q100" s="41">
        <v>0</v>
      </c>
      <c r="R100" s="41">
        <v>0</v>
      </c>
      <c r="S100" s="41">
        <v>0</v>
      </c>
      <c r="T100" s="41">
        <v>0</v>
      </c>
      <c r="U100" s="41">
        <v>0</v>
      </c>
      <c r="V100" s="41" t="s">
        <v>230</v>
      </c>
      <c r="W100" s="41" t="s">
        <v>230</v>
      </c>
      <c r="X100" s="41" t="s">
        <v>230</v>
      </c>
      <c r="Y100" s="41" t="s">
        <v>230</v>
      </c>
      <c r="Z100" s="41">
        <v>0</v>
      </c>
      <c r="AA100" s="41">
        <v>0</v>
      </c>
      <c r="AB100" s="41">
        <v>0</v>
      </c>
      <c r="AC100" s="41">
        <v>0</v>
      </c>
      <c r="AD100" s="41">
        <v>0</v>
      </c>
      <c r="AE100" s="41">
        <v>0</v>
      </c>
      <c r="AF100" s="41">
        <v>0</v>
      </c>
      <c r="AG100" s="41">
        <v>0</v>
      </c>
      <c r="AH100" s="41">
        <v>0</v>
      </c>
      <c r="AI100" s="41">
        <v>0</v>
      </c>
      <c r="AJ100" s="41">
        <v>0</v>
      </c>
      <c r="AK100" s="41">
        <v>0</v>
      </c>
      <c r="AL100" s="41">
        <v>0</v>
      </c>
      <c r="AM100" s="41">
        <v>0</v>
      </c>
      <c r="AN100" s="41">
        <v>0</v>
      </c>
      <c r="AO100" s="41">
        <v>0</v>
      </c>
      <c r="AP100" s="41">
        <v>0</v>
      </c>
      <c r="AQ100" s="41">
        <v>0</v>
      </c>
      <c r="AR100" s="41">
        <v>0</v>
      </c>
      <c r="AS100" s="79">
        <v>9999</v>
      </c>
      <c r="AT100" s="41">
        <v>0</v>
      </c>
      <c r="AU100" s="41">
        <v>0</v>
      </c>
      <c r="AV100" s="41">
        <v>0</v>
      </c>
      <c r="AW100" s="41">
        <v>0</v>
      </c>
      <c r="AX100" s="41">
        <v>0</v>
      </c>
      <c r="AY100" s="41">
        <v>0</v>
      </c>
      <c r="AZ100" s="79">
        <v>9999</v>
      </c>
      <c r="BA100" s="41">
        <v>0</v>
      </c>
      <c r="BB100" s="41">
        <v>0</v>
      </c>
      <c r="BC100" s="41">
        <v>0</v>
      </c>
      <c r="BD100" s="41">
        <v>0</v>
      </c>
      <c r="BE100" s="41">
        <v>0</v>
      </c>
      <c r="BF100" s="41">
        <v>0</v>
      </c>
      <c r="BG100" s="41">
        <v>9999</v>
      </c>
      <c r="BH100" s="79">
        <v>9999</v>
      </c>
      <c r="BI100" s="41">
        <v>9999</v>
      </c>
      <c r="BJ100" s="41">
        <v>9999</v>
      </c>
      <c r="BK100" s="41">
        <v>9999</v>
      </c>
      <c r="BL100" s="41">
        <v>9999</v>
      </c>
      <c r="BM100" s="41">
        <v>9999</v>
      </c>
      <c r="BN100" s="41">
        <v>0</v>
      </c>
      <c r="BO100" s="41">
        <v>0</v>
      </c>
      <c r="BP100" s="41">
        <v>0</v>
      </c>
      <c r="BQ100" s="41">
        <v>0</v>
      </c>
      <c r="BR100" s="41">
        <v>0</v>
      </c>
      <c r="BS100" s="41">
        <v>0</v>
      </c>
      <c r="BT100" s="41">
        <v>0</v>
      </c>
      <c r="BU100" s="41">
        <v>0</v>
      </c>
      <c r="BV100" s="41">
        <v>0</v>
      </c>
      <c r="BW100" s="41">
        <v>0</v>
      </c>
      <c r="BX100" s="41">
        <v>0</v>
      </c>
      <c r="BY100" s="41"/>
      <c r="BZ100" s="41">
        <v>0</v>
      </c>
      <c r="CA100" s="41">
        <v>0</v>
      </c>
      <c r="CB100" s="41">
        <v>0</v>
      </c>
      <c r="CC100" s="41">
        <v>0</v>
      </c>
      <c r="CD100" s="79">
        <v>9999</v>
      </c>
      <c r="CE100" s="41">
        <v>9999</v>
      </c>
      <c r="CF100" s="41">
        <v>0</v>
      </c>
      <c r="CG100" s="41">
        <v>0</v>
      </c>
      <c r="CH100" s="41">
        <v>0</v>
      </c>
      <c r="CI100" s="41">
        <v>0</v>
      </c>
      <c r="CJ100" s="41">
        <v>0</v>
      </c>
      <c r="CK100" s="41">
        <v>0</v>
      </c>
      <c r="CL100" s="41"/>
      <c r="CM100" s="41">
        <v>0</v>
      </c>
      <c r="CN100" s="41" t="s">
        <v>542</v>
      </c>
      <c r="CO100" s="41">
        <v>0</v>
      </c>
      <c r="CP100" s="41">
        <v>0</v>
      </c>
      <c r="CQ100" s="41">
        <v>0</v>
      </c>
      <c r="CR100" s="41">
        <v>0</v>
      </c>
      <c r="CS100" s="41">
        <v>0</v>
      </c>
      <c r="CT100" s="41">
        <v>0</v>
      </c>
      <c r="CU100" s="41">
        <v>0</v>
      </c>
      <c r="CV100" s="41">
        <v>9999</v>
      </c>
      <c r="CW100" s="79">
        <v>9999</v>
      </c>
    </row>
    <row r="101" spans="1:101" s="21" customFormat="1">
      <c r="A101" s="21" t="s">
        <v>619</v>
      </c>
      <c r="B101" s="21" t="s">
        <v>650</v>
      </c>
      <c r="C101" s="41">
        <v>18</v>
      </c>
      <c r="D101" s="41">
        <v>0</v>
      </c>
      <c r="E101" s="41">
        <v>0</v>
      </c>
      <c r="F101" s="41">
        <v>0</v>
      </c>
      <c r="G101" s="41">
        <v>0</v>
      </c>
      <c r="H101" s="41">
        <v>0</v>
      </c>
      <c r="I101" s="41" t="s">
        <v>542</v>
      </c>
      <c r="J101" s="41"/>
      <c r="K101" s="41"/>
      <c r="L101" s="41">
        <v>0</v>
      </c>
      <c r="M101" s="41">
        <v>0</v>
      </c>
      <c r="N101" s="41">
        <v>0</v>
      </c>
      <c r="O101" s="41">
        <v>0</v>
      </c>
      <c r="P101" s="41">
        <v>0</v>
      </c>
      <c r="Q101" s="41">
        <v>0</v>
      </c>
      <c r="R101" s="41">
        <v>0</v>
      </c>
      <c r="S101" s="41">
        <v>0</v>
      </c>
      <c r="T101" s="41">
        <v>0</v>
      </c>
      <c r="U101" s="41">
        <v>0</v>
      </c>
      <c r="V101" s="41" t="s">
        <v>230</v>
      </c>
      <c r="W101" s="41" t="s">
        <v>230</v>
      </c>
      <c r="X101" s="41" t="s">
        <v>230</v>
      </c>
      <c r="Y101" s="41" t="s">
        <v>230</v>
      </c>
      <c r="Z101" s="41">
        <v>0</v>
      </c>
      <c r="AA101" s="41">
        <v>0</v>
      </c>
      <c r="AB101" s="41">
        <v>0</v>
      </c>
      <c r="AC101" s="41">
        <v>0</v>
      </c>
      <c r="AD101" s="41">
        <v>0</v>
      </c>
      <c r="AE101" s="41">
        <v>0</v>
      </c>
      <c r="AF101" s="41">
        <v>0</v>
      </c>
      <c r="AG101" s="41">
        <v>0</v>
      </c>
      <c r="AH101" s="41">
        <v>0</v>
      </c>
      <c r="AI101" s="41">
        <v>0</v>
      </c>
      <c r="AJ101" s="41">
        <v>0</v>
      </c>
      <c r="AK101" s="41">
        <v>0</v>
      </c>
      <c r="AL101" s="41">
        <v>0</v>
      </c>
      <c r="AM101" s="41">
        <v>0</v>
      </c>
      <c r="AN101" s="41">
        <v>0</v>
      </c>
      <c r="AO101" s="41">
        <v>0</v>
      </c>
      <c r="AP101" s="41">
        <v>0</v>
      </c>
      <c r="AQ101" s="41">
        <v>0</v>
      </c>
      <c r="AR101" s="41">
        <v>0</v>
      </c>
      <c r="AS101" s="79">
        <v>9999</v>
      </c>
      <c r="AT101" s="41">
        <v>0</v>
      </c>
      <c r="AU101" s="41">
        <v>0</v>
      </c>
      <c r="AV101" s="41">
        <v>0</v>
      </c>
      <c r="AW101" s="41">
        <v>0</v>
      </c>
      <c r="AX101" s="41">
        <v>0</v>
      </c>
      <c r="AY101" s="41">
        <v>0</v>
      </c>
      <c r="AZ101" s="79">
        <v>9999</v>
      </c>
      <c r="BA101" s="41">
        <v>0</v>
      </c>
      <c r="BB101" s="41">
        <v>0</v>
      </c>
      <c r="BC101" s="41">
        <v>0</v>
      </c>
      <c r="BD101" s="41">
        <v>0</v>
      </c>
      <c r="BE101" s="41">
        <v>0</v>
      </c>
      <c r="BF101" s="41">
        <v>0</v>
      </c>
      <c r="BG101" s="41">
        <v>9999</v>
      </c>
      <c r="BH101" s="79">
        <v>9999</v>
      </c>
      <c r="BI101" s="41">
        <v>9999</v>
      </c>
      <c r="BJ101" s="41">
        <v>9999</v>
      </c>
      <c r="BK101" s="41">
        <v>9999</v>
      </c>
      <c r="BL101" s="41">
        <v>9999</v>
      </c>
      <c r="BM101" s="41">
        <v>9999</v>
      </c>
      <c r="BN101" s="41">
        <v>0</v>
      </c>
      <c r="BO101" s="41">
        <v>0</v>
      </c>
      <c r="BP101" s="41">
        <v>0</v>
      </c>
      <c r="BQ101" s="41">
        <v>0</v>
      </c>
      <c r="BR101" s="41">
        <v>0</v>
      </c>
      <c r="BS101" s="41">
        <v>0</v>
      </c>
      <c r="BT101" s="41">
        <v>0</v>
      </c>
      <c r="BU101" s="41">
        <v>0</v>
      </c>
      <c r="BV101" s="41">
        <v>0</v>
      </c>
      <c r="BW101" s="41">
        <v>0</v>
      </c>
      <c r="BX101" s="41">
        <v>0</v>
      </c>
      <c r="BY101" s="41"/>
      <c r="BZ101" s="41">
        <v>0</v>
      </c>
      <c r="CA101" s="41">
        <v>0</v>
      </c>
      <c r="CB101" s="41">
        <v>0</v>
      </c>
      <c r="CC101" s="41">
        <v>0</v>
      </c>
      <c r="CD101" s="79">
        <v>9999</v>
      </c>
      <c r="CE101" s="41">
        <v>9999</v>
      </c>
      <c r="CF101" s="41">
        <v>0</v>
      </c>
      <c r="CG101" s="41">
        <v>0</v>
      </c>
      <c r="CH101" s="41">
        <v>0</v>
      </c>
      <c r="CI101" s="41">
        <v>0</v>
      </c>
      <c r="CJ101" s="41">
        <v>0</v>
      </c>
      <c r="CK101" s="41">
        <v>0</v>
      </c>
      <c r="CL101" s="41"/>
      <c r="CM101" s="41">
        <v>0</v>
      </c>
      <c r="CN101" s="41" t="s">
        <v>542</v>
      </c>
      <c r="CO101" s="41">
        <v>0</v>
      </c>
      <c r="CP101" s="41">
        <v>0</v>
      </c>
      <c r="CQ101" s="41">
        <v>0</v>
      </c>
      <c r="CR101" s="41">
        <v>0</v>
      </c>
      <c r="CS101" s="41">
        <v>0</v>
      </c>
      <c r="CT101" s="41">
        <v>0</v>
      </c>
      <c r="CU101" s="41">
        <v>0</v>
      </c>
      <c r="CV101" s="41">
        <v>9999</v>
      </c>
      <c r="CW101" s="79">
        <v>9999</v>
      </c>
    </row>
    <row r="102" spans="1:101" s="21" customFormat="1">
      <c r="A102" s="21" t="s">
        <v>620</v>
      </c>
      <c r="B102" s="21" t="s">
        <v>651</v>
      </c>
      <c r="C102" s="41">
        <v>18</v>
      </c>
      <c r="D102" s="41">
        <v>0</v>
      </c>
      <c r="E102" s="41">
        <v>0</v>
      </c>
      <c r="F102" s="41">
        <v>0</v>
      </c>
      <c r="G102" s="41">
        <v>0</v>
      </c>
      <c r="H102" s="41">
        <v>0</v>
      </c>
      <c r="I102" s="41" t="s">
        <v>542</v>
      </c>
      <c r="J102" s="41"/>
      <c r="K102" s="41"/>
      <c r="L102" s="41">
        <v>0</v>
      </c>
      <c r="M102" s="41">
        <v>0</v>
      </c>
      <c r="N102" s="41">
        <v>0</v>
      </c>
      <c r="O102" s="41">
        <v>0</v>
      </c>
      <c r="P102" s="41">
        <v>0</v>
      </c>
      <c r="Q102" s="41">
        <v>0</v>
      </c>
      <c r="R102" s="41">
        <v>0</v>
      </c>
      <c r="S102" s="41">
        <v>0</v>
      </c>
      <c r="T102" s="41">
        <v>0</v>
      </c>
      <c r="U102" s="41">
        <v>0</v>
      </c>
      <c r="V102" s="41" t="s">
        <v>230</v>
      </c>
      <c r="W102" s="41" t="s">
        <v>230</v>
      </c>
      <c r="X102" s="41" t="s">
        <v>230</v>
      </c>
      <c r="Y102" s="41" t="s">
        <v>230</v>
      </c>
      <c r="Z102" s="41">
        <v>0</v>
      </c>
      <c r="AA102" s="41">
        <v>0</v>
      </c>
      <c r="AB102" s="41">
        <v>0</v>
      </c>
      <c r="AC102" s="41">
        <v>0</v>
      </c>
      <c r="AD102" s="41">
        <v>0</v>
      </c>
      <c r="AE102" s="41">
        <v>0</v>
      </c>
      <c r="AF102" s="41">
        <v>0</v>
      </c>
      <c r="AG102" s="41">
        <v>0</v>
      </c>
      <c r="AH102" s="41">
        <v>0</v>
      </c>
      <c r="AI102" s="41">
        <v>0</v>
      </c>
      <c r="AJ102" s="41">
        <v>0</v>
      </c>
      <c r="AK102" s="41">
        <v>0</v>
      </c>
      <c r="AL102" s="41">
        <v>0</v>
      </c>
      <c r="AM102" s="41">
        <v>0</v>
      </c>
      <c r="AN102" s="41">
        <v>0</v>
      </c>
      <c r="AO102" s="41">
        <v>0</v>
      </c>
      <c r="AP102" s="41">
        <v>0</v>
      </c>
      <c r="AQ102" s="41">
        <v>0</v>
      </c>
      <c r="AR102" s="41">
        <v>0</v>
      </c>
      <c r="AS102" s="79">
        <v>9999</v>
      </c>
      <c r="AT102" s="41">
        <v>0</v>
      </c>
      <c r="AU102" s="41">
        <v>0</v>
      </c>
      <c r="AV102" s="41">
        <v>0</v>
      </c>
      <c r="AW102" s="41">
        <v>0</v>
      </c>
      <c r="AX102" s="41">
        <v>0</v>
      </c>
      <c r="AY102" s="41">
        <v>0</v>
      </c>
      <c r="AZ102" s="79">
        <v>9999</v>
      </c>
      <c r="BA102" s="41">
        <v>0</v>
      </c>
      <c r="BB102" s="41">
        <v>0</v>
      </c>
      <c r="BC102" s="41">
        <v>0</v>
      </c>
      <c r="BD102" s="41">
        <v>0</v>
      </c>
      <c r="BE102" s="41">
        <v>0</v>
      </c>
      <c r="BF102" s="41">
        <v>0</v>
      </c>
      <c r="BG102" s="41">
        <v>9999</v>
      </c>
      <c r="BH102" s="79">
        <v>9999</v>
      </c>
      <c r="BI102" s="41">
        <v>9999</v>
      </c>
      <c r="BJ102" s="41">
        <v>9999</v>
      </c>
      <c r="BK102" s="41">
        <v>9999</v>
      </c>
      <c r="BL102" s="41">
        <v>9999</v>
      </c>
      <c r="BM102" s="41">
        <v>9999</v>
      </c>
      <c r="BN102" s="41">
        <v>0</v>
      </c>
      <c r="BO102" s="41">
        <v>0</v>
      </c>
      <c r="BP102" s="41">
        <v>0</v>
      </c>
      <c r="BQ102" s="41">
        <v>0</v>
      </c>
      <c r="BR102" s="41">
        <v>0</v>
      </c>
      <c r="BS102" s="41">
        <v>0</v>
      </c>
      <c r="BT102" s="41">
        <v>0</v>
      </c>
      <c r="BU102" s="41">
        <v>0</v>
      </c>
      <c r="BV102" s="41">
        <v>0</v>
      </c>
      <c r="BW102" s="41">
        <v>0</v>
      </c>
      <c r="BX102" s="41">
        <v>0</v>
      </c>
      <c r="BY102" s="41"/>
      <c r="BZ102" s="41">
        <v>0</v>
      </c>
      <c r="CA102" s="41">
        <v>0</v>
      </c>
      <c r="CB102" s="41">
        <v>0</v>
      </c>
      <c r="CC102" s="41">
        <v>0</v>
      </c>
      <c r="CD102" s="79">
        <v>9999</v>
      </c>
      <c r="CE102" s="41">
        <v>9999</v>
      </c>
      <c r="CF102" s="41">
        <v>0</v>
      </c>
      <c r="CG102" s="41">
        <v>0</v>
      </c>
      <c r="CH102" s="41">
        <v>0</v>
      </c>
      <c r="CI102" s="41">
        <v>0</v>
      </c>
      <c r="CJ102" s="41">
        <v>0</v>
      </c>
      <c r="CK102" s="41">
        <v>0</v>
      </c>
      <c r="CL102" s="41"/>
      <c r="CM102" s="41">
        <v>0</v>
      </c>
      <c r="CN102" s="41" t="s">
        <v>542</v>
      </c>
      <c r="CO102" s="41">
        <v>0</v>
      </c>
      <c r="CP102" s="41">
        <v>0</v>
      </c>
      <c r="CQ102" s="41">
        <v>0</v>
      </c>
      <c r="CR102" s="41">
        <v>0</v>
      </c>
      <c r="CS102" s="41">
        <v>0</v>
      </c>
      <c r="CT102" s="41">
        <v>0</v>
      </c>
      <c r="CU102" s="41">
        <v>0</v>
      </c>
      <c r="CV102" s="41">
        <v>9999</v>
      </c>
      <c r="CW102" s="79">
        <v>9999</v>
      </c>
    </row>
    <row r="103" spans="1:101" s="21" customFormat="1">
      <c r="A103" s="21" t="s">
        <v>611</v>
      </c>
      <c r="B103" s="21" t="s">
        <v>652</v>
      </c>
      <c r="C103" s="41">
        <v>18</v>
      </c>
      <c r="D103" s="41">
        <v>1.5448378692685956E-2</v>
      </c>
      <c r="E103" s="41">
        <v>-2.2488826760532889E-4</v>
      </c>
      <c r="F103" s="41">
        <v>4.1563268302688651E-3</v>
      </c>
      <c r="G103" s="41">
        <v>0</v>
      </c>
      <c r="H103" s="41">
        <v>0</v>
      </c>
      <c r="I103" s="41" t="s">
        <v>542</v>
      </c>
      <c r="J103" s="41"/>
      <c r="K103" s="41"/>
      <c r="L103" s="41">
        <v>1.6603844943802366E-2</v>
      </c>
      <c r="M103" s="41">
        <v>3.1212965326034709E-6</v>
      </c>
      <c r="N103" s="41">
        <v>3.0987684139565238E-6</v>
      </c>
      <c r="O103" s="41">
        <v>-2.2713715197368586E-4</v>
      </c>
      <c r="P103" s="41">
        <v>0</v>
      </c>
      <c r="Q103" s="41">
        <v>0</v>
      </c>
      <c r="R103" s="41">
        <v>8.2882709225660239E-4</v>
      </c>
      <c r="S103" s="41">
        <v>1.9152933463159045E-3</v>
      </c>
      <c r="T103" s="41">
        <v>0</v>
      </c>
      <c r="U103" s="41">
        <v>2.0581045560759486E-3</v>
      </c>
      <c r="V103" s="41" t="s">
        <v>230</v>
      </c>
      <c r="W103" s="41" t="s">
        <v>230</v>
      </c>
      <c r="X103" s="41" t="s">
        <v>230</v>
      </c>
      <c r="Y103" s="41" t="s">
        <v>230</v>
      </c>
      <c r="Z103" s="41">
        <v>0</v>
      </c>
      <c r="AA103" s="41">
        <v>0</v>
      </c>
      <c r="AB103" s="41">
        <v>0</v>
      </c>
      <c r="AC103" s="41">
        <v>0</v>
      </c>
      <c r="AD103" s="41">
        <v>0</v>
      </c>
      <c r="AE103" s="41">
        <v>0</v>
      </c>
      <c r="AF103" s="41">
        <v>0</v>
      </c>
      <c r="AG103" s="41">
        <v>0</v>
      </c>
      <c r="AH103" s="41">
        <v>8.2882709225660239E-4</v>
      </c>
      <c r="AI103" s="41">
        <v>1.9152933463159045E-3</v>
      </c>
      <c r="AJ103" s="41">
        <v>0</v>
      </c>
      <c r="AK103" s="41">
        <v>2.0581045560759486E-3</v>
      </c>
      <c r="AL103" s="41">
        <v>4.8022249946484555E-3</v>
      </c>
      <c r="AM103" s="41">
        <v>8.641611719199976E-3</v>
      </c>
      <c r="AN103" s="41">
        <v>1.1029054009349282E-3</v>
      </c>
      <c r="AO103" s="41">
        <v>0</v>
      </c>
      <c r="AP103" s="41">
        <v>0</v>
      </c>
      <c r="AQ103" s="41">
        <v>9.7445171201349049E-3</v>
      </c>
      <c r="AR103" s="41">
        <v>8.2882709225660239E-4</v>
      </c>
      <c r="AS103" s="79">
        <v>11.756996376173031</v>
      </c>
      <c r="AT103" s="41">
        <v>8.641611719199976E-3</v>
      </c>
      <c r="AU103" s="41">
        <v>1.305511494407559E-3</v>
      </c>
      <c r="AV103" s="41">
        <v>0</v>
      </c>
      <c r="AW103" s="41">
        <v>0</v>
      </c>
      <c r="AX103" s="41">
        <v>9.9471232136075349E-3</v>
      </c>
      <c r="AY103" s="41">
        <v>1.9152933463159045E-3</v>
      </c>
      <c r="AZ103" s="79">
        <v>5.1935246539340696</v>
      </c>
      <c r="BA103" s="41">
        <v>8.641611719199976E-3</v>
      </c>
      <c r="BB103" s="41">
        <v>2.4084168953424872E-3</v>
      </c>
      <c r="BC103" s="41">
        <v>0</v>
      </c>
      <c r="BD103" s="41">
        <v>0</v>
      </c>
      <c r="BE103" s="41">
        <v>1.1050028614542464E-2</v>
      </c>
      <c r="BF103" s="41">
        <v>2.7441204385725069E-3</v>
      </c>
      <c r="BG103" s="41">
        <v>1.4877068766898858</v>
      </c>
      <c r="BH103" s="79">
        <v>4.0268016152711921</v>
      </c>
      <c r="BI103" s="41">
        <v>3.6730376834067511</v>
      </c>
      <c r="BJ103" s="41">
        <v>8.4878314204750165</v>
      </c>
      <c r="BK103" s="41">
        <v>0</v>
      </c>
      <c r="BL103" s="41">
        <v>9.1207148770635094</v>
      </c>
      <c r="BM103" s="41">
        <v>21.281583980945278</v>
      </c>
      <c r="BN103" s="41">
        <v>8.641611719199976E-3</v>
      </c>
      <c r="BO103" s="41">
        <v>-1.6391581207279929E-3</v>
      </c>
      <c r="BP103" s="41">
        <v>2.4084168953424872E-3</v>
      </c>
      <c r="BQ103" s="41">
        <v>0</v>
      </c>
      <c r="BR103" s="41">
        <v>0</v>
      </c>
      <c r="BS103" s="41">
        <v>0</v>
      </c>
      <c r="BT103" s="41">
        <v>0</v>
      </c>
      <c r="BU103" s="41">
        <v>0</v>
      </c>
      <c r="BV103" s="41">
        <v>0</v>
      </c>
      <c r="BW103" s="41">
        <v>0</v>
      </c>
      <c r="BX103" s="41">
        <v>4.8022249946484555E-3</v>
      </c>
      <c r="BY103" s="41"/>
      <c r="BZ103" s="41">
        <v>0</v>
      </c>
      <c r="CA103" s="41">
        <v>0</v>
      </c>
      <c r="CB103" s="41">
        <v>9.4108704938144702E-3</v>
      </c>
      <c r="CC103" s="41">
        <v>4.8022249946484555E-3</v>
      </c>
      <c r="CD103" s="79">
        <v>1.7154745210177855</v>
      </c>
      <c r="CE103" s="41">
        <v>17.87252979600369</v>
      </c>
      <c r="CF103" s="41">
        <v>1.5773801964490285E-4</v>
      </c>
      <c r="CG103" s="41">
        <v>-2.6575046780921207E-5</v>
      </c>
      <c r="CH103" s="41">
        <v>1.3116297286398164E-4</v>
      </c>
      <c r="CI103" s="41">
        <v>7.8868263483061227E-6</v>
      </c>
      <c r="CJ103" s="41">
        <v>-1.328752339046062E-6</v>
      </c>
      <c r="CK103" s="41">
        <v>6.5580740092600603E-6</v>
      </c>
      <c r="CL103" s="41"/>
      <c r="CM103" s="41">
        <v>-2.2488826760532889E-4</v>
      </c>
      <c r="CN103" s="41" t="s">
        <v>542</v>
      </c>
      <c r="CO103" s="41">
        <v>0</v>
      </c>
      <c r="CP103" s="41">
        <v>0</v>
      </c>
      <c r="CQ103" s="41">
        <v>-1.6391581207279929E-3</v>
      </c>
      <c r="CR103" s="41">
        <v>0</v>
      </c>
      <c r="CS103" s="41">
        <v>0</v>
      </c>
      <c r="CT103" s="41">
        <v>-1.6391581207279929E-3</v>
      </c>
      <c r="CU103" s="41">
        <v>0</v>
      </c>
      <c r="CV103" s="41">
        <v>9999</v>
      </c>
      <c r="CW103" s="87">
        <v>0</v>
      </c>
    </row>
    <row r="104" spans="1:101" s="21" customFormat="1">
      <c r="A104" s="21" t="s">
        <v>605</v>
      </c>
      <c r="B104" s="21" t="s">
        <v>653</v>
      </c>
      <c r="C104" s="41">
        <v>18</v>
      </c>
      <c r="D104" s="41">
        <v>0.22049899210726709</v>
      </c>
      <c r="E104" s="41">
        <v>-3.2098925932726955E-3</v>
      </c>
      <c r="F104" s="41">
        <v>5.9324405180239279E-2</v>
      </c>
      <c r="G104" s="41">
        <v>0</v>
      </c>
      <c r="H104" s="41">
        <v>0</v>
      </c>
      <c r="I104" s="41" t="s">
        <v>542</v>
      </c>
      <c r="J104" s="41"/>
      <c r="K104" s="41"/>
      <c r="L104" s="41">
        <v>0.23699128225974478</v>
      </c>
      <c r="M104" s="41">
        <v>4.4551130781952007E-5</v>
      </c>
      <c r="N104" s="41">
        <v>4.4229580698636373E-5</v>
      </c>
      <c r="O104" s="41">
        <v>-3.2419915433601421E-3</v>
      </c>
      <c r="P104" s="41">
        <v>0</v>
      </c>
      <c r="Q104" s="41">
        <v>0</v>
      </c>
      <c r="R104" s="41">
        <v>1.183007887813518E-2</v>
      </c>
      <c r="S104" s="41">
        <v>2.7337512942530309E-2</v>
      </c>
      <c r="T104" s="41">
        <v>0</v>
      </c>
      <c r="U104" s="41">
        <v>2.9375896933506531E-2</v>
      </c>
      <c r="V104" s="41" t="s">
        <v>230</v>
      </c>
      <c r="W104" s="41" t="s">
        <v>230</v>
      </c>
      <c r="X104" s="41" t="s">
        <v>230</v>
      </c>
      <c r="Y104" s="41" t="s">
        <v>230</v>
      </c>
      <c r="Z104" s="41">
        <v>0</v>
      </c>
      <c r="AA104" s="41">
        <v>0</v>
      </c>
      <c r="AB104" s="41">
        <v>0</v>
      </c>
      <c r="AC104" s="41">
        <v>0</v>
      </c>
      <c r="AD104" s="41">
        <v>0</v>
      </c>
      <c r="AE104" s="41">
        <v>0</v>
      </c>
      <c r="AF104" s="41">
        <v>0</v>
      </c>
      <c r="AG104" s="41">
        <v>0</v>
      </c>
      <c r="AH104" s="41">
        <v>1.183007887813518E-2</v>
      </c>
      <c r="AI104" s="41">
        <v>2.7337512942530309E-2</v>
      </c>
      <c r="AJ104" s="41">
        <v>0</v>
      </c>
      <c r="AK104" s="41">
        <v>2.9375896933506531E-2</v>
      </c>
      <c r="AL104" s="41">
        <v>6.8543488754172016E-2</v>
      </c>
      <c r="AM104" s="41">
        <v>0.12334411993461079</v>
      </c>
      <c r="AN104" s="41">
        <v>1.5742074565465638E-2</v>
      </c>
      <c r="AO104" s="41">
        <v>0</v>
      </c>
      <c r="AP104" s="41">
        <v>0</v>
      </c>
      <c r="AQ104" s="41">
        <v>0.13908619450007642</v>
      </c>
      <c r="AR104" s="41">
        <v>1.183007887813518E-2</v>
      </c>
      <c r="AS104" s="79">
        <v>11.75699637617303</v>
      </c>
      <c r="AT104" s="41">
        <v>0.12334411993461079</v>
      </c>
      <c r="AU104" s="41">
        <v>1.8633927509662116E-2</v>
      </c>
      <c r="AV104" s="41">
        <v>0</v>
      </c>
      <c r="AW104" s="41">
        <v>0</v>
      </c>
      <c r="AX104" s="41">
        <v>0.14197804744427292</v>
      </c>
      <c r="AY104" s="41">
        <v>2.7337512942530309E-2</v>
      </c>
      <c r="AZ104" s="79">
        <v>5.1935246539340714</v>
      </c>
      <c r="BA104" s="41">
        <v>0.12334411993461079</v>
      </c>
      <c r="BB104" s="41">
        <v>3.4376002075127754E-2</v>
      </c>
      <c r="BC104" s="41">
        <v>0</v>
      </c>
      <c r="BD104" s="41">
        <v>0</v>
      </c>
      <c r="BE104" s="41">
        <v>0.15772012200973856</v>
      </c>
      <c r="BF104" s="41">
        <v>3.9167591820665489E-2</v>
      </c>
      <c r="BG104" s="41">
        <v>1.4877068766898782</v>
      </c>
      <c r="BH104" s="79">
        <v>4.026801615271193</v>
      </c>
      <c r="BI104" s="41">
        <v>3.6730376834067506</v>
      </c>
      <c r="BJ104" s="41">
        <v>8.4878314204750165</v>
      </c>
      <c r="BK104" s="41">
        <v>0</v>
      </c>
      <c r="BL104" s="41">
        <v>9.1207148770635076</v>
      </c>
      <c r="BM104" s="41">
        <v>21.281583980945275</v>
      </c>
      <c r="BN104" s="41">
        <v>0.12334411993461079</v>
      </c>
      <c r="BO104" s="41">
        <v>-2.3396158309873988E-2</v>
      </c>
      <c r="BP104" s="41">
        <v>3.4376002075127754E-2</v>
      </c>
      <c r="BQ104" s="41">
        <v>0</v>
      </c>
      <c r="BR104" s="41">
        <v>0</v>
      </c>
      <c r="BS104" s="41">
        <v>0</v>
      </c>
      <c r="BT104" s="41">
        <v>0</v>
      </c>
      <c r="BU104" s="41">
        <v>0</v>
      </c>
      <c r="BV104" s="41">
        <v>0</v>
      </c>
      <c r="BW104" s="41">
        <v>0</v>
      </c>
      <c r="BX104" s="41">
        <v>6.8543488754172016E-2</v>
      </c>
      <c r="BY104" s="41"/>
      <c r="BZ104" s="41">
        <v>0</v>
      </c>
      <c r="CA104" s="41">
        <v>0</v>
      </c>
      <c r="CB104" s="41">
        <v>0.13432396369986455</v>
      </c>
      <c r="CC104" s="41">
        <v>6.8543488754172016E-2</v>
      </c>
      <c r="CD104" s="79">
        <v>1.7154745210177851</v>
      </c>
      <c r="CE104" s="41">
        <v>17.872529796003697</v>
      </c>
      <c r="CF104" s="41">
        <v>2.2514384868856478E-3</v>
      </c>
      <c r="CG104" s="41">
        <v>-3.7931301057313708E-4</v>
      </c>
      <c r="CH104" s="41">
        <v>1.8721254763125108E-3</v>
      </c>
      <c r="CI104" s="41">
        <v>1.1257085907337875E-4</v>
      </c>
      <c r="CJ104" s="41">
        <v>-1.8965650528656827E-5</v>
      </c>
      <c r="CK104" s="41">
        <v>9.3605208544721919E-5</v>
      </c>
      <c r="CL104" s="41"/>
      <c r="CM104" s="41">
        <v>-3.2098925932726955E-3</v>
      </c>
      <c r="CN104" s="41" t="s">
        <v>542</v>
      </c>
      <c r="CO104" s="41">
        <v>0</v>
      </c>
      <c r="CP104" s="41">
        <v>0</v>
      </c>
      <c r="CQ104" s="41">
        <v>-2.3396158309873988E-2</v>
      </c>
      <c r="CR104" s="41">
        <v>0</v>
      </c>
      <c r="CS104" s="41">
        <v>0</v>
      </c>
      <c r="CT104" s="41">
        <v>-2.3396158309873988E-2</v>
      </c>
      <c r="CU104" s="41">
        <v>0</v>
      </c>
      <c r="CV104" s="41">
        <v>9999</v>
      </c>
      <c r="CW104" s="87">
        <v>0</v>
      </c>
    </row>
    <row r="105" spans="1:101" s="21" customFormat="1">
      <c r="A105" s="21" t="s">
        <v>610</v>
      </c>
      <c r="B105" s="21" t="s">
        <v>654</v>
      </c>
      <c r="C105" s="41">
        <v>18</v>
      </c>
      <c r="D105" s="41">
        <v>2.2364140346161444E-2</v>
      </c>
      <c r="E105" s="41">
        <v>-3.2556379403826213E-4</v>
      </c>
      <c r="F105" s="41">
        <v>6.0169858860760414E-3</v>
      </c>
      <c r="G105" s="41">
        <v>0</v>
      </c>
      <c r="H105" s="41">
        <v>0</v>
      </c>
      <c r="I105" s="41" t="s">
        <v>542</v>
      </c>
      <c r="J105" s="41"/>
      <c r="K105" s="41"/>
      <c r="L105" s="41">
        <v>2.4036873124097219E-2</v>
      </c>
      <c r="M105" s="41">
        <v>4.5186045154486257E-6</v>
      </c>
      <c r="N105" s="41">
        <v>4.4859912543952939E-6</v>
      </c>
      <c r="O105" s="41">
        <v>-3.288194344285405E-4</v>
      </c>
      <c r="P105" s="41">
        <v>0</v>
      </c>
      <c r="Q105" s="41">
        <v>0</v>
      </c>
      <c r="R105" s="41">
        <v>1.1998673636025921E-3</v>
      </c>
      <c r="S105" s="41">
        <v>2.772710978489789E-3</v>
      </c>
      <c r="T105" s="41">
        <v>0</v>
      </c>
      <c r="U105" s="41">
        <v>2.9794543527696324E-3</v>
      </c>
      <c r="V105" s="41" t="s">
        <v>230</v>
      </c>
      <c r="W105" s="41" t="s">
        <v>230</v>
      </c>
      <c r="X105" s="41" t="s">
        <v>230</v>
      </c>
      <c r="Y105" s="41" t="s">
        <v>230</v>
      </c>
      <c r="Z105" s="41">
        <v>0</v>
      </c>
      <c r="AA105" s="41">
        <v>0</v>
      </c>
      <c r="AB105" s="41">
        <v>0</v>
      </c>
      <c r="AC105" s="41">
        <v>0</v>
      </c>
      <c r="AD105" s="41">
        <v>0</v>
      </c>
      <c r="AE105" s="41">
        <v>0</v>
      </c>
      <c r="AF105" s="41">
        <v>0</v>
      </c>
      <c r="AG105" s="41">
        <v>0</v>
      </c>
      <c r="AH105" s="41">
        <v>1.1998673636025921E-3</v>
      </c>
      <c r="AI105" s="41">
        <v>2.772710978489789E-3</v>
      </c>
      <c r="AJ105" s="41">
        <v>0</v>
      </c>
      <c r="AK105" s="41">
        <v>2.9794543527696324E-3</v>
      </c>
      <c r="AL105" s="41">
        <v>6.9520326948620138E-3</v>
      </c>
      <c r="AM105" s="41">
        <v>1.2510194186055399E-2</v>
      </c>
      <c r="AN105" s="41">
        <v>1.5966420597085767E-3</v>
      </c>
      <c r="AO105" s="41">
        <v>0</v>
      </c>
      <c r="AP105" s="41">
        <v>0</v>
      </c>
      <c r="AQ105" s="41">
        <v>1.4106836245763976E-2</v>
      </c>
      <c r="AR105" s="41">
        <v>1.1998673636025921E-3</v>
      </c>
      <c r="AS105" s="79">
        <v>11.75699637617304</v>
      </c>
      <c r="AT105" s="41">
        <v>1.2510194186055399E-2</v>
      </c>
      <c r="AU105" s="41">
        <v>1.8899486389649927E-3</v>
      </c>
      <c r="AV105" s="41">
        <v>0</v>
      </c>
      <c r="AW105" s="41">
        <v>0</v>
      </c>
      <c r="AX105" s="41">
        <v>1.4400142825020392E-2</v>
      </c>
      <c r="AY105" s="41">
        <v>2.772710978489789E-3</v>
      </c>
      <c r="AZ105" s="79">
        <v>5.1935246539340749</v>
      </c>
      <c r="BA105" s="41">
        <v>1.2510194186055399E-2</v>
      </c>
      <c r="BB105" s="41">
        <v>3.4865906986735694E-3</v>
      </c>
      <c r="BC105" s="41">
        <v>0</v>
      </c>
      <c r="BD105" s="41">
        <v>0</v>
      </c>
      <c r="BE105" s="41">
        <v>1.5996784884728967E-2</v>
      </c>
      <c r="BF105" s="41">
        <v>3.9725783420923814E-3</v>
      </c>
      <c r="BG105" s="41">
        <v>1.4877068766898893</v>
      </c>
      <c r="BH105" s="79">
        <v>4.0268016152711947</v>
      </c>
      <c r="BI105" s="41">
        <v>3.6730376834067511</v>
      </c>
      <c r="BJ105" s="41">
        <v>8.4878314204750165</v>
      </c>
      <c r="BK105" s="41">
        <v>0</v>
      </c>
      <c r="BL105" s="41">
        <v>9.1207148770635076</v>
      </c>
      <c r="BM105" s="41">
        <v>21.281583980945278</v>
      </c>
      <c r="BN105" s="41">
        <v>1.2510194186055399E-2</v>
      </c>
      <c r="BO105" s="41">
        <v>-2.3729585473501488E-3</v>
      </c>
      <c r="BP105" s="41">
        <v>3.4865906986735694E-3</v>
      </c>
      <c r="BQ105" s="41">
        <v>0</v>
      </c>
      <c r="BR105" s="41">
        <v>0</v>
      </c>
      <c r="BS105" s="41">
        <v>0</v>
      </c>
      <c r="BT105" s="41">
        <v>0</v>
      </c>
      <c r="BU105" s="41">
        <v>0</v>
      </c>
      <c r="BV105" s="41">
        <v>0</v>
      </c>
      <c r="BW105" s="41">
        <v>0</v>
      </c>
      <c r="BX105" s="41">
        <v>6.9520326948620138E-3</v>
      </c>
      <c r="BY105" s="41"/>
      <c r="BZ105" s="41">
        <v>0</v>
      </c>
      <c r="CA105" s="41">
        <v>0</v>
      </c>
      <c r="CB105" s="41">
        <v>1.3623826337378821E-2</v>
      </c>
      <c r="CC105" s="41">
        <v>6.9520326948620138E-3</v>
      </c>
      <c r="CD105" s="79">
        <v>1.7154745210177871</v>
      </c>
      <c r="CE105" s="41">
        <v>17.872529796003676</v>
      </c>
      <c r="CF105" s="41">
        <v>2.2835245558385707E-4</v>
      </c>
      <c r="CG105" s="41">
        <v>-3.8471873828139253E-5</v>
      </c>
      <c r="CH105" s="41">
        <v>1.8988058175571781E-4</v>
      </c>
      <c r="CI105" s="41">
        <v>1.1417514733946175E-5</v>
      </c>
      <c r="CJ105" s="41">
        <v>-1.9235936914069614E-6</v>
      </c>
      <c r="CK105" s="41">
        <v>9.4939210425392141E-6</v>
      </c>
      <c r="CL105" s="41"/>
      <c r="CM105" s="41">
        <v>-3.2556379403826213E-4</v>
      </c>
      <c r="CN105" s="41" t="s">
        <v>542</v>
      </c>
      <c r="CO105" s="41">
        <v>0</v>
      </c>
      <c r="CP105" s="41">
        <v>0</v>
      </c>
      <c r="CQ105" s="41">
        <v>-2.3729585473501488E-3</v>
      </c>
      <c r="CR105" s="41">
        <v>0</v>
      </c>
      <c r="CS105" s="41">
        <v>0</v>
      </c>
      <c r="CT105" s="41">
        <v>-2.3729585473501488E-3</v>
      </c>
      <c r="CU105" s="41">
        <v>0</v>
      </c>
      <c r="CV105" s="41">
        <v>9999</v>
      </c>
      <c r="CW105" s="87">
        <v>0</v>
      </c>
    </row>
    <row r="106" spans="1:101" s="21" customFormat="1">
      <c r="A106" s="21" t="s">
        <v>606</v>
      </c>
      <c r="B106" s="21" t="s">
        <v>655</v>
      </c>
      <c r="C106" s="41">
        <v>18</v>
      </c>
      <c r="D106" s="41">
        <v>0.13650380293195383</v>
      </c>
      <c r="E106" s="41">
        <v>-1.9871408109279681E-3</v>
      </c>
      <c r="F106" s="41">
        <v>3.6725822809381789E-2</v>
      </c>
      <c r="G106" s="41">
        <v>0</v>
      </c>
      <c r="H106" s="41">
        <v>0</v>
      </c>
      <c r="I106" s="41" t="s">
        <v>542</v>
      </c>
      <c r="J106" s="41"/>
      <c r="K106" s="41"/>
      <c r="L106" s="41">
        <v>0.14671364699226244</v>
      </c>
      <c r="M106" s="41">
        <v>2.7580165870766588E-5</v>
      </c>
      <c r="N106" s="41">
        <v>2.7381104601659661E-5</v>
      </c>
      <c r="O106" s="41">
        <v>-2.0070122339906544E-3</v>
      </c>
      <c r="P106" s="41">
        <v>0</v>
      </c>
      <c r="Q106" s="41">
        <v>0</v>
      </c>
      <c r="R106" s="41">
        <v>7.3236196701745044E-3</v>
      </c>
      <c r="S106" s="41">
        <v>1.6923771141509485E-2</v>
      </c>
      <c r="T106" s="41">
        <v>0</v>
      </c>
      <c r="U106" s="41">
        <v>1.81856688216064E-2</v>
      </c>
      <c r="V106" s="41" t="s">
        <v>230</v>
      </c>
      <c r="W106" s="41" t="s">
        <v>230</v>
      </c>
      <c r="X106" s="41" t="s">
        <v>230</v>
      </c>
      <c r="Y106" s="41" t="s">
        <v>230</v>
      </c>
      <c r="Z106" s="41">
        <v>0</v>
      </c>
      <c r="AA106" s="41">
        <v>0</v>
      </c>
      <c r="AB106" s="41">
        <v>0</v>
      </c>
      <c r="AC106" s="41">
        <v>0</v>
      </c>
      <c r="AD106" s="41">
        <v>0</v>
      </c>
      <c r="AE106" s="41">
        <v>0</v>
      </c>
      <c r="AF106" s="41">
        <v>0</v>
      </c>
      <c r="AG106" s="41">
        <v>0</v>
      </c>
      <c r="AH106" s="41">
        <v>7.3236196701745044E-3</v>
      </c>
      <c r="AI106" s="41">
        <v>1.6923771141509485E-2</v>
      </c>
      <c r="AJ106" s="41">
        <v>0</v>
      </c>
      <c r="AK106" s="41">
        <v>1.81856688216064E-2</v>
      </c>
      <c r="AL106" s="41">
        <v>4.2433059633290388E-2</v>
      </c>
      <c r="AM106" s="41">
        <v>7.6358360097077735E-2</v>
      </c>
      <c r="AN106" s="41">
        <v>9.7454098256335043E-3</v>
      </c>
      <c r="AO106" s="41">
        <v>0</v>
      </c>
      <c r="AP106" s="41">
        <v>0</v>
      </c>
      <c r="AQ106" s="41">
        <v>8.6103769922711237E-2</v>
      </c>
      <c r="AR106" s="41">
        <v>7.3236196701745044E-3</v>
      </c>
      <c r="AS106" s="79">
        <v>11.756996376173038</v>
      </c>
      <c r="AT106" s="41">
        <v>7.6358360097077735E-2</v>
      </c>
      <c r="AU106" s="41">
        <v>1.1535662563889784E-2</v>
      </c>
      <c r="AV106" s="41">
        <v>0</v>
      </c>
      <c r="AW106" s="41">
        <v>0</v>
      </c>
      <c r="AX106" s="41">
        <v>8.7894022660967519E-2</v>
      </c>
      <c r="AY106" s="41">
        <v>1.6923771141509485E-2</v>
      </c>
      <c r="AZ106" s="79">
        <v>5.193524653934074</v>
      </c>
      <c r="BA106" s="41">
        <v>7.6358360097077735E-2</v>
      </c>
      <c r="BB106" s="41">
        <v>2.1281072389523287E-2</v>
      </c>
      <c r="BC106" s="41">
        <v>0</v>
      </c>
      <c r="BD106" s="41">
        <v>0</v>
      </c>
      <c r="BE106" s="41">
        <v>9.7639432486601022E-2</v>
      </c>
      <c r="BF106" s="41">
        <v>2.4247390811683991E-2</v>
      </c>
      <c r="BG106" s="41">
        <v>1.487706876689886</v>
      </c>
      <c r="BH106" s="79">
        <v>4.0268016152711947</v>
      </c>
      <c r="BI106" s="41">
        <v>3.6730376834067511</v>
      </c>
      <c r="BJ106" s="41">
        <v>8.4878314204750147</v>
      </c>
      <c r="BK106" s="41">
        <v>0</v>
      </c>
      <c r="BL106" s="41">
        <v>9.1207148770635094</v>
      </c>
      <c r="BM106" s="41">
        <v>21.281583980945278</v>
      </c>
      <c r="BN106" s="41">
        <v>7.6358360097077735E-2</v>
      </c>
      <c r="BO106" s="41">
        <v>-1.4483805811421554E-2</v>
      </c>
      <c r="BP106" s="41">
        <v>2.1281072389523287E-2</v>
      </c>
      <c r="BQ106" s="41">
        <v>0</v>
      </c>
      <c r="BR106" s="41">
        <v>0</v>
      </c>
      <c r="BS106" s="41">
        <v>0</v>
      </c>
      <c r="BT106" s="41">
        <v>0</v>
      </c>
      <c r="BU106" s="41">
        <v>0</v>
      </c>
      <c r="BV106" s="41">
        <v>0</v>
      </c>
      <c r="BW106" s="41">
        <v>0</v>
      </c>
      <c r="BX106" s="41">
        <v>4.2433059633290388E-2</v>
      </c>
      <c r="BY106" s="41"/>
      <c r="BZ106" s="41">
        <v>0</v>
      </c>
      <c r="CA106" s="41">
        <v>0</v>
      </c>
      <c r="CB106" s="41">
        <v>8.3155626675179464E-2</v>
      </c>
      <c r="CC106" s="41">
        <v>4.2433059633290388E-2</v>
      </c>
      <c r="CD106" s="79">
        <v>1.7154745210177864</v>
      </c>
      <c r="CE106" s="41">
        <v>17.87252979600369</v>
      </c>
      <c r="CF106" s="41">
        <v>1.3937928359225634E-3</v>
      </c>
      <c r="CG106" s="41">
        <v>-2.3482043137690656E-4</v>
      </c>
      <c r="CH106" s="41">
        <v>1.1589724045456568E-3</v>
      </c>
      <c r="CI106" s="41">
        <v>6.9688982321324653E-5</v>
      </c>
      <c r="CJ106" s="41">
        <v>-1.1741021568845326E-5</v>
      </c>
      <c r="CK106" s="41">
        <v>5.7947960752479329E-5</v>
      </c>
      <c r="CL106" s="41"/>
      <c r="CM106" s="41">
        <v>-1.9871408109279681E-3</v>
      </c>
      <c r="CN106" s="41" t="s">
        <v>542</v>
      </c>
      <c r="CO106" s="41">
        <v>0</v>
      </c>
      <c r="CP106" s="41">
        <v>0</v>
      </c>
      <c r="CQ106" s="41">
        <v>-1.4483805811421554E-2</v>
      </c>
      <c r="CR106" s="41">
        <v>0</v>
      </c>
      <c r="CS106" s="41">
        <v>0</v>
      </c>
      <c r="CT106" s="41">
        <v>-1.4483805811421554E-2</v>
      </c>
      <c r="CU106" s="41">
        <v>0</v>
      </c>
      <c r="CV106" s="41">
        <v>9999</v>
      </c>
      <c r="CW106" s="87">
        <v>0</v>
      </c>
    </row>
    <row r="107" spans="1:101" s="21" customFormat="1">
      <c r="A107" s="21" t="s">
        <v>607</v>
      </c>
      <c r="B107" s="21" t="s">
        <v>656</v>
      </c>
      <c r="C107" s="41">
        <v>18</v>
      </c>
      <c r="D107" s="41">
        <v>0.11043316559032171</v>
      </c>
      <c r="E107" s="41">
        <v>-1.6076200480208366E-3</v>
      </c>
      <c r="F107" s="41">
        <v>2.9711618172066856E-2</v>
      </c>
      <c r="G107" s="41">
        <v>0</v>
      </c>
      <c r="H107" s="41">
        <v>0</v>
      </c>
      <c r="I107" s="41" t="s">
        <v>542</v>
      </c>
      <c r="J107" s="41"/>
      <c r="K107" s="41"/>
      <c r="L107" s="41">
        <v>0.11869304828623074</v>
      </c>
      <c r="M107" s="41">
        <v>2.2312675245635451E-5</v>
      </c>
      <c r="N107" s="41">
        <v>2.2151632361688375E-5</v>
      </c>
      <c r="O107" s="41">
        <v>-1.623696260598525E-3</v>
      </c>
      <c r="P107" s="41">
        <v>0</v>
      </c>
      <c r="Q107" s="41">
        <v>0</v>
      </c>
      <c r="R107" s="41">
        <v>5.9248935662260232E-3</v>
      </c>
      <c r="S107" s="41">
        <v>1.3691527860324014E-2</v>
      </c>
      <c r="T107" s="41">
        <v>0</v>
      </c>
      <c r="U107" s="41">
        <v>1.4712417773066245E-2</v>
      </c>
      <c r="V107" s="41" t="s">
        <v>230</v>
      </c>
      <c r="W107" s="41" t="s">
        <v>230</v>
      </c>
      <c r="X107" s="41" t="s">
        <v>230</v>
      </c>
      <c r="Y107" s="41" t="s">
        <v>230</v>
      </c>
      <c r="Z107" s="41">
        <v>0</v>
      </c>
      <c r="AA107" s="41">
        <v>0</v>
      </c>
      <c r="AB107" s="41">
        <v>0</v>
      </c>
      <c r="AC107" s="41">
        <v>0</v>
      </c>
      <c r="AD107" s="41">
        <v>0</v>
      </c>
      <c r="AE107" s="41">
        <v>0</v>
      </c>
      <c r="AF107" s="41">
        <v>0</v>
      </c>
      <c r="AG107" s="41">
        <v>0</v>
      </c>
      <c r="AH107" s="41">
        <v>5.9248935662260232E-3</v>
      </c>
      <c r="AI107" s="41">
        <v>1.3691527860324014E-2</v>
      </c>
      <c r="AJ107" s="41">
        <v>0</v>
      </c>
      <c r="AK107" s="41">
        <v>1.4712417773066245E-2</v>
      </c>
      <c r="AL107" s="41">
        <v>3.4328839199616282E-2</v>
      </c>
      <c r="AM107" s="41">
        <v>6.1774802193676134E-2</v>
      </c>
      <c r="AN107" s="41">
        <v>7.8841499936541624E-3</v>
      </c>
      <c r="AO107" s="41">
        <v>0</v>
      </c>
      <c r="AP107" s="41">
        <v>0</v>
      </c>
      <c r="AQ107" s="41">
        <v>6.96589521873303E-2</v>
      </c>
      <c r="AR107" s="41">
        <v>5.9248935662260232E-3</v>
      </c>
      <c r="AS107" s="79">
        <v>11.756996376173038</v>
      </c>
      <c r="AT107" s="41">
        <v>6.1774802193676134E-2</v>
      </c>
      <c r="AU107" s="41">
        <v>9.3324852989418589E-3</v>
      </c>
      <c r="AV107" s="41">
        <v>0</v>
      </c>
      <c r="AW107" s="41">
        <v>0</v>
      </c>
      <c r="AX107" s="41">
        <v>7.1107287492617993E-2</v>
      </c>
      <c r="AY107" s="41">
        <v>1.3691527860324014E-2</v>
      </c>
      <c r="AZ107" s="79">
        <v>5.1935246539340731</v>
      </c>
      <c r="BA107" s="41">
        <v>6.1774802193676134E-2</v>
      </c>
      <c r="BB107" s="41">
        <v>1.7216635292596021E-2</v>
      </c>
      <c r="BC107" s="41">
        <v>0</v>
      </c>
      <c r="BD107" s="41">
        <v>0</v>
      </c>
      <c r="BE107" s="41">
        <v>7.8991437486272159E-2</v>
      </c>
      <c r="BF107" s="41">
        <v>1.9616421426550037E-2</v>
      </c>
      <c r="BG107" s="41">
        <v>1.4877068766898831</v>
      </c>
      <c r="BH107" s="79">
        <v>4.0268016152711947</v>
      </c>
      <c r="BI107" s="41">
        <v>3.6730376834067511</v>
      </c>
      <c r="BJ107" s="41">
        <v>8.4878314204750147</v>
      </c>
      <c r="BK107" s="41">
        <v>0</v>
      </c>
      <c r="BL107" s="41">
        <v>9.1207148770635058</v>
      </c>
      <c r="BM107" s="41">
        <v>21.281583980945275</v>
      </c>
      <c r="BN107" s="41">
        <v>6.1774802193676134E-2</v>
      </c>
      <c r="BO107" s="41">
        <v>-1.1717567505046846E-2</v>
      </c>
      <c r="BP107" s="41">
        <v>1.7216635292596021E-2</v>
      </c>
      <c r="BQ107" s="41">
        <v>0</v>
      </c>
      <c r="BR107" s="41">
        <v>0</v>
      </c>
      <c r="BS107" s="41">
        <v>0</v>
      </c>
      <c r="BT107" s="41">
        <v>0</v>
      </c>
      <c r="BU107" s="41">
        <v>0</v>
      </c>
      <c r="BV107" s="41">
        <v>0</v>
      </c>
      <c r="BW107" s="41">
        <v>0</v>
      </c>
      <c r="BX107" s="41">
        <v>3.4328839199616282E-2</v>
      </c>
      <c r="BY107" s="41"/>
      <c r="BZ107" s="41">
        <v>0</v>
      </c>
      <c r="CA107" s="41">
        <v>0</v>
      </c>
      <c r="CB107" s="41">
        <v>6.7273869981225309E-2</v>
      </c>
      <c r="CC107" s="41">
        <v>3.4328839199616282E-2</v>
      </c>
      <c r="CD107" s="79">
        <v>1.7154745210177862</v>
      </c>
      <c r="CE107" s="41">
        <v>17.872529796003686</v>
      </c>
      <c r="CF107" s="41">
        <v>1.127594629175051E-3</v>
      </c>
      <c r="CG107" s="41">
        <v>-1.8997246249002743E-4</v>
      </c>
      <c r="CH107" s="41">
        <v>9.3762216668502357E-4</v>
      </c>
      <c r="CI107" s="41">
        <v>5.6379197935959612E-5</v>
      </c>
      <c r="CJ107" s="41">
        <v>-9.498623124501372E-6</v>
      </c>
      <c r="CK107" s="41">
        <v>4.6880574811458236E-5</v>
      </c>
      <c r="CL107" s="41"/>
      <c r="CM107" s="41">
        <v>-1.6076200480208366E-3</v>
      </c>
      <c r="CN107" s="41" t="s">
        <v>542</v>
      </c>
      <c r="CO107" s="41">
        <v>0</v>
      </c>
      <c r="CP107" s="41">
        <v>0</v>
      </c>
      <c r="CQ107" s="41">
        <v>-1.1717567505046846E-2</v>
      </c>
      <c r="CR107" s="41">
        <v>0</v>
      </c>
      <c r="CS107" s="41">
        <v>0</v>
      </c>
      <c r="CT107" s="41">
        <v>-1.1717567505046846E-2</v>
      </c>
      <c r="CU107" s="41">
        <v>0</v>
      </c>
      <c r="CV107" s="41">
        <v>9999</v>
      </c>
      <c r="CW107" s="87">
        <v>0</v>
      </c>
    </row>
    <row r="108" spans="1:101" s="21" customFormat="1">
      <c r="C108" s="41"/>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1"/>
      <c r="BH108" s="41"/>
      <c r="BI108" s="41"/>
      <c r="BJ108" s="41"/>
      <c r="BK108" s="41"/>
      <c r="BL108" s="41"/>
      <c r="BM108" s="41"/>
      <c r="BN108" s="41"/>
      <c r="BO108" s="41"/>
      <c r="BP108" s="41"/>
      <c r="BQ108" s="41"/>
      <c r="BR108" s="41"/>
      <c r="BS108" s="41"/>
      <c r="BT108" s="41"/>
      <c r="BU108" s="41"/>
      <c r="BV108" s="41"/>
      <c r="BW108" s="41"/>
      <c r="BX108" s="41"/>
      <c r="BY108" s="41"/>
      <c r="BZ108" s="41"/>
      <c r="CA108" s="41"/>
      <c r="CB108" s="41"/>
      <c r="CC108" s="41"/>
      <c r="CD108" s="41"/>
      <c r="CE108" s="41"/>
      <c r="CF108" s="41"/>
      <c r="CG108" s="41"/>
      <c r="CH108" s="41"/>
      <c r="CI108" s="41"/>
      <c r="CJ108" s="41"/>
      <c r="CK108" s="41"/>
      <c r="CL108" s="41"/>
      <c r="CM108" s="41"/>
      <c r="CN108" s="41"/>
      <c r="CO108" s="41"/>
      <c r="CP108" s="41"/>
      <c r="CQ108" s="41"/>
      <c r="CR108" s="41"/>
      <c r="CS108" s="41"/>
      <c r="CT108" s="41"/>
      <c r="CU108" s="41"/>
      <c r="CV108" s="41"/>
      <c r="CW108" s="41"/>
    </row>
    <row r="109" spans="1:101" s="21" customFormat="1">
      <c r="C109" s="41"/>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1"/>
      <c r="BH109" s="41"/>
      <c r="BI109" s="41"/>
      <c r="BJ109" s="41"/>
      <c r="BK109" s="41"/>
      <c r="BL109" s="41"/>
      <c r="BM109" s="41"/>
      <c r="BN109" s="41"/>
      <c r="BO109" s="41"/>
      <c r="BP109" s="41"/>
      <c r="BQ109" s="41"/>
      <c r="BR109" s="41"/>
      <c r="BS109" s="41"/>
      <c r="BT109" s="41"/>
      <c r="BU109" s="41"/>
      <c r="BV109" s="41"/>
      <c r="BW109" s="41"/>
      <c r="BX109" s="41"/>
      <c r="BY109" s="41"/>
      <c r="BZ109" s="41"/>
      <c r="CA109" s="41"/>
      <c r="CB109" s="41"/>
      <c r="CC109" s="41"/>
      <c r="CD109" s="41"/>
      <c r="CE109" s="41"/>
      <c r="CF109" s="41"/>
      <c r="CG109" s="41"/>
      <c r="CH109" s="41"/>
      <c r="CI109" s="41"/>
      <c r="CJ109" s="41"/>
      <c r="CK109" s="41"/>
      <c r="CL109" s="41"/>
      <c r="CM109" s="41"/>
      <c r="CN109" s="41"/>
      <c r="CO109" s="41"/>
      <c r="CP109" s="41"/>
      <c r="CQ109" s="41"/>
      <c r="CR109" s="41"/>
      <c r="CS109" s="41"/>
      <c r="CT109" s="41"/>
      <c r="CU109" s="41"/>
      <c r="CV109" s="41"/>
      <c r="CW109" s="41"/>
    </row>
    <row r="110" spans="1:101" s="21" customFormat="1" ht="13.5" thickBot="1">
      <c r="A110" s="57" t="s">
        <v>231</v>
      </c>
      <c r="B110" s="59"/>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c r="BM110" s="41"/>
      <c r="BN110" s="41"/>
      <c r="BO110" s="41"/>
      <c r="BP110" s="41"/>
      <c r="BQ110" s="41"/>
      <c r="BR110" s="41"/>
      <c r="BS110" s="41"/>
      <c r="BT110" s="41"/>
      <c r="BU110" s="41"/>
      <c r="BV110" s="41"/>
      <c r="BW110" s="41"/>
      <c r="BX110" s="41"/>
      <c r="BY110" s="41"/>
      <c r="BZ110" s="41"/>
      <c r="CA110" s="41"/>
      <c r="CB110" s="41"/>
      <c r="CC110" s="41"/>
      <c r="CD110" s="41"/>
      <c r="CE110" s="41"/>
      <c r="CF110" s="41"/>
      <c r="CG110" s="41"/>
      <c r="CH110" s="41"/>
      <c r="CI110" s="41"/>
      <c r="CJ110" s="41"/>
      <c r="CK110" s="41"/>
      <c r="CL110" s="41"/>
      <c r="CM110" s="41"/>
      <c r="CN110" s="41"/>
      <c r="CO110" s="41"/>
      <c r="CP110" s="41"/>
      <c r="CQ110" s="41"/>
      <c r="CR110" s="41"/>
      <c r="CS110" s="41"/>
      <c r="CT110" s="41"/>
      <c r="CU110" s="41"/>
      <c r="CV110" s="41"/>
      <c r="CW110" s="41"/>
    </row>
    <row r="111" spans="1:101" s="21" customFormat="1" ht="26.25" thickBot="1">
      <c r="A111" s="69" t="s">
        <v>134</v>
      </c>
      <c r="B111" s="70"/>
      <c r="C111" s="71" t="s">
        <v>135</v>
      </c>
      <c r="D111" s="72"/>
      <c r="E111" s="72"/>
      <c r="F111" s="72"/>
      <c r="G111" s="72"/>
      <c r="H111" s="72"/>
      <c r="I111" s="72"/>
      <c r="J111" s="72"/>
      <c r="K111" s="73"/>
      <c r="L111" s="71" t="s">
        <v>136</v>
      </c>
      <c r="M111" s="72"/>
      <c r="N111" s="72"/>
      <c r="O111" s="72"/>
      <c r="P111" s="72"/>
      <c r="Q111" s="73"/>
      <c r="R111" s="71" t="s">
        <v>137</v>
      </c>
      <c r="S111" s="72"/>
      <c r="T111" s="72"/>
      <c r="U111" s="73"/>
      <c r="V111" s="71" t="s">
        <v>138</v>
      </c>
      <c r="W111" s="72"/>
      <c r="X111" s="72"/>
      <c r="Y111" s="73"/>
      <c r="Z111" s="71" t="s">
        <v>139</v>
      </c>
      <c r="AA111" s="72"/>
      <c r="AB111" s="72"/>
      <c r="AC111" s="73"/>
      <c r="AD111" s="71" t="s">
        <v>140</v>
      </c>
      <c r="AE111" s="72"/>
      <c r="AF111" s="72"/>
      <c r="AG111" s="73"/>
      <c r="AH111" s="71" t="s">
        <v>141</v>
      </c>
      <c r="AI111" s="72"/>
      <c r="AJ111" s="72"/>
      <c r="AK111" s="72"/>
      <c r="AL111" s="73"/>
      <c r="AM111" s="71" t="s">
        <v>142</v>
      </c>
      <c r="AN111" s="72"/>
      <c r="AO111" s="72"/>
      <c r="AP111" s="72"/>
      <c r="AQ111" s="72"/>
      <c r="AR111" s="72"/>
      <c r="AS111" s="73"/>
      <c r="AT111" s="71" t="s">
        <v>143</v>
      </c>
      <c r="AU111" s="72"/>
      <c r="AV111" s="72"/>
      <c r="AW111" s="72"/>
      <c r="AX111" s="72"/>
      <c r="AY111" s="72"/>
      <c r="AZ111" s="73"/>
      <c r="BA111" s="71" t="s">
        <v>144</v>
      </c>
      <c r="BB111" s="72"/>
      <c r="BC111" s="72"/>
      <c r="BD111" s="72"/>
      <c r="BE111" s="72"/>
      <c r="BF111" s="73"/>
      <c r="BG111" s="71" t="s">
        <v>145</v>
      </c>
      <c r="BH111" s="73"/>
      <c r="BI111" s="71" t="s">
        <v>146</v>
      </c>
      <c r="BJ111" s="72"/>
      <c r="BK111" s="72"/>
      <c r="BL111" s="72"/>
      <c r="BM111" s="73"/>
      <c r="BN111" s="71" t="s">
        <v>147</v>
      </c>
      <c r="BO111" s="72"/>
      <c r="BP111" s="72"/>
      <c r="BQ111" s="72"/>
      <c r="BR111" s="72"/>
      <c r="BS111" s="72"/>
      <c r="BT111" s="72"/>
      <c r="BU111" s="72"/>
      <c r="BV111" s="72"/>
      <c r="BW111" s="72"/>
      <c r="BX111" s="72"/>
      <c r="BY111" s="72"/>
      <c r="BZ111" s="72"/>
      <c r="CA111" s="72"/>
      <c r="CB111" s="72"/>
      <c r="CC111" s="73"/>
      <c r="CD111" s="71" t="s">
        <v>148</v>
      </c>
      <c r="CE111" s="73"/>
      <c r="CF111" s="71" t="s">
        <v>149</v>
      </c>
      <c r="CG111" s="72"/>
      <c r="CH111" s="72"/>
      <c r="CI111" s="72"/>
      <c r="CJ111" s="72"/>
      <c r="CK111" s="73"/>
      <c r="CL111" s="74"/>
      <c r="CM111" s="71" t="s">
        <v>18</v>
      </c>
      <c r="CN111" s="72"/>
      <c r="CO111" s="72"/>
      <c r="CP111" s="73"/>
      <c r="CQ111" s="71" t="s">
        <v>150</v>
      </c>
      <c r="CR111" s="72"/>
      <c r="CS111" s="72"/>
      <c r="CT111" s="72"/>
      <c r="CU111" s="73"/>
      <c r="CV111" s="71" t="s">
        <v>151</v>
      </c>
      <c r="CW111" s="73"/>
    </row>
    <row r="112" spans="1:101" s="21" customFormat="1" ht="127.5">
      <c r="A112" s="75" t="s">
        <v>152</v>
      </c>
      <c r="B112" s="76" t="s">
        <v>153</v>
      </c>
      <c r="C112" s="77" t="s">
        <v>9</v>
      </c>
      <c r="D112" s="77" t="s">
        <v>154</v>
      </c>
      <c r="E112" s="77" t="s">
        <v>155</v>
      </c>
      <c r="F112" s="77" t="s">
        <v>156</v>
      </c>
      <c r="G112" s="77" t="s">
        <v>157</v>
      </c>
      <c r="H112" s="77" t="s">
        <v>158</v>
      </c>
      <c r="I112" s="77" t="s">
        <v>159</v>
      </c>
      <c r="J112" s="77" t="s">
        <v>160</v>
      </c>
      <c r="K112" s="77" t="s">
        <v>161</v>
      </c>
      <c r="L112" s="77" t="s">
        <v>162</v>
      </c>
      <c r="M112" s="77" t="s">
        <v>163</v>
      </c>
      <c r="N112" s="77" t="s">
        <v>164</v>
      </c>
      <c r="O112" s="77" t="s">
        <v>165</v>
      </c>
      <c r="P112" s="77" t="s">
        <v>166</v>
      </c>
      <c r="Q112" s="77" t="s">
        <v>167</v>
      </c>
      <c r="R112" s="77" t="s">
        <v>168</v>
      </c>
      <c r="S112" s="77" t="s">
        <v>169</v>
      </c>
      <c r="T112" s="77" t="s">
        <v>170</v>
      </c>
      <c r="U112" s="77" t="s">
        <v>92</v>
      </c>
      <c r="V112" s="77" t="s">
        <v>168</v>
      </c>
      <c r="W112" s="77" t="s">
        <v>169</v>
      </c>
      <c r="X112" s="77" t="s">
        <v>170</v>
      </c>
      <c r="Y112" s="77" t="s">
        <v>92</v>
      </c>
      <c r="Z112" s="77" t="s">
        <v>168</v>
      </c>
      <c r="AA112" s="77" t="s">
        <v>169</v>
      </c>
      <c r="AB112" s="77" t="s">
        <v>170</v>
      </c>
      <c r="AC112" s="77" t="s">
        <v>92</v>
      </c>
      <c r="AD112" s="77" t="s">
        <v>168</v>
      </c>
      <c r="AE112" s="77" t="s">
        <v>169</v>
      </c>
      <c r="AF112" s="77" t="s">
        <v>170</v>
      </c>
      <c r="AG112" s="77" t="s">
        <v>92</v>
      </c>
      <c r="AH112" s="77" t="s">
        <v>168</v>
      </c>
      <c r="AI112" s="77" t="s">
        <v>169</v>
      </c>
      <c r="AJ112" s="77" t="s">
        <v>170</v>
      </c>
      <c r="AK112" s="77" t="s">
        <v>92</v>
      </c>
      <c r="AL112" s="77" t="s">
        <v>171</v>
      </c>
      <c r="AM112" s="77" t="s">
        <v>172</v>
      </c>
      <c r="AN112" s="77" t="s">
        <v>173</v>
      </c>
      <c r="AO112" s="77" t="s">
        <v>174</v>
      </c>
      <c r="AP112" s="77" t="s">
        <v>175</v>
      </c>
      <c r="AQ112" s="77" t="s">
        <v>176</v>
      </c>
      <c r="AR112" s="77" t="s">
        <v>177</v>
      </c>
      <c r="AS112" s="77" t="s">
        <v>178</v>
      </c>
      <c r="AT112" s="77" t="s">
        <v>179</v>
      </c>
      <c r="AU112" s="77" t="s">
        <v>180</v>
      </c>
      <c r="AV112" s="77" t="s">
        <v>181</v>
      </c>
      <c r="AW112" s="77" t="s">
        <v>182</v>
      </c>
      <c r="AX112" s="77" t="s">
        <v>183</v>
      </c>
      <c r="AY112" s="77" t="s">
        <v>184</v>
      </c>
      <c r="AZ112" s="77" t="s">
        <v>185</v>
      </c>
      <c r="BA112" s="77" t="s">
        <v>186</v>
      </c>
      <c r="BB112" s="77" t="s">
        <v>187</v>
      </c>
      <c r="BC112" s="77" t="s">
        <v>188</v>
      </c>
      <c r="BD112" s="77" t="s">
        <v>189</v>
      </c>
      <c r="BE112" s="77" t="s">
        <v>190</v>
      </c>
      <c r="BF112" s="77" t="s">
        <v>191</v>
      </c>
      <c r="BG112" s="77" t="s">
        <v>192</v>
      </c>
      <c r="BH112" s="77" t="s">
        <v>193</v>
      </c>
      <c r="BI112" s="77" t="s">
        <v>194</v>
      </c>
      <c r="BJ112" s="77" t="s">
        <v>195</v>
      </c>
      <c r="BK112" s="77" t="s">
        <v>196</v>
      </c>
      <c r="BL112" s="77" t="s">
        <v>197</v>
      </c>
      <c r="BM112" s="77" t="s">
        <v>198</v>
      </c>
      <c r="BN112" s="77" t="s">
        <v>199</v>
      </c>
      <c r="BO112" s="77" t="s">
        <v>200</v>
      </c>
      <c r="BP112" s="77" t="s">
        <v>201</v>
      </c>
      <c r="BQ112" s="77" t="s">
        <v>202</v>
      </c>
      <c r="BR112" s="77" t="s">
        <v>203</v>
      </c>
      <c r="BS112" s="77" t="s">
        <v>204</v>
      </c>
      <c r="BT112" s="77" t="s">
        <v>205</v>
      </c>
      <c r="BU112" s="77" t="s">
        <v>206</v>
      </c>
      <c r="BV112" s="77" t="s">
        <v>207</v>
      </c>
      <c r="BW112" s="77" t="s">
        <v>208</v>
      </c>
      <c r="BX112" s="77" t="s">
        <v>209</v>
      </c>
      <c r="BY112" s="77" t="s">
        <v>210</v>
      </c>
      <c r="BZ112" s="77" t="s">
        <v>211</v>
      </c>
      <c r="CA112" s="77" t="s">
        <v>212</v>
      </c>
      <c r="CB112" s="77" t="s">
        <v>213</v>
      </c>
      <c r="CC112" s="77" t="s">
        <v>214</v>
      </c>
      <c r="CD112" s="77" t="s">
        <v>215</v>
      </c>
      <c r="CE112" s="77" t="s">
        <v>53</v>
      </c>
      <c r="CF112" s="77" t="s">
        <v>216</v>
      </c>
      <c r="CG112" s="77" t="s">
        <v>217</v>
      </c>
      <c r="CH112" s="77" t="s">
        <v>218</v>
      </c>
      <c r="CI112" s="77" t="s">
        <v>335</v>
      </c>
      <c r="CJ112" s="77" t="s">
        <v>336</v>
      </c>
      <c r="CK112" s="77" t="s">
        <v>337</v>
      </c>
      <c r="CL112" s="77"/>
      <c r="CM112" s="77" t="s">
        <v>219</v>
      </c>
      <c r="CN112" s="77" t="s">
        <v>220</v>
      </c>
      <c r="CO112" s="77" t="s">
        <v>221</v>
      </c>
      <c r="CP112" s="77" t="s">
        <v>222</v>
      </c>
      <c r="CQ112" s="77" t="s">
        <v>223</v>
      </c>
      <c r="CR112" s="77" t="s">
        <v>224</v>
      </c>
      <c r="CS112" s="77" t="s">
        <v>225</v>
      </c>
      <c r="CT112" s="77" t="s">
        <v>226</v>
      </c>
      <c r="CU112" s="77" t="s">
        <v>227</v>
      </c>
      <c r="CV112" s="77" t="s">
        <v>228</v>
      </c>
      <c r="CW112" s="77" t="s">
        <v>229</v>
      </c>
    </row>
    <row r="113" spans="1:101" s="21" customFormat="1">
      <c r="A113" s="21" t="s">
        <v>613</v>
      </c>
      <c r="C113" s="41">
        <v>0</v>
      </c>
      <c r="D113" s="41">
        <v>0</v>
      </c>
      <c r="E113" s="41">
        <v>0</v>
      </c>
      <c r="F113" s="41">
        <v>0</v>
      </c>
      <c r="G113" s="41">
        <v>0</v>
      </c>
      <c r="H113" s="41">
        <v>0</v>
      </c>
      <c r="I113" s="41"/>
      <c r="J113" s="41"/>
      <c r="K113" s="41"/>
      <c r="L113" s="41">
        <v>0</v>
      </c>
      <c r="M113" s="41">
        <v>0</v>
      </c>
      <c r="N113" s="41">
        <v>0</v>
      </c>
      <c r="O113" s="41">
        <v>0</v>
      </c>
      <c r="P113" s="41">
        <v>0</v>
      </c>
      <c r="Q113" s="41">
        <v>0</v>
      </c>
      <c r="R113" s="41">
        <v>0</v>
      </c>
      <c r="S113" s="41">
        <v>0</v>
      </c>
      <c r="T113" s="41">
        <v>0</v>
      </c>
      <c r="U113" s="41">
        <v>0</v>
      </c>
      <c r="V113" s="41">
        <v>0</v>
      </c>
      <c r="W113" s="41">
        <v>0</v>
      </c>
      <c r="X113" s="41">
        <v>0</v>
      </c>
      <c r="Y113" s="41">
        <v>0</v>
      </c>
      <c r="Z113" s="41">
        <v>0</v>
      </c>
      <c r="AA113" s="41">
        <v>0</v>
      </c>
      <c r="AB113" s="41">
        <v>0</v>
      </c>
      <c r="AC113" s="41">
        <v>0</v>
      </c>
      <c r="AD113" s="41">
        <v>0</v>
      </c>
      <c r="AE113" s="41">
        <v>0</v>
      </c>
      <c r="AF113" s="41">
        <v>0</v>
      </c>
      <c r="AG113" s="41">
        <v>0</v>
      </c>
      <c r="AH113" s="41">
        <v>0</v>
      </c>
      <c r="AI113" s="41">
        <v>0</v>
      </c>
      <c r="AJ113" s="41">
        <v>0</v>
      </c>
      <c r="AK113" s="41">
        <v>0</v>
      </c>
      <c r="AL113" s="41">
        <v>0</v>
      </c>
      <c r="AM113" s="41">
        <v>0</v>
      </c>
      <c r="AN113" s="41">
        <v>0</v>
      </c>
      <c r="AO113" s="41">
        <v>0</v>
      </c>
      <c r="AP113" s="41">
        <v>0</v>
      </c>
      <c r="AQ113" s="41">
        <v>0</v>
      </c>
      <c r="AR113" s="41">
        <v>0</v>
      </c>
      <c r="AS113" s="79">
        <v>9999</v>
      </c>
      <c r="AT113" s="41">
        <v>0</v>
      </c>
      <c r="AU113" s="41">
        <v>0</v>
      </c>
      <c r="AV113" s="41">
        <v>0</v>
      </c>
      <c r="AW113" s="41">
        <v>0</v>
      </c>
      <c r="AX113" s="41">
        <v>0</v>
      </c>
      <c r="AY113" s="41">
        <v>0</v>
      </c>
      <c r="AZ113" s="79">
        <v>9999</v>
      </c>
      <c r="BA113" s="41">
        <v>0</v>
      </c>
      <c r="BB113" s="41">
        <v>0</v>
      </c>
      <c r="BC113" s="41">
        <v>0</v>
      </c>
      <c r="BD113" s="41">
        <v>0</v>
      </c>
      <c r="BE113" s="41">
        <v>0</v>
      </c>
      <c r="BF113" s="41">
        <v>0</v>
      </c>
      <c r="BG113" s="41">
        <v>9999</v>
      </c>
      <c r="BH113" s="79">
        <v>9999</v>
      </c>
      <c r="BI113" s="41">
        <v>9999</v>
      </c>
      <c r="BJ113" s="41">
        <v>9999</v>
      </c>
      <c r="BK113" s="41">
        <v>9999</v>
      </c>
      <c r="BL113" s="41">
        <v>9999</v>
      </c>
      <c r="BM113" s="41">
        <v>9999</v>
      </c>
      <c r="BN113" s="41">
        <v>0</v>
      </c>
      <c r="BO113" s="41">
        <v>0</v>
      </c>
      <c r="BP113" s="41">
        <v>0</v>
      </c>
      <c r="BQ113" s="41">
        <v>0</v>
      </c>
      <c r="BR113" s="41">
        <v>0</v>
      </c>
      <c r="BS113" s="41">
        <v>0</v>
      </c>
      <c r="BT113" s="41">
        <v>0</v>
      </c>
      <c r="BU113" s="41">
        <v>0</v>
      </c>
      <c r="BV113" s="41">
        <v>0</v>
      </c>
      <c r="BW113" s="41">
        <v>0</v>
      </c>
      <c r="BX113" s="41">
        <v>0</v>
      </c>
      <c r="BY113" s="41">
        <v>0</v>
      </c>
      <c r="BZ113" s="41">
        <v>0</v>
      </c>
      <c r="CA113" s="41">
        <v>0</v>
      </c>
      <c r="CB113" s="41">
        <v>0</v>
      </c>
      <c r="CC113" s="41">
        <v>0</v>
      </c>
      <c r="CD113" s="79">
        <v>9999</v>
      </c>
      <c r="CE113" s="41">
        <v>9999</v>
      </c>
      <c r="CF113" s="41">
        <v>0</v>
      </c>
      <c r="CG113" s="41">
        <v>0</v>
      </c>
      <c r="CH113" s="41">
        <v>0</v>
      </c>
      <c r="CI113" s="41">
        <v>0</v>
      </c>
      <c r="CJ113" s="41">
        <v>0</v>
      </c>
      <c r="CK113" s="41">
        <v>0</v>
      </c>
      <c r="CL113" s="41"/>
      <c r="CM113" s="41">
        <v>0</v>
      </c>
      <c r="CN113" s="41"/>
      <c r="CO113" s="41">
        <v>0</v>
      </c>
      <c r="CP113" s="41">
        <v>0</v>
      </c>
      <c r="CQ113" s="41">
        <v>0</v>
      </c>
      <c r="CR113" s="41">
        <v>0</v>
      </c>
      <c r="CS113" s="41">
        <v>0</v>
      </c>
      <c r="CT113" s="41">
        <v>0</v>
      </c>
      <c r="CU113" s="41">
        <v>0</v>
      </c>
      <c r="CV113" s="41">
        <v>9999</v>
      </c>
      <c r="CW113" s="79">
        <v>9999</v>
      </c>
    </row>
    <row r="114" spans="1:101" s="21" customFormat="1">
      <c r="A114" s="21" t="s">
        <v>614</v>
      </c>
      <c r="C114" s="41">
        <v>0</v>
      </c>
      <c r="D114" s="41">
        <v>0</v>
      </c>
      <c r="E114" s="41">
        <v>0</v>
      </c>
      <c r="F114" s="41">
        <v>0</v>
      </c>
      <c r="G114" s="41">
        <v>0</v>
      </c>
      <c r="H114" s="41">
        <v>0</v>
      </c>
      <c r="I114" s="41"/>
      <c r="J114" s="41"/>
      <c r="K114" s="41"/>
      <c r="L114" s="41">
        <v>0</v>
      </c>
      <c r="M114" s="41">
        <v>0</v>
      </c>
      <c r="N114" s="41">
        <v>0</v>
      </c>
      <c r="O114" s="41">
        <v>0</v>
      </c>
      <c r="P114" s="41">
        <v>0</v>
      </c>
      <c r="Q114" s="41">
        <v>0</v>
      </c>
      <c r="R114" s="41">
        <v>0</v>
      </c>
      <c r="S114" s="41">
        <v>0</v>
      </c>
      <c r="T114" s="41">
        <v>0</v>
      </c>
      <c r="U114" s="41">
        <v>0</v>
      </c>
      <c r="V114" s="41">
        <v>0</v>
      </c>
      <c r="W114" s="41">
        <v>0</v>
      </c>
      <c r="X114" s="41">
        <v>0</v>
      </c>
      <c r="Y114" s="41">
        <v>0</v>
      </c>
      <c r="Z114" s="41">
        <v>0</v>
      </c>
      <c r="AA114" s="41">
        <v>0</v>
      </c>
      <c r="AB114" s="41">
        <v>0</v>
      </c>
      <c r="AC114" s="41">
        <v>0</v>
      </c>
      <c r="AD114" s="41">
        <v>0</v>
      </c>
      <c r="AE114" s="41">
        <v>0</v>
      </c>
      <c r="AF114" s="41">
        <v>0</v>
      </c>
      <c r="AG114" s="41">
        <v>0</v>
      </c>
      <c r="AH114" s="41">
        <v>0</v>
      </c>
      <c r="AI114" s="41">
        <v>0</v>
      </c>
      <c r="AJ114" s="41">
        <v>0</v>
      </c>
      <c r="AK114" s="41">
        <v>0</v>
      </c>
      <c r="AL114" s="41">
        <v>0</v>
      </c>
      <c r="AM114" s="41">
        <v>0</v>
      </c>
      <c r="AN114" s="41">
        <v>0</v>
      </c>
      <c r="AO114" s="41">
        <v>0</v>
      </c>
      <c r="AP114" s="41">
        <v>0</v>
      </c>
      <c r="AQ114" s="41">
        <v>0</v>
      </c>
      <c r="AR114" s="41">
        <v>0</v>
      </c>
      <c r="AS114" s="79">
        <v>9999</v>
      </c>
      <c r="AT114" s="41">
        <v>0</v>
      </c>
      <c r="AU114" s="41">
        <v>0</v>
      </c>
      <c r="AV114" s="41">
        <v>0</v>
      </c>
      <c r="AW114" s="41">
        <v>0</v>
      </c>
      <c r="AX114" s="41">
        <v>0</v>
      </c>
      <c r="AY114" s="41">
        <v>0</v>
      </c>
      <c r="AZ114" s="79">
        <v>9999</v>
      </c>
      <c r="BA114" s="41">
        <v>0</v>
      </c>
      <c r="BB114" s="41">
        <v>0</v>
      </c>
      <c r="BC114" s="41">
        <v>0</v>
      </c>
      <c r="BD114" s="41">
        <v>0</v>
      </c>
      <c r="BE114" s="41">
        <v>0</v>
      </c>
      <c r="BF114" s="41">
        <v>0</v>
      </c>
      <c r="BG114" s="41">
        <v>9999</v>
      </c>
      <c r="BH114" s="79">
        <v>9999</v>
      </c>
      <c r="BI114" s="41">
        <v>9999</v>
      </c>
      <c r="BJ114" s="41">
        <v>9999</v>
      </c>
      <c r="BK114" s="41">
        <v>9999</v>
      </c>
      <c r="BL114" s="41">
        <v>9999</v>
      </c>
      <c r="BM114" s="41">
        <v>9999</v>
      </c>
      <c r="BN114" s="41">
        <v>0</v>
      </c>
      <c r="BO114" s="41">
        <v>0</v>
      </c>
      <c r="BP114" s="41">
        <v>0</v>
      </c>
      <c r="BQ114" s="41">
        <v>0</v>
      </c>
      <c r="BR114" s="41">
        <v>0</v>
      </c>
      <c r="BS114" s="41">
        <v>0</v>
      </c>
      <c r="BT114" s="41">
        <v>0</v>
      </c>
      <c r="BU114" s="41">
        <v>0</v>
      </c>
      <c r="BV114" s="41">
        <v>0</v>
      </c>
      <c r="BW114" s="41">
        <v>0</v>
      </c>
      <c r="BX114" s="41">
        <v>0</v>
      </c>
      <c r="BY114" s="41">
        <v>0</v>
      </c>
      <c r="BZ114" s="41">
        <v>0</v>
      </c>
      <c r="CA114" s="41">
        <v>0</v>
      </c>
      <c r="CB114" s="41">
        <v>0</v>
      </c>
      <c r="CC114" s="41">
        <v>0</v>
      </c>
      <c r="CD114" s="79">
        <v>9999</v>
      </c>
      <c r="CE114" s="41">
        <v>9999</v>
      </c>
      <c r="CF114" s="41">
        <v>0</v>
      </c>
      <c r="CG114" s="41">
        <v>0</v>
      </c>
      <c r="CH114" s="41">
        <v>0</v>
      </c>
      <c r="CI114" s="41">
        <v>0</v>
      </c>
      <c r="CJ114" s="41">
        <v>0</v>
      </c>
      <c r="CK114" s="41">
        <v>0</v>
      </c>
      <c r="CL114" s="41"/>
      <c r="CM114" s="41">
        <v>0</v>
      </c>
      <c r="CN114" s="41"/>
      <c r="CO114" s="41">
        <v>0</v>
      </c>
      <c r="CP114" s="41">
        <v>0</v>
      </c>
      <c r="CQ114" s="41">
        <v>0</v>
      </c>
      <c r="CR114" s="41">
        <v>0</v>
      </c>
      <c r="CS114" s="41">
        <v>0</v>
      </c>
      <c r="CT114" s="41">
        <v>0</v>
      </c>
      <c r="CU114" s="41">
        <v>0</v>
      </c>
      <c r="CV114" s="41">
        <v>9999</v>
      </c>
      <c r="CW114" s="79">
        <v>9999</v>
      </c>
    </row>
    <row r="115" spans="1:101" s="21" customFormat="1">
      <c r="A115" s="21" t="s">
        <v>615</v>
      </c>
      <c r="C115" s="41">
        <v>0</v>
      </c>
      <c r="D115" s="41">
        <v>0</v>
      </c>
      <c r="E115" s="41">
        <v>0</v>
      </c>
      <c r="F115" s="41">
        <v>0</v>
      </c>
      <c r="G115" s="41">
        <v>0</v>
      </c>
      <c r="H115" s="41">
        <v>0</v>
      </c>
      <c r="I115" s="41"/>
      <c r="J115" s="41"/>
      <c r="K115" s="41"/>
      <c r="L115" s="41">
        <v>0</v>
      </c>
      <c r="M115" s="41">
        <v>0</v>
      </c>
      <c r="N115" s="41">
        <v>0</v>
      </c>
      <c r="O115" s="41">
        <v>0</v>
      </c>
      <c r="P115" s="41">
        <v>0</v>
      </c>
      <c r="Q115" s="41">
        <v>0</v>
      </c>
      <c r="R115" s="41">
        <v>0</v>
      </c>
      <c r="S115" s="41">
        <v>0</v>
      </c>
      <c r="T115" s="41">
        <v>0</v>
      </c>
      <c r="U115" s="41">
        <v>0</v>
      </c>
      <c r="V115" s="41">
        <v>0</v>
      </c>
      <c r="W115" s="41">
        <v>0</v>
      </c>
      <c r="X115" s="41">
        <v>0</v>
      </c>
      <c r="Y115" s="41">
        <v>0</v>
      </c>
      <c r="Z115" s="41">
        <v>0</v>
      </c>
      <c r="AA115" s="41">
        <v>0</v>
      </c>
      <c r="AB115" s="41">
        <v>0</v>
      </c>
      <c r="AC115" s="41">
        <v>0</v>
      </c>
      <c r="AD115" s="41">
        <v>0</v>
      </c>
      <c r="AE115" s="41">
        <v>0</v>
      </c>
      <c r="AF115" s="41">
        <v>0</v>
      </c>
      <c r="AG115" s="41">
        <v>0</v>
      </c>
      <c r="AH115" s="41">
        <v>0</v>
      </c>
      <c r="AI115" s="41">
        <v>0</v>
      </c>
      <c r="AJ115" s="41">
        <v>0</v>
      </c>
      <c r="AK115" s="41">
        <v>0</v>
      </c>
      <c r="AL115" s="41">
        <v>0</v>
      </c>
      <c r="AM115" s="41">
        <v>0</v>
      </c>
      <c r="AN115" s="41">
        <v>0</v>
      </c>
      <c r="AO115" s="41">
        <v>0</v>
      </c>
      <c r="AP115" s="41">
        <v>0</v>
      </c>
      <c r="AQ115" s="41">
        <v>0</v>
      </c>
      <c r="AR115" s="41">
        <v>0</v>
      </c>
      <c r="AS115" s="79">
        <v>9999</v>
      </c>
      <c r="AT115" s="41">
        <v>0</v>
      </c>
      <c r="AU115" s="41">
        <v>0</v>
      </c>
      <c r="AV115" s="41">
        <v>0</v>
      </c>
      <c r="AW115" s="41">
        <v>0</v>
      </c>
      <c r="AX115" s="41">
        <v>0</v>
      </c>
      <c r="AY115" s="41">
        <v>0</v>
      </c>
      <c r="AZ115" s="79">
        <v>9999</v>
      </c>
      <c r="BA115" s="41">
        <v>0</v>
      </c>
      <c r="BB115" s="41">
        <v>0</v>
      </c>
      <c r="BC115" s="41">
        <v>0</v>
      </c>
      <c r="BD115" s="41">
        <v>0</v>
      </c>
      <c r="BE115" s="41">
        <v>0</v>
      </c>
      <c r="BF115" s="41">
        <v>0</v>
      </c>
      <c r="BG115" s="41">
        <v>9999</v>
      </c>
      <c r="BH115" s="79">
        <v>9999</v>
      </c>
      <c r="BI115" s="41">
        <v>9999</v>
      </c>
      <c r="BJ115" s="41">
        <v>9999</v>
      </c>
      <c r="BK115" s="41">
        <v>9999</v>
      </c>
      <c r="BL115" s="41">
        <v>9999</v>
      </c>
      <c r="BM115" s="41">
        <v>9999</v>
      </c>
      <c r="BN115" s="41">
        <v>0</v>
      </c>
      <c r="BO115" s="41">
        <v>0</v>
      </c>
      <c r="BP115" s="41">
        <v>0</v>
      </c>
      <c r="BQ115" s="41">
        <v>0</v>
      </c>
      <c r="BR115" s="41">
        <v>0</v>
      </c>
      <c r="BS115" s="41">
        <v>0</v>
      </c>
      <c r="BT115" s="41">
        <v>0</v>
      </c>
      <c r="BU115" s="41">
        <v>0</v>
      </c>
      <c r="BV115" s="41">
        <v>0</v>
      </c>
      <c r="BW115" s="41">
        <v>0</v>
      </c>
      <c r="BX115" s="41">
        <v>0</v>
      </c>
      <c r="BY115" s="41">
        <v>0</v>
      </c>
      <c r="BZ115" s="41">
        <v>0</v>
      </c>
      <c r="CA115" s="41">
        <v>0</v>
      </c>
      <c r="CB115" s="41">
        <v>0</v>
      </c>
      <c r="CC115" s="41">
        <v>0</v>
      </c>
      <c r="CD115" s="79">
        <v>9999</v>
      </c>
      <c r="CE115" s="41">
        <v>9999</v>
      </c>
      <c r="CF115" s="41">
        <v>0</v>
      </c>
      <c r="CG115" s="41">
        <v>0</v>
      </c>
      <c r="CH115" s="41">
        <v>0</v>
      </c>
      <c r="CI115" s="41">
        <v>0</v>
      </c>
      <c r="CJ115" s="41">
        <v>0</v>
      </c>
      <c r="CK115" s="41">
        <v>0</v>
      </c>
      <c r="CL115" s="41"/>
      <c r="CM115" s="41">
        <v>0</v>
      </c>
      <c r="CN115" s="41"/>
      <c r="CO115" s="41">
        <v>0</v>
      </c>
      <c r="CP115" s="41">
        <v>0</v>
      </c>
      <c r="CQ115" s="41">
        <v>0</v>
      </c>
      <c r="CR115" s="41">
        <v>0</v>
      </c>
      <c r="CS115" s="41">
        <v>0</v>
      </c>
      <c r="CT115" s="41">
        <v>0</v>
      </c>
      <c r="CU115" s="41">
        <v>0</v>
      </c>
      <c r="CV115" s="41">
        <v>9999</v>
      </c>
      <c r="CW115" s="79">
        <v>9999</v>
      </c>
    </row>
    <row r="116" spans="1:101" s="21" customFormat="1">
      <c r="A116" s="21" t="s">
        <v>616</v>
      </c>
      <c r="C116" s="41">
        <v>0</v>
      </c>
      <c r="D116" s="41">
        <v>0</v>
      </c>
      <c r="E116" s="41">
        <v>0</v>
      </c>
      <c r="F116" s="41">
        <v>0</v>
      </c>
      <c r="G116" s="41">
        <v>0</v>
      </c>
      <c r="H116" s="41">
        <v>0</v>
      </c>
      <c r="I116" s="41"/>
      <c r="J116" s="41"/>
      <c r="K116" s="41"/>
      <c r="L116" s="41">
        <v>0</v>
      </c>
      <c r="M116" s="41">
        <v>0</v>
      </c>
      <c r="N116" s="41">
        <v>0</v>
      </c>
      <c r="O116" s="41">
        <v>0</v>
      </c>
      <c r="P116" s="41">
        <v>0</v>
      </c>
      <c r="Q116" s="41">
        <v>0</v>
      </c>
      <c r="R116" s="41">
        <v>0</v>
      </c>
      <c r="S116" s="41">
        <v>0</v>
      </c>
      <c r="T116" s="41">
        <v>0</v>
      </c>
      <c r="U116" s="41">
        <v>0</v>
      </c>
      <c r="V116" s="41">
        <v>0</v>
      </c>
      <c r="W116" s="41">
        <v>0</v>
      </c>
      <c r="X116" s="41">
        <v>0</v>
      </c>
      <c r="Y116" s="41">
        <v>0</v>
      </c>
      <c r="Z116" s="41">
        <v>0</v>
      </c>
      <c r="AA116" s="41">
        <v>0</v>
      </c>
      <c r="AB116" s="41">
        <v>0</v>
      </c>
      <c r="AC116" s="41">
        <v>0</v>
      </c>
      <c r="AD116" s="41">
        <v>0</v>
      </c>
      <c r="AE116" s="41">
        <v>0</v>
      </c>
      <c r="AF116" s="41">
        <v>0</v>
      </c>
      <c r="AG116" s="41">
        <v>0</v>
      </c>
      <c r="AH116" s="41">
        <v>0</v>
      </c>
      <c r="AI116" s="41">
        <v>0</v>
      </c>
      <c r="AJ116" s="41">
        <v>0</v>
      </c>
      <c r="AK116" s="41">
        <v>0</v>
      </c>
      <c r="AL116" s="41">
        <v>0</v>
      </c>
      <c r="AM116" s="41">
        <v>0</v>
      </c>
      <c r="AN116" s="41">
        <v>0</v>
      </c>
      <c r="AO116" s="41">
        <v>0</v>
      </c>
      <c r="AP116" s="41">
        <v>0</v>
      </c>
      <c r="AQ116" s="41">
        <v>0</v>
      </c>
      <c r="AR116" s="41">
        <v>0</v>
      </c>
      <c r="AS116" s="79">
        <v>9999</v>
      </c>
      <c r="AT116" s="41">
        <v>0</v>
      </c>
      <c r="AU116" s="41">
        <v>0</v>
      </c>
      <c r="AV116" s="41">
        <v>0</v>
      </c>
      <c r="AW116" s="41">
        <v>0</v>
      </c>
      <c r="AX116" s="41">
        <v>0</v>
      </c>
      <c r="AY116" s="41">
        <v>0</v>
      </c>
      <c r="AZ116" s="79">
        <v>9999</v>
      </c>
      <c r="BA116" s="41">
        <v>0</v>
      </c>
      <c r="BB116" s="41">
        <v>0</v>
      </c>
      <c r="BC116" s="41">
        <v>0</v>
      </c>
      <c r="BD116" s="41">
        <v>0</v>
      </c>
      <c r="BE116" s="41">
        <v>0</v>
      </c>
      <c r="BF116" s="41">
        <v>0</v>
      </c>
      <c r="BG116" s="41">
        <v>9999</v>
      </c>
      <c r="BH116" s="79">
        <v>9999</v>
      </c>
      <c r="BI116" s="41">
        <v>9999</v>
      </c>
      <c r="BJ116" s="41">
        <v>9999</v>
      </c>
      <c r="BK116" s="41">
        <v>9999</v>
      </c>
      <c r="BL116" s="41">
        <v>9999</v>
      </c>
      <c r="BM116" s="41">
        <v>9999</v>
      </c>
      <c r="BN116" s="41">
        <v>0</v>
      </c>
      <c r="BO116" s="41">
        <v>0</v>
      </c>
      <c r="BP116" s="41">
        <v>0</v>
      </c>
      <c r="BQ116" s="41">
        <v>0</v>
      </c>
      <c r="BR116" s="41">
        <v>0</v>
      </c>
      <c r="BS116" s="41">
        <v>0</v>
      </c>
      <c r="BT116" s="41">
        <v>0</v>
      </c>
      <c r="BU116" s="41">
        <v>0</v>
      </c>
      <c r="BV116" s="41">
        <v>0</v>
      </c>
      <c r="BW116" s="41">
        <v>0</v>
      </c>
      <c r="BX116" s="41">
        <v>0</v>
      </c>
      <c r="BY116" s="41">
        <v>0</v>
      </c>
      <c r="BZ116" s="41">
        <v>0</v>
      </c>
      <c r="CA116" s="41">
        <v>0</v>
      </c>
      <c r="CB116" s="41">
        <v>0</v>
      </c>
      <c r="CC116" s="41">
        <v>0</v>
      </c>
      <c r="CD116" s="79">
        <v>9999</v>
      </c>
      <c r="CE116" s="41">
        <v>9999</v>
      </c>
      <c r="CF116" s="41">
        <v>0</v>
      </c>
      <c r="CG116" s="41">
        <v>0</v>
      </c>
      <c r="CH116" s="41">
        <v>0</v>
      </c>
      <c r="CI116" s="41">
        <v>0</v>
      </c>
      <c r="CJ116" s="41">
        <v>0</v>
      </c>
      <c r="CK116" s="41">
        <v>0</v>
      </c>
      <c r="CL116" s="41"/>
      <c r="CM116" s="41">
        <v>0</v>
      </c>
      <c r="CN116" s="41"/>
      <c r="CO116" s="41">
        <v>0</v>
      </c>
      <c r="CP116" s="41">
        <v>0</v>
      </c>
      <c r="CQ116" s="41">
        <v>0</v>
      </c>
      <c r="CR116" s="41">
        <v>0</v>
      </c>
      <c r="CS116" s="41">
        <v>0</v>
      </c>
      <c r="CT116" s="41">
        <v>0</v>
      </c>
      <c r="CU116" s="41">
        <v>0</v>
      </c>
      <c r="CV116" s="41">
        <v>9999</v>
      </c>
      <c r="CW116" s="79">
        <v>9999</v>
      </c>
    </row>
    <row r="117" spans="1:101" s="21" customFormat="1">
      <c r="A117" s="21" t="s">
        <v>617</v>
      </c>
      <c r="C117" s="41">
        <v>0</v>
      </c>
      <c r="D117" s="41">
        <v>0</v>
      </c>
      <c r="E117" s="41">
        <v>0</v>
      </c>
      <c r="F117" s="41">
        <v>0</v>
      </c>
      <c r="G117" s="41">
        <v>0</v>
      </c>
      <c r="H117" s="41">
        <v>0</v>
      </c>
      <c r="I117" s="41"/>
      <c r="J117" s="41"/>
      <c r="K117" s="41"/>
      <c r="L117" s="41">
        <v>0</v>
      </c>
      <c r="M117" s="41">
        <v>0</v>
      </c>
      <c r="N117" s="41">
        <v>0</v>
      </c>
      <c r="O117" s="41">
        <v>0</v>
      </c>
      <c r="P117" s="41">
        <v>0</v>
      </c>
      <c r="Q117" s="41">
        <v>0</v>
      </c>
      <c r="R117" s="41">
        <v>0</v>
      </c>
      <c r="S117" s="41">
        <v>0</v>
      </c>
      <c r="T117" s="41">
        <v>0</v>
      </c>
      <c r="U117" s="41">
        <v>0</v>
      </c>
      <c r="V117" s="41">
        <v>0</v>
      </c>
      <c r="W117" s="41">
        <v>0</v>
      </c>
      <c r="X117" s="41">
        <v>0</v>
      </c>
      <c r="Y117" s="41">
        <v>0</v>
      </c>
      <c r="Z117" s="41">
        <v>0</v>
      </c>
      <c r="AA117" s="41">
        <v>0</v>
      </c>
      <c r="AB117" s="41">
        <v>0</v>
      </c>
      <c r="AC117" s="41">
        <v>0</v>
      </c>
      <c r="AD117" s="41">
        <v>0</v>
      </c>
      <c r="AE117" s="41">
        <v>0</v>
      </c>
      <c r="AF117" s="41">
        <v>0</v>
      </c>
      <c r="AG117" s="41">
        <v>0</v>
      </c>
      <c r="AH117" s="41">
        <v>0</v>
      </c>
      <c r="AI117" s="41">
        <v>0</v>
      </c>
      <c r="AJ117" s="41">
        <v>0</v>
      </c>
      <c r="AK117" s="41">
        <v>0</v>
      </c>
      <c r="AL117" s="41">
        <v>0</v>
      </c>
      <c r="AM117" s="41">
        <v>0</v>
      </c>
      <c r="AN117" s="41">
        <v>0</v>
      </c>
      <c r="AO117" s="41">
        <v>0</v>
      </c>
      <c r="AP117" s="41">
        <v>0</v>
      </c>
      <c r="AQ117" s="41">
        <v>0</v>
      </c>
      <c r="AR117" s="41">
        <v>0</v>
      </c>
      <c r="AS117" s="79">
        <v>9999</v>
      </c>
      <c r="AT117" s="41">
        <v>0</v>
      </c>
      <c r="AU117" s="41">
        <v>0</v>
      </c>
      <c r="AV117" s="41">
        <v>0</v>
      </c>
      <c r="AW117" s="41">
        <v>0</v>
      </c>
      <c r="AX117" s="41">
        <v>0</v>
      </c>
      <c r="AY117" s="41">
        <v>0</v>
      </c>
      <c r="AZ117" s="79">
        <v>9999</v>
      </c>
      <c r="BA117" s="41">
        <v>0</v>
      </c>
      <c r="BB117" s="41">
        <v>0</v>
      </c>
      <c r="BC117" s="41">
        <v>0</v>
      </c>
      <c r="BD117" s="41">
        <v>0</v>
      </c>
      <c r="BE117" s="41">
        <v>0</v>
      </c>
      <c r="BF117" s="41">
        <v>0</v>
      </c>
      <c r="BG117" s="41">
        <v>9999</v>
      </c>
      <c r="BH117" s="79">
        <v>9999</v>
      </c>
      <c r="BI117" s="41">
        <v>9999</v>
      </c>
      <c r="BJ117" s="41">
        <v>9999</v>
      </c>
      <c r="BK117" s="41">
        <v>9999</v>
      </c>
      <c r="BL117" s="41">
        <v>9999</v>
      </c>
      <c r="BM117" s="41">
        <v>9999</v>
      </c>
      <c r="BN117" s="41">
        <v>0</v>
      </c>
      <c r="BO117" s="41">
        <v>0</v>
      </c>
      <c r="BP117" s="41">
        <v>0</v>
      </c>
      <c r="BQ117" s="41">
        <v>0</v>
      </c>
      <c r="BR117" s="41">
        <v>0</v>
      </c>
      <c r="BS117" s="41">
        <v>0</v>
      </c>
      <c r="BT117" s="41">
        <v>0</v>
      </c>
      <c r="BU117" s="41">
        <v>0</v>
      </c>
      <c r="BV117" s="41">
        <v>0</v>
      </c>
      <c r="BW117" s="41">
        <v>0</v>
      </c>
      <c r="BX117" s="41">
        <v>0</v>
      </c>
      <c r="BY117" s="41">
        <v>0</v>
      </c>
      <c r="BZ117" s="41">
        <v>0</v>
      </c>
      <c r="CA117" s="41">
        <v>0</v>
      </c>
      <c r="CB117" s="41">
        <v>0</v>
      </c>
      <c r="CC117" s="41">
        <v>0</v>
      </c>
      <c r="CD117" s="79">
        <v>9999</v>
      </c>
      <c r="CE117" s="41">
        <v>9999</v>
      </c>
      <c r="CF117" s="41">
        <v>0</v>
      </c>
      <c r="CG117" s="41">
        <v>0</v>
      </c>
      <c r="CH117" s="41">
        <v>0</v>
      </c>
      <c r="CI117" s="41">
        <v>0</v>
      </c>
      <c r="CJ117" s="41">
        <v>0</v>
      </c>
      <c r="CK117" s="41">
        <v>0</v>
      </c>
      <c r="CL117" s="41"/>
      <c r="CM117" s="41">
        <v>0</v>
      </c>
      <c r="CN117" s="41"/>
      <c r="CO117" s="41">
        <v>0</v>
      </c>
      <c r="CP117" s="41">
        <v>0</v>
      </c>
      <c r="CQ117" s="41">
        <v>0</v>
      </c>
      <c r="CR117" s="41">
        <v>0</v>
      </c>
      <c r="CS117" s="41">
        <v>0</v>
      </c>
      <c r="CT117" s="41">
        <v>0</v>
      </c>
      <c r="CU117" s="41">
        <v>0</v>
      </c>
      <c r="CV117" s="41">
        <v>9999</v>
      </c>
      <c r="CW117" s="79">
        <v>9999</v>
      </c>
    </row>
    <row r="118" spans="1:101" s="21" customFormat="1">
      <c r="A118" s="21" t="s">
        <v>618</v>
      </c>
      <c r="C118" s="41">
        <v>0</v>
      </c>
      <c r="D118" s="41">
        <v>0</v>
      </c>
      <c r="E118" s="41">
        <v>0</v>
      </c>
      <c r="F118" s="41">
        <v>0</v>
      </c>
      <c r="G118" s="41">
        <v>0</v>
      </c>
      <c r="H118" s="41">
        <v>0</v>
      </c>
      <c r="I118" s="41"/>
      <c r="J118" s="41"/>
      <c r="K118" s="41"/>
      <c r="L118" s="41">
        <v>0</v>
      </c>
      <c r="M118" s="41">
        <v>0</v>
      </c>
      <c r="N118" s="41">
        <v>0</v>
      </c>
      <c r="O118" s="41">
        <v>0</v>
      </c>
      <c r="P118" s="41">
        <v>0</v>
      </c>
      <c r="Q118" s="41">
        <v>0</v>
      </c>
      <c r="R118" s="41">
        <v>0</v>
      </c>
      <c r="S118" s="41">
        <v>0</v>
      </c>
      <c r="T118" s="41">
        <v>0</v>
      </c>
      <c r="U118" s="41">
        <v>0</v>
      </c>
      <c r="V118" s="41">
        <v>0</v>
      </c>
      <c r="W118" s="41">
        <v>0</v>
      </c>
      <c r="X118" s="41">
        <v>0</v>
      </c>
      <c r="Y118" s="41">
        <v>0</v>
      </c>
      <c r="Z118" s="41">
        <v>0</v>
      </c>
      <c r="AA118" s="41">
        <v>0</v>
      </c>
      <c r="AB118" s="41">
        <v>0</v>
      </c>
      <c r="AC118" s="41">
        <v>0</v>
      </c>
      <c r="AD118" s="41">
        <v>0</v>
      </c>
      <c r="AE118" s="41">
        <v>0</v>
      </c>
      <c r="AF118" s="41">
        <v>0</v>
      </c>
      <c r="AG118" s="41">
        <v>0</v>
      </c>
      <c r="AH118" s="41">
        <v>0</v>
      </c>
      <c r="AI118" s="41">
        <v>0</v>
      </c>
      <c r="AJ118" s="41">
        <v>0</v>
      </c>
      <c r="AK118" s="41">
        <v>0</v>
      </c>
      <c r="AL118" s="41">
        <v>0</v>
      </c>
      <c r="AM118" s="41">
        <v>0</v>
      </c>
      <c r="AN118" s="41">
        <v>0</v>
      </c>
      <c r="AO118" s="41">
        <v>0</v>
      </c>
      <c r="AP118" s="41">
        <v>0</v>
      </c>
      <c r="AQ118" s="41">
        <v>0</v>
      </c>
      <c r="AR118" s="41">
        <v>0</v>
      </c>
      <c r="AS118" s="79">
        <v>9999</v>
      </c>
      <c r="AT118" s="41">
        <v>0</v>
      </c>
      <c r="AU118" s="41">
        <v>0</v>
      </c>
      <c r="AV118" s="41">
        <v>0</v>
      </c>
      <c r="AW118" s="41">
        <v>0</v>
      </c>
      <c r="AX118" s="41">
        <v>0</v>
      </c>
      <c r="AY118" s="41">
        <v>0</v>
      </c>
      <c r="AZ118" s="79">
        <v>9999</v>
      </c>
      <c r="BA118" s="41">
        <v>0</v>
      </c>
      <c r="BB118" s="41">
        <v>0</v>
      </c>
      <c r="BC118" s="41">
        <v>0</v>
      </c>
      <c r="BD118" s="41">
        <v>0</v>
      </c>
      <c r="BE118" s="41">
        <v>0</v>
      </c>
      <c r="BF118" s="41">
        <v>0</v>
      </c>
      <c r="BG118" s="41">
        <v>9999</v>
      </c>
      <c r="BH118" s="79">
        <v>9999</v>
      </c>
      <c r="BI118" s="41">
        <v>9999</v>
      </c>
      <c r="BJ118" s="41">
        <v>9999</v>
      </c>
      <c r="BK118" s="41">
        <v>9999</v>
      </c>
      <c r="BL118" s="41">
        <v>9999</v>
      </c>
      <c r="BM118" s="41">
        <v>9999</v>
      </c>
      <c r="BN118" s="41">
        <v>0</v>
      </c>
      <c r="BO118" s="41">
        <v>0</v>
      </c>
      <c r="BP118" s="41">
        <v>0</v>
      </c>
      <c r="BQ118" s="41">
        <v>0</v>
      </c>
      <c r="BR118" s="41">
        <v>0</v>
      </c>
      <c r="BS118" s="41">
        <v>0</v>
      </c>
      <c r="BT118" s="41">
        <v>0</v>
      </c>
      <c r="BU118" s="41">
        <v>0</v>
      </c>
      <c r="BV118" s="41">
        <v>0</v>
      </c>
      <c r="BW118" s="41">
        <v>0</v>
      </c>
      <c r="BX118" s="41">
        <v>0</v>
      </c>
      <c r="BY118" s="41">
        <v>0</v>
      </c>
      <c r="BZ118" s="41">
        <v>0</v>
      </c>
      <c r="CA118" s="41">
        <v>0</v>
      </c>
      <c r="CB118" s="41">
        <v>0</v>
      </c>
      <c r="CC118" s="41">
        <v>0</v>
      </c>
      <c r="CD118" s="79">
        <v>9999</v>
      </c>
      <c r="CE118" s="41">
        <v>9999</v>
      </c>
      <c r="CF118" s="41">
        <v>0</v>
      </c>
      <c r="CG118" s="41">
        <v>0</v>
      </c>
      <c r="CH118" s="41">
        <v>0</v>
      </c>
      <c r="CI118" s="41">
        <v>0</v>
      </c>
      <c r="CJ118" s="41">
        <v>0</v>
      </c>
      <c r="CK118" s="41">
        <v>0</v>
      </c>
      <c r="CL118" s="41"/>
      <c r="CM118" s="41">
        <v>0</v>
      </c>
      <c r="CN118" s="41"/>
      <c r="CO118" s="41">
        <v>0</v>
      </c>
      <c r="CP118" s="41">
        <v>0</v>
      </c>
      <c r="CQ118" s="41">
        <v>0</v>
      </c>
      <c r="CR118" s="41">
        <v>0</v>
      </c>
      <c r="CS118" s="41">
        <v>0</v>
      </c>
      <c r="CT118" s="41">
        <v>0</v>
      </c>
      <c r="CU118" s="41">
        <v>0</v>
      </c>
      <c r="CV118" s="41">
        <v>9999</v>
      </c>
      <c r="CW118" s="79">
        <v>9999</v>
      </c>
    </row>
    <row r="119" spans="1:101" s="21" customFormat="1">
      <c r="A119" s="21" t="s">
        <v>619</v>
      </c>
      <c r="C119" s="41">
        <v>0</v>
      </c>
      <c r="D119" s="41">
        <v>0</v>
      </c>
      <c r="E119" s="41">
        <v>0</v>
      </c>
      <c r="F119" s="41">
        <v>0</v>
      </c>
      <c r="G119" s="41">
        <v>0</v>
      </c>
      <c r="H119" s="41">
        <v>0</v>
      </c>
      <c r="I119" s="41"/>
      <c r="J119" s="41"/>
      <c r="K119" s="41"/>
      <c r="L119" s="41">
        <v>0</v>
      </c>
      <c r="M119" s="41">
        <v>0</v>
      </c>
      <c r="N119" s="41">
        <v>0</v>
      </c>
      <c r="O119" s="41">
        <v>0</v>
      </c>
      <c r="P119" s="41">
        <v>0</v>
      </c>
      <c r="Q119" s="41">
        <v>0</v>
      </c>
      <c r="R119" s="41">
        <v>0</v>
      </c>
      <c r="S119" s="41">
        <v>0</v>
      </c>
      <c r="T119" s="41">
        <v>0</v>
      </c>
      <c r="U119" s="41">
        <v>0</v>
      </c>
      <c r="V119" s="41">
        <v>0</v>
      </c>
      <c r="W119" s="41">
        <v>0</v>
      </c>
      <c r="X119" s="41">
        <v>0</v>
      </c>
      <c r="Y119" s="41">
        <v>0</v>
      </c>
      <c r="Z119" s="41">
        <v>0</v>
      </c>
      <c r="AA119" s="41">
        <v>0</v>
      </c>
      <c r="AB119" s="41">
        <v>0</v>
      </c>
      <c r="AC119" s="41">
        <v>0</v>
      </c>
      <c r="AD119" s="41">
        <v>0</v>
      </c>
      <c r="AE119" s="41">
        <v>0</v>
      </c>
      <c r="AF119" s="41">
        <v>0</v>
      </c>
      <c r="AG119" s="41">
        <v>0</v>
      </c>
      <c r="AH119" s="41">
        <v>0</v>
      </c>
      <c r="AI119" s="41">
        <v>0</v>
      </c>
      <c r="AJ119" s="41">
        <v>0</v>
      </c>
      <c r="AK119" s="41">
        <v>0</v>
      </c>
      <c r="AL119" s="41">
        <v>0</v>
      </c>
      <c r="AM119" s="41">
        <v>0</v>
      </c>
      <c r="AN119" s="41">
        <v>0</v>
      </c>
      <c r="AO119" s="41">
        <v>0</v>
      </c>
      <c r="AP119" s="41">
        <v>0</v>
      </c>
      <c r="AQ119" s="41">
        <v>0</v>
      </c>
      <c r="AR119" s="41">
        <v>0</v>
      </c>
      <c r="AS119" s="79">
        <v>9999</v>
      </c>
      <c r="AT119" s="41">
        <v>0</v>
      </c>
      <c r="AU119" s="41">
        <v>0</v>
      </c>
      <c r="AV119" s="41">
        <v>0</v>
      </c>
      <c r="AW119" s="41">
        <v>0</v>
      </c>
      <c r="AX119" s="41">
        <v>0</v>
      </c>
      <c r="AY119" s="41">
        <v>0</v>
      </c>
      <c r="AZ119" s="79">
        <v>9999</v>
      </c>
      <c r="BA119" s="41">
        <v>0</v>
      </c>
      <c r="BB119" s="41">
        <v>0</v>
      </c>
      <c r="BC119" s="41">
        <v>0</v>
      </c>
      <c r="BD119" s="41">
        <v>0</v>
      </c>
      <c r="BE119" s="41">
        <v>0</v>
      </c>
      <c r="BF119" s="41">
        <v>0</v>
      </c>
      <c r="BG119" s="41">
        <v>9999</v>
      </c>
      <c r="BH119" s="79">
        <v>9999</v>
      </c>
      <c r="BI119" s="41">
        <v>9999</v>
      </c>
      <c r="BJ119" s="41">
        <v>9999</v>
      </c>
      <c r="BK119" s="41">
        <v>9999</v>
      </c>
      <c r="BL119" s="41">
        <v>9999</v>
      </c>
      <c r="BM119" s="41">
        <v>9999</v>
      </c>
      <c r="BN119" s="41">
        <v>0</v>
      </c>
      <c r="BO119" s="41">
        <v>0</v>
      </c>
      <c r="BP119" s="41">
        <v>0</v>
      </c>
      <c r="BQ119" s="41">
        <v>0</v>
      </c>
      <c r="BR119" s="41">
        <v>0</v>
      </c>
      <c r="BS119" s="41">
        <v>0</v>
      </c>
      <c r="BT119" s="41">
        <v>0</v>
      </c>
      <c r="BU119" s="41">
        <v>0</v>
      </c>
      <c r="BV119" s="41">
        <v>0</v>
      </c>
      <c r="BW119" s="41">
        <v>0</v>
      </c>
      <c r="BX119" s="41">
        <v>0</v>
      </c>
      <c r="BY119" s="41">
        <v>0</v>
      </c>
      <c r="BZ119" s="41">
        <v>0</v>
      </c>
      <c r="CA119" s="41">
        <v>0</v>
      </c>
      <c r="CB119" s="41">
        <v>0</v>
      </c>
      <c r="CC119" s="41">
        <v>0</v>
      </c>
      <c r="CD119" s="79">
        <v>9999</v>
      </c>
      <c r="CE119" s="41">
        <v>9999</v>
      </c>
      <c r="CF119" s="41">
        <v>0</v>
      </c>
      <c r="CG119" s="41">
        <v>0</v>
      </c>
      <c r="CH119" s="41">
        <v>0</v>
      </c>
      <c r="CI119" s="41">
        <v>0</v>
      </c>
      <c r="CJ119" s="41">
        <v>0</v>
      </c>
      <c r="CK119" s="41">
        <v>0</v>
      </c>
      <c r="CL119" s="41"/>
      <c r="CM119" s="41">
        <v>0</v>
      </c>
      <c r="CN119" s="41"/>
      <c r="CO119" s="41">
        <v>0</v>
      </c>
      <c r="CP119" s="41">
        <v>0</v>
      </c>
      <c r="CQ119" s="41">
        <v>0</v>
      </c>
      <c r="CR119" s="41">
        <v>0</v>
      </c>
      <c r="CS119" s="41">
        <v>0</v>
      </c>
      <c r="CT119" s="41">
        <v>0</v>
      </c>
      <c r="CU119" s="41">
        <v>0</v>
      </c>
      <c r="CV119" s="41">
        <v>9999</v>
      </c>
      <c r="CW119" s="79">
        <v>9999</v>
      </c>
    </row>
    <row r="120" spans="1:101" s="21" customFormat="1">
      <c r="A120" s="21" t="s">
        <v>620</v>
      </c>
      <c r="C120" s="41">
        <v>0</v>
      </c>
      <c r="D120" s="41">
        <v>0</v>
      </c>
      <c r="E120" s="41">
        <v>0</v>
      </c>
      <c r="F120" s="41">
        <v>0</v>
      </c>
      <c r="G120" s="41">
        <v>0</v>
      </c>
      <c r="H120" s="41">
        <v>0</v>
      </c>
      <c r="I120" s="41"/>
      <c r="J120" s="41"/>
      <c r="K120" s="41"/>
      <c r="L120" s="41">
        <v>0</v>
      </c>
      <c r="M120" s="41">
        <v>0</v>
      </c>
      <c r="N120" s="41">
        <v>0</v>
      </c>
      <c r="O120" s="41">
        <v>0</v>
      </c>
      <c r="P120" s="41">
        <v>0</v>
      </c>
      <c r="Q120" s="41">
        <v>0</v>
      </c>
      <c r="R120" s="41">
        <v>0</v>
      </c>
      <c r="S120" s="41">
        <v>0</v>
      </c>
      <c r="T120" s="41">
        <v>0</v>
      </c>
      <c r="U120" s="41">
        <v>0</v>
      </c>
      <c r="V120" s="41">
        <v>0</v>
      </c>
      <c r="W120" s="41">
        <v>0</v>
      </c>
      <c r="X120" s="41">
        <v>0</v>
      </c>
      <c r="Y120" s="41">
        <v>0</v>
      </c>
      <c r="Z120" s="41">
        <v>0</v>
      </c>
      <c r="AA120" s="41">
        <v>0</v>
      </c>
      <c r="AB120" s="41">
        <v>0</v>
      </c>
      <c r="AC120" s="41">
        <v>0</v>
      </c>
      <c r="AD120" s="41">
        <v>0</v>
      </c>
      <c r="AE120" s="41">
        <v>0</v>
      </c>
      <c r="AF120" s="41">
        <v>0</v>
      </c>
      <c r="AG120" s="41">
        <v>0</v>
      </c>
      <c r="AH120" s="41">
        <v>0</v>
      </c>
      <c r="AI120" s="41">
        <v>0</v>
      </c>
      <c r="AJ120" s="41">
        <v>0</v>
      </c>
      <c r="AK120" s="41">
        <v>0</v>
      </c>
      <c r="AL120" s="41">
        <v>0</v>
      </c>
      <c r="AM120" s="41">
        <v>0</v>
      </c>
      <c r="AN120" s="41">
        <v>0</v>
      </c>
      <c r="AO120" s="41">
        <v>0</v>
      </c>
      <c r="AP120" s="41">
        <v>0</v>
      </c>
      <c r="AQ120" s="41">
        <v>0</v>
      </c>
      <c r="AR120" s="41">
        <v>0</v>
      </c>
      <c r="AS120" s="79">
        <v>9999</v>
      </c>
      <c r="AT120" s="41">
        <v>0</v>
      </c>
      <c r="AU120" s="41">
        <v>0</v>
      </c>
      <c r="AV120" s="41">
        <v>0</v>
      </c>
      <c r="AW120" s="41">
        <v>0</v>
      </c>
      <c r="AX120" s="41">
        <v>0</v>
      </c>
      <c r="AY120" s="41">
        <v>0</v>
      </c>
      <c r="AZ120" s="79">
        <v>9999</v>
      </c>
      <c r="BA120" s="41">
        <v>0</v>
      </c>
      <c r="BB120" s="41">
        <v>0</v>
      </c>
      <c r="BC120" s="41">
        <v>0</v>
      </c>
      <c r="BD120" s="41">
        <v>0</v>
      </c>
      <c r="BE120" s="41">
        <v>0</v>
      </c>
      <c r="BF120" s="41">
        <v>0</v>
      </c>
      <c r="BG120" s="41">
        <v>9999</v>
      </c>
      <c r="BH120" s="79">
        <v>9999</v>
      </c>
      <c r="BI120" s="41">
        <v>9999</v>
      </c>
      <c r="BJ120" s="41">
        <v>9999</v>
      </c>
      <c r="BK120" s="41">
        <v>9999</v>
      </c>
      <c r="BL120" s="41">
        <v>9999</v>
      </c>
      <c r="BM120" s="41">
        <v>9999</v>
      </c>
      <c r="BN120" s="41">
        <v>0</v>
      </c>
      <c r="BO120" s="41">
        <v>0</v>
      </c>
      <c r="BP120" s="41">
        <v>0</v>
      </c>
      <c r="BQ120" s="41">
        <v>0</v>
      </c>
      <c r="BR120" s="41">
        <v>0</v>
      </c>
      <c r="BS120" s="41">
        <v>0</v>
      </c>
      <c r="BT120" s="41">
        <v>0</v>
      </c>
      <c r="BU120" s="41">
        <v>0</v>
      </c>
      <c r="BV120" s="41">
        <v>0</v>
      </c>
      <c r="BW120" s="41">
        <v>0</v>
      </c>
      <c r="BX120" s="41">
        <v>0</v>
      </c>
      <c r="BY120" s="41">
        <v>0</v>
      </c>
      <c r="BZ120" s="41">
        <v>0</v>
      </c>
      <c r="CA120" s="41">
        <v>0</v>
      </c>
      <c r="CB120" s="41">
        <v>0</v>
      </c>
      <c r="CC120" s="41">
        <v>0</v>
      </c>
      <c r="CD120" s="79">
        <v>9999</v>
      </c>
      <c r="CE120" s="41">
        <v>9999</v>
      </c>
      <c r="CF120" s="41">
        <v>0</v>
      </c>
      <c r="CG120" s="41">
        <v>0</v>
      </c>
      <c r="CH120" s="41">
        <v>0</v>
      </c>
      <c r="CI120" s="41">
        <v>0</v>
      </c>
      <c r="CJ120" s="41">
        <v>0</v>
      </c>
      <c r="CK120" s="41">
        <v>0</v>
      </c>
      <c r="CL120" s="41"/>
      <c r="CM120" s="41">
        <v>0</v>
      </c>
      <c r="CN120" s="41"/>
      <c r="CO120" s="41">
        <v>0</v>
      </c>
      <c r="CP120" s="41">
        <v>0</v>
      </c>
      <c r="CQ120" s="41">
        <v>0</v>
      </c>
      <c r="CR120" s="41">
        <v>0</v>
      </c>
      <c r="CS120" s="41">
        <v>0</v>
      </c>
      <c r="CT120" s="41">
        <v>0</v>
      </c>
      <c r="CU120" s="41">
        <v>0</v>
      </c>
      <c r="CV120" s="41">
        <v>9999</v>
      </c>
      <c r="CW120" s="79">
        <v>9999</v>
      </c>
    </row>
    <row r="121" spans="1:101" s="21" customFormat="1">
      <c r="A121" s="21" t="s">
        <v>605</v>
      </c>
      <c r="C121" s="41">
        <v>18</v>
      </c>
      <c r="D121" s="41">
        <v>0.23811718060726708</v>
      </c>
      <c r="E121" s="41">
        <v>-3.2098925932726955E-3</v>
      </c>
      <c r="F121" s="41">
        <v>6.6520803205479095E-2</v>
      </c>
      <c r="G121" s="41">
        <v>0</v>
      </c>
      <c r="H121" s="41">
        <v>0</v>
      </c>
      <c r="I121" s="41"/>
      <c r="J121" s="41"/>
      <c r="K121" s="41"/>
      <c r="L121" s="41">
        <v>0.25592722860492212</v>
      </c>
      <c r="M121" s="41">
        <v>4.8110830590569473E-5</v>
      </c>
      <c r="N121" s="41">
        <v>4.7763588190359757E-5</v>
      </c>
      <c r="O121" s="41">
        <v>-3.2419915433601421E-3</v>
      </c>
      <c r="P121" s="41">
        <v>0</v>
      </c>
      <c r="Q121" s="41">
        <v>0</v>
      </c>
      <c r="R121" s="41">
        <v>1.3265136777466654E-2</v>
      </c>
      <c r="S121" s="41">
        <v>3.0653713476810993E-2</v>
      </c>
      <c r="T121" s="41">
        <v>0</v>
      </c>
      <c r="U121" s="41">
        <v>3.2939365392055046E-2</v>
      </c>
      <c r="V121" s="41">
        <v>3.991248192328746E-3</v>
      </c>
      <c r="W121" s="41">
        <v>9.3129124487670734E-3</v>
      </c>
      <c r="X121" s="41">
        <v>0</v>
      </c>
      <c r="Y121" s="41">
        <v>0</v>
      </c>
      <c r="Z121" s="41">
        <v>0</v>
      </c>
      <c r="AA121" s="41">
        <v>0</v>
      </c>
      <c r="AB121" s="41">
        <v>0</v>
      </c>
      <c r="AC121" s="41">
        <v>0</v>
      </c>
      <c r="AD121" s="41">
        <v>0</v>
      </c>
      <c r="AE121" s="41">
        <v>0</v>
      </c>
      <c r="AF121" s="41">
        <v>0</v>
      </c>
      <c r="AG121" s="41">
        <v>0</v>
      </c>
      <c r="AH121" s="41">
        <v>1.72563849697954E-2</v>
      </c>
      <c r="AI121" s="41">
        <v>3.9966625925578064E-2</v>
      </c>
      <c r="AJ121" s="41">
        <v>0</v>
      </c>
      <c r="AK121" s="41">
        <v>3.2939365392055046E-2</v>
      </c>
      <c r="AL121" s="41">
        <v>9.0162376287428514E-2</v>
      </c>
      <c r="AM121" s="41">
        <v>0.13319949357875618</v>
      </c>
      <c r="AN121" s="41">
        <v>1.6999889099785628E-2</v>
      </c>
      <c r="AO121" s="41">
        <v>0</v>
      </c>
      <c r="AP121" s="41">
        <v>0</v>
      </c>
      <c r="AQ121" s="41">
        <v>0.15019938267854183</v>
      </c>
      <c r="AR121" s="41">
        <v>1.72563849697954E-2</v>
      </c>
      <c r="AS121" s="79">
        <v>8.7039888679721926</v>
      </c>
      <c r="AT121" s="41">
        <v>0.13319949357875618</v>
      </c>
      <c r="AU121" s="41">
        <v>2.0122805278322643E-2</v>
      </c>
      <c r="AV121" s="41">
        <v>0</v>
      </c>
      <c r="AW121" s="41">
        <v>0</v>
      </c>
      <c r="AX121" s="41">
        <v>0.15332229885707882</v>
      </c>
      <c r="AY121" s="41">
        <v>3.9966625925578064E-2</v>
      </c>
      <c r="AZ121" s="79">
        <v>3.836258260644283</v>
      </c>
      <c r="BA121" s="41">
        <v>0.13319949357875618</v>
      </c>
      <c r="BB121" s="41">
        <v>3.7122694378108272E-2</v>
      </c>
      <c r="BC121" s="41">
        <v>0</v>
      </c>
      <c r="BD121" s="41">
        <v>0</v>
      </c>
      <c r="BE121" s="41">
        <v>0.17032218795686443</v>
      </c>
      <c r="BF121" s="41">
        <v>5.7223010895373468E-2</v>
      </c>
      <c r="BG121" s="41">
        <v>5.7790508636460807</v>
      </c>
      <c r="BH121" s="79">
        <v>2.9764632320428133</v>
      </c>
      <c r="BI121" s="41">
        <v>4.9613908506090381</v>
      </c>
      <c r="BJ121" s="41">
        <v>11.490822240228919</v>
      </c>
      <c r="BK121" s="41">
        <v>0</v>
      </c>
      <c r="BL121" s="41">
        <v>9.4704114660782022</v>
      </c>
      <c r="BM121" s="41">
        <v>25.922624556916162</v>
      </c>
      <c r="BN121" s="41">
        <v>0.13319949357875618</v>
      </c>
      <c r="BO121" s="41">
        <v>-2.3396158309873988E-2</v>
      </c>
      <c r="BP121" s="41">
        <v>3.7122694378108272E-2</v>
      </c>
      <c r="BQ121" s="41">
        <v>0</v>
      </c>
      <c r="BR121" s="41">
        <v>0</v>
      </c>
      <c r="BS121" s="41">
        <v>0</v>
      </c>
      <c r="BT121" s="41">
        <v>0</v>
      </c>
      <c r="BU121" s="41">
        <v>0</v>
      </c>
      <c r="BV121" s="41">
        <v>0</v>
      </c>
      <c r="BW121" s="41">
        <v>0</v>
      </c>
      <c r="BX121" s="41">
        <v>7.6858215646332689E-2</v>
      </c>
      <c r="BY121" s="41">
        <v>1.3304160641095821E-2</v>
      </c>
      <c r="BZ121" s="41">
        <v>0</v>
      </c>
      <c r="CA121" s="41">
        <v>0</v>
      </c>
      <c r="CB121" s="41">
        <v>0.14692602964699047</v>
      </c>
      <c r="CC121" s="41">
        <v>9.0162376287428514E-2</v>
      </c>
      <c r="CD121" s="79">
        <v>1.4998625031650448</v>
      </c>
      <c r="CE121" s="41">
        <v>21.976102120224137</v>
      </c>
      <c r="CF121" s="41">
        <v>2.4313316794985626E-3</v>
      </c>
      <c r="CG121" s="41">
        <v>-3.7931301057313708E-4</v>
      </c>
      <c r="CH121" s="41">
        <v>2.0520186689254255E-3</v>
      </c>
      <c r="CI121" s="41">
        <v>1.2156543358733798E-4</v>
      </c>
      <c r="CJ121" s="41">
        <v>-1.8965650528656827E-5</v>
      </c>
      <c r="CK121" s="41">
        <v>1.0259978305868116E-4</v>
      </c>
      <c r="CL121" s="41"/>
      <c r="CM121" s="41">
        <v>-3.2419915433601421E-3</v>
      </c>
      <c r="CN121" s="41"/>
      <c r="CO121" s="41">
        <v>0</v>
      </c>
      <c r="CP121" s="41">
        <v>0</v>
      </c>
      <c r="CQ121" s="41">
        <v>-2.3396158309873988E-2</v>
      </c>
      <c r="CR121" s="41">
        <v>0</v>
      </c>
      <c r="CS121" s="41">
        <v>0</v>
      </c>
      <c r="CT121" s="41">
        <v>-2.3396158309873988E-2</v>
      </c>
      <c r="CU121" s="41">
        <v>0</v>
      </c>
      <c r="CV121" s="41">
        <v>9999</v>
      </c>
      <c r="CW121" s="87">
        <v>0</v>
      </c>
    </row>
    <row r="122" spans="1:101" s="21" customFormat="1">
      <c r="A122" s="21" t="s">
        <v>606</v>
      </c>
      <c r="C122" s="41">
        <v>18</v>
      </c>
      <c r="D122" s="41">
        <v>0.15673862861498578</v>
      </c>
      <c r="E122" s="41">
        <v>-1.9871408109279681E-3</v>
      </c>
      <c r="F122" s="41">
        <v>4.4991023263244743E-2</v>
      </c>
      <c r="G122" s="41">
        <v>0</v>
      </c>
      <c r="H122" s="41">
        <v>0</v>
      </c>
      <c r="I122" s="41"/>
      <c r="J122" s="41"/>
      <c r="K122" s="41"/>
      <c r="L122" s="41">
        <v>0.16846194270597381</v>
      </c>
      <c r="M122" s="41">
        <v>3.1668549027258338E-5</v>
      </c>
      <c r="N122" s="41">
        <v>3.1439979641937024E-5</v>
      </c>
      <c r="O122" s="41">
        <v>-2.0070122339906544E-3</v>
      </c>
      <c r="P122" s="41">
        <v>0</v>
      </c>
      <c r="Q122" s="41">
        <v>0</v>
      </c>
      <c r="R122" s="41">
        <v>8.9718110513729941E-3</v>
      </c>
      <c r="S122" s="41">
        <v>2.0732490734965248E-2</v>
      </c>
      <c r="T122" s="41">
        <v>0</v>
      </c>
      <c r="U122" s="41">
        <v>2.2278380344457446E-2</v>
      </c>
      <c r="V122" s="41">
        <v>2.6994613957946846E-3</v>
      </c>
      <c r="W122" s="41">
        <v>6.2987432568542643E-3</v>
      </c>
      <c r="X122" s="41">
        <v>0</v>
      </c>
      <c r="Y122" s="41">
        <v>0</v>
      </c>
      <c r="Z122" s="41">
        <v>0</v>
      </c>
      <c r="AA122" s="41">
        <v>0</v>
      </c>
      <c r="AB122" s="41">
        <v>0</v>
      </c>
      <c r="AC122" s="41">
        <v>0</v>
      </c>
      <c r="AD122" s="41">
        <v>0</v>
      </c>
      <c r="AE122" s="41">
        <v>0</v>
      </c>
      <c r="AF122" s="41">
        <v>0</v>
      </c>
      <c r="AG122" s="41">
        <v>0</v>
      </c>
      <c r="AH122" s="41">
        <v>1.1671272447167678E-2</v>
      </c>
      <c r="AI122" s="41">
        <v>2.703123399181951E-2</v>
      </c>
      <c r="AJ122" s="41">
        <v>0</v>
      </c>
      <c r="AK122" s="41">
        <v>2.2278380344457446E-2</v>
      </c>
      <c r="AL122" s="41">
        <v>6.0980886783444634E-2</v>
      </c>
      <c r="AM122" s="41">
        <v>8.7677444787903305E-2</v>
      </c>
      <c r="AN122" s="41">
        <v>1.1190033819953295E-2</v>
      </c>
      <c r="AO122" s="41">
        <v>0</v>
      </c>
      <c r="AP122" s="41">
        <v>0</v>
      </c>
      <c r="AQ122" s="41">
        <v>9.8867478607856607E-2</v>
      </c>
      <c r="AR122" s="41">
        <v>1.1671272447167678E-2</v>
      </c>
      <c r="AS122" s="79">
        <v>8.4710111134325583</v>
      </c>
      <c r="AT122" s="41">
        <v>8.7677444787903305E-2</v>
      </c>
      <c r="AU122" s="41">
        <v>1.3245667092004993E-2</v>
      </c>
      <c r="AV122" s="41">
        <v>0</v>
      </c>
      <c r="AW122" s="41">
        <v>0</v>
      </c>
      <c r="AX122" s="41">
        <v>0.10092311187990829</v>
      </c>
      <c r="AY122" s="41">
        <v>2.703123399181951E-2</v>
      </c>
      <c r="AZ122" s="79">
        <v>3.7335739800280949</v>
      </c>
      <c r="BA122" s="41">
        <v>8.7677444787903305E-2</v>
      </c>
      <c r="BB122" s="41">
        <v>2.4435700911958284E-2</v>
      </c>
      <c r="BC122" s="41">
        <v>0</v>
      </c>
      <c r="BD122" s="41">
        <v>0</v>
      </c>
      <c r="BE122" s="41">
        <v>0.11211314569986158</v>
      </c>
      <c r="BF122" s="41">
        <v>3.8702506438987191E-2</v>
      </c>
      <c r="BG122" s="41">
        <v>6.231535178893064</v>
      </c>
      <c r="BH122" s="79">
        <v>2.8967928957418572</v>
      </c>
      <c r="BI122" s="41">
        <v>5.0978437113467017</v>
      </c>
      <c r="BJ122" s="41">
        <v>11.806853694738237</v>
      </c>
      <c r="BK122" s="41">
        <v>0</v>
      </c>
      <c r="BL122" s="41">
        <v>9.7308756737611191</v>
      </c>
      <c r="BM122" s="41">
        <v>26.635573079846058</v>
      </c>
      <c r="BN122" s="41">
        <v>8.7677444787903305E-2</v>
      </c>
      <c r="BO122" s="41">
        <v>-1.4483805811421554E-2</v>
      </c>
      <c r="BP122" s="41">
        <v>2.4435700911958284E-2</v>
      </c>
      <c r="BQ122" s="41">
        <v>0</v>
      </c>
      <c r="BR122" s="41">
        <v>0</v>
      </c>
      <c r="BS122" s="41">
        <v>0</v>
      </c>
      <c r="BT122" s="41">
        <v>0</v>
      </c>
      <c r="BU122" s="41">
        <v>0</v>
      </c>
      <c r="BV122" s="41">
        <v>0</v>
      </c>
      <c r="BW122" s="41">
        <v>0</v>
      </c>
      <c r="BX122" s="41">
        <v>5.1982682130795682E-2</v>
      </c>
      <c r="BY122" s="41">
        <v>8.9982046526489497E-3</v>
      </c>
      <c r="BZ122" s="41">
        <v>0</v>
      </c>
      <c r="CA122" s="41">
        <v>0</v>
      </c>
      <c r="CB122" s="41">
        <v>9.7629339888440039E-2</v>
      </c>
      <c r="CC122" s="41">
        <v>6.0980886783444634E-2</v>
      </c>
      <c r="CD122" s="79">
        <v>1.4856370819893672</v>
      </c>
      <c r="CE122" s="41">
        <v>22.288728630459147</v>
      </c>
      <c r="CF122" s="41">
        <v>1.6004036003655943E-3</v>
      </c>
      <c r="CG122" s="41">
        <v>-2.3482043137690656E-4</v>
      </c>
      <c r="CH122" s="41">
        <v>1.3655831689886877E-3</v>
      </c>
      <c r="CI122" s="41">
        <v>8.0019422785337549E-5</v>
      </c>
      <c r="CJ122" s="41">
        <v>-1.1741021568845326E-5</v>
      </c>
      <c r="CK122" s="41">
        <v>6.8278401216492225E-5</v>
      </c>
      <c r="CL122" s="41"/>
      <c r="CM122" s="41">
        <v>-2.0070122339906544E-3</v>
      </c>
      <c r="CN122" s="41"/>
      <c r="CO122" s="41">
        <v>0</v>
      </c>
      <c r="CP122" s="41">
        <v>0</v>
      </c>
      <c r="CQ122" s="41">
        <v>-1.4483805811421554E-2</v>
      </c>
      <c r="CR122" s="41">
        <v>0</v>
      </c>
      <c r="CS122" s="41">
        <v>0</v>
      </c>
      <c r="CT122" s="41">
        <v>-1.4483805811421554E-2</v>
      </c>
      <c r="CU122" s="41">
        <v>0</v>
      </c>
      <c r="CV122" s="41">
        <v>9999</v>
      </c>
      <c r="CW122" s="87">
        <v>0</v>
      </c>
    </row>
    <row r="123" spans="1:101" s="21" customFormat="1">
      <c r="A123" s="21" t="s">
        <v>604</v>
      </c>
      <c r="C123" s="41">
        <v>18</v>
      </c>
      <c r="D123" s="41">
        <v>0.25622049481400189</v>
      </c>
      <c r="E123" s="41">
        <v>-3.1599603051558458E-3</v>
      </c>
      <c r="F123" s="41">
        <v>7.4393565149959151E-2</v>
      </c>
      <c r="G123" s="41">
        <v>0</v>
      </c>
      <c r="H123" s="41">
        <v>0</v>
      </c>
      <c r="I123" s="41"/>
      <c r="J123" s="41"/>
      <c r="K123" s="41"/>
      <c r="L123" s="41">
        <v>0.27538458578376129</v>
      </c>
      <c r="M123" s="41">
        <v>5.1768548528883946E-5</v>
      </c>
      <c r="N123" s="41">
        <v>5.1394906360875597E-5</v>
      </c>
      <c r="O123" s="41">
        <v>-3.1915599319863792E-3</v>
      </c>
      <c r="P123" s="41">
        <v>0</v>
      </c>
      <c r="Q123" s="41">
        <v>0</v>
      </c>
      <c r="R123" s="41">
        <v>1.4835070677503512E-2</v>
      </c>
      <c r="S123" s="41">
        <v>3.4281591934197914E-2</v>
      </c>
      <c r="T123" s="41">
        <v>0</v>
      </c>
      <c r="U123" s="41">
        <v>3.6837751608662463E-2</v>
      </c>
      <c r="V123" s="41">
        <v>4.4636139089975499E-3</v>
      </c>
      <c r="W123" s="41">
        <v>1.0415099120994283E-2</v>
      </c>
      <c r="X123" s="41">
        <v>0</v>
      </c>
      <c r="Y123" s="41">
        <v>0</v>
      </c>
      <c r="Z123" s="41">
        <v>0</v>
      </c>
      <c r="AA123" s="41">
        <v>0</v>
      </c>
      <c r="AB123" s="41">
        <v>0</v>
      </c>
      <c r="AC123" s="41">
        <v>0</v>
      </c>
      <c r="AD123" s="41">
        <v>0</v>
      </c>
      <c r="AE123" s="41">
        <v>0</v>
      </c>
      <c r="AF123" s="41">
        <v>0</v>
      </c>
      <c r="AG123" s="41">
        <v>0</v>
      </c>
      <c r="AH123" s="41">
        <v>1.9298684586501063E-2</v>
      </c>
      <c r="AI123" s="41">
        <v>4.4696691055192195E-2</v>
      </c>
      <c r="AJ123" s="41">
        <v>0</v>
      </c>
      <c r="AK123" s="41">
        <v>3.6837751608662463E-2</v>
      </c>
      <c r="AL123" s="41">
        <v>0.10083312725035573</v>
      </c>
      <c r="AM123" s="41">
        <v>0.14332623990711646</v>
      </c>
      <c r="AN123" s="41">
        <v>1.8292338191733568E-2</v>
      </c>
      <c r="AO123" s="41">
        <v>0</v>
      </c>
      <c r="AP123" s="41">
        <v>0</v>
      </c>
      <c r="AQ123" s="41">
        <v>0.16161857809885002</v>
      </c>
      <c r="AR123" s="41">
        <v>1.9298684586501063E-2</v>
      </c>
      <c r="AS123" s="79">
        <v>8.3745903703663878</v>
      </c>
      <c r="AT123" s="41">
        <v>0.14332623990711646</v>
      </c>
      <c r="AU123" s="41">
        <v>2.1652680047313997E-2</v>
      </c>
      <c r="AV123" s="41">
        <v>0</v>
      </c>
      <c r="AW123" s="41">
        <v>0</v>
      </c>
      <c r="AX123" s="41">
        <v>0.16497891995443045</v>
      </c>
      <c r="AY123" s="41">
        <v>4.4696691055192195E-2</v>
      </c>
      <c r="AZ123" s="79">
        <v>3.6910768126148716</v>
      </c>
      <c r="BA123" s="41">
        <v>0.14332623990711646</v>
      </c>
      <c r="BB123" s="41">
        <v>3.9945018239047565E-2</v>
      </c>
      <c r="BC123" s="41">
        <v>0</v>
      </c>
      <c r="BD123" s="41">
        <v>0</v>
      </c>
      <c r="BE123" s="41">
        <v>0.18327125814616402</v>
      </c>
      <c r="BF123" s="41">
        <v>6.3995375641693261E-2</v>
      </c>
      <c r="BG123" s="41">
        <v>6.4261672042361608</v>
      </c>
      <c r="BH123" s="79">
        <v>2.8638203355862797</v>
      </c>
      <c r="BI123" s="41">
        <v>5.1565376721191001</v>
      </c>
      <c r="BJ123" s="41">
        <v>11.942791759308941</v>
      </c>
      <c r="BK123" s="41">
        <v>0</v>
      </c>
      <c r="BL123" s="41">
        <v>9.8429119909604008</v>
      </c>
      <c r="BM123" s="41">
        <v>26.942241422388442</v>
      </c>
      <c r="BN123" s="41">
        <v>0.14332623990711646</v>
      </c>
      <c r="BO123" s="41">
        <v>-2.3032213509974926E-2</v>
      </c>
      <c r="BP123" s="41">
        <v>3.9945018239047565E-2</v>
      </c>
      <c r="BQ123" s="41">
        <v>0</v>
      </c>
      <c r="BR123" s="41">
        <v>0</v>
      </c>
      <c r="BS123" s="41">
        <v>0</v>
      </c>
      <c r="BT123" s="41">
        <v>0</v>
      </c>
      <c r="BU123" s="41">
        <v>0</v>
      </c>
      <c r="BV123" s="41">
        <v>0</v>
      </c>
      <c r="BW123" s="41">
        <v>0</v>
      </c>
      <c r="BX123" s="41">
        <v>8.5954414220363901E-2</v>
      </c>
      <c r="BY123" s="41">
        <v>1.4878713029991832E-2</v>
      </c>
      <c r="BZ123" s="41">
        <v>0</v>
      </c>
      <c r="CA123" s="41">
        <v>0</v>
      </c>
      <c r="CB123" s="41">
        <v>0.1602390446361891</v>
      </c>
      <c r="CC123" s="41">
        <v>0.10083312725035573</v>
      </c>
      <c r="CD123" s="79">
        <v>1.4796008069826327</v>
      </c>
      <c r="CE123" s="41">
        <v>22.423202089124281</v>
      </c>
      <c r="CF123" s="41">
        <v>2.6161783219058824E-3</v>
      </c>
      <c r="CG123" s="41">
        <v>-3.7341251204240619E-4</v>
      </c>
      <c r="CH123" s="41">
        <v>2.2427658098634761E-3</v>
      </c>
      <c r="CI123" s="41">
        <v>1.308076782472866E-4</v>
      </c>
      <c r="CJ123" s="41">
        <v>-1.8670625602120318E-5</v>
      </c>
      <c r="CK123" s="41">
        <v>1.1213705264516629E-4</v>
      </c>
      <c r="CL123" s="41"/>
      <c r="CM123" s="41">
        <v>-3.1915599319863792E-3</v>
      </c>
      <c r="CN123" s="41"/>
      <c r="CO123" s="41">
        <v>0</v>
      </c>
      <c r="CP123" s="41">
        <v>0</v>
      </c>
      <c r="CQ123" s="41">
        <v>-2.3032213509974926E-2</v>
      </c>
      <c r="CR123" s="41">
        <v>0</v>
      </c>
      <c r="CS123" s="41">
        <v>0</v>
      </c>
      <c r="CT123" s="41">
        <v>-2.3032213509974926E-2</v>
      </c>
      <c r="CU123" s="41">
        <v>0</v>
      </c>
      <c r="CV123" s="41">
        <v>9999</v>
      </c>
      <c r="CW123" s="87">
        <v>0</v>
      </c>
    </row>
    <row r="124" spans="1:101" s="21" customFormat="1">
      <c r="A124" s="21" t="s">
        <v>612</v>
      </c>
      <c r="C124" s="41">
        <v>18</v>
      </c>
      <c r="D124" s="41">
        <v>8.6925034099632689E-3</v>
      </c>
      <c r="E124" s="41">
        <v>-1.0704972643600183E-4</v>
      </c>
      <c r="F124" s="41">
        <v>2.5253478577887392E-3</v>
      </c>
      <c r="G124" s="41">
        <v>0</v>
      </c>
      <c r="H124" s="41">
        <v>0</v>
      </c>
      <c r="I124" s="41"/>
      <c r="J124" s="41"/>
      <c r="K124" s="41"/>
      <c r="L124" s="41">
        <v>9.3426618846957771E-3</v>
      </c>
      <c r="M124" s="41">
        <v>1.756293090226213E-6</v>
      </c>
      <c r="N124" s="41">
        <v>1.7436169542993173E-6</v>
      </c>
      <c r="O124" s="41">
        <v>-1.0812022450592031E-4</v>
      </c>
      <c r="P124" s="41">
        <v>0</v>
      </c>
      <c r="Q124" s="41">
        <v>0</v>
      </c>
      <c r="R124" s="41">
        <v>5.0358809770791849E-4</v>
      </c>
      <c r="S124" s="41">
        <v>1.1637154984857176E-3</v>
      </c>
      <c r="T124" s="41">
        <v>0</v>
      </c>
      <c r="U124" s="41">
        <v>1.2504863414351437E-3</v>
      </c>
      <c r="V124" s="41">
        <v>1.5152087146732434E-4</v>
      </c>
      <c r="W124" s="41">
        <v>3.5354870009042348E-4</v>
      </c>
      <c r="X124" s="41">
        <v>0</v>
      </c>
      <c r="Y124" s="41">
        <v>0</v>
      </c>
      <c r="Z124" s="41">
        <v>0</v>
      </c>
      <c r="AA124" s="41">
        <v>0</v>
      </c>
      <c r="AB124" s="41">
        <v>0</v>
      </c>
      <c r="AC124" s="41">
        <v>0</v>
      </c>
      <c r="AD124" s="41">
        <v>0</v>
      </c>
      <c r="AE124" s="41">
        <v>0</v>
      </c>
      <c r="AF124" s="41">
        <v>0</v>
      </c>
      <c r="AG124" s="41">
        <v>0</v>
      </c>
      <c r="AH124" s="41">
        <v>6.5510896917524283E-4</v>
      </c>
      <c r="AI124" s="41">
        <v>1.5172641985761411E-3</v>
      </c>
      <c r="AJ124" s="41">
        <v>0</v>
      </c>
      <c r="AK124" s="41">
        <v>1.2504863414351437E-3</v>
      </c>
      <c r="AL124" s="41">
        <v>3.4228595091865275E-3</v>
      </c>
      <c r="AM124" s="41">
        <v>4.8624675010257665E-3</v>
      </c>
      <c r="AN124" s="41">
        <v>6.205835025932362E-4</v>
      </c>
      <c r="AO124" s="41">
        <v>0</v>
      </c>
      <c r="AP124" s="41">
        <v>0</v>
      </c>
      <c r="AQ124" s="41">
        <v>5.4830510036190027E-3</v>
      </c>
      <c r="AR124" s="41">
        <v>6.5510896917524283E-4</v>
      </c>
      <c r="AS124" s="79">
        <v>8.3696778118027524</v>
      </c>
      <c r="AT124" s="41">
        <v>4.8624675010257665E-3</v>
      </c>
      <c r="AU124" s="41">
        <v>7.3458602631593605E-4</v>
      </c>
      <c r="AV124" s="41">
        <v>0</v>
      </c>
      <c r="AW124" s="41">
        <v>0</v>
      </c>
      <c r="AX124" s="41">
        <v>5.5970535273417027E-3</v>
      </c>
      <c r="AY124" s="41">
        <v>1.5172641985761411E-3</v>
      </c>
      <c r="AZ124" s="79">
        <v>3.6889116164437228</v>
      </c>
      <c r="BA124" s="41">
        <v>4.8624675010257665E-3</v>
      </c>
      <c r="BB124" s="41">
        <v>1.3551695289091721E-3</v>
      </c>
      <c r="BC124" s="41">
        <v>0</v>
      </c>
      <c r="BD124" s="41">
        <v>0</v>
      </c>
      <c r="BE124" s="41">
        <v>6.2176370299349389E-3</v>
      </c>
      <c r="BF124" s="41">
        <v>2.172373167751384E-3</v>
      </c>
      <c r="BG124" s="41">
        <v>6.4362036069651287</v>
      </c>
      <c r="BH124" s="79">
        <v>2.8621404104207353</v>
      </c>
      <c r="BI124" s="41">
        <v>5.1595642872253835</v>
      </c>
      <c r="BJ124" s="41">
        <v>11.949801546931628</v>
      </c>
      <c r="BK124" s="41">
        <v>0</v>
      </c>
      <c r="BL124" s="41">
        <v>9.848689260131291</v>
      </c>
      <c r="BM124" s="41">
        <v>26.958055094288301</v>
      </c>
      <c r="BN124" s="41">
        <v>4.8624675010257665E-3</v>
      </c>
      <c r="BO124" s="41">
        <v>-7.8026048347363663E-4</v>
      </c>
      <c r="BP124" s="41">
        <v>1.3551695289091721E-3</v>
      </c>
      <c r="BQ124" s="41">
        <v>0</v>
      </c>
      <c r="BR124" s="41">
        <v>0</v>
      </c>
      <c r="BS124" s="41">
        <v>0</v>
      </c>
      <c r="BT124" s="41">
        <v>0</v>
      </c>
      <c r="BU124" s="41">
        <v>0</v>
      </c>
      <c r="BV124" s="41">
        <v>0</v>
      </c>
      <c r="BW124" s="41">
        <v>0</v>
      </c>
      <c r="BX124" s="41">
        <v>2.9177899376287798E-3</v>
      </c>
      <c r="BY124" s="41">
        <v>5.0506957155774788E-4</v>
      </c>
      <c r="BZ124" s="41">
        <v>0</v>
      </c>
      <c r="CA124" s="41">
        <v>0</v>
      </c>
      <c r="CB124" s="41">
        <v>5.4373765464613023E-3</v>
      </c>
      <c r="CC124" s="41">
        <v>3.4228595091865275E-3</v>
      </c>
      <c r="CD124" s="79">
        <v>1.4792908698282921</v>
      </c>
      <c r="CE124" s="41">
        <v>22.430136352820817</v>
      </c>
      <c r="CF124" s="41">
        <v>8.875612780604201E-5</v>
      </c>
      <c r="CG124" s="41">
        <v>-1.2650066267192692E-5</v>
      </c>
      <c r="CH124" s="41">
        <v>7.6106061538849313E-5</v>
      </c>
      <c r="CI124" s="41">
        <v>4.4377643952304927E-6</v>
      </c>
      <c r="CJ124" s="41">
        <v>-6.325033133596336E-7</v>
      </c>
      <c r="CK124" s="41">
        <v>3.8052610818708591E-6</v>
      </c>
      <c r="CL124" s="41"/>
      <c r="CM124" s="41">
        <v>-1.0812022450592031E-4</v>
      </c>
      <c r="CN124" s="41"/>
      <c r="CO124" s="41">
        <v>0</v>
      </c>
      <c r="CP124" s="41">
        <v>0</v>
      </c>
      <c r="CQ124" s="41">
        <v>-7.8026048347363663E-4</v>
      </c>
      <c r="CR124" s="41">
        <v>0</v>
      </c>
      <c r="CS124" s="41">
        <v>0</v>
      </c>
      <c r="CT124" s="41">
        <v>-7.8026048347363663E-4</v>
      </c>
      <c r="CU124" s="41">
        <v>0</v>
      </c>
      <c r="CV124" s="41">
        <v>9999</v>
      </c>
      <c r="CW124" s="87">
        <v>0</v>
      </c>
    </row>
    <row r="125" spans="1:101" s="21" customFormat="1">
      <c r="A125" s="21" t="s">
        <v>608</v>
      </c>
      <c r="C125" s="41">
        <v>18</v>
      </c>
      <c r="D125" s="41">
        <v>6.2421351523459845E-2</v>
      </c>
      <c r="E125" s="41">
        <v>-7.6434136706466445E-4</v>
      </c>
      <c r="F125" s="41">
        <v>1.8176694699322857E-2</v>
      </c>
      <c r="G125" s="41">
        <v>0</v>
      </c>
      <c r="H125" s="41">
        <v>0</v>
      </c>
      <c r="I125" s="41"/>
      <c r="J125" s="41"/>
      <c r="K125" s="41"/>
      <c r="L125" s="41">
        <v>6.7090175771572017E-2</v>
      </c>
      <c r="M125" s="41">
        <v>1.2612038579999505E-5</v>
      </c>
      <c r="N125" s="41">
        <v>1.2521010541316773E-5</v>
      </c>
      <c r="O125" s="41">
        <v>-7.7198478648704604E-4</v>
      </c>
      <c r="P125" s="41">
        <v>0</v>
      </c>
      <c r="Q125" s="41">
        <v>0</v>
      </c>
      <c r="R125" s="41">
        <v>3.6246757364606021E-3</v>
      </c>
      <c r="S125" s="41">
        <v>8.3760743168930715E-3</v>
      </c>
      <c r="T125" s="41">
        <v>0</v>
      </c>
      <c r="U125" s="41">
        <v>9.0006247590153909E-3</v>
      </c>
      <c r="V125" s="41">
        <v>1.0906016819593712E-3</v>
      </c>
      <c r="W125" s="41">
        <v>2.5447372579051998E-3</v>
      </c>
      <c r="X125" s="41">
        <v>0</v>
      </c>
      <c r="Y125" s="41">
        <v>0</v>
      </c>
      <c r="Z125" s="41">
        <v>0</v>
      </c>
      <c r="AA125" s="41">
        <v>0</v>
      </c>
      <c r="AB125" s="41">
        <v>0</v>
      </c>
      <c r="AC125" s="41">
        <v>0</v>
      </c>
      <c r="AD125" s="41">
        <v>0</v>
      </c>
      <c r="AE125" s="41">
        <v>0</v>
      </c>
      <c r="AF125" s="41">
        <v>0</v>
      </c>
      <c r="AG125" s="41">
        <v>0</v>
      </c>
      <c r="AH125" s="41">
        <v>4.7152774184199735E-3</v>
      </c>
      <c r="AI125" s="41">
        <v>1.092081157479827E-2</v>
      </c>
      <c r="AJ125" s="41">
        <v>0</v>
      </c>
      <c r="AK125" s="41">
        <v>9.0006247590153909E-3</v>
      </c>
      <c r="AL125" s="41">
        <v>2.4636713752233638E-2</v>
      </c>
      <c r="AM125" s="41">
        <v>3.4917650167963672E-2</v>
      </c>
      <c r="AN125" s="41">
        <v>4.4564447246154175E-3</v>
      </c>
      <c r="AO125" s="41">
        <v>0</v>
      </c>
      <c r="AP125" s="41">
        <v>0</v>
      </c>
      <c r="AQ125" s="41">
        <v>3.9374094892579092E-2</v>
      </c>
      <c r="AR125" s="41">
        <v>4.7152774184199735E-3</v>
      </c>
      <c r="AS125" s="79">
        <v>8.3503241482179487</v>
      </c>
      <c r="AT125" s="41">
        <v>3.4917650167963672E-2</v>
      </c>
      <c r="AU125" s="41">
        <v>5.2751032021835379E-3</v>
      </c>
      <c r="AV125" s="41">
        <v>0</v>
      </c>
      <c r="AW125" s="41">
        <v>0</v>
      </c>
      <c r="AX125" s="41">
        <v>4.0192753370147209E-2</v>
      </c>
      <c r="AY125" s="41">
        <v>1.092081157479827E-2</v>
      </c>
      <c r="AZ125" s="79">
        <v>3.6803815444356891</v>
      </c>
      <c r="BA125" s="41">
        <v>3.4917650167963672E-2</v>
      </c>
      <c r="BB125" s="41">
        <v>9.7315479267989571E-3</v>
      </c>
      <c r="BC125" s="41">
        <v>0</v>
      </c>
      <c r="BD125" s="41">
        <v>0</v>
      </c>
      <c r="BE125" s="41">
        <v>4.4649198094762629E-2</v>
      </c>
      <c r="BF125" s="41">
        <v>1.5636088993218243E-2</v>
      </c>
      <c r="BG125" s="41">
        <v>6.4758582245136314</v>
      </c>
      <c r="BH125" s="79">
        <v>2.855522126672986</v>
      </c>
      <c r="BI125" s="41">
        <v>5.1715226818561417</v>
      </c>
      <c r="BJ125" s="41">
        <v>11.977497769849373</v>
      </c>
      <c r="BK125" s="41">
        <v>0</v>
      </c>
      <c r="BL125" s="41">
        <v>9.8715157055852121</v>
      </c>
      <c r="BM125" s="41">
        <v>27.020536157290731</v>
      </c>
      <c r="BN125" s="41">
        <v>3.4917650167963672E-2</v>
      </c>
      <c r="BO125" s="41">
        <v>-5.5711059192787033E-3</v>
      </c>
      <c r="BP125" s="41">
        <v>9.7315479267989571E-3</v>
      </c>
      <c r="BQ125" s="41">
        <v>0</v>
      </c>
      <c r="BR125" s="41">
        <v>0</v>
      </c>
      <c r="BS125" s="41">
        <v>0</v>
      </c>
      <c r="BT125" s="41">
        <v>0</v>
      </c>
      <c r="BU125" s="41">
        <v>0</v>
      </c>
      <c r="BV125" s="41">
        <v>0</v>
      </c>
      <c r="BW125" s="41">
        <v>0</v>
      </c>
      <c r="BX125" s="41">
        <v>2.1001374812369068E-2</v>
      </c>
      <c r="BY125" s="41">
        <v>3.6353389398645713E-3</v>
      </c>
      <c r="BZ125" s="41">
        <v>0</v>
      </c>
      <c r="CA125" s="41">
        <v>0</v>
      </c>
      <c r="CB125" s="41">
        <v>3.9078092175483928E-2</v>
      </c>
      <c r="CC125" s="41">
        <v>2.4636713752233638E-2</v>
      </c>
      <c r="CD125" s="79">
        <v>1.4780675527161369</v>
      </c>
      <c r="CE125" s="41">
        <v>22.457534174758862</v>
      </c>
      <c r="CF125" s="41">
        <v>6.3736270120893601E-4</v>
      </c>
      <c r="CG125" s="41">
        <v>-9.0322220018984402E-5</v>
      </c>
      <c r="CH125" s="41">
        <v>5.4704048118995165E-4</v>
      </c>
      <c r="CI125" s="41">
        <v>3.1867833491496706E-5</v>
      </c>
      <c r="CJ125" s="41">
        <v>-4.5161110009492181E-6</v>
      </c>
      <c r="CK125" s="41">
        <v>2.7351722490547488E-5</v>
      </c>
      <c r="CL125" s="41"/>
      <c r="CM125" s="41">
        <v>-7.7198478648704604E-4</v>
      </c>
      <c r="CN125" s="41"/>
      <c r="CO125" s="41">
        <v>0</v>
      </c>
      <c r="CP125" s="41">
        <v>0</v>
      </c>
      <c r="CQ125" s="41">
        <v>-5.5711059192787033E-3</v>
      </c>
      <c r="CR125" s="41">
        <v>0</v>
      </c>
      <c r="CS125" s="41">
        <v>0</v>
      </c>
      <c r="CT125" s="41">
        <v>-5.5711059192787033E-3</v>
      </c>
      <c r="CU125" s="41">
        <v>0</v>
      </c>
      <c r="CV125" s="41">
        <v>9999</v>
      </c>
      <c r="CW125" s="87">
        <v>0</v>
      </c>
    </row>
    <row r="126" spans="1:101" s="21" customFormat="1">
      <c r="A126" s="21" t="s">
        <v>607</v>
      </c>
      <c r="C126" s="41">
        <v>17.999999999999996</v>
      </c>
      <c r="D126" s="41">
        <v>0.13984416226974697</v>
      </c>
      <c r="E126" s="41">
        <v>-1.6076200480208366E-3</v>
      </c>
      <c r="F126" s="41">
        <v>4.1724955322146207E-2</v>
      </c>
      <c r="G126" s="41">
        <v>0</v>
      </c>
      <c r="H126" s="41">
        <v>0</v>
      </c>
      <c r="I126" s="41"/>
      <c r="J126" s="41"/>
      <c r="K126" s="41"/>
      <c r="L126" s="41">
        <v>0.15030384953743686</v>
      </c>
      <c r="M126" s="41">
        <v>2.8255075013409478E-5</v>
      </c>
      <c r="N126" s="41">
        <v>2.8051142552769623E-5</v>
      </c>
      <c r="O126" s="41">
        <v>-1.623696260598525E-3</v>
      </c>
      <c r="P126" s="41">
        <v>0</v>
      </c>
      <c r="Q126" s="41">
        <v>0</v>
      </c>
      <c r="R126" s="41">
        <v>8.3205134741422618E-3</v>
      </c>
      <c r="S126" s="41">
        <v>1.922744109578732E-2</v>
      </c>
      <c r="T126" s="41">
        <v>0</v>
      </c>
      <c r="U126" s="41">
        <v>2.0661108752369088E-2</v>
      </c>
      <c r="V126" s="41">
        <v>2.5034973193287726E-3</v>
      </c>
      <c r="W126" s="41">
        <v>5.8414937451004697E-3</v>
      </c>
      <c r="X126" s="41">
        <v>0</v>
      </c>
      <c r="Y126" s="41">
        <v>0</v>
      </c>
      <c r="Z126" s="41">
        <v>0</v>
      </c>
      <c r="AA126" s="41">
        <v>0</v>
      </c>
      <c r="AB126" s="41">
        <v>0</v>
      </c>
      <c r="AC126" s="41">
        <v>0</v>
      </c>
      <c r="AD126" s="41">
        <v>0</v>
      </c>
      <c r="AE126" s="41">
        <v>0</v>
      </c>
      <c r="AF126" s="41">
        <v>0</v>
      </c>
      <c r="AG126" s="41">
        <v>0</v>
      </c>
      <c r="AH126" s="41">
        <v>1.0824010793471034E-2</v>
      </c>
      <c r="AI126" s="41">
        <v>2.5068934840887791E-2</v>
      </c>
      <c r="AJ126" s="41">
        <v>0</v>
      </c>
      <c r="AK126" s="41">
        <v>2.0661108752369088E-2</v>
      </c>
      <c r="AL126" s="41">
        <v>5.6554054386727913E-2</v>
      </c>
      <c r="AM126" s="41">
        <v>7.8226911417189945E-2</v>
      </c>
      <c r="AN126" s="41">
        <v>9.9838879486782023E-3</v>
      </c>
      <c r="AO126" s="41">
        <v>0</v>
      </c>
      <c r="AP126" s="41">
        <v>0</v>
      </c>
      <c r="AQ126" s="41">
        <v>8.8210799365868148E-2</v>
      </c>
      <c r="AR126" s="41">
        <v>1.0824010793471034E-2</v>
      </c>
      <c r="AS126" s="79">
        <v>8.149548355871584</v>
      </c>
      <c r="AT126" s="41">
        <v>7.8226911417189945E-2</v>
      </c>
      <c r="AU126" s="41">
        <v>1.181794963088182E-2</v>
      </c>
      <c r="AV126" s="41">
        <v>0</v>
      </c>
      <c r="AW126" s="41">
        <v>0</v>
      </c>
      <c r="AX126" s="41">
        <v>9.0044861048071773E-2</v>
      </c>
      <c r="AY126" s="41">
        <v>2.5068934840887791E-2</v>
      </c>
      <c r="AZ126" s="79">
        <v>3.5918901867823805</v>
      </c>
      <c r="BA126" s="41">
        <v>7.8226911417189945E-2</v>
      </c>
      <c r="BB126" s="41">
        <v>2.1801837579560022E-2</v>
      </c>
      <c r="BC126" s="41">
        <v>0</v>
      </c>
      <c r="BD126" s="41">
        <v>0</v>
      </c>
      <c r="BE126" s="41">
        <v>0.10002874899674997</v>
      </c>
      <c r="BF126" s="41">
        <v>3.5892945634358825E-2</v>
      </c>
      <c r="BG126" s="41">
        <v>6.898348897469079</v>
      </c>
      <c r="BH126" s="79">
        <v>2.7868637479838547</v>
      </c>
      <c r="BI126" s="41">
        <v>5.2989305477581539</v>
      </c>
      <c r="BJ126" s="41">
        <v>12.272580576902813</v>
      </c>
      <c r="BK126" s="41">
        <v>0</v>
      </c>
      <c r="BL126" s="41">
        <v>10.114714629120709</v>
      </c>
      <c r="BM126" s="41">
        <v>27.686225753781674</v>
      </c>
      <c r="BN126" s="41">
        <v>7.8226911417189945E-2</v>
      </c>
      <c r="BO126" s="41">
        <v>-1.1717567505046846E-2</v>
      </c>
      <c r="BP126" s="41">
        <v>2.1801837579560022E-2</v>
      </c>
      <c r="BQ126" s="41">
        <v>0</v>
      </c>
      <c r="BR126" s="41">
        <v>0</v>
      </c>
      <c r="BS126" s="41">
        <v>0</v>
      </c>
      <c r="BT126" s="41">
        <v>0</v>
      </c>
      <c r="BU126" s="41">
        <v>0</v>
      </c>
      <c r="BV126" s="41">
        <v>0</v>
      </c>
      <c r="BW126" s="41">
        <v>0</v>
      </c>
      <c r="BX126" s="41">
        <v>4.820906332229867E-2</v>
      </c>
      <c r="BY126" s="41">
        <v>8.3449910644292427E-3</v>
      </c>
      <c r="BZ126" s="41">
        <v>0</v>
      </c>
      <c r="CA126" s="41">
        <v>0</v>
      </c>
      <c r="CB126" s="41">
        <v>8.8311181491703111E-2</v>
      </c>
      <c r="CC126" s="41">
        <v>5.6554054386727913E-2</v>
      </c>
      <c r="CD126" s="79">
        <v>1.4651585274379024</v>
      </c>
      <c r="CE126" s="41">
        <v>22.74943773968312</v>
      </c>
      <c r="CF126" s="41">
        <v>1.4279000828594428E-3</v>
      </c>
      <c r="CG126" s="41">
        <v>-1.8997246249002743E-4</v>
      </c>
      <c r="CH126" s="41">
        <v>1.2379276203694153E-3</v>
      </c>
      <c r="CI126" s="41">
        <v>7.1394328530282515E-5</v>
      </c>
      <c r="CJ126" s="41">
        <v>-9.498623124501372E-6</v>
      </c>
      <c r="CK126" s="41">
        <v>6.189570540578114E-5</v>
      </c>
      <c r="CL126" s="41"/>
      <c r="CM126" s="41">
        <v>-1.623696260598525E-3</v>
      </c>
      <c r="CN126" s="41"/>
      <c r="CO126" s="41">
        <v>0</v>
      </c>
      <c r="CP126" s="41">
        <v>0</v>
      </c>
      <c r="CQ126" s="41">
        <v>-1.1717567505046846E-2</v>
      </c>
      <c r="CR126" s="41">
        <v>0</v>
      </c>
      <c r="CS126" s="41">
        <v>0</v>
      </c>
      <c r="CT126" s="41">
        <v>-1.1717567505046846E-2</v>
      </c>
      <c r="CU126" s="41">
        <v>0</v>
      </c>
      <c r="CV126" s="41">
        <v>9999</v>
      </c>
      <c r="CW126" s="87">
        <v>0</v>
      </c>
    </row>
    <row r="127" spans="1:101" s="21" customFormat="1">
      <c r="A127" s="21" t="s">
        <v>609</v>
      </c>
      <c r="C127" s="41">
        <v>18</v>
      </c>
      <c r="D127" s="41">
        <v>4.6755795154485198E-2</v>
      </c>
      <c r="E127" s="41">
        <v>-5.0658227879671087E-4</v>
      </c>
      <c r="F127" s="41">
        <v>1.4246466342755214E-2</v>
      </c>
      <c r="G127" s="41">
        <v>0</v>
      </c>
      <c r="H127" s="41">
        <v>0</v>
      </c>
      <c r="I127" s="41"/>
      <c r="J127" s="41"/>
      <c r="K127" s="41"/>
      <c r="L127" s="41">
        <v>5.0252909280169969E-2</v>
      </c>
      <c r="M127" s="41">
        <v>9.4468619780733091E-6</v>
      </c>
      <c r="N127" s="41">
        <v>9.378678764700161E-6</v>
      </c>
      <c r="O127" s="41">
        <v>-5.1164810539675346E-4</v>
      </c>
      <c r="P127" s="41">
        <v>0</v>
      </c>
      <c r="Q127" s="41">
        <v>0</v>
      </c>
      <c r="R127" s="41">
        <v>2.8409357001969761E-3</v>
      </c>
      <c r="S127" s="41">
        <v>6.5649702992744315E-3</v>
      </c>
      <c r="T127" s="41">
        <v>0</v>
      </c>
      <c r="U127" s="41">
        <v>7.0544782653943639E-3</v>
      </c>
      <c r="V127" s="41">
        <v>8.5478798056531284E-4</v>
      </c>
      <c r="W127" s="41">
        <v>1.99450528798573E-3</v>
      </c>
      <c r="X127" s="41">
        <v>0</v>
      </c>
      <c r="Y127" s="41">
        <v>0</v>
      </c>
      <c r="Z127" s="41">
        <v>0</v>
      </c>
      <c r="AA127" s="41">
        <v>0</v>
      </c>
      <c r="AB127" s="41">
        <v>0</v>
      </c>
      <c r="AC127" s="41">
        <v>0</v>
      </c>
      <c r="AD127" s="41">
        <v>0</v>
      </c>
      <c r="AE127" s="41">
        <v>0</v>
      </c>
      <c r="AF127" s="41">
        <v>0</v>
      </c>
      <c r="AG127" s="41">
        <v>0</v>
      </c>
      <c r="AH127" s="41">
        <v>3.6957236807622891E-3</v>
      </c>
      <c r="AI127" s="41">
        <v>8.5594755872601611E-3</v>
      </c>
      <c r="AJ127" s="41">
        <v>0</v>
      </c>
      <c r="AK127" s="41">
        <v>7.0544782653943639E-3</v>
      </c>
      <c r="AL127" s="41">
        <v>1.9309677533416812E-2</v>
      </c>
      <c r="AM127" s="41">
        <v>2.6154552227465044E-2</v>
      </c>
      <c r="AN127" s="41">
        <v>3.3380343676649633E-3</v>
      </c>
      <c r="AO127" s="41">
        <v>0</v>
      </c>
      <c r="AP127" s="41">
        <v>0</v>
      </c>
      <c r="AQ127" s="41">
        <v>2.9492586595130009E-2</v>
      </c>
      <c r="AR127" s="41">
        <v>3.6957236807622891E-3</v>
      </c>
      <c r="AS127" s="79">
        <v>7.9801925529905402</v>
      </c>
      <c r="AT127" s="41">
        <v>2.6154552227465044E-2</v>
      </c>
      <c r="AU127" s="41">
        <v>3.9512384580037002E-3</v>
      </c>
      <c r="AV127" s="41">
        <v>0</v>
      </c>
      <c r="AW127" s="41">
        <v>0</v>
      </c>
      <c r="AX127" s="41">
        <v>3.0105790685468745E-2</v>
      </c>
      <c r="AY127" s="41">
        <v>8.5594755872601611E-3</v>
      </c>
      <c r="AZ127" s="79">
        <v>3.5172470998431149</v>
      </c>
      <c r="BA127" s="41">
        <v>2.6154552227465044E-2</v>
      </c>
      <c r="BB127" s="41">
        <v>7.2892728256686639E-3</v>
      </c>
      <c r="BC127" s="41">
        <v>0</v>
      </c>
      <c r="BD127" s="41">
        <v>0</v>
      </c>
      <c r="BE127" s="41">
        <v>3.3443825053133709E-2</v>
      </c>
      <c r="BF127" s="41">
        <v>1.2255199268022449E-2</v>
      </c>
      <c r="BG127" s="41">
        <v>7.271251851199815</v>
      </c>
      <c r="BH127" s="79">
        <v>2.7289499192721283</v>
      </c>
      <c r="BI127" s="41">
        <v>5.4113845557745632</v>
      </c>
      <c r="BJ127" s="41">
        <v>12.533029522617138</v>
      </c>
      <c r="BK127" s="41">
        <v>0</v>
      </c>
      <c r="BL127" s="41">
        <v>10.329369301367365</v>
      </c>
      <c r="BM127" s="41">
        <v>28.27378337975906</v>
      </c>
      <c r="BN127" s="41">
        <v>2.6154552227465044E-2</v>
      </c>
      <c r="BO127" s="41">
        <v>-3.6923600548330474E-3</v>
      </c>
      <c r="BP127" s="41">
        <v>7.2892728256686639E-3</v>
      </c>
      <c r="BQ127" s="41">
        <v>0</v>
      </c>
      <c r="BR127" s="41">
        <v>0</v>
      </c>
      <c r="BS127" s="41">
        <v>0</v>
      </c>
      <c r="BT127" s="41">
        <v>0</v>
      </c>
      <c r="BU127" s="41">
        <v>0</v>
      </c>
      <c r="BV127" s="41">
        <v>0</v>
      </c>
      <c r="BW127" s="41">
        <v>0</v>
      </c>
      <c r="BX127" s="41">
        <v>1.646038426486577E-2</v>
      </c>
      <c r="BY127" s="41">
        <v>2.8492932685510431E-3</v>
      </c>
      <c r="BZ127" s="41">
        <v>0</v>
      </c>
      <c r="CA127" s="41">
        <v>0</v>
      </c>
      <c r="CB127" s="41">
        <v>2.9751464998300663E-2</v>
      </c>
      <c r="CC127" s="41">
        <v>1.9309677533416812E-2</v>
      </c>
      <c r="CD127" s="79">
        <v>1.4539505435039299</v>
      </c>
      <c r="CE127" s="41">
        <v>23.007080590833723</v>
      </c>
      <c r="CF127" s="41">
        <v>4.7740715587733513E-4</v>
      </c>
      <c r="CG127" s="41">
        <v>-5.9862828331420162E-5</v>
      </c>
      <c r="CH127" s="41">
        <v>4.1754432754591498E-4</v>
      </c>
      <c r="CI127" s="41">
        <v>2.3870131908080731E-5</v>
      </c>
      <c r="CJ127" s="41">
        <v>-2.9931414165710074E-6</v>
      </c>
      <c r="CK127" s="41">
        <v>2.0876990491509722E-5</v>
      </c>
      <c r="CL127" s="41"/>
      <c r="CM127" s="41">
        <v>-5.1164810539675346E-4</v>
      </c>
      <c r="CN127" s="41"/>
      <c r="CO127" s="41">
        <v>0</v>
      </c>
      <c r="CP127" s="41">
        <v>0</v>
      </c>
      <c r="CQ127" s="41">
        <v>-3.6923600548330474E-3</v>
      </c>
      <c r="CR127" s="41">
        <v>0</v>
      </c>
      <c r="CS127" s="41">
        <v>0</v>
      </c>
      <c r="CT127" s="41">
        <v>-3.6923600548330474E-3</v>
      </c>
      <c r="CU127" s="41">
        <v>0</v>
      </c>
      <c r="CV127" s="41">
        <v>9999</v>
      </c>
      <c r="CW127" s="87">
        <v>0</v>
      </c>
    </row>
    <row r="128" spans="1:101" s="21" customFormat="1">
      <c r="A128" s="21" t="s">
        <v>603</v>
      </c>
      <c r="C128" s="41">
        <v>18</v>
      </c>
      <c r="D128" s="41">
        <v>0.51313706973615747</v>
      </c>
      <c r="E128" s="41">
        <v>-5.4352536803338718E-3</v>
      </c>
      <c r="F128" s="41">
        <v>0.15754401460060197</v>
      </c>
      <c r="G128" s="41">
        <v>0</v>
      </c>
      <c r="H128" s="41">
        <v>0</v>
      </c>
      <c r="I128" s="41"/>
      <c r="J128" s="41"/>
      <c r="K128" s="41"/>
      <c r="L128" s="41">
        <v>0.55151731520215008</v>
      </c>
      <c r="M128" s="41">
        <v>1.0367773786359064E-4</v>
      </c>
      <c r="N128" s="41">
        <v>1.0292943844530697E-4</v>
      </c>
      <c r="O128" s="41">
        <v>-5.4896062580379653E-3</v>
      </c>
      <c r="P128" s="41">
        <v>0</v>
      </c>
      <c r="Q128" s="41">
        <v>0</v>
      </c>
      <c r="R128" s="41">
        <v>3.1416381063421296E-2</v>
      </c>
      <c r="S128" s="41">
        <v>7.2598478232980879E-2</v>
      </c>
      <c r="T128" s="41">
        <v>0</v>
      </c>
      <c r="U128" s="41">
        <v>7.8011683746973287E-2</v>
      </c>
      <c r="V128" s="41">
        <v>9.4526408760361169E-3</v>
      </c>
      <c r="W128" s="41">
        <v>2.2056162044084275E-2</v>
      </c>
      <c r="X128" s="41">
        <v>0</v>
      </c>
      <c r="Y128" s="41">
        <v>0</v>
      </c>
      <c r="Z128" s="41">
        <v>0</v>
      </c>
      <c r="AA128" s="41">
        <v>0</v>
      </c>
      <c r="AB128" s="41">
        <v>0</v>
      </c>
      <c r="AC128" s="41">
        <v>0</v>
      </c>
      <c r="AD128" s="41">
        <v>0</v>
      </c>
      <c r="AE128" s="41">
        <v>0</v>
      </c>
      <c r="AF128" s="41">
        <v>0</v>
      </c>
      <c r="AG128" s="41">
        <v>0</v>
      </c>
      <c r="AH128" s="41">
        <v>4.0869021939457413E-2</v>
      </c>
      <c r="AI128" s="41">
        <v>9.4654640277065161E-2</v>
      </c>
      <c r="AJ128" s="41">
        <v>0</v>
      </c>
      <c r="AK128" s="41">
        <v>7.8011683746973287E-2</v>
      </c>
      <c r="AL128" s="41">
        <v>0.21353534596349585</v>
      </c>
      <c r="AM128" s="41">
        <v>0.28704185750491412</v>
      </c>
      <c r="AN128" s="41">
        <v>3.6634371599129453E-2</v>
      </c>
      <c r="AO128" s="41">
        <v>0</v>
      </c>
      <c r="AP128" s="41">
        <v>0</v>
      </c>
      <c r="AQ128" s="41">
        <v>0.32367622910404359</v>
      </c>
      <c r="AR128" s="41">
        <v>4.0869021939457413E-2</v>
      </c>
      <c r="AS128" s="79">
        <v>7.9198427988693085</v>
      </c>
      <c r="AT128" s="41">
        <v>0.28704185750491412</v>
      </c>
      <c r="AU128" s="41">
        <v>4.3364184428255528E-2</v>
      </c>
      <c r="AV128" s="41">
        <v>0</v>
      </c>
      <c r="AW128" s="41">
        <v>0</v>
      </c>
      <c r="AX128" s="41">
        <v>0.33040604193316964</v>
      </c>
      <c r="AY128" s="41">
        <v>9.4654640277065161E-2</v>
      </c>
      <c r="AZ128" s="79">
        <v>3.490648117895041</v>
      </c>
      <c r="BA128" s="41">
        <v>0.28704185750491412</v>
      </c>
      <c r="BB128" s="41">
        <v>7.9998556027384982E-2</v>
      </c>
      <c r="BC128" s="41">
        <v>0</v>
      </c>
      <c r="BD128" s="41">
        <v>0</v>
      </c>
      <c r="BE128" s="41">
        <v>0.3670404135322991</v>
      </c>
      <c r="BF128" s="41">
        <v>0.13552366221652257</v>
      </c>
      <c r="BG128" s="41">
        <v>7.4079895371593194</v>
      </c>
      <c r="BH128" s="79">
        <v>2.7083123900967814</v>
      </c>
      <c r="BI128" s="41">
        <v>5.4526196832499485</v>
      </c>
      <c r="BJ128" s="41">
        <v>12.628532081101252</v>
      </c>
      <c r="BK128" s="41">
        <v>0</v>
      </c>
      <c r="BL128" s="41">
        <v>10.408079815375782</v>
      </c>
      <c r="BM128" s="41">
        <v>28.489231579726983</v>
      </c>
      <c r="BN128" s="41">
        <v>0.28704185750491412</v>
      </c>
      <c r="BO128" s="41">
        <v>-3.9616296142097475E-2</v>
      </c>
      <c r="BP128" s="41">
        <v>7.9998556027384982E-2</v>
      </c>
      <c r="BQ128" s="41">
        <v>0</v>
      </c>
      <c r="BR128" s="41">
        <v>0</v>
      </c>
      <c r="BS128" s="41">
        <v>0</v>
      </c>
      <c r="BT128" s="41">
        <v>0</v>
      </c>
      <c r="BU128" s="41">
        <v>0</v>
      </c>
      <c r="BV128" s="41">
        <v>0</v>
      </c>
      <c r="BW128" s="41">
        <v>0</v>
      </c>
      <c r="BX128" s="41">
        <v>0.18202654304337545</v>
      </c>
      <c r="BY128" s="41">
        <v>3.1508802920120392E-2</v>
      </c>
      <c r="BZ128" s="41">
        <v>0</v>
      </c>
      <c r="CA128" s="41">
        <v>0</v>
      </c>
      <c r="CB128" s="41">
        <v>0.32742411739020161</v>
      </c>
      <c r="CC128" s="41">
        <v>0.21353534596349585</v>
      </c>
      <c r="CD128" s="79">
        <v>1.449883597354668</v>
      </c>
      <c r="CE128" s="41">
        <v>23.10155419829081</v>
      </c>
      <c r="CF128" s="41">
        <v>5.2394640755985275E-3</v>
      </c>
      <c r="CG128" s="41">
        <v>-6.4228393219044257E-4</v>
      </c>
      <c r="CH128" s="41">
        <v>4.5971801434080851E-3</v>
      </c>
      <c r="CI128" s="41">
        <v>2.6197072472102125E-4</v>
      </c>
      <c r="CJ128" s="41">
        <v>-3.2114196609522091E-5</v>
      </c>
      <c r="CK128" s="41">
        <v>2.2985652811149916E-4</v>
      </c>
      <c r="CL128" s="41"/>
      <c r="CM128" s="41">
        <v>-5.4896062580379653E-3</v>
      </c>
      <c r="CN128" s="41"/>
      <c r="CO128" s="41">
        <v>0</v>
      </c>
      <c r="CP128" s="41">
        <v>0</v>
      </c>
      <c r="CQ128" s="41">
        <v>-3.9616296142097475E-2</v>
      </c>
      <c r="CR128" s="41">
        <v>0</v>
      </c>
      <c r="CS128" s="41">
        <v>0</v>
      </c>
      <c r="CT128" s="41">
        <v>-3.9616296142097475E-2</v>
      </c>
      <c r="CU128" s="41">
        <v>0</v>
      </c>
      <c r="CV128" s="41">
        <v>9999</v>
      </c>
      <c r="CW128" s="87">
        <v>0</v>
      </c>
    </row>
    <row r="129" spans="1:101" s="21" customFormat="1">
      <c r="A129" s="21" t="s">
        <v>610</v>
      </c>
      <c r="C129" s="41">
        <v>18</v>
      </c>
      <c r="D129" s="41">
        <v>3.1247118916515972E-2</v>
      </c>
      <c r="E129" s="41">
        <v>-3.2556379403826213E-4</v>
      </c>
      <c r="F129" s="41">
        <v>9.645363993277414E-3</v>
      </c>
      <c r="G129" s="41">
        <v>0</v>
      </c>
      <c r="H129" s="41">
        <v>0</v>
      </c>
      <c r="I129" s="41"/>
      <c r="J129" s="41"/>
      <c r="K129" s="41"/>
      <c r="L129" s="41">
        <v>3.3584256817579289E-2</v>
      </c>
      <c r="M129" s="41">
        <v>6.3133825152891921E-6</v>
      </c>
      <c r="N129" s="41">
        <v>6.2678153514896797E-6</v>
      </c>
      <c r="O129" s="41">
        <v>-3.288194344285405E-4</v>
      </c>
      <c r="P129" s="41">
        <v>0</v>
      </c>
      <c r="Q129" s="41">
        <v>0</v>
      </c>
      <c r="R129" s="41">
        <v>1.9234144278753727E-3</v>
      </c>
      <c r="S129" s="41">
        <v>4.4447181931369442E-3</v>
      </c>
      <c r="T129" s="41">
        <v>0</v>
      </c>
      <c r="U129" s="41">
        <v>4.7761324819326142E-3</v>
      </c>
      <c r="V129" s="41">
        <v>5.7872183959664484E-4</v>
      </c>
      <c r="W129" s="41">
        <v>1.3503509590588381E-3</v>
      </c>
      <c r="X129" s="41">
        <v>0</v>
      </c>
      <c r="Y129" s="41">
        <v>0</v>
      </c>
      <c r="Z129" s="41">
        <v>0</v>
      </c>
      <c r="AA129" s="41">
        <v>0</v>
      </c>
      <c r="AB129" s="41">
        <v>0</v>
      </c>
      <c r="AC129" s="41">
        <v>0</v>
      </c>
      <c r="AD129" s="41">
        <v>0</v>
      </c>
      <c r="AE129" s="41">
        <v>0</v>
      </c>
      <c r="AF129" s="41">
        <v>0</v>
      </c>
      <c r="AG129" s="41">
        <v>0</v>
      </c>
      <c r="AH129" s="41">
        <v>2.5021362674720175E-3</v>
      </c>
      <c r="AI129" s="41">
        <v>5.7950691521957819E-3</v>
      </c>
      <c r="AJ129" s="41">
        <v>0</v>
      </c>
      <c r="AK129" s="41">
        <v>4.7761324819326142E-3</v>
      </c>
      <c r="AL129" s="41">
        <v>1.3073337901600413E-2</v>
      </c>
      <c r="AM129" s="41">
        <v>1.747921088625589E-2</v>
      </c>
      <c r="AN129" s="41">
        <v>2.2308241468082198E-3</v>
      </c>
      <c r="AO129" s="41">
        <v>0</v>
      </c>
      <c r="AP129" s="41">
        <v>0</v>
      </c>
      <c r="AQ129" s="41">
        <v>1.9710035033064111E-2</v>
      </c>
      <c r="AR129" s="41">
        <v>2.5021362674720175E-3</v>
      </c>
      <c r="AS129" s="79">
        <v>7.8772828200031428</v>
      </c>
      <c r="AT129" s="41">
        <v>1.747921088625589E-2</v>
      </c>
      <c r="AU129" s="41">
        <v>2.6406313389990351E-3</v>
      </c>
      <c r="AV129" s="41">
        <v>0</v>
      </c>
      <c r="AW129" s="41">
        <v>0</v>
      </c>
      <c r="AX129" s="41">
        <v>2.0119842225254925E-2</v>
      </c>
      <c r="AY129" s="41">
        <v>5.7950691521957819E-3</v>
      </c>
      <c r="AZ129" s="79">
        <v>3.4718899286355214</v>
      </c>
      <c r="BA129" s="41">
        <v>1.747921088625589E-2</v>
      </c>
      <c r="BB129" s="41">
        <v>4.8714554858072549E-3</v>
      </c>
      <c r="BC129" s="41">
        <v>0</v>
      </c>
      <c r="BD129" s="41">
        <v>0</v>
      </c>
      <c r="BE129" s="41">
        <v>2.2350666372063146E-2</v>
      </c>
      <c r="BF129" s="41">
        <v>8.297205419667799E-3</v>
      </c>
      <c r="BG129" s="41">
        <v>7.5056797502125692</v>
      </c>
      <c r="BH129" s="79">
        <v>2.6937583489355159</v>
      </c>
      <c r="BI129" s="41">
        <v>5.4820795089013918</v>
      </c>
      <c r="BJ129" s="41">
        <v>12.696762468503064</v>
      </c>
      <c r="BK129" s="41">
        <v>0</v>
      </c>
      <c r="BL129" s="41">
        <v>10.464313375488031</v>
      </c>
      <c r="BM129" s="41">
        <v>28.643155352892485</v>
      </c>
      <c r="BN129" s="41">
        <v>1.747921088625589E-2</v>
      </c>
      <c r="BO129" s="41">
        <v>-2.3729585473501488E-3</v>
      </c>
      <c r="BP129" s="41">
        <v>4.8714554858072549E-3</v>
      </c>
      <c r="BQ129" s="41">
        <v>0</v>
      </c>
      <c r="BR129" s="41">
        <v>0</v>
      </c>
      <c r="BS129" s="41">
        <v>0</v>
      </c>
      <c r="BT129" s="41">
        <v>0</v>
      </c>
      <c r="BU129" s="41">
        <v>0</v>
      </c>
      <c r="BV129" s="41">
        <v>0</v>
      </c>
      <c r="BW129" s="41">
        <v>0</v>
      </c>
      <c r="BX129" s="41">
        <v>1.1144265102944931E-2</v>
      </c>
      <c r="BY129" s="41">
        <v>1.9290727986554829E-3</v>
      </c>
      <c r="BZ129" s="41">
        <v>0</v>
      </c>
      <c r="CA129" s="41">
        <v>0</v>
      </c>
      <c r="CB129" s="41">
        <v>1.9977707824712997E-2</v>
      </c>
      <c r="CC129" s="41">
        <v>1.3073337901600413E-2</v>
      </c>
      <c r="CD129" s="79">
        <v>1.4469919340167574</v>
      </c>
      <c r="CE129" s="41">
        <v>23.169049466882125</v>
      </c>
      <c r="CF129" s="41">
        <v>3.1905345897777454E-4</v>
      </c>
      <c r="CG129" s="41">
        <v>-3.8471873828139253E-5</v>
      </c>
      <c r="CH129" s="41">
        <v>2.8058158514963531E-4</v>
      </c>
      <c r="CI129" s="41">
        <v>1.595252198835016E-5</v>
      </c>
      <c r="CJ129" s="41">
        <v>-1.9235936914069614E-6</v>
      </c>
      <c r="CK129" s="41">
        <v>1.4028928296943199E-5</v>
      </c>
      <c r="CL129" s="41"/>
      <c r="CM129" s="41">
        <v>-3.288194344285405E-4</v>
      </c>
      <c r="CN129" s="41"/>
      <c r="CO129" s="41">
        <v>0</v>
      </c>
      <c r="CP129" s="41">
        <v>0</v>
      </c>
      <c r="CQ129" s="41">
        <v>-2.3729585473501488E-3</v>
      </c>
      <c r="CR129" s="41">
        <v>0</v>
      </c>
      <c r="CS129" s="41">
        <v>0</v>
      </c>
      <c r="CT129" s="41">
        <v>-2.3729585473501488E-3</v>
      </c>
      <c r="CU129" s="41">
        <v>0</v>
      </c>
      <c r="CV129" s="41">
        <v>9999</v>
      </c>
      <c r="CW129" s="87">
        <v>0</v>
      </c>
    </row>
    <row r="130" spans="1:101" s="21" customFormat="1">
      <c r="A130" s="21" t="s">
        <v>611</v>
      </c>
      <c r="C130" s="41">
        <v>18</v>
      </c>
      <c r="D130" s="41">
        <v>2.9692928105885662E-2</v>
      </c>
      <c r="E130" s="41">
        <v>-2.2488826760532889E-4</v>
      </c>
      <c r="F130" s="41">
        <v>9.974714303395367E-3</v>
      </c>
      <c r="G130" s="41">
        <v>0</v>
      </c>
      <c r="H130" s="41">
        <v>0</v>
      </c>
      <c r="I130" s="41"/>
      <c r="J130" s="41"/>
      <c r="K130" s="41"/>
      <c r="L130" s="41">
        <v>3.1913819825702218E-2</v>
      </c>
      <c r="M130" s="41">
        <v>5.9993631295188704E-6</v>
      </c>
      <c r="N130" s="41">
        <v>5.9560624168258703E-6</v>
      </c>
      <c r="O130" s="41">
        <v>-2.2713715197368586E-4</v>
      </c>
      <c r="P130" s="41">
        <v>0</v>
      </c>
      <c r="Q130" s="41">
        <v>0</v>
      </c>
      <c r="R130" s="41">
        <v>1.989091279339726E-3</v>
      </c>
      <c r="S130" s="41">
        <v>4.596487407478346E-3</v>
      </c>
      <c r="T130" s="41">
        <v>0</v>
      </c>
      <c r="U130" s="41">
        <v>4.939218158656198E-3</v>
      </c>
      <c r="V130" s="41">
        <v>5.9848285820372207E-4</v>
      </c>
      <c r="W130" s="41">
        <v>1.3964600024753515E-3</v>
      </c>
      <c r="X130" s="41">
        <v>0</v>
      </c>
      <c r="Y130" s="41">
        <v>0</v>
      </c>
      <c r="Z130" s="41">
        <v>0</v>
      </c>
      <c r="AA130" s="41">
        <v>0</v>
      </c>
      <c r="AB130" s="41">
        <v>0</v>
      </c>
      <c r="AC130" s="41">
        <v>0</v>
      </c>
      <c r="AD130" s="41">
        <v>0</v>
      </c>
      <c r="AE130" s="41">
        <v>0</v>
      </c>
      <c r="AF130" s="41">
        <v>0</v>
      </c>
      <c r="AG130" s="41">
        <v>0</v>
      </c>
      <c r="AH130" s="41">
        <v>2.587574137543448E-3</v>
      </c>
      <c r="AI130" s="41">
        <v>5.9929474099536979E-3</v>
      </c>
      <c r="AJ130" s="41">
        <v>0</v>
      </c>
      <c r="AK130" s="41">
        <v>4.939218158656198E-3</v>
      </c>
      <c r="AL130" s="41">
        <v>1.3519739706153344E-2</v>
      </c>
      <c r="AM130" s="41">
        <v>1.6609817806878903E-2</v>
      </c>
      <c r="AN130" s="41">
        <v>2.1198658725953305E-3</v>
      </c>
      <c r="AO130" s="41">
        <v>0</v>
      </c>
      <c r="AP130" s="41">
        <v>0</v>
      </c>
      <c r="AQ130" s="41">
        <v>1.8729683679474234E-2</v>
      </c>
      <c r="AR130" s="41">
        <v>2.587574137543448E-3</v>
      </c>
      <c r="AS130" s="79">
        <v>7.2383176998574958</v>
      </c>
      <c r="AT130" s="41">
        <v>1.6609817806878903E-2</v>
      </c>
      <c r="AU130" s="41">
        <v>2.5092897912454763E-3</v>
      </c>
      <c r="AV130" s="41">
        <v>0</v>
      </c>
      <c r="AW130" s="41">
        <v>0</v>
      </c>
      <c r="AX130" s="41">
        <v>1.911910759812438E-2</v>
      </c>
      <c r="AY130" s="41">
        <v>5.9929474099536979E-3</v>
      </c>
      <c r="AZ130" s="79">
        <v>3.1902678749306923</v>
      </c>
      <c r="BA130" s="41">
        <v>1.6609817806878903E-2</v>
      </c>
      <c r="BB130" s="41">
        <v>4.6291556638408064E-3</v>
      </c>
      <c r="BC130" s="41">
        <v>0</v>
      </c>
      <c r="BD130" s="41">
        <v>0</v>
      </c>
      <c r="BE130" s="41">
        <v>2.1238973470719711E-2</v>
      </c>
      <c r="BF130" s="41">
        <v>8.5805215474971455E-3</v>
      </c>
      <c r="BG130" s="41">
        <v>9.1104236188644645</v>
      </c>
      <c r="BH130" s="79">
        <v>2.4752543715614714</v>
      </c>
      <c r="BI130" s="41">
        <v>5.9660120657884823</v>
      </c>
      <c r="BJ130" s="41">
        <v>13.817573780267869</v>
      </c>
      <c r="BK130" s="41">
        <v>0</v>
      </c>
      <c r="BL130" s="41">
        <v>11.388054433903019</v>
      </c>
      <c r="BM130" s="41">
        <v>31.171640279959369</v>
      </c>
      <c r="BN130" s="41">
        <v>1.6609817806878903E-2</v>
      </c>
      <c r="BO130" s="41">
        <v>-1.6391581207279929E-3</v>
      </c>
      <c r="BP130" s="41">
        <v>4.6291556638408064E-3</v>
      </c>
      <c r="BQ130" s="41">
        <v>0</v>
      </c>
      <c r="BR130" s="41">
        <v>0</v>
      </c>
      <c r="BS130" s="41">
        <v>0</v>
      </c>
      <c r="BT130" s="41">
        <v>0</v>
      </c>
      <c r="BU130" s="41">
        <v>0</v>
      </c>
      <c r="BV130" s="41">
        <v>0</v>
      </c>
      <c r="BW130" s="41">
        <v>0</v>
      </c>
      <c r="BX130" s="41">
        <v>1.1524796845474271E-2</v>
      </c>
      <c r="BY130" s="41">
        <v>1.9949428606790736E-3</v>
      </c>
      <c r="BZ130" s="41">
        <v>0</v>
      </c>
      <c r="CA130" s="41">
        <v>0</v>
      </c>
      <c r="CB130" s="41">
        <v>1.9599815349991719E-2</v>
      </c>
      <c r="CC130" s="41">
        <v>1.3519739706153344E-2</v>
      </c>
      <c r="CD130" s="79">
        <v>1.4010895589688948</v>
      </c>
      <c r="CE130" s="41">
        <v>24.277785081737264</v>
      </c>
      <c r="CF130" s="41">
        <v>3.0318415738334926E-4</v>
      </c>
      <c r="CG130" s="41">
        <v>-2.6575046780921207E-5</v>
      </c>
      <c r="CH130" s="41">
        <v>2.7660911060242808E-4</v>
      </c>
      <c r="CI130" s="41">
        <v>1.5159064417208552E-5</v>
      </c>
      <c r="CJ130" s="41">
        <v>-1.328752339046062E-6</v>
      </c>
      <c r="CK130" s="41">
        <v>1.3830312078162489E-5</v>
      </c>
      <c r="CL130" s="41"/>
      <c r="CM130" s="41">
        <v>-2.2713715197368586E-4</v>
      </c>
      <c r="CN130" s="41"/>
      <c r="CO130" s="41">
        <v>0</v>
      </c>
      <c r="CP130" s="41">
        <v>0</v>
      </c>
      <c r="CQ130" s="41">
        <v>-1.6391581207279929E-3</v>
      </c>
      <c r="CR130" s="41">
        <v>0</v>
      </c>
      <c r="CS130" s="41">
        <v>0</v>
      </c>
      <c r="CT130" s="41">
        <v>-1.6391581207279929E-3</v>
      </c>
      <c r="CU130" s="41">
        <v>0</v>
      </c>
      <c r="CV130" s="41">
        <v>9999</v>
      </c>
      <c r="CW130" s="87">
        <v>0</v>
      </c>
    </row>
    <row r="131" spans="1:101" s="21" customFormat="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87"/>
      <c r="AT131" s="41"/>
      <c r="AU131" s="41"/>
      <c r="AV131" s="41"/>
      <c r="AW131" s="41"/>
      <c r="AX131" s="41"/>
      <c r="AY131" s="41"/>
      <c r="AZ131" s="87"/>
      <c r="BA131" s="41"/>
      <c r="BB131" s="41"/>
      <c r="BC131" s="41"/>
      <c r="BD131" s="41"/>
      <c r="BE131" s="41"/>
      <c r="BF131" s="41"/>
      <c r="BG131" s="41"/>
      <c r="BH131" s="87"/>
      <c r="BI131" s="41"/>
      <c r="BJ131" s="41"/>
      <c r="BK131" s="41"/>
      <c r="BL131" s="41"/>
      <c r="BM131" s="41"/>
      <c r="BN131" s="41"/>
      <c r="BO131" s="41"/>
      <c r="BP131" s="41"/>
      <c r="BQ131" s="41"/>
      <c r="BR131" s="41"/>
      <c r="BS131" s="41"/>
      <c r="BT131" s="41"/>
      <c r="BU131" s="41"/>
      <c r="BV131" s="41"/>
      <c r="BW131" s="41"/>
      <c r="BX131" s="41"/>
      <c r="BY131" s="41"/>
      <c r="BZ131" s="41"/>
      <c r="CA131" s="41"/>
      <c r="CB131" s="41"/>
      <c r="CC131" s="41"/>
      <c r="CD131" s="87"/>
      <c r="CE131" s="41"/>
      <c r="CF131" s="41"/>
      <c r="CG131" s="41"/>
      <c r="CH131" s="41"/>
      <c r="CI131" s="41"/>
      <c r="CJ131" s="41"/>
      <c r="CK131" s="41"/>
      <c r="CL131" s="41"/>
      <c r="CM131" s="41"/>
      <c r="CN131" s="41"/>
      <c r="CO131" s="41"/>
      <c r="CP131" s="41"/>
      <c r="CQ131" s="41"/>
      <c r="CR131" s="41"/>
      <c r="CS131" s="41"/>
      <c r="CT131" s="41"/>
      <c r="CU131" s="41"/>
      <c r="CV131" s="41"/>
      <c r="CW131" s="87"/>
    </row>
    <row r="132" spans="1:101" s="21" customFormat="1">
      <c r="C132" s="41"/>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87"/>
      <c r="AT132" s="41"/>
      <c r="AU132" s="41"/>
      <c r="AV132" s="41"/>
      <c r="AW132" s="41"/>
      <c r="AX132" s="41"/>
      <c r="AY132" s="41"/>
      <c r="AZ132" s="87"/>
      <c r="BA132" s="41"/>
      <c r="BB132" s="41"/>
      <c r="BC132" s="41"/>
      <c r="BD132" s="41"/>
      <c r="BE132" s="41"/>
      <c r="BF132" s="41"/>
      <c r="BG132" s="41"/>
      <c r="BH132" s="87"/>
      <c r="BI132" s="41"/>
      <c r="BJ132" s="41"/>
      <c r="BK132" s="41"/>
      <c r="BL132" s="41"/>
      <c r="BM132" s="41"/>
      <c r="BN132" s="41"/>
      <c r="BO132" s="41"/>
      <c r="BP132" s="41"/>
      <c r="BQ132" s="41"/>
      <c r="BR132" s="41"/>
      <c r="BS132" s="41"/>
      <c r="BT132" s="41"/>
      <c r="BU132" s="41"/>
      <c r="BV132" s="41"/>
      <c r="BW132" s="41"/>
      <c r="BX132" s="41"/>
      <c r="BY132" s="41"/>
      <c r="BZ132" s="41"/>
      <c r="CA132" s="41"/>
      <c r="CB132" s="41"/>
      <c r="CC132" s="41"/>
      <c r="CD132" s="87"/>
      <c r="CE132" s="41"/>
      <c r="CF132" s="41"/>
      <c r="CG132" s="41"/>
      <c r="CH132" s="41"/>
      <c r="CI132" s="41"/>
      <c r="CJ132" s="41"/>
      <c r="CK132" s="41"/>
      <c r="CL132" s="41"/>
      <c r="CM132" s="41"/>
      <c r="CN132" s="41"/>
      <c r="CO132" s="41"/>
      <c r="CP132" s="41"/>
      <c r="CQ132" s="41"/>
      <c r="CR132" s="41"/>
      <c r="CS132" s="41"/>
      <c r="CT132" s="41"/>
      <c r="CU132" s="41"/>
      <c r="CV132" s="41"/>
      <c r="CW132" s="87"/>
    </row>
    <row r="133" spans="1:101" s="21" customFormat="1" ht="13.5" thickBot="1">
      <c r="A133" s="57" t="s">
        <v>232</v>
      </c>
      <c r="B133" s="59"/>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87"/>
      <c r="AT133" s="41"/>
      <c r="AU133" s="41"/>
      <c r="AV133" s="41"/>
      <c r="AW133" s="41"/>
      <c r="AX133" s="41"/>
      <c r="AY133" s="41"/>
      <c r="AZ133" s="87"/>
      <c r="BA133" s="41"/>
      <c r="BB133" s="41"/>
      <c r="BC133" s="41"/>
      <c r="BD133" s="41"/>
      <c r="BE133" s="41"/>
      <c r="BF133" s="41"/>
      <c r="BG133" s="41"/>
      <c r="BH133" s="87"/>
      <c r="BI133" s="41"/>
      <c r="BJ133" s="41"/>
      <c r="BK133" s="41"/>
      <c r="BL133" s="41"/>
      <c r="BM133" s="41"/>
      <c r="BN133" s="41"/>
      <c r="BO133" s="41"/>
      <c r="BP133" s="41"/>
      <c r="BQ133" s="41"/>
      <c r="BR133" s="41"/>
      <c r="BS133" s="41"/>
      <c r="BT133" s="41"/>
      <c r="BU133" s="41"/>
      <c r="BV133" s="41"/>
      <c r="BW133" s="41"/>
      <c r="BX133" s="41"/>
      <c r="BY133" s="41"/>
      <c r="BZ133" s="41"/>
      <c r="CA133" s="41"/>
      <c r="CB133" s="41"/>
      <c r="CC133" s="41"/>
      <c r="CD133" s="87"/>
      <c r="CE133" s="41"/>
      <c r="CF133" s="41"/>
      <c r="CG133" s="41"/>
      <c r="CH133" s="41"/>
      <c r="CI133" s="41"/>
      <c r="CJ133" s="41"/>
      <c r="CK133" s="41"/>
      <c r="CL133" s="41"/>
      <c r="CM133" s="41"/>
      <c r="CN133" s="41"/>
      <c r="CO133" s="41"/>
      <c r="CP133" s="41"/>
      <c r="CQ133" s="41"/>
      <c r="CR133" s="41"/>
      <c r="CS133" s="41"/>
      <c r="CT133" s="41"/>
      <c r="CU133" s="41"/>
      <c r="CV133" s="41"/>
      <c r="CW133" s="87"/>
    </row>
    <row r="134" spans="1:101" s="21" customFormat="1" ht="13.5" thickBot="1">
      <c r="A134" s="80" t="s">
        <v>233</v>
      </c>
      <c r="B134" s="81"/>
      <c r="C134" s="82"/>
      <c r="D134" s="82"/>
      <c r="E134" s="82"/>
      <c r="F134" s="82"/>
      <c r="G134" s="82"/>
      <c r="H134" s="82"/>
      <c r="I134" s="82"/>
      <c r="J134" s="82"/>
      <c r="K134" s="82"/>
      <c r="L134" s="83"/>
      <c r="M134" s="84"/>
      <c r="N134" s="85" t="s">
        <v>377</v>
      </c>
      <c r="O134" s="82"/>
      <c r="P134" s="82"/>
      <c r="Q134" s="82"/>
      <c r="R134" s="82"/>
      <c r="S134" s="82"/>
      <c r="T134" s="82"/>
      <c r="U134" s="82"/>
      <c r="V134" s="82"/>
      <c r="W134" s="82"/>
      <c r="X134" s="82"/>
      <c r="Y134" s="83"/>
      <c r="Z134" s="84"/>
      <c r="AA134" s="85" t="s">
        <v>378</v>
      </c>
      <c r="AB134" s="82"/>
      <c r="AC134" s="82"/>
      <c r="AD134" s="82"/>
      <c r="AE134" s="82"/>
      <c r="AF134" s="82"/>
      <c r="AG134" s="82"/>
      <c r="AH134" s="82"/>
      <c r="AI134" s="82"/>
      <c r="AJ134" s="82"/>
      <c r="AK134" s="82"/>
      <c r="AL134" s="83"/>
      <c r="AM134" s="41"/>
      <c r="AN134" s="41"/>
      <c r="AO134" s="41"/>
      <c r="AP134" s="41"/>
      <c r="AQ134" s="41"/>
      <c r="AR134" s="41"/>
      <c r="AS134" s="87"/>
      <c r="AT134" s="41"/>
      <c r="AU134" s="41"/>
      <c r="AV134" s="41"/>
      <c r="AW134" s="41"/>
      <c r="AX134" s="41"/>
      <c r="AY134" s="41"/>
      <c r="AZ134" s="87"/>
      <c r="BA134" s="41"/>
      <c r="BB134" s="41"/>
      <c r="BC134" s="41"/>
      <c r="BD134" s="41"/>
      <c r="BE134" s="41"/>
      <c r="BF134" s="41"/>
      <c r="BG134" s="41"/>
      <c r="BH134" s="87"/>
      <c r="BI134" s="41"/>
      <c r="BJ134" s="41"/>
      <c r="BK134" s="41"/>
      <c r="BL134" s="41"/>
      <c r="BM134" s="41"/>
      <c r="BN134" s="41"/>
      <c r="BO134" s="41"/>
      <c r="BP134" s="41"/>
      <c r="BQ134" s="41"/>
      <c r="BR134" s="41"/>
      <c r="BS134" s="41"/>
      <c r="BT134" s="41"/>
      <c r="BU134" s="41"/>
      <c r="BV134" s="41"/>
      <c r="BW134" s="41"/>
      <c r="BX134" s="41"/>
      <c r="BY134" s="41"/>
      <c r="BZ134" s="41"/>
      <c r="CA134" s="41"/>
      <c r="CB134" s="41"/>
      <c r="CC134" s="41"/>
      <c r="CD134" s="87"/>
      <c r="CE134" s="41"/>
      <c r="CF134" s="41"/>
      <c r="CG134" s="41"/>
      <c r="CH134" s="41"/>
      <c r="CI134" s="41"/>
      <c r="CJ134" s="41"/>
      <c r="CK134" s="41"/>
      <c r="CL134" s="41"/>
      <c r="CM134" s="41"/>
      <c r="CN134" s="41"/>
      <c r="CO134" s="41"/>
      <c r="CP134" s="41"/>
      <c r="CQ134" s="41"/>
      <c r="CR134" s="41"/>
      <c r="CS134" s="41"/>
      <c r="CT134" s="41"/>
      <c r="CU134" s="41"/>
      <c r="CV134" s="41"/>
      <c r="CW134" s="87"/>
    </row>
    <row r="135" spans="1:101" s="21" customFormat="1" ht="102">
      <c r="A135" s="75"/>
      <c r="B135" s="76" t="s">
        <v>234</v>
      </c>
      <c r="C135" s="77" t="s">
        <v>235</v>
      </c>
      <c r="D135" s="77" t="s">
        <v>236</v>
      </c>
      <c r="E135" s="77" t="s">
        <v>237</v>
      </c>
      <c r="F135" s="77" t="s">
        <v>238</v>
      </c>
      <c r="G135" s="77" t="s">
        <v>239</v>
      </c>
      <c r="H135" s="77" t="s">
        <v>240</v>
      </c>
      <c r="I135" s="77" t="s">
        <v>241</v>
      </c>
      <c r="J135" s="77" t="s">
        <v>242</v>
      </c>
      <c r="K135" s="77" t="s">
        <v>53</v>
      </c>
      <c r="L135" s="77" t="s">
        <v>215</v>
      </c>
      <c r="M135" s="77" t="s">
        <v>243</v>
      </c>
      <c r="N135" s="77" t="s">
        <v>244</v>
      </c>
      <c r="O135" s="77" t="s">
        <v>245</v>
      </c>
      <c r="P135" s="77" t="s">
        <v>246</v>
      </c>
      <c r="Q135" s="77" t="s">
        <v>247</v>
      </c>
      <c r="R135" s="77" t="s">
        <v>248</v>
      </c>
      <c r="S135" s="77" t="s">
        <v>249</v>
      </c>
      <c r="T135" s="77" t="s">
        <v>250</v>
      </c>
      <c r="U135" s="77" t="s">
        <v>251</v>
      </c>
      <c r="V135" s="77" t="s">
        <v>252</v>
      </c>
      <c r="W135" s="77" t="s">
        <v>253</v>
      </c>
      <c r="X135" s="77" t="s">
        <v>254</v>
      </c>
      <c r="Y135" s="77" t="s">
        <v>255</v>
      </c>
      <c r="Z135" s="77"/>
      <c r="AA135" s="77" t="s">
        <v>244</v>
      </c>
      <c r="AB135" s="77" t="s">
        <v>245</v>
      </c>
      <c r="AC135" s="77" t="s">
        <v>246</v>
      </c>
      <c r="AD135" s="77" t="s">
        <v>247</v>
      </c>
      <c r="AE135" s="77" t="s">
        <v>248</v>
      </c>
      <c r="AF135" s="77" t="s">
        <v>249</v>
      </c>
      <c r="AG135" s="77" t="s">
        <v>250</v>
      </c>
      <c r="AH135" s="77" t="s">
        <v>251</v>
      </c>
      <c r="AI135" s="77" t="s">
        <v>252</v>
      </c>
      <c r="AJ135" s="77" t="s">
        <v>253</v>
      </c>
      <c r="AK135" s="77" t="s">
        <v>254</v>
      </c>
      <c r="AL135" s="77" t="s">
        <v>255</v>
      </c>
      <c r="AM135" s="41"/>
      <c r="AN135" s="41"/>
      <c r="AO135" s="41"/>
      <c r="AP135" s="41"/>
      <c r="AQ135" s="41"/>
      <c r="AR135" s="41"/>
      <c r="AS135" s="87"/>
      <c r="AT135" s="41"/>
      <c r="AU135" s="41"/>
      <c r="AV135" s="41"/>
      <c r="AW135" s="41"/>
      <c r="AX135" s="41"/>
      <c r="AY135" s="41"/>
      <c r="AZ135" s="87"/>
      <c r="BA135" s="41"/>
      <c r="BB135" s="41"/>
      <c r="BC135" s="41"/>
      <c r="BD135" s="41"/>
      <c r="BE135" s="41"/>
      <c r="BF135" s="41"/>
      <c r="BG135" s="41"/>
      <c r="BH135" s="87"/>
      <c r="BI135" s="41"/>
      <c r="BJ135" s="41"/>
      <c r="BK135" s="41"/>
      <c r="BL135" s="41"/>
      <c r="BM135" s="41"/>
      <c r="BN135" s="41"/>
      <c r="BO135" s="41"/>
      <c r="BP135" s="41"/>
      <c r="BQ135" s="41"/>
      <c r="BR135" s="41"/>
      <c r="BS135" s="41"/>
      <c r="BT135" s="41"/>
      <c r="BU135" s="41"/>
      <c r="BV135" s="41"/>
      <c r="BW135" s="41"/>
      <c r="BX135" s="41"/>
      <c r="BY135" s="41"/>
      <c r="BZ135" s="41"/>
      <c r="CA135" s="41"/>
      <c r="CB135" s="41"/>
      <c r="CC135" s="41"/>
      <c r="CD135" s="87"/>
      <c r="CE135" s="41"/>
      <c r="CF135" s="41"/>
      <c r="CG135" s="41"/>
      <c r="CH135" s="41"/>
      <c r="CI135" s="41"/>
      <c r="CJ135" s="41"/>
      <c r="CK135" s="41"/>
      <c r="CL135" s="41"/>
      <c r="CM135" s="41"/>
      <c r="CN135" s="41"/>
      <c r="CO135" s="41"/>
      <c r="CP135" s="41"/>
      <c r="CQ135" s="41"/>
      <c r="CR135" s="41"/>
      <c r="CS135" s="41"/>
      <c r="CT135" s="41"/>
      <c r="CU135" s="41"/>
      <c r="CV135" s="41"/>
      <c r="CW135" s="87"/>
    </row>
    <row r="136" spans="1:101" s="21" customFormat="1">
      <c r="B136" s="47" t="s">
        <v>256</v>
      </c>
      <c r="C136" s="128">
        <v>1.5937787454139636</v>
      </c>
      <c r="D136" s="128">
        <v>0.43974294873797076</v>
      </c>
      <c r="E136" s="128">
        <v>0</v>
      </c>
      <c r="F136" s="128">
        <v>0.43974294873797076</v>
      </c>
      <c r="G136" s="128">
        <v>0.50807952932644918</v>
      </c>
      <c r="H136" s="128">
        <v>0.934374169948475</v>
      </c>
      <c r="I136" s="128">
        <v>2416.9905904624657</v>
      </c>
      <c r="J136" s="128">
        <v>2.7308385918135052</v>
      </c>
      <c r="K136" s="128">
        <v>18.615027825887307</v>
      </c>
      <c r="L136" s="79">
        <v>1.6760516282364426</v>
      </c>
      <c r="M136" s="41">
        <v>1.309335697758187E-2</v>
      </c>
      <c r="N136" s="51">
        <v>9.9938109822225535E-2</v>
      </c>
      <c r="O136" s="51">
        <v>8.9860572105476211E-2</v>
      </c>
      <c r="P136" s="51">
        <v>0.10340641754746681</v>
      </c>
      <c r="Q136" s="51">
        <v>9.6201157768268555E-2</v>
      </c>
      <c r="R136" s="51">
        <v>9.8215684477272538E-2</v>
      </c>
      <c r="S136" s="51">
        <v>9.7220232621510624E-2</v>
      </c>
      <c r="T136" s="51">
        <v>9.2360880556508082E-2</v>
      </c>
      <c r="U136" s="51">
        <v>9.6236530243932916E-2</v>
      </c>
      <c r="V136" s="51">
        <v>8.99156813640416E-2</v>
      </c>
      <c r="W136" s="51">
        <v>0.10252096250875317</v>
      </c>
      <c r="X136" s="51">
        <v>9.0725477848937142E-2</v>
      </c>
      <c r="Y136" s="51">
        <v>9.877632838043722E-2</v>
      </c>
      <c r="Z136" s="51"/>
      <c r="AA136" s="51">
        <v>4.2429691830487636E-2</v>
      </c>
      <c r="AB136" s="51">
        <v>3.6454345887643978E-2</v>
      </c>
      <c r="AC136" s="51">
        <v>3.4967392617929742E-2</v>
      </c>
      <c r="AD136" s="51">
        <v>3.6511787595054399E-2</v>
      </c>
      <c r="AE136" s="51">
        <v>3.5822959024199241E-2</v>
      </c>
      <c r="AF136" s="51">
        <v>3.1433653126914145E-2</v>
      </c>
      <c r="AG136" s="51">
        <v>3.6907104486941504E-2</v>
      </c>
      <c r="AH136" s="51">
        <v>3.0267558830213936E-2</v>
      </c>
      <c r="AI136" s="51">
        <v>3.7262648073463869E-2</v>
      </c>
      <c r="AJ136" s="51">
        <v>3.3467670670456987E-2</v>
      </c>
      <c r="AK136" s="51">
        <v>4.015432755162502E-2</v>
      </c>
      <c r="AL136" s="51">
        <v>4.2721570474202421E-2</v>
      </c>
      <c r="AM136" s="41"/>
      <c r="AN136" s="41"/>
      <c r="AO136" s="41"/>
      <c r="AP136" s="41"/>
      <c r="AQ136" s="41"/>
      <c r="AR136" s="41"/>
      <c r="AS136" s="87"/>
      <c r="AT136" s="41"/>
      <c r="AU136" s="41"/>
      <c r="AV136" s="41"/>
      <c r="AW136" s="41"/>
      <c r="AX136" s="41"/>
      <c r="AY136" s="41"/>
      <c r="AZ136" s="87"/>
      <c r="BA136" s="41"/>
      <c r="BB136" s="41"/>
      <c r="BC136" s="41"/>
      <c r="BD136" s="41"/>
      <c r="BE136" s="41"/>
      <c r="BF136" s="41"/>
      <c r="BG136" s="41"/>
      <c r="BH136" s="87"/>
      <c r="BI136" s="41"/>
      <c r="BJ136" s="41"/>
      <c r="BK136" s="41"/>
      <c r="BL136" s="41"/>
      <c r="BM136" s="41"/>
      <c r="BN136" s="41"/>
      <c r="BO136" s="41"/>
      <c r="BP136" s="41"/>
      <c r="BQ136" s="41"/>
      <c r="BR136" s="41"/>
      <c r="BS136" s="41"/>
      <c r="BT136" s="41"/>
      <c r="BU136" s="41"/>
      <c r="BV136" s="41"/>
      <c r="BW136" s="41"/>
      <c r="BX136" s="41"/>
      <c r="BY136" s="41"/>
      <c r="BZ136" s="41"/>
      <c r="CA136" s="41"/>
      <c r="CB136" s="41"/>
      <c r="CC136" s="41"/>
      <c r="CD136" s="87"/>
      <c r="CE136" s="41"/>
      <c r="CF136" s="41"/>
      <c r="CG136" s="41"/>
      <c r="CH136" s="41"/>
      <c r="CI136" s="41"/>
      <c r="CJ136" s="41"/>
      <c r="CK136" s="41"/>
      <c r="CL136" s="41"/>
      <c r="CM136" s="41"/>
      <c r="CN136" s="41"/>
      <c r="CO136" s="41"/>
      <c r="CP136" s="41"/>
      <c r="CQ136" s="41"/>
      <c r="CR136" s="41"/>
      <c r="CS136" s="41"/>
      <c r="CT136" s="41"/>
      <c r="CU136" s="41"/>
      <c r="CV136" s="41"/>
      <c r="CW136" s="87"/>
    </row>
    <row r="137" spans="1:101" s="21" customFormat="1">
      <c r="B137" s="47" t="s">
        <v>257</v>
      </c>
      <c r="C137" s="128">
        <v>1.5937787454139634</v>
      </c>
      <c r="D137" s="128">
        <v>0.43974294873797076</v>
      </c>
      <c r="E137" s="128">
        <v>8.7948589747594147E-2</v>
      </c>
      <c r="F137" s="128">
        <v>0.52769153848556494</v>
      </c>
      <c r="G137" s="128">
        <v>0.59602811907404329</v>
      </c>
      <c r="H137" s="128">
        <v>0.934374169948475</v>
      </c>
      <c r="I137" s="128">
        <v>2900.3887085549595</v>
      </c>
      <c r="J137" s="128">
        <v>6.7912586414494536</v>
      </c>
      <c r="K137" s="128">
        <v>22.675447875523258</v>
      </c>
      <c r="L137" s="79">
        <v>1.4687126053089172</v>
      </c>
      <c r="M137" s="41">
        <v>1.3093356977581868E-2</v>
      </c>
      <c r="N137" s="51">
        <v>1.2575938439370774E-2</v>
      </c>
      <c r="O137" s="51">
        <v>1.1307808652128274E-2</v>
      </c>
      <c r="P137" s="51">
        <v>1.3012380798737152E-2</v>
      </c>
      <c r="Q137" s="51">
        <v>1.2105690612340214E-2</v>
      </c>
      <c r="R137" s="51">
        <v>1.2359193144276919E-2</v>
      </c>
      <c r="S137" s="51">
        <v>1.2233928205009121E-2</v>
      </c>
      <c r="T137" s="51">
        <v>1.1622440630014878E-2</v>
      </c>
      <c r="U137" s="51">
        <v>1.2110141787944742E-2</v>
      </c>
      <c r="V137" s="51">
        <v>1.1314743450518902E-2</v>
      </c>
      <c r="W137" s="51">
        <v>1.2900957558118518E-2</v>
      </c>
      <c r="X137" s="51">
        <v>1.1416646025628446E-2</v>
      </c>
      <c r="Y137" s="51">
        <v>1.2429743039858786E-2</v>
      </c>
      <c r="Z137" s="51"/>
      <c r="AA137" s="51">
        <v>5.3392363875088842E-3</v>
      </c>
      <c r="AB137" s="51">
        <v>4.5873151948345571E-3</v>
      </c>
      <c r="AC137" s="51">
        <v>4.4002010617434726E-3</v>
      </c>
      <c r="AD137" s="51">
        <v>4.5945435022092997E-3</v>
      </c>
      <c r="AE137" s="51">
        <v>4.5078631985917515E-3</v>
      </c>
      <c r="AF137" s="51">
        <v>3.9555249479082434E-3</v>
      </c>
      <c r="AG137" s="51">
        <v>4.6442890988116266E-3</v>
      </c>
      <c r="AH137" s="51">
        <v>3.8087868305285021E-3</v>
      </c>
      <c r="AI137" s="51">
        <v>4.6890297314348788E-3</v>
      </c>
      <c r="AJ137" s="51">
        <v>4.2114801531617473E-3</v>
      </c>
      <c r="AK137" s="51">
        <v>5.0529107690934372E-3</v>
      </c>
      <c r="AL137" s="51">
        <v>5.3759655978336913E-3</v>
      </c>
      <c r="AM137" s="41"/>
      <c r="AN137" s="41"/>
      <c r="AO137" s="41"/>
      <c r="AP137" s="41"/>
      <c r="AQ137" s="41"/>
      <c r="AR137" s="41"/>
      <c r="AS137" s="87"/>
      <c r="AT137" s="41"/>
      <c r="AU137" s="41"/>
      <c r="AV137" s="41"/>
      <c r="AW137" s="41"/>
      <c r="AX137" s="41"/>
      <c r="AY137" s="41"/>
      <c r="AZ137" s="87"/>
      <c r="BA137" s="41"/>
      <c r="BB137" s="41"/>
      <c r="BC137" s="41"/>
      <c r="BD137" s="41"/>
      <c r="BE137" s="41"/>
      <c r="BF137" s="41"/>
      <c r="BG137" s="41"/>
      <c r="BH137" s="87"/>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87"/>
      <c r="CE137" s="41"/>
      <c r="CF137" s="41"/>
      <c r="CG137" s="41"/>
      <c r="CH137" s="41"/>
      <c r="CI137" s="41"/>
      <c r="CJ137" s="41"/>
      <c r="CK137" s="41"/>
      <c r="CL137" s="41"/>
      <c r="CM137" s="41"/>
      <c r="CN137" s="41"/>
      <c r="CO137" s="41"/>
      <c r="CP137" s="41"/>
      <c r="CQ137" s="41"/>
      <c r="CR137" s="41"/>
      <c r="CS137" s="41"/>
      <c r="CT137" s="41"/>
      <c r="CU137" s="41"/>
      <c r="CV137" s="41"/>
      <c r="CW137" s="87"/>
    </row>
    <row r="138" spans="1:101" s="21" customFormat="1">
      <c r="B138" s="47" t="s">
        <v>258</v>
      </c>
      <c r="C138" s="86"/>
      <c r="D138" s="86"/>
      <c r="E138" s="86"/>
      <c r="F138" s="86"/>
      <c r="G138" s="86"/>
      <c r="H138" s="86"/>
      <c r="I138" s="86"/>
      <c r="J138" s="86"/>
      <c r="K138" s="86"/>
      <c r="L138" s="87"/>
      <c r="M138" s="88"/>
      <c r="N138" s="88"/>
      <c r="O138" s="88"/>
      <c r="P138" s="88"/>
      <c r="Q138" s="88"/>
      <c r="R138" s="88"/>
      <c r="S138" s="88"/>
      <c r="T138" s="88"/>
      <c r="U138" s="88"/>
      <c r="V138" s="88"/>
      <c r="W138" s="88"/>
      <c r="X138" s="88"/>
      <c r="Y138" s="88"/>
      <c r="Z138" s="88"/>
      <c r="AA138" s="88"/>
      <c r="AB138" s="88"/>
      <c r="AC138" s="88"/>
      <c r="AD138" s="88"/>
      <c r="AE138" s="88"/>
      <c r="AF138" s="88"/>
      <c r="AG138" s="88"/>
      <c r="AH138" s="88"/>
      <c r="AI138" s="88"/>
      <c r="AJ138" s="88"/>
      <c r="AK138" s="88"/>
      <c r="AL138" s="88"/>
      <c r="AM138" s="41"/>
      <c r="AN138" s="41"/>
      <c r="AO138" s="41"/>
      <c r="AP138" s="41"/>
      <c r="AQ138" s="41"/>
      <c r="AR138" s="41"/>
      <c r="AS138" s="87"/>
      <c r="AT138" s="41"/>
      <c r="AU138" s="41"/>
      <c r="AV138" s="41"/>
      <c r="AW138" s="41"/>
      <c r="AX138" s="41"/>
      <c r="AY138" s="41"/>
      <c r="AZ138" s="87"/>
      <c r="BA138" s="41"/>
      <c r="BB138" s="41"/>
      <c r="BC138" s="41"/>
      <c r="BD138" s="41"/>
      <c r="BE138" s="41"/>
      <c r="BF138" s="41"/>
      <c r="BG138" s="41"/>
      <c r="BH138" s="87"/>
      <c r="BI138" s="41"/>
      <c r="BJ138" s="41"/>
      <c r="BK138" s="41"/>
      <c r="BL138" s="41"/>
      <c r="BM138" s="41"/>
      <c r="BN138" s="41"/>
      <c r="BO138" s="41"/>
      <c r="BP138" s="41"/>
      <c r="BQ138" s="41"/>
      <c r="BR138" s="41"/>
      <c r="BS138" s="41"/>
      <c r="BT138" s="41"/>
      <c r="BU138" s="41"/>
      <c r="BV138" s="41"/>
      <c r="BW138" s="41"/>
      <c r="BX138" s="41"/>
      <c r="BY138" s="41"/>
      <c r="BZ138" s="41"/>
      <c r="CA138" s="41"/>
      <c r="CB138" s="41"/>
      <c r="CC138" s="41"/>
      <c r="CD138" s="87"/>
      <c r="CE138" s="41"/>
      <c r="CF138" s="41"/>
      <c r="CG138" s="41"/>
      <c r="CH138" s="41"/>
      <c r="CI138" s="41"/>
      <c r="CJ138" s="41"/>
      <c r="CK138" s="41"/>
      <c r="CL138" s="41"/>
      <c r="CM138" s="41"/>
      <c r="CN138" s="41"/>
      <c r="CO138" s="41"/>
      <c r="CP138" s="41"/>
      <c r="CQ138" s="41"/>
      <c r="CR138" s="41"/>
      <c r="CS138" s="41"/>
      <c r="CT138" s="41"/>
      <c r="CU138" s="41"/>
      <c r="CV138" s="41"/>
      <c r="CW138" s="87"/>
    </row>
    <row r="139" spans="1:101" s="21" customFormat="1">
      <c r="B139" s="21" t="s">
        <v>55</v>
      </c>
      <c r="C139" s="88">
        <v>0</v>
      </c>
      <c r="D139" s="88">
        <v>0</v>
      </c>
      <c r="E139" s="88">
        <v>0</v>
      </c>
      <c r="F139" s="88">
        <v>0</v>
      </c>
      <c r="G139" s="88">
        <v>0</v>
      </c>
      <c r="H139" s="88">
        <v>0</v>
      </c>
      <c r="I139" s="88">
        <v>0</v>
      </c>
      <c r="J139" s="88">
        <v>0</v>
      </c>
      <c r="K139" s="88">
        <v>0</v>
      </c>
      <c r="L139" s="87">
        <v>0</v>
      </c>
      <c r="M139" s="88">
        <v>0</v>
      </c>
      <c r="N139" s="88">
        <v>0</v>
      </c>
      <c r="O139" s="88">
        <v>0</v>
      </c>
      <c r="P139" s="88">
        <v>0</v>
      </c>
      <c r="Q139" s="88">
        <v>0</v>
      </c>
      <c r="R139" s="88">
        <v>0</v>
      </c>
      <c r="S139" s="88">
        <v>0</v>
      </c>
      <c r="T139" s="88">
        <v>0</v>
      </c>
      <c r="U139" s="88">
        <v>0</v>
      </c>
      <c r="V139" s="88">
        <v>0</v>
      </c>
      <c r="W139" s="88">
        <v>0</v>
      </c>
      <c r="X139" s="88">
        <v>0</v>
      </c>
      <c r="Y139" s="88">
        <v>0</v>
      </c>
      <c r="Z139" s="88"/>
      <c r="AA139" s="88">
        <v>0</v>
      </c>
      <c r="AB139" s="88">
        <v>0</v>
      </c>
      <c r="AC139" s="88">
        <v>0</v>
      </c>
      <c r="AD139" s="88">
        <v>0</v>
      </c>
      <c r="AE139" s="88">
        <v>0</v>
      </c>
      <c r="AF139" s="88">
        <v>0</v>
      </c>
      <c r="AG139" s="88">
        <v>0</v>
      </c>
      <c r="AH139" s="88">
        <v>0</v>
      </c>
      <c r="AI139" s="88">
        <v>0</v>
      </c>
      <c r="AJ139" s="88">
        <v>0</v>
      </c>
      <c r="AK139" s="88">
        <v>0</v>
      </c>
      <c r="AL139" s="88">
        <v>0</v>
      </c>
      <c r="AM139" s="41"/>
      <c r="AN139" s="41"/>
      <c r="AO139" s="41"/>
      <c r="AP139" s="41"/>
      <c r="AQ139" s="41"/>
      <c r="AR139" s="41"/>
      <c r="AS139" s="87"/>
      <c r="AT139" s="41"/>
      <c r="AU139" s="41"/>
      <c r="AV139" s="41"/>
      <c r="AW139" s="41"/>
      <c r="AX139" s="41"/>
      <c r="AY139" s="41"/>
      <c r="AZ139" s="87"/>
      <c r="BA139" s="41"/>
      <c r="BB139" s="41"/>
      <c r="BC139" s="41"/>
      <c r="BD139" s="41"/>
      <c r="BE139" s="41"/>
      <c r="BF139" s="41"/>
      <c r="BG139" s="41"/>
      <c r="BH139" s="87"/>
      <c r="BI139" s="41"/>
      <c r="BJ139" s="41"/>
      <c r="BK139" s="41"/>
      <c r="BL139" s="41"/>
      <c r="BM139" s="41"/>
      <c r="BN139" s="41"/>
      <c r="BO139" s="41"/>
      <c r="BP139" s="41"/>
      <c r="BQ139" s="41"/>
      <c r="BR139" s="41"/>
      <c r="BS139" s="41"/>
      <c r="BT139" s="41"/>
      <c r="BU139" s="41"/>
      <c r="BV139" s="41"/>
      <c r="BW139" s="41"/>
      <c r="BX139" s="41"/>
      <c r="BY139" s="41"/>
      <c r="BZ139" s="41"/>
      <c r="CA139" s="41"/>
      <c r="CB139" s="41"/>
      <c r="CC139" s="41"/>
      <c r="CD139" s="87"/>
      <c r="CE139" s="41"/>
      <c r="CF139" s="41"/>
      <c r="CG139" s="41"/>
      <c r="CH139" s="41"/>
      <c r="CI139" s="41"/>
      <c r="CJ139" s="41"/>
      <c r="CK139" s="41"/>
      <c r="CL139" s="41"/>
      <c r="CM139" s="41"/>
      <c r="CN139" s="41"/>
      <c r="CO139" s="41"/>
      <c r="CP139" s="41"/>
      <c r="CQ139" s="41"/>
      <c r="CR139" s="41"/>
      <c r="CS139" s="41"/>
      <c r="CT139" s="41"/>
      <c r="CU139" s="41"/>
      <c r="CV139" s="41"/>
      <c r="CW139" s="87"/>
    </row>
    <row r="140" spans="1:101" s="21" customFormat="1">
      <c r="B140" s="21" t="s">
        <v>56</v>
      </c>
      <c r="C140" s="88">
        <v>0</v>
      </c>
      <c r="D140" s="88">
        <v>0</v>
      </c>
      <c r="E140" s="88">
        <v>0</v>
      </c>
      <c r="F140" s="88">
        <v>0</v>
      </c>
      <c r="G140" s="88">
        <v>0</v>
      </c>
      <c r="H140" s="88">
        <v>0</v>
      </c>
      <c r="I140" s="88">
        <v>0</v>
      </c>
      <c r="J140" s="88">
        <v>0</v>
      </c>
      <c r="K140" s="88">
        <v>0</v>
      </c>
      <c r="L140" s="89">
        <v>0</v>
      </c>
      <c r="M140" s="88">
        <v>0</v>
      </c>
      <c r="N140" s="88">
        <v>0</v>
      </c>
      <c r="O140" s="88">
        <v>0</v>
      </c>
      <c r="P140" s="88">
        <v>0</v>
      </c>
      <c r="Q140" s="88">
        <v>0</v>
      </c>
      <c r="R140" s="88">
        <v>0</v>
      </c>
      <c r="S140" s="88">
        <v>0</v>
      </c>
      <c r="T140" s="88">
        <v>0</v>
      </c>
      <c r="U140" s="88">
        <v>0</v>
      </c>
      <c r="V140" s="88">
        <v>0</v>
      </c>
      <c r="W140" s="88">
        <v>0</v>
      </c>
      <c r="X140" s="88">
        <v>0</v>
      </c>
      <c r="Y140" s="88">
        <v>0</v>
      </c>
      <c r="Z140" s="88"/>
      <c r="AA140" s="88">
        <v>0</v>
      </c>
      <c r="AB140" s="88">
        <v>0</v>
      </c>
      <c r="AC140" s="88">
        <v>0</v>
      </c>
      <c r="AD140" s="88">
        <v>0</v>
      </c>
      <c r="AE140" s="88">
        <v>0</v>
      </c>
      <c r="AF140" s="88">
        <v>0</v>
      </c>
      <c r="AG140" s="88">
        <v>0</v>
      </c>
      <c r="AH140" s="88">
        <v>0</v>
      </c>
      <c r="AI140" s="88">
        <v>0</v>
      </c>
      <c r="AJ140" s="88">
        <v>0</v>
      </c>
      <c r="AK140" s="88">
        <v>0</v>
      </c>
      <c r="AL140" s="88">
        <v>0</v>
      </c>
      <c r="AM140" s="41"/>
      <c r="AN140" s="41"/>
      <c r="AO140" s="41"/>
      <c r="AP140" s="41"/>
      <c r="AQ140" s="41"/>
      <c r="AR140" s="41"/>
      <c r="AS140" s="87"/>
      <c r="AT140" s="41"/>
      <c r="AU140" s="41"/>
      <c r="AV140" s="41"/>
      <c r="AW140" s="41"/>
      <c r="AX140" s="41"/>
      <c r="AY140" s="41"/>
      <c r="AZ140" s="87"/>
      <c r="BA140" s="41"/>
      <c r="BB140" s="41"/>
      <c r="BC140" s="41"/>
      <c r="BD140" s="41"/>
      <c r="BE140" s="41"/>
      <c r="BF140" s="41"/>
      <c r="BG140" s="41"/>
      <c r="BH140" s="87"/>
      <c r="BI140" s="41"/>
      <c r="BJ140" s="41"/>
      <c r="BK140" s="41"/>
      <c r="BL140" s="41"/>
      <c r="BM140" s="41"/>
      <c r="BN140" s="41"/>
      <c r="BO140" s="41"/>
      <c r="BP140" s="41"/>
      <c r="BQ140" s="41"/>
      <c r="BR140" s="41"/>
      <c r="BS140" s="41"/>
      <c r="BT140" s="41"/>
      <c r="BU140" s="41"/>
      <c r="BV140" s="41"/>
      <c r="BW140" s="41"/>
      <c r="BX140" s="41"/>
      <c r="BY140" s="41"/>
      <c r="BZ140" s="41"/>
      <c r="CA140" s="41"/>
      <c r="CB140" s="41"/>
      <c r="CC140" s="41"/>
      <c r="CD140" s="87"/>
      <c r="CE140" s="41"/>
      <c r="CF140" s="41"/>
      <c r="CG140" s="41"/>
      <c r="CH140" s="41"/>
      <c r="CI140" s="41"/>
      <c r="CJ140" s="41"/>
      <c r="CK140" s="41"/>
      <c r="CL140" s="41"/>
      <c r="CM140" s="41"/>
      <c r="CN140" s="41"/>
      <c r="CO140" s="41"/>
      <c r="CP140" s="41"/>
      <c r="CQ140" s="41"/>
      <c r="CR140" s="41"/>
      <c r="CS140" s="41"/>
      <c r="CT140" s="41"/>
      <c r="CU140" s="41"/>
      <c r="CV140" s="41"/>
      <c r="CW140" s="87"/>
    </row>
    <row r="141" spans="1:101" s="21" customFormat="1">
      <c r="B141" s="21" t="s">
        <v>57</v>
      </c>
      <c r="C141" s="88">
        <v>0</v>
      </c>
      <c r="D141" s="88">
        <v>0</v>
      </c>
      <c r="E141" s="88">
        <v>0</v>
      </c>
      <c r="F141" s="88">
        <v>0</v>
      </c>
      <c r="G141" s="88">
        <v>0</v>
      </c>
      <c r="H141" s="88">
        <v>0</v>
      </c>
      <c r="I141" s="88">
        <v>0</v>
      </c>
      <c r="J141" s="88">
        <v>0</v>
      </c>
      <c r="K141" s="88">
        <v>0</v>
      </c>
      <c r="L141" s="89">
        <v>0</v>
      </c>
      <c r="M141" s="88">
        <v>0</v>
      </c>
      <c r="N141" s="88">
        <v>0</v>
      </c>
      <c r="O141" s="88">
        <v>0</v>
      </c>
      <c r="P141" s="88">
        <v>0</v>
      </c>
      <c r="Q141" s="88">
        <v>0</v>
      </c>
      <c r="R141" s="88">
        <v>0</v>
      </c>
      <c r="S141" s="88">
        <v>0</v>
      </c>
      <c r="T141" s="88">
        <v>0</v>
      </c>
      <c r="U141" s="88">
        <v>0</v>
      </c>
      <c r="V141" s="88">
        <v>0</v>
      </c>
      <c r="W141" s="88">
        <v>0</v>
      </c>
      <c r="X141" s="88">
        <v>0</v>
      </c>
      <c r="Y141" s="88">
        <v>0</v>
      </c>
      <c r="Z141" s="88"/>
      <c r="AA141" s="88">
        <v>0</v>
      </c>
      <c r="AB141" s="88">
        <v>0</v>
      </c>
      <c r="AC141" s="88">
        <v>0</v>
      </c>
      <c r="AD141" s="88">
        <v>0</v>
      </c>
      <c r="AE141" s="88">
        <v>0</v>
      </c>
      <c r="AF141" s="88">
        <v>0</v>
      </c>
      <c r="AG141" s="88">
        <v>0</v>
      </c>
      <c r="AH141" s="88">
        <v>0</v>
      </c>
      <c r="AI141" s="88">
        <v>0</v>
      </c>
      <c r="AJ141" s="88">
        <v>0</v>
      </c>
      <c r="AK141" s="88">
        <v>0</v>
      </c>
      <c r="AL141" s="88">
        <v>0</v>
      </c>
      <c r="AM141" s="41"/>
      <c r="AN141" s="41"/>
      <c r="AO141" s="41"/>
      <c r="AP141" s="41"/>
      <c r="AQ141" s="41"/>
      <c r="AR141" s="41"/>
      <c r="AS141" s="87"/>
      <c r="AT141" s="41"/>
      <c r="AU141" s="41"/>
      <c r="AV141" s="41"/>
      <c r="AW141" s="41"/>
      <c r="AX141" s="41"/>
      <c r="AY141" s="41"/>
      <c r="AZ141" s="87"/>
      <c r="BA141" s="41"/>
      <c r="BB141" s="41"/>
      <c r="BC141" s="41"/>
      <c r="BD141" s="41"/>
      <c r="BE141" s="41"/>
      <c r="BF141" s="41"/>
      <c r="BG141" s="41"/>
      <c r="BH141" s="87"/>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87"/>
      <c r="CE141" s="41"/>
      <c r="CF141" s="41"/>
      <c r="CG141" s="41"/>
      <c r="CH141" s="41"/>
      <c r="CI141" s="41"/>
      <c r="CJ141" s="41"/>
      <c r="CK141" s="41"/>
      <c r="CL141" s="41"/>
      <c r="CM141" s="41"/>
      <c r="CN141" s="41"/>
      <c r="CO141" s="41"/>
      <c r="CP141" s="41"/>
      <c r="CQ141" s="41"/>
      <c r="CR141" s="41"/>
      <c r="CS141" s="41"/>
      <c r="CT141" s="41"/>
      <c r="CU141" s="41"/>
      <c r="CV141" s="41"/>
      <c r="CW141" s="87"/>
    </row>
    <row r="142" spans="1:101" s="21" customFormat="1">
      <c r="B142" s="21" t="s">
        <v>58</v>
      </c>
      <c r="C142" s="41">
        <v>1.5937787454139634</v>
      </c>
      <c r="D142" s="41">
        <v>0.43974294873797076</v>
      </c>
      <c r="E142" s="41">
        <v>8.7948589747594147E-2</v>
      </c>
      <c r="F142" s="41">
        <v>0.52769153848556494</v>
      </c>
      <c r="G142" s="41">
        <v>0.59602811907404329</v>
      </c>
      <c r="H142" s="41">
        <v>0.934374169948475</v>
      </c>
      <c r="I142" s="41">
        <v>2900.3887085549595</v>
      </c>
      <c r="J142" s="41">
        <v>6.7912586414494536</v>
      </c>
      <c r="K142" s="41">
        <v>22.675447875523258</v>
      </c>
      <c r="L142" s="79">
        <v>1.4687126053089172</v>
      </c>
      <c r="M142" s="41">
        <v>1.3093356977581868E-2</v>
      </c>
      <c r="N142" s="51">
        <v>9.9938109822225535E-2</v>
      </c>
      <c r="O142" s="51">
        <v>8.9860572105476225E-2</v>
      </c>
      <c r="P142" s="51">
        <v>0.10340641754746681</v>
      </c>
      <c r="Q142" s="51">
        <v>9.6201157768268569E-2</v>
      </c>
      <c r="R142" s="51">
        <v>9.8215684477272566E-2</v>
      </c>
      <c r="S142" s="51">
        <v>9.7220232621510624E-2</v>
      </c>
      <c r="T142" s="51">
        <v>9.2360880556508082E-2</v>
      </c>
      <c r="U142" s="51">
        <v>9.623653024393293E-2</v>
      </c>
      <c r="V142" s="51">
        <v>8.9915681364041586E-2</v>
      </c>
      <c r="W142" s="51">
        <v>0.10252096250875314</v>
      </c>
      <c r="X142" s="51">
        <v>9.0725477848937156E-2</v>
      </c>
      <c r="Y142" s="51">
        <v>9.877632838043722E-2</v>
      </c>
      <c r="Z142" s="51"/>
      <c r="AA142" s="51">
        <v>4.2429691830487642E-2</v>
      </c>
      <c r="AB142" s="51">
        <v>3.6454345887643978E-2</v>
      </c>
      <c r="AC142" s="51">
        <v>3.4967392617929742E-2</v>
      </c>
      <c r="AD142" s="51">
        <v>3.6511787595054405E-2</v>
      </c>
      <c r="AE142" s="51">
        <v>3.5822959024199234E-2</v>
      </c>
      <c r="AF142" s="51">
        <v>3.1433653126914138E-2</v>
      </c>
      <c r="AG142" s="51">
        <v>3.690710448694149E-2</v>
      </c>
      <c r="AH142" s="51">
        <v>3.0267558830213939E-2</v>
      </c>
      <c r="AI142" s="51">
        <v>3.7262648073463869E-2</v>
      </c>
      <c r="AJ142" s="51">
        <v>3.3467670670456987E-2</v>
      </c>
      <c r="AK142" s="51">
        <v>4.0154327551625006E-2</v>
      </c>
      <c r="AL142" s="51">
        <v>4.2721570474202421E-2</v>
      </c>
      <c r="AM142" s="41"/>
      <c r="AN142" s="41"/>
      <c r="AO142" s="41"/>
      <c r="AP142" s="41"/>
      <c r="AQ142" s="41"/>
      <c r="AR142" s="41"/>
      <c r="AS142" s="87"/>
      <c r="AT142" s="41"/>
      <c r="AU142" s="41"/>
      <c r="AV142" s="41"/>
      <c r="AW142" s="41"/>
      <c r="AX142" s="41"/>
      <c r="AY142" s="41"/>
      <c r="AZ142" s="87"/>
      <c r="BA142" s="41"/>
      <c r="BB142" s="41"/>
      <c r="BC142" s="41"/>
      <c r="BD142" s="41"/>
      <c r="BE142" s="41"/>
      <c r="BF142" s="41"/>
      <c r="BG142" s="41"/>
      <c r="BH142" s="87"/>
      <c r="BI142" s="41"/>
      <c r="BJ142" s="41"/>
      <c r="BK142" s="41"/>
      <c r="BL142" s="41"/>
      <c r="BM142" s="41"/>
      <c r="BN142" s="41"/>
      <c r="BO142" s="41"/>
      <c r="BP142" s="41"/>
      <c r="BQ142" s="41"/>
      <c r="BR142" s="41"/>
      <c r="BS142" s="41"/>
      <c r="BT142" s="41"/>
      <c r="BU142" s="41"/>
      <c r="BV142" s="41"/>
      <c r="BW142" s="41"/>
      <c r="BX142" s="41"/>
      <c r="BY142" s="41"/>
      <c r="BZ142" s="41"/>
      <c r="CA142" s="41"/>
      <c r="CB142" s="41"/>
      <c r="CC142" s="41"/>
      <c r="CD142" s="87"/>
      <c r="CE142" s="41"/>
      <c r="CF142" s="41"/>
      <c r="CG142" s="41"/>
      <c r="CH142" s="41"/>
      <c r="CI142" s="41"/>
      <c r="CJ142" s="41"/>
      <c r="CK142" s="41"/>
      <c r="CL142" s="41"/>
      <c r="CM142" s="41"/>
      <c r="CN142" s="41"/>
      <c r="CO142" s="41"/>
      <c r="CP142" s="41"/>
      <c r="CQ142" s="41"/>
      <c r="CR142" s="41"/>
      <c r="CS142" s="41"/>
      <c r="CT142" s="41"/>
      <c r="CU142" s="41"/>
      <c r="CV142" s="41"/>
      <c r="CW142" s="87"/>
    </row>
    <row r="143" spans="1:101" s="21" customFormat="1">
      <c r="B143" s="21" t="s">
        <v>59</v>
      </c>
      <c r="C143" s="88">
        <v>0</v>
      </c>
      <c r="D143" s="88">
        <v>0</v>
      </c>
      <c r="E143" s="88">
        <v>0</v>
      </c>
      <c r="F143" s="88">
        <v>0</v>
      </c>
      <c r="G143" s="88">
        <v>0</v>
      </c>
      <c r="H143" s="88">
        <v>0</v>
      </c>
      <c r="I143" s="88">
        <v>0</v>
      </c>
      <c r="J143" s="88">
        <v>0</v>
      </c>
      <c r="K143" s="88">
        <v>0</v>
      </c>
      <c r="L143" s="89">
        <v>0</v>
      </c>
      <c r="M143" s="88">
        <v>0</v>
      </c>
      <c r="N143" s="88">
        <v>0</v>
      </c>
      <c r="O143" s="88">
        <v>0</v>
      </c>
      <c r="P143" s="88">
        <v>0</v>
      </c>
      <c r="Q143" s="88">
        <v>0</v>
      </c>
      <c r="R143" s="88">
        <v>0</v>
      </c>
      <c r="S143" s="88">
        <v>0</v>
      </c>
      <c r="T143" s="88">
        <v>0</v>
      </c>
      <c r="U143" s="88">
        <v>0</v>
      </c>
      <c r="V143" s="88">
        <v>0</v>
      </c>
      <c r="W143" s="88">
        <v>0</v>
      </c>
      <c r="X143" s="88">
        <v>0</v>
      </c>
      <c r="Y143" s="88">
        <v>0</v>
      </c>
      <c r="Z143" s="88"/>
      <c r="AA143" s="88">
        <v>0</v>
      </c>
      <c r="AB143" s="88">
        <v>0</v>
      </c>
      <c r="AC143" s="88">
        <v>0</v>
      </c>
      <c r="AD143" s="88">
        <v>0</v>
      </c>
      <c r="AE143" s="88">
        <v>0</v>
      </c>
      <c r="AF143" s="88">
        <v>0</v>
      </c>
      <c r="AG143" s="88">
        <v>0</v>
      </c>
      <c r="AH143" s="88">
        <v>0</v>
      </c>
      <c r="AI143" s="88">
        <v>0</v>
      </c>
      <c r="AJ143" s="88">
        <v>0</v>
      </c>
      <c r="AK143" s="88">
        <v>0</v>
      </c>
      <c r="AL143" s="88">
        <v>0</v>
      </c>
      <c r="AM143" s="41"/>
      <c r="AN143" s="41"/>
      <c r="AO143" s="41"/>
      <c r="AP143" s="41"/>
      <c r="AQ143" s="41"/>
      <c r="AR143" s="41"/>
      <c r="AS143" s="87"/>
      <c r="AT143" s="41"/>
      <c r="AU143" s="41"/>
      <c r="AV143" s="41"/>
      <c r="AW143" s="41"/>
      <c r="AX143" s="41"/>
      <c r="AY143" s="41"/>
      <c r="AZ143" s="87"/>
      <c r="BA143" s="41"/>
      <c r="BB143" s="41"/>
      <c r="BC143" s="41"/>
      <c r="BD143" s="41"/>
      <c r="BE143" s="41"/>
      <c r="BF143" s="41"/>
      <c r="BG143" s="41"/>
      <c r="BH143" s="87"/>
      <c r="BI143" s="41"/>
      <c r="BJ143" s="41"/>
      <c r="BK143" s="41"/>
      <c r="BL143" s="41"/>
      <c r="BM143" s="41"/>
      <c r="BN143" s="41"/>
      <c r="BO143" s="41"/>
      <c r="BP143" s="41"/>
      <c r="BQ143" s="41"/>
      <c r="BR143" s="41"/>
      <c r="BS143" s="41"/>
      <c r="BT143" s="41"/>
      <c r="BU143" s="41"/>
      <c r="BV143" s="41"/>
      <c r="BW143" s="41"/>
      <c r="BX143" s="41"/>
      <c r="BY143" s="41"/>
      <c r="BZ143" s="41"/>
      <c r="CA143" s="41"/>
      <c r="CB143" s="41"/>
      <c r="CC143" s="41"/>
      <c r="CD143" s="87"/>
      <c r="CE143" s="41"/>
      <c r="CF143" s="41"/>
      <c r="CG143" s="41"/>
      <c r="CH143" s="41"/>
      <c r="CI143" s="41"/>
      <c r="CJ143" s="41"/>
      <c r="CK143" s="41"/>
      <c r="CL143" s="41"/>
      <c r="CM143" s="41"/>
      <c r="CN143" s="41"/>
      <c r="CO143" s="41"/>
      <c r="CP143" s="41"/>
      <c r="CQ143" s="41"/>
      <c r="CR143" s="41"/>
      <c r="CS143" s="41"/>
      <c r="CT143" s="41"/>
      <c r="CU143" s="41"/>
      <c r="CV143" s="41"/>
      <c r="CW143" s="87"/>
    </row>
    <row r="144" spans="1:101" s="21" customFormat="1">
      <c r="B144" s="21" t="s">
        <v>60</v>
      </c>
      <c r="C144" s="88">
        <v>0</v>
      </c>
      <c r="D144" s="88">
        <v>0</v>
      </c>
      <c r="E144" s="88">
        <v>0</v>
      </c>
      <c r="F144" s="88">
        <v>0</v>
      </c>
      <c r="G144" s="88">
        <v>0</v>
      </c>
      <c r="H144" s="88">
        <v>0</v>
      </c>
      <c r="I144" s="88">
        <v>0</v>
      </c>
      <c r="J144" s="88">
        <v>0</v>
      </c>
      <c r="K144" s="88">
        <v>0</v>
      </c>
      <c r="L144" s="89">
        <v>0</v>
      </c>
      <c r="M144" s="88">
        <v>0</v>
      </c>
      <c r="N144" s="88">
        <v>0</v>
      </c>
      <c r="O144" s="88">
        <v>0</v>
      </c>
      <c r="P144" s="88">
        <v>0</v>
      </c>
      <c r="Q144" s="88">
        <v>0</v>
      </c>
      <c r="R144" s="88">
        <v>0</v>
      </c>
      <c r="S144" s="88">
        <v>0</v>
      </c>
      <c r="T144" s="88">
        <v>0</v>
      </c>
      <c r="U144" s="88">
        <v>0</v>
      </c>
      <c r="V144" s="88">
        <v>0</v>
      </c>
      <c r="W144" s="88">
        <v>0</v>
      </c>
      <c r="X144" s="88">
        <v>0</v>
      </c>
      <c r="Y144" s="88">
        <v>0</v>
      </c>
      <c r="Z144" s="88"/>
      <c r="AA144" s="88">
        <v>0</v>
      </c>
      <c r="AB144" s="88">
        <v>0</v>
      </c>
      <c r="AC144" s="88">
        <v>0</v>
      </c>
      <c r="AD144" s="88">
        <v>0</v>
      </c>
      <c r="AE144" s="88">
        <v>0</v>
      </c>
      <c r="AF144" s="88">
        <v>0</v>
      </c>
      <c r="AG144" s="88">
        <v>0</v>
      </c>
      <c r="AH144" s="88">
        <v>0</v>
      </c>
      <c r="AI144" s="88">
        <v>0</v>
      </c>
      <c r="AJ144" s="88">
        <v>0</v>
      </c>
      <c r="AK144" s="88">
        <v>0</v>
      </c>
      <c r="AL144" s="88">
        <v>0</v>
      </c>
      <c r="AM144" s="41"/>
      <c r="AN144" s="41"/>
      <c r="AO144" s="41"/>
      <c r="AP144" s="41"/>
      <c r="AQ144" s="41"/>
      <c r="AR144" s="41"/>
      <c r="AS144" s="87"/>
      <c r="AT144" s="41"/>
      <c r="AU144" s="41"/>
      <c r="AV144" s="41"/>
      <c r="AW144" s="41"/>
      <c r="AX144" s="41"/>
      <c r="AY144" s="41"/>
      <c r="AZ144" s="87"/>
      <c r="BA144" s="41"/>
      <c r="BB144" s="41"/>
      <c r="BC144" s="41"/>
      <c r="BD144" s="41"/>
      <c r="BE144" s="41"/>
      <c r="BF144" s="41"/>
      <c r="BG144" s="41"/>
      <c r="BH144" s="87"/>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87"/>
      <c r="CE144" s="41"/>
      <c r="CF144" s="41"/>
      <c r="CG144" s="41"/>
      <c r="CH144" s="41"/>
      <c r="CI144" s="41"/>
      <c r="CJ144" s="41"/>
      <c r="CK144" s="41"/>
      <c r="CL144" s="41"/>
      <c r="CM144" s="41"/>
      <c r="CN144" s="41"/>
      <c r="CO144" s="41"/>
      <c r="CP144" s="41"/>
      <c r="CQ144" s="41"/>
      <c r="CR144" s="41"/>
      <c r="CS144" s="41"/>
      <c r="CT144" s="41"/>
      <c r="CU144" s="41"/>
      <c r="CV144" s="41"/>
      <c r="CW144" s="87"/>
    </row>
    <row r="145" spans="1:131" s="21" customFormat="1">
      <c r="B145" s="21" t="s">
        <v>61</v>
      </c>
      <c r="C145" s="88">
        <v>0</v>
      </c>
      <c r="D145" s="88">
        <v>0</v>
      </c>
      <c r="E145" s="88">
        <v>0</v>
      </c>
      <c r="F145" s="88">
        <v>0</v>
      </c>
      <c r="G145" s="88">
        <v>0</v>
      </c>
      <c r="H145" s="88">
        <v>0</v>
      </c>
      <c r="I145" s="88">
        <v>0</v>
      </c>
      <c r="J145" s="88">
        <v>0</v>
      </c>
      <c r="K145" s="88">
        <v>0</v>
      </c>
      <c r="L145" s="89">
        <v>0</v>
      </c>
      <c r="M145" s="88">
        <v>0</v>
      </c>
      <c r="N145" s="88">
        <v>0</v>
      </c>
      <c r="O145" s="88">
        <v>0</v>
      </c>
      <c r="P145" s="88">
        <v>0</v>
      </c>
      <c r="Q145" s="88">
        <v>0</v>
      </c>
      <c r="R145" s="88">
        <v>0</v>
      </c>
      <c r="S145" s="88">
        <v>0</v>
      </c>
      <c r="T145" s="88">
        <v>0</v>
      </c>
      <c r="U145" s="88">
        <v>0</v>
      </c>
      <c r="V145" s="88">
        <v>0</v>
      </c>
      <c r="W145" s="88">
        <v>0</v>
      </c>
      <c r="X145" s="88">
        <v>0</v>
      </c>
      <c r="Y145" s="88">
        <v>0</v>
      </c>
      <c r="Z145" s="88"/>
      <c r="AA145" s="88">
        <v>0</v>
      </c>
      <c r="AB145" s="88">
        <v>0</v>
      </c>
      <c r="AC145" s="88">
        <v>0</v>
      </c>
      <c r="AD145" s="88">
        <v>0</v>
      </c>
      <c r="AE145" s="88">
        <v>0</v>
      </c>
      <c r="AF145" s="88">
        <v>0</v>
      </c>
      <c r="AG145" s="88">
        <v>0</v>
      </c>
      <c r="AH145" s="88">
        <v>0</v>
      </c>
      <c r="AI145" s="88">
        <v>0</v>
      </c>
      <c r="AJ145" s="88">
        <v>0</v>
      </c>
      <c r="AK145" s="88">
        <v>0</v>
      </c>
      <c r="AL145" s="88">
        <v>0</v>
      </c>
      <c r="AM145" s="41"/>
      <c r="AN145" s="41"/>
      <c r="AO145" s="41"/>
      <c r="AP145" s="41"/>
      <c r="AQ145" s="41"/>
      <c r="AR145" s="41"/>
      <c r="AS145" s="87"/>
      <c r="AT145" s="41"/>
      <c r="AU145" s="41"/>
      <c r="AV145" s="41"/>
      <c r="AW145" s="41"/>
      <c r="AX145" s="41"/>
      <c r="AY145" s="41"/>
      <c r="AZ145" s="87"/>
      <c r="BA145" s="41"/>
      <c r="BB145" s="41"/>
      <c r="BC145" s="41"/>
      <c r="BD145" s="41"/>
      <c r="BE145" s="41"/>
      <c r="BF145" s="41"/>
      <c r="BG145" s="41"/>
      <c r="BH145" s="87"/>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87"/>
      <c r="CE145" s="41"/>
      <c r="CF145" s="41"/>
      <c r="CG145" s="41"/>
      <c r="CH145" s="41"/>
      <c r="CI145" s="41"/>
      <c r="CJ145" s="41"/>
      <c r="CK145" s="41"/>
      <c r="CL145" s="41"/>
      <c r="CM145" s="41"/>
      <c r="CN145" s="41"/>
      <c r="CO145" s="41"/>
      <c r="CP145" s="41"/>
      <c r="CQ145" s="41"/>
      <c r="CR145" s="41"/>
      <c r="CS145" s="41"/>
      <c r="CT145" s="41"/>
      <c r="CU145" s="41"/>
      <c r="CV145" s="41"/>
      <c r="CW145" s="87"/>
    </row>
    <row r="146" spans="1:131" s="21" customFormat="1">
      <c r="B146" s="21" t="s">
        <v>62</v>
      </c>
      <c r="C146" s="88">
        <v>0</v>
      </c>
      <c r="D146" s="88">
        <v>0</v>
      </c>
      <c r="E146" s="88">
        <v>0</v>
      </c>
      <c r="F146" s="88">
        <v>0</v>
      </c>
      <c r="G146" s="88">
        <v>0</v>
      </c>
      <c r="H146" s="88">
        <v>0</v>
      </c>
      <c r="I146" s="88">
        <v>0</v>
      </c>
      <c r="J146" s="88">
        <v>0</v>
      </c>
      <c r="K146" s="88">
        <v>0</v>
      </c>
      <c r="L146" s="89">
        <v>0</v>
      </c>
      <c r="M146" s="88">
        <v>0</v>
      </c>
      <c r="N146" s="88">
        <v>0</v>
      </c>
      <c r="O146" s="88">
        <v>0</v>
      </c>
      <c r="P146" s="88">
        <v>0</v>
      </c>
      <c r="Q146" s="88">
        <v>0</v>
      </c>
      <c r="R146" s="88">
        <v>0</v>
      </c>
      <c r="S146" s="88">
        <v>0</v>
      </c>
      <c r="T146" s="88">
        <v>0</v>
      </c>
      <c r="U146" s="88">
        <v>0</v>
      </c>
      <c r="V146" s="88">
        <v>0</v>
      </c>
      <c r="W146" s="88">
        <v>0</v>
      </c>
      <c r="X146" s="88">
        <v>0</v>
      </c>
      <c r="Y146" s="88">
        <v>0</v>
      </c>
      <c r="Z146" s="88"/>
      <c r="AA146" s="88">
        <v>0</v>
      </c>
      <c r="AB146" s="88">
        <v>0</v>
      </c>
      <c r="AC146" s="88">
        <v>0</v>
      </c>
      <c r="AD146" s="88">
        <v>0</v>
      </c>
      <c r="AE146" s="88">
        <v>0</v>
      </c>
      <c r="AF146" s="88">
        <v>0</v>
      </c>
      <c r="AG146" s="88">
        <v>0</v>
      </c>
      <c r="AH146" s="88">
        <v>0</v>
      </c>
      <c r="AI146" s="88">
        <v>0</v>
      </c>
      <c r="AJ146" s="88">
        <v>0</v>
      </c>
      <c r="AK146" s="88">
        <v>0</v>
      </c>
      <c r="AL146" s="88">
        <v>0</v>
      </c>
      <c r="AM146" s="41"/>
      <c r="AN146" s="41"/>
      <c r="AO146" s="41"/>
      <c r="AP146" s="41"/>
      <c r="AQ146" s="41"/>
      <c r="AR146" s="41"/>
      <c r="AS146" s="87"/>
      <c r="AT146" s="41"/>
      <c r="AU146" s="41"/>
      <c r="AV146" s="41"/>
      <c r="AW146" s="41"/>
      <c r="AX146" s="41"/>
      <c r="AY146" s="41"/>
      <c r="AZ146" s="87"/>
      <c r="BA146" s="41"/>
      <c r="BB146" s="41"/>
      <c r="BC146" s="41"/>
      <c r="BD146" s="41"/>
      <c r="BE146" s="41"/>
      <c r="BF146" s="41"/>
      <c r="BG146" s="41"/>
      <c r="BH146" s="87"/>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87"/>
      <c r="CE146" s="41"/>
      <c r="CF146" s="41"/>
      <c r="CG146" s="41"/>
      <c r="CH146" s="41"/>
      <c r="CI146" s="41"/>
      <c r="CJ146" s="41"/>
      <c r="CK146" s="41"/>
      <c r="CL146" s="41"/>
      <c r="CM146" s="41"/>
      <c r="CN146" s="41"/>
      <c r="CO146" s="41"/>
      <c r="CP146" s="41"/>
      <c r="CQ146" s="41"/>
      <c r="CR146" s="41"/>
      <c r="CS146" s="41"/>
      <c r="CT146" s="41"/>
      <c r="CU146" s="41"/>
      <c r="CV146" s="41"/>
      <c r="CW146" s="87"/>
    </row>
    <row r="147" spans="1:131" s="21" customFormat="1">
      <c r="B147" s="21" t="s">
        <v>63</v>
      </c>
      <c r="C147" s="88">
        <v>0</v>
      </c>
      <c r="D147" s="88">
        <v>0</v>
      </c>
      <c r="E147" s="88">
        <v>0</v>
      </c>
      <c r="F147" s="88">
        <v>0</v>
      </c>
      <c r="G147" s="88">
        <v>0</v>
      </c>
      <c r="H147" s="88">
        <v>0</v>
      </c>
      <c r="I147" s="88">
        <v>0</v>
      </c>
      <c r="J147" s="88">
        <v>0</v>
      </c>
      <c r="K147" s="88">
        <v>0</v>
      </c>
      <c r="L147" s="89">
        <v>0</v>
      </c>
      <c r="M147" s="88">
        <v>0</v>
      </c>
      <c r="N147" s="88">
        <v>0</v>
      </c>
      <c r="O147" s="88">
        <v>0</v>
      </c>
      <c r="P147" s="88">
        <v>0</v>
      </c>
      <c r="Q147" s="88">
        <v>0</v>
      </c>
      <c r="R147" s="88">
        <v>0</v>
      </c>
      <c r="S147" s="88">
        <v>0</v>
      </c>
      <c r="T147" s="88">
        <v>0</v>
      </c>
      <c r="U147" s="88">
        <v>0</v>
      </c>
      <c r="V147" s="88">
        <v>0</v>
      </c>
      <c r="W147" s="88">
        <v>0</v>
      </c>
      <c r="X147" s="88">
        <v>0</v>
      </c>
      <c r="Y147" s="88">
        <v>0</v>
      </c>
      <c r="Z147" s="88"/>
      <c r="AA147" s="88">
        <v>0</v>
      </c>
      <c r="AB147" s="88">
        <v>0</v>
      </c>
      <c r="AC147" s="88">
        <v>0</v>
      </c>
      <c r="AD147" s="88">
        <v>0</v>
      </c>
      <c r="AE147" s="88">
        <v>0</v>
      </c>
      <c r="AF147" s="88">
        <v>0</v>
      </c>
      <c r="AG147" s="88">
        <v>0</v>
      </c>
      <c r="AH147" s="88">
        <v>0</v>
      </c>
      <c r="AI147" s="88">
        <v>0</v>
      </c>
      <c r="AJ147" s="88">
        <v>0</v>
      </c>
      <c r="AK147" s="88">
        <v>0</v>
      </c>
      <c r="AL147" s="88">
        <v>0</v>
      </c>
      <c r="AM147" s="41"/>
      <c r="AN147" s="41"/>
      <c r="AO147" s="41"/>
      <c r="AP147" s="41"/>
      <c r="AQ147" s="41"/>
      <c r="AR147" s="41"/>
      <c r="AS147" s="87"/>
      <c r="AT147" s="41"/>
      <c r="AU147" s="41"/>
      <c r="AV147" s="41"/>
      <c r="AW147" s="41"/>
      <c r="AX147" s="41"/>
      <c r="AY147" s="41"/>
      <c r="AZ147" s="87"/>
      <c r="BA147" s="41"/>
      <c r="BB147" s="41"/>
      <c r="BC147" s="41"/>
      <c r="BD147" s="41"/>
      <c r="BE147" s="41"/>
      <c r="BF147" s="41"/>
      <c r="BG147" s="41"/>
      <c r="BH147" s="87"/>
      <c r="BI147" s="41"/>
      <c r="BJ147" s="41"/>
      <c r="BK147" s="41"/>
      <c r="BL147" s="41"/>
      <c r="BM147" s="41"/>
      <c r="BN147" s="41"/>
      <c r="BO147" s="41"/>
      <c r="BP147" s="41"/>
      <c r="BQ147" s="41"/>
      <c r="BR147" s="41"/>
      <c r="BS147" s="41"/>
      <c r="BT147" s="41"/>
      <c r="BU147" s="41"/>
      <c r="BV147" s="41"/>
      <c r="BW147" s="41"/>
      <c r="BX147" s="41"/>
      <c r="BY147" s="41"/>
      <c r="BZ147" s="41"/>
      <c r="CA147" s="41"/>
      <c r="CB147" s="41"/>
      <c r="CC147" s="41"/>
      <c r="CD147" s="87"/>
      <c r="CE147" s="41"/>
      <c r="CF147" s="41"/>
      <c r="CG147" s="41"/>
      <c r="CH147" s="41"/>
      <c r="CI147" s="41"/>
      <c r="CJ147" s="41"/>
      <c r="CK147" s="41"/>
      <c r="CL147" s="41"/>
      <c r="CM147" s="41"/>
      <c r="CN147" s="41"/>
      <c r="CO147" s="41"/>
      <c r="CP147" s="41"/>
      <c r="CQ147" s="41"/>
      <c r="CR147" s="41"/>
      <c r="CS147" s="41"/>
      <c r="CT147" s="41"/>
      <c r="CU147" s="41"/>
      <c r="CV147" s="41"/>
      <c r="CW147" s="87"/>
    </row>
    <row r="148" spans="1:131" s="21" customFormat="1">
      <c r="B148" s="21" t="s">
        <v>64</v>
      </c>
      <c r="C148" s="88">
        <v>0</v>
      </c>
      <c r="D148" s="88">
        <v>0</v>
      </c>
      <c r="E148" s="88">
        <v>0</v>
      </c>
      <c r="F148" s="88">
        <v>0</v>
      </c>
      <c r="G148" s="88">
        <v>0</v>
      </c>
      <c r="H148" s="88">
        <v>0</v>
      </c>
      <c r="I148" s="88">
        <v>0</v>
      </c>
      <c r="J148" s="88">
        <v>0</v>
      </c>
      <c r="K148" s="88">
        <v>0</v>
      </c>
      <c r="L148" s="89">
        <v>0</v>
      </c>
      <c r="M148" s="88">
        <v>0</v>
      </c>
      <c r="N148" s="88">
        <v>0</v>
      </c>
      <c r="O148" s="88">
        <v>0</v>
      </c>
      <c r="P148" s="88">
        <v>0</v>
      </c>
      <c r="Q148" s="88">
        <v>0</v>
      </c>
      <c r="R148" s="88">
        <v>0</v>
      </c>
      <c r="S148" s="88">
        <v>0</v>
      </c>
      <c r="T148" s="88">
        <v>0</v>
      </c>
      <c r="U148" s="88">
        <v>0</v>
      </c>
      <c r="V148" s="88">
        <v>0</v>
      </c>
      <c r="W148" s="88">
        <v>0</v>
      </c>
      <c r="X148" s="88">
        <v>0</v>
      </c>
      <c r="Y148" s="88">
        <v>0</v>
      </c>
      <c r="Z148" s="88"/>
      <c r="AA148" s="88">
        <v>0</v>
      </c>
      <c r="AB148" s="88">
        <v>0</v>
      </c>
      <c r="AC148" s="88">
        <v>0</v>
      </c>
      <c r="AD148" s="88">
        <v>0</v>
      </c>
      <c r="AE148" s="88">
        <v>0</v>
      </c>
      <c r="AF148" s="88">
        <v>0</v>
      </c>
      <c r="AG148" s="88">
        <v>0</v>
      </c>
      <c r="AH148" s="88">
        <v>0</v>
      </c>
      <c r="AI148" s="88">
        <v>0</v>
      </c>
      <c r="AJ148" s="88">
        <v>0</v>
      </c>
      <c r="AK148" s="88">
        <v>0</v>
      </c>
      <c r="AL148" s="88">
        <v>0</v>
      </c>
      <c r="AM148" s="41"/>
      <c r="AN148" s="41"/>
      <c r="AO148" s="41"/>
      <c r="AP148" s="41"/>
      <c r="AQ148" s="41"/>
      <c r="AR148" s="41"/>
      <c r="AS148" s="87"/>
      <c r="AT148" s="41"/>
      <c r="AU148" s="41"/>
      <c r="AV148" s="41"/>
      <c r="AW148" s="41"/>
      <c r="AX148" s="41"/>
      <c r="AY148" s="41"/>
      <c r="AZ148" s="87"/>
      <c r="BA148" s="41"/>
      <c r="BB148" s="41"/>
      <c r="BC148" s="41"/>
      <c r="BD148" s="41"/>
      <c r="BE148" s="41"/>
      <c r="BF148" s="41"/>
      <c r="BG148" s="41"/>
      <c r="BH148" s="87"/>
      <c r="BI148" s="41"/>
      <c r="BJ148" s="41"/>
      <c r="BK148" s="41"/>
      <c r="BL148" s="41"/>
      <c r="BM148" s="41"/>
      <c r="BN148" s="41"/>
      <c r="BO148" s="41"/>
      <c r="BP148" s="41"/>
      <c r="BQ148" s="41"/>
      <c r="BR148" s="41"/>
      <c r="BS148" s="41"/>
      <c r="BT148" s="41"/>
      <c r="BU148" s="41"/>
      <c r="BV148" s="41"/>
      <c r="BW148" s="41"/>
      <c r="BX148" s="41"/>
      <c r="BY148" s="41"/>
      <c r="BZ148" s="41"/>
      <c r="CA148" s="41"/>
      <c r="CB148" s="41"/>
      <c r="CC148" s="41"/>
      <c r="CD148" s="87"/>
      <c r="CE148" s="41"/>
      <c r="CF148" s="41"/>
      <c r="CG148" s="41"/>
      <c r="CH148" s="41"/>
      <c r="CI148" s="41"/>
      <c r="CJ148" s="41"/>
      <c r="CK148" s="41"/>
      <c r="CL148" s="41"/>
      <c r="CM148" s="41"/>
      <c r="CN148" s="41"/>
      <c r="CO148" s="41"/>
      <c r="CP148" s="41"/>
      <c r="CQ148" s="41"/>
      <c r="CR148" s="41"/>
      <c r="CS148" s="41"/>
      <c r="CT148" s="41"/>
      <c r="CU148" s="41"/>
      <c r="CV148" s="41"/>
      <c r="CW148" s="87"/>
    </row>
    <row r="149" spans="1:131" s="21" customFormat="1">
      <c r="B149" s="21" t="s">
        <v>65</v>
      </c>
      <c r="C149" s="88">
        <v>0</v>
      </c>
      <c r="D149" s="88">
        <v>0</v>
      </c>
      <c r="E149" s="88">
        <v>0</v>
      </c>
      <c r="F149" s="88">
        <v>0</v>
      </c>
      <c r="G149" s="88">
        <v>0</v>
      </c>
      <c r="H149" s="88">
        <v>0</v>
      </c>
      <c r="I149" s="88">
        <v>0</v>
      </c>
      <c r="J149" s="88">
        <v>0</v>
      </c>
      <c r="K149" s="88">
        <v>0</v>
      </c>
      <c r="L149" s="89">
        <v>0</v>
      </c>
      <c r="M149" s="88">
        <v>0</v>
      </c>
      <c r="N149" s="88">
        <v>0</v>
      </c>
      <c r="O149" s="88">
        <v>0</v>
      </c>
      <c r="P149" s="88">
        <v>0</v>
      </c>
      <c r="Q149" s="88">
        <v>0</v>
      </c>
      <c r="R149" s="88">
        <v>0</v>
      </c>
      <c r="S149" s="88">
        <v>0</v>
      </c>
      <c r="T149" s="88">
        <v>0</v>
      </c>
      <c r="U149" s="88">
        <v>0</v>
      </c>
      <c r="V149" s="88">
        <v>0</v>
      </c>
      <c r="W149" s="88">
        <v>0</v>
      </c>
      <c r="X149" s="88">
        <v>0</v>
      </c>
      <c r="Y149" s="88">
        <v>0</v>
      </c>
      <c r="Z149" s="88"/>
      <c r="AA149" s="88">
        <v>0</v>
      </c>
      <c r="AB149" s="88">
        <v>0</v>
      </c>
      <c r="AC149" s="88">
        <v>0</v>
      </c>
      <c r="AD149" s="88">
        <v>0</v>
      </c>
      <c r="AE149" s="88">
        <v>0</v>
      </c>
      <c r="AF149" s="88">
        <v>0</v>
      </c>
      <c r="AG149" s="88">
        <v>0</v>
      </c>
      <c r="AH149" s="88">
        <v>0</v>
      </c>
      <c r="AI149" s="88">
        <v>0</v>
      </c>
      <c r="AJ149" s="88">
        <v>0</v>
      </c>
      <c r="AK149" s="88">
        <v>0</v>
      </c>
      <c r="AL149" s="88">
        <v>0</v>
      </c>
      <c r="AM149" s="41"/>
      <c r="AN149" s="41"/>
      <c r="AO149" s="41"/>
      <c r="AP149" s="41"/>
      <c r="AQ149" s="41"/>
      <c r="AR149" s="41"/>
      <c r="AS149" s="41"/>
      <c r="AT149" s="41"/>
      <c r="AU149" s="41"/>
      <c r="AV149" s="41"/>
      <c r="AW149" s="41"/>
      <c r="AX149" s="41"/>
      <c r="AY149" s="41"/>
      <c r="AZ149" s="41"/>
      <c r="BA149" s="41"/>
      <c r="BB149" s="41"/>
      <c r="BC149" s="41"/>
      <c r="BD149" s="41"/>
      <c r="BE149" s="41"/>
      <c r="BF149" s="41"/>
      <c r="BG149" s="41"/>
      <c r="BH149" s="41"/>
      <c r="BI149" s="41"/>
      <c r="BJ149" s="41"/>
      <c r="BK149" s="41"/>
      <c r="BL149" s="41"/>
      <c r="BM149" s="41"/>
      <c r="BN149" s="41"/>
      <c r="BO149" s="41"/>
      <c r="BP149" s="41"/>
      <c r="BQ149" s="41"/>
      <c r="BR149" s="41"/>
      <c r="BS149" s="41"/>
      <c r="BT149" s="41"/>
      <c r="BU149" s="41"/>
      <c r="BV149" s="41"/>
      <c r="BW149" s="41"/>
      <c r="BX149" s="41"/>
      <c r="BY149" s="41"/>
      <c r="BZ149" s="41"/>
      <c r="CA149" s="41"/>
      <c r="CB149" s="41"/>
      <c r="CC149" s="41"/>
      <c r="CD149" s="41"/>
      <c r="CE149" s="41"/>
      <c r="CF149" s="41"/>
      <c r="CG149" s="41"/>
      <c r="CH149" s="41"/>
      <c r="CI149" s="41"/>
      <c r="CJ149" s="41"/>
      <c r="CK149" s="41"/>
      <c r="CL149" s="41"/>
      <c r="CM149" s="41"/>
      <c r="CN149" s="41"/>
      <c r="CO149" s="41"/>
      <c r="CP149" s="41"/>
      <c r="CQ149" s="41"/>
      <c r="CR149" s="41"/>
      <c r="CS149" s="41"/>
      <c r="CT149" s="41"/>
      <c r="CU149" s="41"/>
      <c r="CV149" s="41"/>
      <c r="CW149" s="41"/>
    </row>
    <row r="150" spans="1:131" s="21" customFormat="1">
      <c r="B150" s="21" t="s">
        <v>66</v>
      </c>
      <c r="C150" s="88">
        <v>0</v>
      </c>
      <c r="D150" s="88">
        <v>0</v>
      </c>
      <c r="E150" s="88">
        <v>0</v>
      </c>
      <c r="F150" s="88">
        <v>0</v>
      </c>
      <c r="G150" s="88">
        <v>0</v>
      </c>
      <c r="H150" s="88">
        <v>0</v>
      </c>
      <c r="I150" s="88">
        <v>0</v>
      </c>
      <c r="J150" s="88">
        <v>0</v>
      </c>
      <c r="K150" s="88">
        <v>0</v>
      </c>
      <c r="L150" s="89">
        <v>0</v>
      </c>
      <c r="M150" s="88">
        <v>0</v>
      </c>
      <c r="N150" s="88">
        <v>0</v>
      </c>
      <c r="O150" s="88">
        <v>0</v>
      </c>
      <c r="P150" s="88">
        <v>0</v>
      </c>
      <c r="Q150" s="88">
        <v>0</v>
      </c>
      <c r="R150" s="88">
        <v>0</v>
      </c>
      <c r="S150" s="88">
        <v>0</v>
      </c>
      <c r="T150" s="88">
        <v>0</v>
      </c>
      <c r="U150" s="88">
        <v>0</v>
      </c>
      <c r="V150" s="88">
        <v>0</v>
      </c>
      <c r="W150" s="88">
        <v>0</v>
      </c>
      <c r="X150" s="88">
        <v>0</v>
      </c>
      <c r="Y150" s="88">
        <v>0</v>
      </c>
      <c r="Z150" s="88"/>
      <c r="AA150" s="88">
        <v>0</v>
      </c>
      <c r="AB150" s="88">
        <v>0</v>
      </c>
      <c r="AC150" s="88">
        <v>0</v>
      </c>
      <c r="AD150" s="88">
        <v>0</v>
      </c>
      <c r="AE150" s="88">
        <v>0</v>
      </c>
      <c r="AF150" s="88">
        <v>0</v>
      </c>
      <c r="AG150" s="88">
        <v>0</v>
      </c>
      <c r="AH150" s="88">
        <v>0</v>
      </c>
      <c r="AI150" s="88">
        <v>0</v>
      </c>
      <c r="AJ150" s="88">
        <v>0</v>
      </c>
      <c r="AK150" s="88">
        <v>0</v>
      </c>
      <c r="AL150" s="88">
        <v>0</v>
      </c>
      <c r="AM150" s="41"/>
      <c r="AN150" s="41"/>
      <c r="AO150" s="41"/>
      <c r="AP150" s="41"/>
      <c r="AQ150" s="41"/>
      <c r="AR150" s="41"/>
      <c r="AS150" s="41"/>
      <c r="AT150" s="41"/>
      <c r="AU150" s="41"/>
      <c r="AV150" s="41"/>
      <c r="AW150" s="41"/>
      <c r="AX150" s="41"/>
      <c r="AY150" s="41"/>
      <c r="AZ150" s="41"/>
      <c r="BA150" s="41"/>
      <c r="BB150" s="41"/>
      <c r="BC150" s="41"/>
      <c r="BD150" s="41"/>
      <c r="BE150" s="41"/>
      <c r="BF150" s="41"/>
      <c r="BG150" s="41"/>
      <c r="BH150" s="41"/>
      <c r="BI150" s="41"/>
      <c r="BJ150" s="41"/>
      <c r="BK150" s="41"/>
      <c r="BL150" s="41"/>
      <c r="BM150" s="41"/>
      <c r="BN150" s="41"/>
      <c r="BO150" s="41"/>
      <c r="BP150" s="41"/>
      <c r="BQ150" s="41"/>
      <c r="BR150" s="41"/>
      <c r="BS150" s="41"/>
      <c r="BT150" s="41"/>
      <c r="BU150" s="41"/>
      <c r="BV150" s="41"/>
      <c r="BW150" s="41"/>
      <c r="BX150" s="41"/>
      <c r="BY150" s="41"/>
      <c r="BZ150" s="41"/>
      <c r="CA150" s="41"/>
      <c r="CB150" s="41"/>
      <c r="CC150" s="41"/>
      <c r="CD150" s="41"/>
      <c r="CE150" s="41"/>
      <c r="CF150" s="41"/>
      <c r="CG150" s="41"/>
      <c r="CH150" s="41"/>
      <c r="CI150" s="41"/>
      <c r="CJ150" s="41"/>
      <c r="CK150" s="41"/>
      <c r="CL150" s="41"/>
      <c r="CM150" s="41"/>
      <c r="CN150" s="41"/>
      <c r="CO150" s="41"/>
      <c r="CP150" s="41"/>
      <c r="CQ150" s="41"/>
      <c r="CR150" s="41"/>
      <c r="CS150" s="41"/>
      <c r="CT150" s="41"/>
      <c r="CU150" s="41"/>
      <c r="CV150" s="41"/>
      <c r="CW150" s="41"/>
    </row>
    <row r="151" spans="1:131" s="21" customFormat="1">
      <c r="B151" s="21" t="s">
        <v>67</v>
      </c>
      <c r="C151" s="88">
        <v>0</v>
      </c>
      <c r="D151" s="88">
        <v>0</v>
      </c>
      <c r="E151" s="88">
        <v>0</v>
      </c>
      <c r="F151" s="88">
        <v>0</v>
      </c>
      <c r="G151" s="88">
        <v>0</v>
      </c>
      <c r="H151" s="88">
        <v>0</v>
      </c>
      <c r="I151" s="88">
        <v>0</v>
      </c>
      <c r="J151" s="88">
        <v>0</v>
      </c>
      <c r="K151" s="88">
        <v>0</v>
      </c>
      <c r="L151" s="89">
        <v>0</v>
      </c>
      <c r="M151" s="88">
        <v>0</v>
      </c>
      <c r="N151" s="88">
        <v>0</v>
      </c>
      <c r="O151" s="88">
        <v>0</v>
      </c>
      <c r="P151" s="88">
        <v>0</v>
      </c>
      <c r="Q151" s="88">
        <v>0</v>
      </c>
      <c r="R151" s="88">
        <v>0</v>
      </c>
      <c r="S151" s="88">
        <v>0</v>
      </c>
      <c r="T151" s="88">
        <v>0</v>
      </c>
      <c r="U151" s="88">
        <v>0</v>
      </c>
      <c r="V151" s="88">
        <v>0</v>
      </c>
      <c r="W151" s="88">
        <v>0</v>
      </c>
      <c r="X151" s="88">
        <v>0</v>
      </c>
      <c r="Y151" s="88">
        <v>0</v>
      </c>
      <c r="Z151" s="88"/>
      <c r="AA151" s="88">
        <v>0</v>
      </c>
      <c r="AB151" s="88">
        <v>0</v>
      </c>
      <c r="AC151" s="88">
        <v>0</v>
      </c>
      <c r="AD151" s="88">
        <v>0</v>
      </c>
      <c r="AE151" s="88">
        <v>0</v>
      </c>
      <c r="AF151" s="88">
        <v>0</v>
      </c>
      <c r="AG151" s="88">
        <v>0</v>
      </c>
      <c r="AH151" s="88">
        <v>0</v>
      </c>
      <c r="AI151" s="88">
        <v>0</v>
      </c>
      <c r="AJ151" s="88">
        <v>0</v>
      </c>
      <c r="AK151" s="88">
        <v>0</v>
      </c>
      <c r="AL151" s="88">
        <v>0</v>
      </c>
      <c r="AM151" s="41"/>
      <c r="AN151" s="41"/>
      <c r="AO151" s="41"/>
      <c r="AP151" s="41"/>
      <c r="AQ151" s="41"/>
      <c r="AR151" s="41"/>
      <c r="AS151" s="41"/>
      <c r="AT151" s="41"/>
      <c r="AU151" s="41"/>
      <c r="AV151" s="41"/>
      <c r="AW151" s="41"/>
      <c r="AX151" s="41"/>
      <c r="AY151" s="41"/>
      <c r="AZ151" s="41"/>
      <c r="BA151" s="41"/>
      <c r="BB151" s="41"/>
      <c r="BC151" s="41"/>
      <c r="BD151" s="41"/>
      <c r="BE151" s="41"/>
      <c r="BF151" s="41"/>
      <c r="BG151" s="41"/>
      <c r="BH151" s="41"/>
      <c r="BI151" s="41"/>
      <c r="BJ151" s="41"/>
      <c r="BK151" s="41"/>
      <c r="BL151" s="41"/>
      <c r="BM151" s="41"/>
      <c r="BN151" s="41"/>
      <c r="BO151" s="41"/>
      <c r="BP151" s="41"/>
      <c r="BQ151" s="41"/>
      <c r="BR151" s="41"/>
      <c r="BS151" s="41"/>
      <c r="BT151" s="41"/>
      <c r="BU151" s="41"/>
      <c r="BV151" s="41"/>
      <c r="BW151" s="41"/>
      <c r="BX151" s="41"/>
      <c r="BY151" s="41"/>
      <c r="BZ151" s="41"/>
      <c r="CA151" s="41"/>
      <c r="CB151" s="41"/>
      <c r="CC151" s="41"/>
      <c r="CD151" s="41"/>
      <c r="CE151" s="41"/>
      <c r="CF151" s="41"/>
      <c r="CG151" s="41"/>
      <c r="CH151" s="41"/>
      <c r="CI151" s="41"/>
      <c r="CJ151" s="41"/>
      <c r="CK151" s="41"/>
      <c r="CL151" s="41"/>
      <c r="CM151" s="41"/>
      <c r="CN151" s="41"/>
      <c r="CO151" s="41"/>
      <c r="CP151" s="41"/>
      <c r="CQ151" s="41"/>
      <c r="CR151" s="41"/>
      <c r="CS151" s="41"/>
      <c r="CT151" s="41"/>
      <c r="CU151" s="41"/>
      <c r="CV151" s="41"/>
      <c r="CW151" s="41"/>
    </row>
    <row r="152" spans="1:131" s="21" customFormat="1">
      <c r="B152" s="21" t="s">
        <v>68</v>
      </c>
      <c r="C152" s="88">
        <v>0</v>
      </c>
      <c r="D152" s="88">
        <v>0</v>
      </c>
      <c r="E152" s="88">
        <v>0</v>
      </c>
      <c r="F152" s="88">
        <v>0</v>
      </c>
      <c r="G152" s="88">
        <v>0</v>
      </c>
      <c r="H152" s="88">
        <v>0</v>
      </c>
      <c r="I152" s="88">
        <v>0</v>
      </c>
      <c r="J152" s="88">
        <v>0</v>
      </c>
      <c r="K152" s="88">
        <v>0</v>
      </c>
      <c r="L152" s="89">
        <v>0</v>
      </c>
      <c r="M152" s="88">
        <v>0</v>
      </c>
      <c r="N152" s="88">
        <v>0</v>
      </c>
      <c r="O152" s="88">
        <v>0</v>
      </c>
      <c r="P152" s="88">
        <v>0</v>
      </c>
      <c r="Q152" s="88">
        <v>0</v>
      </c>
      <c r="R152" s="88">
        <v>0</v>
      </c>
      <c r="S152" s="88">
        <v>0</v>
      </c>
      <c r="T152" s="88">
        <v>0</v>
      </c>
      <c r="U152" s="88">
        <v>0</v>
      </c>
      <c r="V152" s="88">
        <v>0</v>
      </c>
      <c r="W152" s="88">
        <v>0</v>
      </c>
      <c r="X152" s="88">
        <v>0</v>
      </c>
      <c r="Y152" s="88">
        <v>0</v>
      </c>
      <c r="Z152" s="88"/>
      <c r="AA152" s="88">
        <v>0</v>
      </c>
      <c r="AB152" s="88">
        <v>0</v>
      </c>
      <c r="AC152" s="88">
        <v>0</v>
      </c>
      <c r="AD152" s="88">
        <v>0</v>
      </c>
      <c r="AE152" s="88">
        <v>0</v>
      </c>
      <c r="AF152" s="88">
        <v>0</v>
      </c>
      <c r="AG152" s="88">
        <v>0</v>
      </c>
      <c r="AH152" s="88">
        <v>0</v>
      </c>
      <c r="AI152" s="88">
        <v>0</v>
      </c>
      <c r="AJ152" s="88">
        <v>0</v>
      </c>
      <c r="AK152" s="88">
        <v>0</v>
      </c>
      <c r="AL152" s="88">
        <v>0</v>
      </c>
      <c r="AM152" s="41"/>
      <c r="AN152" s="41"/>
      <c r="AO152" s="41"/>
      <c r="AP152" s="41"/>
      <c r="AQ152" s="41"/>
      <c r="AR152" s="41"/>
      <c r="AS152" s="41"/>
      <c r="AT152" s="41"/>
      <c r="AU152" s="41"/>
      <c r="AV152" s="41"/>
      <c r="AW152" s="41"/>
      <c r="AX152" s="41"/>
      <c r="AY152" s="41"/>
      <c r="AZ152" s="41"/>
      <c r="BA152" s="41"/>
      <c r="BB152" s="41"/>
      <c r="BC152" s="41"/>
      <c r="BD152" s="41"/>
      <c r="BE152" s="41"/>
      <c r="BF152" s="41"/>
      <c r="BG152" s="41"/>
      <c r="BH152" s="41"/>
      <c r="BI152" s="41"/>
      <c r="BJ152" s="41"/>
      <c r="BK152" s="41"/>
      <c r="BL152" s="41"/>
      <c r="BM152" s="41"/>
      <c r="BN152" s="41"/>
      <c r="BO152" s="41"/>
      <c r="BP152" s="41"/>
      <c r="BQ152" s="41"/>
      <c r="BR152" s="41"/>
      <c r="BS152" s="41"/>
      <c r="BT152" s="41"/>
      <c r="BU152" s="41"/>
      <c r="BV152" s="41"/>
      <c r="BW152" s="41"/>
      <c r="BX152" s="41"/>
      <c r="BY152" s="41"/>
      <c r="BZ152" s="41"/>
      <c r="CA152" s="41"/>
      <c r="CB152" s="41"/>
      <c r="CC152" s="41"/>
      <c r="CD152" s="41"/>
      <c r="CE152" s="41"/>
      <c r="CF152" s="41"/>
      <c r="CG152" s="41"/>
      <c r="CH152" s="41"/>
      <c r="CI152" s="41"/>
      <c r="CJ152" s="41"/>
      <c r="CK152" s="41"/>
      <c r="CL152" s="41"/>
      <c r="CM152" s="41"/>
      <c r="CN152" s="41"/>
      <c r="CO152" s="41"/>
      <c r="CP152" s="41"/>
      <c r="CQ152" s="41"/>
      <c r="CR152" s="41"/>
      <c r="CS152" s="41"/>
      <c r="CT152" s="41"/>
      <c r="CU152" s="41"/>
      <c r="CV152" s="41"/>
      <c r="CW152" s="41"/>
    </row>
    <row r="153" spans="1:131" s="21" customFormat="1">
      <c r="B153" s="21" t="s">
        <v>69</v>
      </c>
      <c r="C153" s="88">
        <v>0</v>
      </c>
      <c r="D153" s="88">
        <v>0</v>
      </c>
      <c r="E153" s="88">
        <v>0</v>
      </c>
      <c r="F153" s="88">
        <v>0</v>
      </c>
      <c r="G153" s="88">
        <v>0</v>
      </c>
      <c r="H153" s="88">
        <v>0</v>
      </c>
      <c r="I153" s="88">
        <v>0</v>
      </c>
      <c r="J153" s="88">
        <v>0</v>
      </c>
      <c r="K153" s="88">
        <v>0</v>
      </c>
      <c r="L153" s="89">
        <v>0</v>
      </c>
      <c r="M153" s="88">
        <v>0</v>
      </c>
      <c r="N153" s="88">
        <v>0</v>
      </c>
      <c r="O153" s="88">
        <v>0</v>
      </c>
      <c r="P153" s="88">
        <v>0</v>
      </c>
      <c r="Q153" s="88">
        <v>0</v>
      </c>
      <c r="R153" s="88">
        <v>0</v>
      </c>
      <c r="S153" s="88">
        <v>0</v>
      </c>
      <c r="T153" s="88">
        <v>0</v>
      </c>
      <c r="U153" s="88">
        <v>0</v>
      </c>
      <c r="V153" s="88">
        <v>0</v>
      </c>
      <c r="W153" s="88">
        <v>0</v>
      </c>
      <c r="X153" s="88">
        <v>0</v>
      </c>
      <c r="Y153" s="88">
        <v>0</v>
      </c>
      <c r="Z153" s="88"/>
      <c r="AA153" s="88">
        <v>0</v>
      </c>
      <c r="AB153" s="88">
        <v>0</v>
      </c>
      <c r="AC153" s="88">
        <v>0</v>
      </c>
      <c r="AD153" s="88">
        <v>0</v>
      </c>
      <c r="AE153" s="88">
        <v>0</v>
      </c>
      <c r="AF153" s="88">
        <v>0</v>
      </c>
      <c r="AG153" s="88">
        <v>0</v>
      </c>
      <c r="AH153" s="88">
        <v>0</v>
      </c>
      <c r="AI153" s="88">
        <v>0</v>
      </c>
      <c r="AJ153" s="88">
        <v>0</v>
      </c>
      <c r="AK153" s="88">
        <v>0</v>
      </c>
      <c r="AL153" s="88">
        <v>0</v>
      </c>
      <c r="AM153" s="41"/>
      <c r="AN153" s="41"/>
      <c r="AO153" s="41"/>
      <c r="AP153" s="41"/>
      <c r="AQ153" s="41"/>
      <c r="AR153" s="41"/>
      <c r="AS153" s="41"/>
      <c r="AT153" s="41"/>
      <c r="AU153" s="41"/>
      <c r="AV153" s="41"/>
      <c r="AW153" s="41"/>
      <c r="AX153" s="41"/>
      <c r="AY153" s="41"/>
      <c r="AZ153" s="41"/>
      <c r="BA153" s="41"/>
      <c r="BB153" s="41"/>
      <c r="BC153" s="41"/>
      <c r="BD153" s="41"/>
      <c r="BE153" s="41"/>
      <c r="BF153" s="41"/>
      <c r="BG153" s="41"/>
      <c r="BH153" s="41"/>
      <c r="BI153" s="41"/>
      <c r="BJ153" s="41"/>
      <c r="BK153" s="41"/>
      <c r="BL153" s="41"/>
      <c r="BM153" s="41"/>
      <c r="BN153" s="41"/>
      <c r="BO153" s="41"/>
      <c r="BP153" s="41"/>
      <c r="BQ153" s="41"/>
      <c r="BR153" s="41"/>
      <c r="BS153" s="41"/>
      <c r="BT153" s="41"/>
      <c r="BU153" s="41"/>
      <c r="BV153" s="41"/>
      <c r="BW153" s="41"/>
      <c r="BX153" s="41"/>
      <c r="BY153" s="41"/>
      <c r="BZ153" s="41"/>
      <c r="CA153" s="41"/>
      <c r="CB153" s="41"/>
      <c r="CC153" s="41"/>
      <c r="CD153" s="41"/>
      <c r="CE153" s="41"/>
      <c r="CF153" s="41"/>
      <c r="CG153" s="41"/>
      <c r="CH153" s="41"/>
      <c r="CI153" s="41"/>
      <c r="CJ153" s="41"/>
      <c r="CK153" s="41"/>
      <c r="CL153" s="41"/>
      <c r="CM153" s="41"/>
      <c r="CN153" s="41"/>
      <c r="CO153" s="41"/>
      <c r="CP153" s="41"/>
      <c r="CQ153" s="41"/>
      <c r="CR153" s="41"/>
      <c r="CS153" s="41"/>
      <c r="CT153" s="41"/>
      <c r="CU153" s="41"/>
      <c r="CV153" s="41"/>
      <c r="CW153" s="41"/>
    </row>
    <row r="154" spans="1:131">
      <c r="A154" s="21"/>
      <c r="B154" s="21" t="s">
        <v>70</v>
      </c>
      <c r="C154" s="88">
        <v>0</v>
      </c>
      <c r="D154" s="88">
        <v>0</v>
      </c>
      <c r="E154" s="88">
        <v>0</v>
      </c>
      <c r="F154" s="88">
        <v>0</v>
      </c>
      <c r="G154" s="88">
        <v>0</v>
      </c>
      <c r="H154" s="88">
        <v>0</v>
      </c>
      <c r="I154" s="88">
        <v>0</v>
      </c>
      <c r="J154" s="88">
        <v>0</v>
      </c>
      <c r="K154" s="88">
        <v>0</v>
      </c>
      <c r="L154" s="89">
        <v>0</v>
      </c>
      <c r="M154" s="88">
        <v>0</v>
      </c>
      <c r="N154" s="88">
        <v>0</v>
      </c>
      <c r="O154" s="88">
        <v>0</v>
      </c>
      <c r="P154" s="88">
        <v>0</v>
      </c>
      <c r="Q154" s="88">
        <v>0</v>
      </c>
      <c r="R154" s="88">
        <v>0</v>
      </c>
      <c r="S154" s="88">
        <v>0</v>
      </c>
      <c r="T154" s="88">
        <v>0</v>
      </c>
      <c r="U154" s="88">
        <v>0</v>
      </c>
      <c r="V154" s="88">
        <v>0</v>
      </c>
      <c r="W154" s="88">
        <v>0</v>
      </c>
      <c r="X154" s="88">
        <v>0</v>
      </c>
      <c r="Y154" s="88">
        <v>0</v>
      </c>
      <c r="Z154" s="88"/>
      <c r="AA154" s="88">
        <v>0</v>
      </c>
      <c r="AB154" s="88">
        <v>0</v>
      </c>
      <c r="AC154" s="88">
        <v>0</v>
      </c>
      <c r="AD154" s="88">
        <v>0</v>
      </c>
      <c r="AE154" s="88">
        <v>0</v>
      </c>
      <c r="AF154" s="88">
        <v>0</v>
      </c>
      <c r="AG154" s="88">
        <v>0</v>
      </c>
      <c r="AH154" s="88">
        <v>0</v>
      </c>
      <c r="AI154" s="88">
        <v>0</v>
      </c>
      <c r="AJ154" s="88">
        <v>0</v>
      </c>
      <c r="AK154" s="88">
        <v>0</v>
      </c>
      <c r="AL154" s="88">
        <v>0</v>
      </c>
      <c r="AM154" s="41"/>
      <c r="AN154" s="41"/>
      <c r="AO154" s="41"/>
      <c r="AP154" s="41"/>
      <c r="AQ154" s="41"/>
      <c r="AR154" s="41"/>
      <c r="AS154" s="41"/>
      <c r="AT154" s="41"/>
      <c r="AU154" s="41"/>
      <c r="AV154" s="41"/>
      <c r="AW154" s="41"/>
      <c r="AX154" s="41"/>
      <c r="AY154" s="41"/>
      <c r="AZ154" s="41"/>
      <c r="BA154" s="41"/>
      <c r="BB154" s="41"/>
      <c r="BC154" s="41"/>
      <c r="BD154" s="41"/>
      <c r="BE154" s="41"/>
      <c r="BF154" s="41"/>
      <c r="BG154" s="41"/>
      <c r="BH154" s="41"/>
      <c r="BI154" s="41"/>
      <c r="BJ154" s="41"/>
      <c r="BK154" s="41"/>
      <c r="BL154" s="41"/>
      <c r="BM154" s="41"/>
      <c r="BN154" s="41"/>
      <c r="BO154" s="41"/>
      <c r="BP154" s="41"/>
      <c r="BQ154" s="41"/>
      <c r="BR154" s="41"/>
      <c r="BS154" s="41"/>
      <c r="BT154" s="41"/>
      <c r="BU154" s="41"/>
      <c r="BV154" s="41"/>
      <c r="BW154" s="41"/>
      <c r="BX154" s="41"/>
      <c r="BY154" s="41"/>
      <c r="BZ154" s="41"/>
      <c r="CA154" s="41"/>
      <c r="CB154" s="41"/>
      <c r="CC154" s="41"/>
      <c r="CD154" s="41"/>
      <c r="CE154" s="41"/>
      <c r="CF154" s="41"/>
      <c r="CG154" s="41"/>
      <c r="CH154" s="41"/>
      <c r="CI154" s="41"/>
      <c r="CJ154" s="41"/>
      <c r="CK154" s="41"/>
      <c r="CL154" s="41"/>
      <c r="CM154" s="41"/>
      <c r="CN154" s="41"/>
      <c r="CO154" s="41"/>
      <c r="CP154" s="41"/>
      <c r="CQ154" s="41"/>
      <c r="CR154" s="41"/>
      <c r="CS154" s="41"/>
      <c r="CT154" s="41"/>
      <c r="CU154" s="41"/>
      <c r="CV154" s="41"/>
      <c r="CW154" s="41"/>
      <c r="CX154" s="21"/>
      <c r="CY154" s="21"/>
      <c r="CZ154" s="21"/>
      <c r="DA154" s="21"/>
      <c r="DB154" s="21"/>
      <c r="DC154" s="21"/>
      <c r="DD154" s="21"/>
      <c r="DE154" s="21"/>
      <c r="DF154" s="21"/>
      <c r="DG154" s="21"/>
      <c r="DH154" s="21"/>
      <c r="DI154" s="21"/>
      <c r="DJ154" s="21"/>
      <c r="DK154" s="21"/>
      <c r="DL154" s="21"/>
      <c r="DM154" s="21"/>
      <c r="DN154" s="21"/>
      <c r="DO154" s="21"/>
      <c r="DP154" s="21"/>
      <c r="DQ154" s="21"/>
      <c r="DR154" s="21"/>
      <c r="DS154" s="21"/>
      <c r="DT154" s="21"/>
      <c r="DU154" s="21"/>
      <c r="DV154" s="21"/>
      <c r="DW154" s="21"/>
      <c r="DX154" s="21"/>
      <c r="DY154" s="21"/>
      <c r="DZ154" s="21"/>
      <c r="EA154" s="21"/>
    </row>
    <row r="155" spans="1:131">
      <c r="A155" s="21"/>
      <c r="B155" s="21" t="s">
        <v>71</v>
      </c>
      <c r="C155" s="88">
        <v>0</v>
      </c>
      <c r="D155" s="88">
        <v>0</v>
      </c>
      <c r="E155" s="88">
        <v>0</v>
      </c>
      <c r="F155" s="88">
        <v>0</v>
      </c>
      <c r="G155" s="88">
        <v>0</v>
      </c>
      <c r="H155" s="88">
        <v>0</v>
      </c>
      <c r="I155" s="88">
        <v>0</v>
      </c>
      <c r="J155" s="88">
        <v>0</v>
      </c>
      <c r="K155" s="88">
        <v>0</v>
      </c>
      <c r="L155" s="89">
        <v>0</v>
      </c>
      <c r="M155" s="88">
        <v>0</v>
      </c>
      <c r="N155" s="88">
        <v>0</v>
      </c>
      <c r="O155" s="88">
        <v>0</v>
      </c>
      <c r="P155" s="88">
        <v>0</v>
      </c>
      <c r="Q155" s="88">
        <v>0</v>
      </c>
      <c r="R155" s="88">
        <v>0</v>
      </c>
      <c r="S155" s="88">
        <v>0</v>
      </c>
      <c r="T155" s="88">
        <v>0</v>
      </c>
      <c r="U155" s="88">
        <v>0</v>
      </c>
      <c r="V155" s="88">
        <v>0</v>
      </c>
      <c r="W155" s="88">
        <v>0</v>
      </c>
      <c r="X155" s="88">
        <v>0</v>
      </c>
      <c r="Y155" s="88">
        <v>0</v>
      </c>
      <c r="Z155" s="88"/>
      <c r="AA155" s="88">
        <v>0</v>
      </c>
      <c r="AB155" s="88">
        <v>0</v>
      </c>
      <c r="AC155" s="88">
        <v>0</v>
      </c>
      <c r="AD155" s="88">
        <v>0</v>
      </c>
      <c r="AE155" s="88">
        <v>0</v>
      </c>
      <c r="AF155" s="88">
        <v>0</v>
      </c>
      <c r="AG155" s="88">
        <v>0</v>
      </c>
      <c r="AH155" s="88">
        <v>0</v>
      </c>
      <c r="AI155" s="88">
        <v>0</v>
      </c>
      <c r="AJ155" s="88">
        <v>0</v>
      </c>
      <c r="AK155" s="88">
        <v>0</v>
      </c>
      <c r="AL155" s="88">
        <v>0</v>
      </c>
      <c r="AM155" s="41"/>
      <c r="AN155" s="41"/>
      <c r="AO155" s="41"/>
      <c r="AP155" s="41"/>
      <c r="AQ155" s="41"/>
      <c r="AR155" s="41"/>
      <c r="AS155" s="41"/>
      <c r="AT155" s="41"/>
      <c r="AU155" s="41"/>
      <c r="AV155" s="41"/>
      <c r="AW155" s="41"/>
      <c r="AX155" s="41"/>
      <c r="AY155" s="41"/>
      <c r="AZ155" s="41"/>
      <c r="BA155" s="41"/>
      <c r="BB155" s="41"/>
      <c r="BC155" s="41"/>
      <c r="BD155" s="41"/>
      <c r="BE155" s="41"/>
      <c r="BF155" s="41"/>
      <c r="BG155" s="41"/>
      <c r="BH155" s="41"/>
      <c r="BI155" s="41"/>
      <c r="BJ155" s="41"/>
      <c r="BK155" s="41"/>
      <c r="BL155" s="41"/>
      <c r="BM155" s="41"/>
      <c r="BN155" s="41"/>
      <c r="BO155" s="41"/>
      <c r="BP155" s="41"/>
      <c r="BQ155" s="41"/>
      <c r="BR155" s="41"/>
      <c r="BS155" s="41"/>
      <c r="BT155" s="41"/>
      <c r="BU155" s="41"/>
      <c r="BV155" s="41"/>
      <c r="BW155" s="41"/>
      <c r="BX155" s="41"/>
      <c r="BY155" s="41"/>
      <c r="BZ155" s="41"/>
      <c r="CA155" s="41"/>
      <c r="CB155" s="41"/>
      <c r="CC155" s="41"/>
      <c r="CD155" s="41"/>
      <c r="CE155" s="41"/>
      <c r="CF155" s="41"/>
      <c r="CG155" s="41"/>
      <c r="CH155" s="41"/>
      <c r="CI155" s="41"/>
      <c r="CJ155" s="41"/>
      <c r="CK155" s="41"/>
      <c r="CL155" s="41"/>
      <c r="CM155" s="41"/>
      <c r="CN155" s="41"/>
      <c r="CO155" s="41"/>
      <c r="CP155" s="41"/>
      <c r="CQ155" s="41"/>
      <c r="CR155" s="41"/>
      <c r="CS155" s="41"/>
      <c r="CT155" s="41"/>
      <c r="CU155" s="41"/>
      <c r="CV155" s="41"/>
      <c r="CW155" s="41"/>
      <c r="CX155" s="21"/>
      <c r="CY155" s="21"/>
      <c r="CZ155" s="21"/>
      <c r="DA155" s="21"/>
      <c r="DB155" s="21"/>
      <c r="DC155" s="21"/>
      <c r="DD155" s="21"/>
      <c r="DE155" s="21"/>
      <c r="DF155" s="21"/>
      <c r="DG155" s="21"/>
      <c r="DH155" s="21"/>
      <c r="DI155" s="21"/>
      <c r="DJ155" s="21"/>
      <c r="DK155" s="21"/>
      <c r="DL155" s="21"/>
      <c r="DM155" s="21"/>
      <c r="DN155" s="21"/>
      <c r="DO155" s="21"/>
      <c r="DP155" s="21"/>
      <c r="DQ155" s="21"/>
      <c r="DR155" s="21"/>
      <c r="DS155" s="21"/>
      <c r="DT155" s="21"/>
      <c r="DU155" s="21"/>
      <c r="DV155" s="21"/>
      <c r="DW155" s="21"/>
      <c r="DX155" s="21"/>
      <c r="DY155" s="21"/>
      <c r="DZ155" s="21"/>
      <c r="EA155" s="21"/>
    </row>
    <row r="156" spans="1:131">
      <c r="A156" s="21"/>
      <c r="B156" s="21" t="s">
        <v>72</v>
      </c>
      <c r="C156" s="88">
        <v>0</v>
      </c>
      <c r="D156" s="88">
        <v>0</v>
      </c>
      <c r="E156" s="88">
        <v>0</v>
      </c>
      <c r="F156" s="88">
        <v>0</v>
      </c>
      <c r="G156" s="88">
        <v>0</v>
      </c>
      <c r="H156" s="88">
        <v>0</v>
      </c>
      <c r="I156" s="88">
        <v>0</v>
      </c>
      <c r="J156" s="88">
        <v>0</v>
      </c>
      <c r="K156" s="88">
        <v>0</v>
      </c>
      <c r="L156" s="89">
        <v>0</v>
      </c>
      <c r="M156" s="88">
        <v>0</v>
      </c>
      <c r="N156" s="88">
        <v>0</v>
      </c>
      <c r="O156" s="88">
        <v>0</v>
      </c>
      <c r="P156" s="88">
        <v>0</v>
      </c>
      <c r="Q156" s="88">
        <v>0</v>
      </c>
      <c r="R156" s="88">
        <v>0</v>
      </c>
      <c r="S156" s="88">
        <v>0</v>
      </c>
      <c r="T156" s="88">
        <v>0</v>
      </c>
      <c r="U156" s="88">
        <v>0</v>
      </c>
      <c r="V156" s="88">
        <v>0</v>
      </c>
      <c r="W156" s="88">
        <v>0</v>
      </c>
      <c r="X156" s="88">
        <v>0</v>
      </c>
      <c r="Y156" s="88">
        <v>0</v>
      </c>
      <c r="Z156" s="88"/>
      <c r="AA156" s="88">
        <v>0</v>
      </c>
      <c r="AB156" s="88">
        <v>0</v>
      </c>
      <c r="AC156" s="88">
        <v>0</v>
      </c>
      <c r="AD156" s="88">
        <v>0</v>
      </c>
      <c r="AE156" s="88">
        <v>0</v>
      </c>
      <c r="AF156" s="88">
        <v>0</v>
      </c>
      <c r="AG156" s="88">
        <v>0</v>
      </c>
      <c r="AH156" s="88">
        <v>0</v>
      </c>
      <c r="AI156" s="88">
        <v>0</v>
      </c>
      <c r="AJ156" s="88">
        <v>0</v>
      </c>
      <c r="AK156" s="88">
        <v>0</v>
      </c>
      <c r="AL156" s="88">
        <v>0</v>
      </c>
      <c r="AM156" s="41"/>
      <c r="AN156" s="41"/>
      <c r="AO156" s="41"/>
      <c r="AP156" s="41"/>
      <c r="AQ156" s="41"/>
      <c r="AR156" s="41"/>
      <c r="AS156" s="41"/>
      <c r="AT156" s="41"/>
      <c r="AU156" s="41"/>
      <c r="AV156" s="41"/>
      <c r="AW156" s="41"/>
      <c r="AX156" s="41"/>
      <c r="AY156" s="41"/>
      <c r="AZ156" s="41"/>
      <c r="BA156" s="41"/>
      <c r="BB156" s="41"/>
      <c r="BC156" s="41"/>
      <c r="BD156" s="41"/>
      <c r="BE156" s="41"/>
      <c r="BF156" s="41"/>
      <c r="BG156" s="41"/>
      <c r="BH156" s="41"/>
      <c r="BI156" s="41"/>
      <c r="BJ156" s="41"/>
      <c r="BK156" s="41"/>
      <c r="BL156" s="41"/>
      <c r="BM156" s="41"/>
      <c r="BN156" s="41"/>
      <c r="BO156" s="41"/>
      <c r="BP156" s="41"/>
      <c r="BQ156" s="41"/>
      <c r="BR156" s="41"/>
      <c r="BS156" s="41"/>
      <c r="BT156" s="41"/>
      <c r="BU156" s="41"/>
      <c r="BV156" s="41"/>
      <c r="BW156" s="41"/>
      <c r="BX156" s="41"/>
      <c r="BY156" s="41"/>
      <c r="BZ156" s="41"/>
      <c r="CA156" s="41"/>
      <c r="CB156" s="41"/>
      <c r="CC156" s="41"/>
      <c r="CD156" s="41"/>
      <c r="CE156" s="41"/>
      <c r="CF156" s="41"/>
      <c r="CG156" s="41"/>
      <c r="CH156" s="41"/>
      <c r="CI156" s="41"/>
      <c r="CJ156" s="41"/>
      <c r="CK156" s="41"/>
      <c r="CL156" s="41"/>
      <c r="CM156" s="41"/>
      <c r="CN156" s="41"/>
      <c r="CO156" s="41"/>
      <c r="CP156" s="41"/>
      <c r="CQ156" s="41"/>
      <c r="CR156" s="41"/>
      <c r="CS156" s="41"/>
      <c r="CT156" s="41"/>
      <c r="CU156" s="41"/>
      <c r="CV156" s="41"/>
      <c r="CW156" s="41"/>
      <c r="CX156" s="21"/>
      <c r="CY156" s="21"/>
      <c r="CZ156" s="21"/>
      <c r="DA156" s="21"/>
      <c r="DB156" s="21"/>
      <c r="DC156" s="21"/>
      <c r="DD156" s="21"/>
      <c r="DE156" s="21"/>
      <c r="DF156" s="21"/>
      <c r="DG156" s="21"/>
      <c r="DH156" s="21"/>
      <c r="DI156" s="21"/>
      <c r="DJ156" s="21"/>
      <c r="DK156" s="21"/>
      <c r="DL156" s="21"/>
      <c r="DM156" s="21"/>
      <c r="DN156" s="21"/>
      <c r="DO156" s="21"/>
      <c r="DP156" s="21"/>
      <c r="DQ156" s="21"/>
      <c r="DR156" s="21"/>
      <c r="DS156" s="21"/>
      <c r="DT156" s="21"/>
      <c r="DU156" s="21"/>
      <c r="DV156" s="21"/>
      <c r="DW156" s="21"/>
      <c r="DX156" s="21"/>
      <c r="DY156" s="21"/>
      <c r="DZ156" s="21"/>
      <c r="EA156" s="21"/>
    </row>
    <row r="157" spans="1:131">
      <c r="A157" s="21"/>
      <c r="B157" s="21" t="s">
        <v>73</v>
      </c>
      <c r="C157" s="88">
        <v>0</v>
      </c>
      <c r="D157" s="88">
        <v>0</v>
      </c>
      <c r="E157" s="88">
        <v>0</v>
      </c>
      <c r="F157" s="88">
        <v>0</v>
      </c>
      <c r="G157" s="88">
        <v>0</v>
      </c>
      <c r="H157" s="88">
        <v>0</v>
      </c>
      <c r="I157" s="88">
        <v>0</v>
      </c>
      <c r="J157" s="88">
        <v>0</v>
      </c>
      <c r="K157" s="88">
        <v>0</v>
      </c>
      <c r="L157" s="89">
        <v>0</v>
      </c>
      <c r="M157" s="88">
        <v>0</v>
      </c>
      <c r="N157" s="88">
        <v>0</v>
      </c>
      <c r="O157" s="88">
        <v>0</v>
      </c>
      <c r="P157" s="88">
        <v>0</v>
      </c>
      <c r="Q157" s="88">
        <v>0</v>
      </c>
      <c r="R157" s="88">
        <v>0</v>
      </c>
      <c r="S157" s="88">
        <v>0</v>
      </c>
      <c r="T157" s="88">
        <v>0</v>
      </c>
      <c r="U157" s="88">
        <v>0</v>
      </c>
      <c r="V157" s="88">
        <v>0</v>
      </c>
      <c r="W157" s="88">
        <v>0</v>
      </c>
      <c r="X157" s="88">
        <v>0</v>
      </c>
      <c r="Y157" s="88">
        <v>0</v>
      </c>
      <c r="Z157" s="88"/>
      <c r="AA157" s="88">
        <v>0</v>
      </c>
      <c r="AB157" s="88">
        <v>0</v>
      </c>
      <c r="AC157" s="88">
        <v>0</v>
      </c>
      <c r="AD157" s="88">
        <v>0</v>
      </c>
      <c r="AE157" s="88">
        <v>0</v>
      </c>
      <c r="AF157" s="88">
        <v>0</v>
      </c>
      <c r="AG157" s="88">
        <v>0</v>
      </c>
      <c r="AH157" s="88">
        <v>0</v>
      </c>
      <c r="AI157" s="88">
        <v>0</v>
      </c>
      <c r="AJ157" s="88">
        <v>0</v>
      </c>
      <c r="AK157" s="88">
        <v>0</v>
      </c>
      <c r="AL157" s="88">
        <v>0</v>
      </c>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21"/>
      <c r="CY157" s="21"/>
      <c r="CZ157" s="21"/>
      <c r="DA157" s="21"/>
      <c r="DB157" s="21"/>
      <c r="DC157" s="21"/>
      <c r="DD157" s="21"/>
      <c r="DE157" s="21"/>
      <c r="DF157" s="21"/>
      <c r="DG157" s="21"/>
      <c r="DH157" s="21"/>
      <c r="DI157" s="21"/>
      <c r="DJ157" s="21"/>
      <c r="DK157" s="21"/>
      <c r="DL157" s="21"/>
      <c r="DM157" s="21"/>
      <c r="DN157" s="21"/>
      <c r="DO157" s="21"/>
      <c r="DP157" s="21"/>
      <c r="DQ157" s="21"/>
      <c r="DR157" s="21"/>
      <c r="DS157" s="21"/>
      <c r="DT157" s="21"/>
      <c r="DU157" s="21"/>
      <c r="DV157" s="21"/>
      <c r="DW157" s="21"/>
      <c r="DX157" s="21"/>
      <c r="DY157" s="21"/>
      <c r="DZ157" s="21"/>
      <c r="EA157" s="21"/>
    </row>
    <row r="158" spans="1:131">
      <c r="A158" s="21"/>
      <c r="B158" s="21" t="s">
        <v>74</v>
      </c>
      <c r="C158" s="88">
        <v>0</v>
      </c>
      <c r="D158" s="88">
        <v>0</v>
      </c>
      <c r="E158" s="88">
        <v>0</v>
      </c>
      <c r="F158" s="88">
        <v>0</v>
      </c>
      <c r="G158" s="88">
        <v>0</v>
      </c>
      <c r="H158" s="88">
        <v>0</v>
      </c>
      <c r="I158" s="88">
        <v>0</v>
      </c>
      <c r="J158" s="88">
        <v>0</v>
      </c>
      <c r="K158" s="88">
        <v>0</v>
      </c>
      <c r="L158" s="89">
        <v>0</v>
      </c>
      <c r="M158" s="88">
        <v>0</v>
      </c>
      <c r="N158" s="88">
        <v>0</v>
      </c>
      <c r="O158" s="88">
        <v>0</v>
      </c>
      <c r="P158" s="88">
        <v>0</v>
      </c>
      <c r="Q158" s="88">
        <v>0</v>
      </c>
      <c r="R158" s="88">
        <v>0</v>
      </c>
      <c r="S158" s="88">
        <v>0</v>
      </c>
      <c r="T158" s="88">
        <v>0</v>
      </c>
      <c r="U158" s="88">
        <v>0</v>
      </c>
      <c r="V158" s="88">
        <v>0</v>
      </c>
      <c r="W158" s="88">
        <v>0</v>
      </c>
      <c r="X158" s="88">
        <v>0</v>
      </c>
      <c r="Y158" s="88">
        <v>0</v>
      </c>
      <c r="Z158" s="88"/>
      <c r="AA158" s="88">
        <v>0</v>
      </c>
      <c r="AB158" s="88">
        <v>0</v>
      </c>
      <c r="AC158" s="88">
        <v>0</v>
      </c>
      <c r="AD158" s="88">
        <v>0</v>
      </c>
      <c r="AE158" s="88">
        <v>0</v>
      </c>
      <c r="AF158" s="88">
        <v>0</v>
      </c>
      <c r="AG158" s="88">
        <v>0</v>
      </c>
      <c r="AH158" s="88">
        <v>0</v>
      </c>
      <c r="AI158" s="88">
        <v>0</v>
      </c>
      <c r="AJ158" s="88">
        <v>0</v>
      </c>
      <c r="AK158" s="88">
        <v>0</v>
      </c>
      <c r="AL158" s="88">
        <v>0</v>
      </c>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21"/>
      <c r="CY158" s="21"/>
      <c r="CZ158" s="21"/>
      <c r="DA158" s="21"/>
      <c r="DB158" s="21"/>
      <c r="DC158" s="21"/>
      <c r="DD158" s="21"/>
      <c r="DE158" s="21"/>
      <c r="DF158" s="21"/>
      <c r="DG158" s="21"/>
      <c r="DH158" s="21"/>
      <c r="DI158" s="21"/>
      <c r="DJ158" s="21"/>
      <c r="DK158" s="21"/>
      <c r="DL158" s="21"/>
      <c r="DM158" s="21"/>
      <c r="DN158" s="21"/>
      <c r="DO158" s="21"/>
      <c r="DP158" s="21"/>
      <c r="DQ158" s="21"/>
      <c r="DR158" s="21"/>
      <c r="DS158" s="21"/>
      <c r="DT158" s="21"/>
      <c r="DU158" s="21"/>
      <c r="DV158" s="21"/>
      <c r="DW158" s="21"/>
      <c r="DX158" s="21"/>
      <c r="DY158" s="21"/>
      <c r="DZ158" s="21"/>
      <c r="EA158" s="21"/>
    </row>
    <row r="159" spans="1:131">
      <c r="A159" s="21"/>
      <c r="B159" s="21" t="s">
        <v>75</v>
      </c>
      <c r="C159" s="88">
        <v>0</v>
      </c>
      <c r="D159" s="88">
        <v>0</v>
      </c>
      <c r="E159" s="88">
        <v>0</v>
      </c>
      <c r="F159" s="88">
        <v>0</v>
      </c>
      <c r="G159" s="88">
        <v>0</v>
      </c>
      <c r="H159" s="88">
        <v>0</v>
      </c>
      <c r="I159" s="88">
        <v>0</v>
      </c>
      <c r="J159" s="88">
        <v>0</v>
      </c>
      <c r="K159" s="88">
        <v>0</v>
      </c>
      <c r="L159" s="89">
        <v>0</v>
      </c>
      <c r="M159" s="88">
        <v>0</v>
      </c>
      <c r="N159" s="88">
        <v>0</v>
      </c>
      <c r="O159" s="88">
        <v>0</v>
      </c>
      <c r="P159" s="88">
        <v>0</v>
      </c>
      <c r="Q159" s="88">
        <v>0</v>
      </c>
      <c r="R159" s="88">
        <v>0</v>
      </c>
      <c r="S159" s="88">
        <v>0</v>
      </c>
      <c r="T159" s="88">
        <v>0</v>
      </c>
      <c r="U159" s="88">
        <v>0</v>
      </c>
      <c r="V159" s="88">
        <v>0</v>
      </c>
      <c r="W159" s="88">
        <v>0</v>
      </c>
      <c r="X159" s="88">
        <v>0</v>
      </c>
      <c r="Y159" s="88">
        <v>0</v>
      </c>
      <c r="Z159" s="88"/>
      <c r="AA159" s="88">
        <v>0</v>
      </c>
      <c r="AB159" s="88">
        <v>0</v>
      </c>
      <c r="AC159" s="88">
        <v>0</v>
      </c>
      <c r="AD159" s="88">
        <v>0</v>
      </c>
      <c r="AE159" s="88">
        <v>0</v>
      </c>
      <c r="AF159" s="88">
        <v>0</v>
      </c>
      <c r="AG159" s="88">
        <v>0</v>
      </c>
      <c r="AH159" s="88">
        <v>0</v>
      </c>
      <c r="AI159" s="88">
        <v>0</v>
      </c>
      <c r="AJ159" s="88">
        <v>0</v>
      </c>
      <c r="AK159" s="88">
        <v>0</v>
      </c>
      <c r="AL159" s="88">
        <v>0</v>
      </c>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21"/>
      <c r="CY159" s="21"/>
      <c r="CZ159" s="21"/>
      <c r="DA159" s="21"/>
      <c r="DB159" s="21"/>
      <c r="DC159" s="21"/>
      <c r="DD159" s="21"/>
      <c r="DE159" s="21"/>
      <c r="DF159" s="21"/>
      <c r="DG159" s="21"/>
      <c r="DH159" s="21"/>
      <c r="DI159" s="21"/>
      <c r="DJ159" s="21"/>
      <c r="DK159" s="21"/>
      <c r="DL159" s="21"/>
      <c r="DM159" s="21"/>
      <c r="DN159" s="21"/>
      <c r="DO159" s="21"/>
      <c r="DP159" s="21"/>
      <c r="DQ159" s="21"/>
      <c r="DR159" s="21"/>
      <c r="DS159" s="21"/>
      <c r="DT159" s="21"/>
      <c r="DU159" s="21"/>
      <c r="DV159" s="21"/>
      <c r="DW159" s="21"/>
      <c r="DX159" s="21"/>
      <c r="DY159" s="21"/>
      <c r="DZ159" s="21"/>
      <c r="EA159" s="21"/>
    </row>
    <row r="160" spans="1:131">
      <c r="A160" s="21"/>
      <c r="B160" s="21" t="s">
        <v>76</v>
      </c>
      <c r="C160" s="88">
        <v>0</v>
      </c>
      <c r="D160" s="88">
        <v>0</v>
      </c>
      <c r="E160" s="88">
        <v>0</v>
      </c>
      <c r="F160" s="88">
        <v>0</v>
      </c>
      <c r="G160" s="88">
        <v>0</v>
      </c>
      <c r="H160" s="88">
        <v>0</v>
      </c>
      <c r="I160" s="88">
        <v>0</v>
      </c>
      <c r="J160" s="88">
        <v>0</v>
      </c>
      <c r="K160" s="88">
        <v>0</v>
      </c>
      <c r="L160" s="89">
        <v>0</v>
      </c>
      <c r="M160" s="88">
        <v>0</v>
      </c>
      <c r="N160" s="88">
        <v>0</v>
      </c>
      <c r="O160" s="88">
        <v>0</v>
      </c>
      <c r="P160" s="88">
        <v>0</v>
      </c>
      <c r="Q160" s="88">
        <v>0</v>
      </c>
      <c r="R160" s="88">
        <v>0</v>
      </c>
      <c r="S160" s="88">
        <v>0</v>
      </c>
      <c r="T160" s="88">
        <v>0</v>
      </c>
      <c r="U160" s="88">
        <v>0</v>
      </c>
      <c r="V160" s="88">
        <v>0</v>
      </c>
      <c r="W160" s="88">
        <v>0</v>
      </c>
      <c r="X160" s="88">
        <v>0</v>
      </c>
      <c r="Y160" s="88">
        <v>0</v>
      </c>
      <c r="Z160" s="88"/>
      <c r="AA160" s="88">
        <v>0</v>
      </c>
      <c r="AB160" s="88">
        <v>0</v>
      </c>
      <c r="AC160" s="88">
        <v>0</v>
      </c>
      <c r="AD160" s="88">
        <v>0</v>
      </c>
      <c r="AE160" s="88">
        <v>0</v>
      </c>
      <c r="AF160" s="88">
        <v>0</v>
      </c>
      <c r="AG160" s="88">
        <v>0</v>
      </c>
      <c r="AH160" s="88">
        <v>0</v>
      </c>
      <c r="AI160" s="88">
        <v>0</v>
      </c>
      <c r="AJ160" s="88">
        <v>0</v>
      </c>
      <c r="AK160" s="88">
        <v>0</v>
      </c>
      <c r="AL160" s="88">
        <v>0</v>
      </c>
      <c r="AM160" s="41"/>
      <c r="AN160" s="41"/>
      <c r="AO160" s="41"/>
      <c r="AP160" s="41"/>
      <c r="AQ160" s="41"/>
      <c r="AR160" s="41"/>
      <c r="AS160" s="41"/>
      <c r="AT160" s="41"/>
      <c r="AU160" s="41"/>
      <c r="AV160" s="41"/>
      <c r="AW160" s="41"/>
      <c r="AX160" s="41"/>
      <c r="AY160" s="41"/>
      <c r="AZ160" s="41"/>
      <c r="BA160" s="41"/>
      <c r="BB160" s="41"/>
      <c r="BC160" s="41"/>
      <c r="BD160" s="41"/>
      <c r="BE160" s="41"/>
      <c r="BF160" s="41"/>
      <c r="BG160" s="41"/>
      <c r="BH160" s="41"/>
      <c r="BI160" s="41"/>
      <c r="BJ160" s="41"/>
      <c r="BK160" s="41"/>
      <c r="BL160" s="41"/>
      <c r="BM160" s="41"/>
      <c r="BN160" s="41"/>
      <c r="BO160" s="41"/>
      <c r="BP160" s="41"/>
      <c r="BQ160" s="41"/>
      <c r="BR160" s="41"/>
      <c r="BS160" s="41"/>
      <c r="BT160" s="41"/>
      <c r="BU160" s="41"/>
      <c r="BV160" s="41"/>
      <c r="BW160" s="41"/>
      <c r="BX160" s="41"/>
      <c r="BY160" s="41"/>
      <c r="BZ160" s="41"/>
      <c r="CA160" s="41"/>
      <c r="CB160" s="41"/>
      <c r="CC160" s="41"/>
      <c r="CD160" s="41"/>
      <c r="CE160" s="41"/>
      <c r="CF160" s="41"/>
      <c r="CG160" s="41"/>
      <c r="CH160" s="41"/>
      <c r="CI160" s="41"/>
      <c r="CJ160" s="41"/>
      <c r="CK160" s="41"/>
      <c r="CL160" s="41"/>
      <c r="CM160" s="41"/>
      <c r="CN160" s="41"/>
      <c r="CO160" s="41"/>
      <c r="CP160" s="41"/>
      <c r="CQ160" s="41"/>
      <c r="CR160" s="41"/>
      <c r="CS160" s="41"/>
      <c r="CT160" s="41"/>
      <c r="CU160" s="41"/>
      <c r="CV160" s="41"/>
      <c r="CW160" s="41"/>
      <c r="CX160" s="21"/>
      <c r="CY160" s="21"/>
      <c r="CZ160" s="21"/>
      <c r="DA160" s="21"/>
      <c r="DB160" s="21"/>
      <c r="DC160" s="21"/>
      <c r="DD160" s="21"/>
      <c r="DE160" s="21"/>
      <c r="DF160" s="21"/>
      <c r="DG160" s="21"/>
      <c r="DH160" s="21"/>
      <c r="DI160" s="21"/>
      <c r="DJ160" s="21"/>
      <c r="DK160" s="21"/>
      <c r="DL160" s="21"/>
      <c r="DM160" s="21"/>
      <c r="DN160" s="21"/>
      <c r="DO160" s="21"/>
      <c r="DP160" s="21"/>
      <c r="DQ160" s="21"/>
      <c r="DR160" s="21"/>
      <c r="DS160" s="21"/>
      <c r="DT160" s="21"/>
      <c r="DU160" s="21"/>
      <c r="DV160" s="21"/>
      <c r="DW160" s="21"/>
      <c r="DX160" s="21"/>
      <c r="DY160" s="21"/>
      <c r="DZ160" s="21"/>
      <c r="EA160" s="21"/>
    </row>
    <row r="161" spans="1:131">
      <c r="A161" s="21"/>
      <c r="B161" s="21"/>
      <c r="C161" s="41"/>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c r="AV161" s="41"/>
      <c r="AW161" s="41"/>
      <c r="AX161" s="41"/>
      <c r="AY161" s="41"/>
      <c r="AZ161" s="41"/>
      <c r="BA161" s="41"/>
      <c r="BB161" s="41"/>
      <c r="BC161" s="41"/>
      <c r="BD161" s="41"/>
      <c r="BE161" s="41"/>
      <c r="BF161" s="41"/>
      <c r="BG161" s="41"/>
      <c r="BH161" s="41"/>
      <c r="BI161" s="41"/>
      <c r="BJ161" s="41"/>
      <c r="BK161" s="41"/>
      <c r="BL161" s="41"/>
      <c r="BM161" s="41"/>
      <c r="BN161" s="41"/>
      <c r="BO161" s="41"/>
      <c r="BP161" s="41"/>
      <c r="BQ161" s="41"/>
      <c r="BR161" s="41"/>
      <c r="BS161" s="41"/>
      <c r="BT161" s="41"/>
      <c r="BU161" s="41"/>
      <c r="BV161" s="41"/>
      <c r="BW161" s="41"/>
      <c r="BX161" s="41"/>
      <c r="BY161" s="41"/>
      <c r="BZ161" s="41"/>
      <c r="CA161" s="41"/>
      <c r="CB161" s="41"/>
      <c r="CC161" s="41"/>
      <c r="CD161" s="41"/>
      <c r="CE161" s="41"/>
      <c r="CF161" s="41"/>
      <c r="CG161" s="41"/>
      <c r="CH161" s="41"/>
      <c r="CI161" s="41"/>
      <c r="CJ161" s="41"/>
      <c r="CK161" s="41"/>
      <c r="CL161" s="41"/>
      <c r="CM161" s="41"/>
      <c r="CN161" s="41"/>
      <c r="CO161" s="41"/>
      <c r="CP161" s="41"/>
      <c r="CQ161" s="41"/>
      <c r="CR161" s="41"/>
      <c r="CS161" s="41"/>
      <c r="CT161" s="41"/>
      <c r="CU161" s="41"/>
      <c r="CV161" s="41"/>
      <c r="CW161" s="41"/>
      <c r="CX161" s="21"/>
      <c r="CY161" s="21"/>
      <c r="CZ161" s="21"/>
      <c r="DA161" s="21"/>
      <c r="DB161" s="21"/>
      <c r="DC161" s="21"/>
      <c r="DD161" s="21"/>
      <c r="DE161" s="21"/>
      <c r="DF161" s="21"/>
      <c r="DG161" s="21"/>
      <c r="DH161" s="21"/>
      <c r="DI161" s="21"/>
      <c r="DJ161" s="21"/>
      <c r="DK161" s="21"/>
      <c r="DL161" s="21"/>
      <c r="DM161" s="21"/>
      <c r="DN161" s="21"/>
      <c r="DO161" s="21"/>
      <c r="DP161" s="21"/>
      <c r="DQ161" s="21"/>
      <c r="DR161" s="21"/>
      <c r="DS161" s="21"/>
      <c r="DT161" s="21"/>
      <c r="DU161" s="21"/>
      <c r="DV161" s="21"/>
      <c r="DW161" s="21"/>
      <c r="DX161" s="21"/>
      <c r="DY161" s="21"/>
      <c r="DZ161" s="21"/>
      <c r="EA161" s="21"/>
    </row>
    <row r="162" spans="1:131">
      <c r="A162" s="21"/>
      <c r="B162" s="21"/>
      <c r="C162" s="41"/>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c r="AV162" s="41"/>
      <c r="AW162" s="41"/>
      <c r="AX162" s="41"/>
      <c r="AY162" s="41"/>
      <c r="AZ162" s="41"/>
      <c r="BA162" s="41"/>
      <c r="BB162" s="41"/>
      <c r="BC162" s="41"/>
      <c r="BD162" s="41"/>
      <c r="BE162" s="41"/>
      <c r="BF162" s="41"/>
      <c r="BG162" s="41"/>
      <c r="BH162" s="41"/>
      <c r="BI162" s="41"/>
      <c r="BJ162" s="41"/>
      <c r="BK162" s="41"/>
      <c r="BL162" s="41"/>
      <c r="BM162" s="41"/>
      <c r="BN162" s="41"/>
      <c r="BO162" s="41"/>
      <c r="BP162" s="41"/>
      <c r="BQ162" s="41"/>
      <c r="BR162" s="41"/>
      <c r="BS162" s="41"/>
      <c r="BT162" s="41"/>
      <c r="BU162" s="41"/>
      <c r="BV162" s="41"/>
      <c r="BW162" s="41"/>
      <c r="BX162" s="41"/>
      <c r="BY162" s="41"/>
      <c r="BZ162" s="41"/>
      <c r="CA162" s="41"/>
      <c r="CB162" s="41"/>
      <c r="CC162" s="41"/>
      <c r="CD162" s="41"/>
      <c r="CE162" s="41"/>
      <c r="CF162" s="41"/>
      <c r="CG162" s="41"/>
      <c r="CH162" s="41"/>
      <c r="CI162" s="41"/>
      <c r="CJ162" s="41"/>
      <c r="CK162" s="41"/>
      <c r="CL162" s="41"/>
      <c r="CM162" s="41"/>
      <c r="CN162" s="41"/>
      <c r="CO162" s="41"/>
      <c r="CP162" s="41"/>
      <c r="CQ162" s="41"/>
      <c r="CR162" s="41"/>
      <c r="CS162" s="41"/>
      <c r="CT162" s="41"/>
      <c r="CU162" s="41"/>
      <c r="CV162" s="41"/>
      <c r="CW162" s="41"/>
      <c r="CX162" s="21"/>
      <c r="CY162" s="21"/>
      <c r="CZ162" s="21"/>
      <c r="DA162" s="21"/>
      <c r="DB162" s="21"/>
      <c r="DC162" s="21"/>
      <c r="DD162" s="21"/>
      <c r="DE162" s="21"/>
      <c r="DF162" s="21"/>
      <c r="DG162" s="21"/>
      <c r="DH162" s="21"/>
      <c r="DI162" s="21"/>
      <c r="DJ162" s="21"/>
      <c r="DK162" s="21"/>
      <c r="DL162" s="21"/>
      <c r="DM162" s="21"/>
      <c r="DN162" s="21"/>
      <c r="DO162" s="21"/>
      <c r="DP162" s="21"/>
      <c r="DQ162" s="21"/>
      <c r="DR162" s="21"/>
      <c r="DS162" s="21"/>
      <c r="DT162" s="21"/>
      <c r="DU162" s="21"/>
      <c r="DV162" s="21"/>
      <c r="DW162" s="21"/>
      <c r="DX162" s="21"/>
      <c r="DY162" s="21"/>
      <c r="DZ162" s="21"/>
      <c r="EA162" s="21"/>
    </row>
    <row r="163" spans="1:131" ht="13.5" thickBot="1">
      <c r="A163" s="57" t="s">
        <v>259</v>
      </c>
      <c r="B163" s="59"/>
      <c r="C163" s="41"/>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c r="AV163" s="41"/>
      <c r="AW163" s="41"/>
      <c r="AX163" s="41"/>
      <c r="AY163" s="41"/>
      <c r="AZ163" s="41"/>
      <c r="BA163" s="41"/>
      <c r="BB163" s="41"/>
      <c r="BC163" s="41"/>
      <c r="BD163" s="41"/>
      <c r="BE163" s="41"/>
      <c r="BF163" s="41"/>
      <c r="BG163" s="41"/>
      <c r="BH163" s="41"/>
      <c r="BI163" s="41"/>
      <c r="BJ163" s="41"/>
      <c r="BK163" s="41"/>
      <c r="BL163" s="41"/>
      <c r="BM163" s="41"/>
      <c r="BN163" s="41"/>
      <c r="BO163" s="41"/>
      <c r="BP163" s="41"/>
      <c r="BQ163" s="41"/>
      <c r="BR163" s="41"/>
      <c r="BS163" s="41"/>
      <c r="BT163" s="41"/>
      <c r="BU163" s="41"/>
      <c r="BV163" s="41"/>
      <c r="BW163" s="41"/>
      <c r="BX163" s="41"/>
      <c r="BY163" s="41"/>
      <c r="BZ163" s="41"/>
      <c r="CA163" s="41"/>
      <c r="CB163" s="41"/>
      <c r="CC163" s="41"/>
      <c r="CD163" s="41"/>
      <c r="CE163" s="41"/>
      <c r="CF163" s="41"/>
      <c r="CG163" s="41"/>
      <c r="CH163" s="41"/>
      <c r="CI163" s="41"/>
      <c r="CJ163" s="41"/>
      <c r="CK163" s="41"/>
      <c r="CL163" s="41"/>
      <c r="CM163" s="41"/>
      <c r="CN163" s="41"/>
      <c r="CO163" s="41"/>
      <c r="CP163" s="41"/>
      <c r="CQ163" s="41"/>
      <c r="CR163" s="41"/>
      <c r="CS163" s="41"/>
      <c r="CT163" s="41"/>
      <c r="CU163" s="41"/>
      <c r="CV163" s="41"/>
      <c r="CW163" s="41"/>
      <c r="CX163" s="21"/>
      <c r="CY163" s="21"/>
      <c r="CZ163" s="21"/>
      <c r="DA163" s="21"/>
      <c r="DB163" s="21"/>
      <c r="DC163" s="21"/>
      <c r="DD163" s="21"/>
      <c r="DE163" s="21"/>
      <c r="DF163" s="21"/>
      <c r="DG163" s="21"/>
      <c r="DH163" s="21"/>
      <c r="DI163" s="21"/>
      <c r="DJ163" s="21"/>
      <c r="DK163" s="21"/>
      <c r="DL163" s="21"/>
      <c r="DM163" s="21"/>
      <c r="DN163" s="21"/>
      <c r="DO163" s="21"/>
      <c r="DP163" s="21"/>
      <c r="DQ163" s="21"/>
      <c r="DR163" s="21"/>
      <c r="DS163" s="21"/>
      <c r="DT163" s="21"/>
      <c r="DU163" s="21"/>
      <c r="DV163" s="21"/>
      <c r="DW163" s="21"/>
      <c r="DX163" s="21"/>
      <c r="DY163" s="21"/>
      <c r="DZ163" s="21"/>
      <c r="EA163" s="21"/>
    </row>
    <row r="164" spans="1:131" ht="13.5" thickBot="1">
      <c r="A164" s="90"/>
      <c r="B164" s="91"/>
      <c r="C164" s="92"/>
      <c r="D164" s="92"/>
      <c r="E164" s="92"/>
      <c r="F164" s="92"/>
      <c r="G164" s="92"/>
      <c r="H164" s="92"/>
      <c r="I164" s="92"/>
      <c r="J164" s="92"/>
      <c r="K164" s="92"/>
      <c r="L164" s="92"/>
      <c r="M164" s="92"/>
      <c r="N164" s="92"/>
      <c r="O164" s="93" t="s">
        <v>374</v>
      </c>
      <c r="P164" s="94"/>
      <c r="Q164" s="94"/>
      <c r="R164" s="94"/>
      <c r="S164" s="94"/>
      <c r="T164" s="94"/>
      <c r="U164" s="94"/>
      <c r="V164" s="94"/>
      <c r="W164" s="94"/>
      <c r="X164" s="94"/>
      <c r="Y164" s="94"/>
      <c r="Z164" s="83"/>
      <c r="AA164" s="92"/>
      <c r="AB164" s="93" t="s">
        <v>375</v>
      </c>
      <c r="AC164" s="94"/>
      <c r="AD164" s="94"/>
      <c r="AE164" s="94"/>
      <c r="AF164" s="94"/>
      <c r="AG164" s="94"/>
      <c r="AH164" s="94"/>
      <c r="AI164" s="94"/>
      <c r="AJ164" s="94"/>
      <c r="AK164" s="94"/>
      <c r="AL164" s="94"/>
      <c r="AM164" s="83"/>
      <c r="AN164" s="41"/>
      <c r="AO164" s="41"/>
      <c r="AP164" s="41"/>
      <c r="AQ164" s="41"/>
      <c r="AR164" s="41"/>
      <c r="AS164" s="41"/>
      <c r="AT164" s="41"/>
      <c r="AU164" s="41"/>
      <c r="AV164" s="41"/>
      <c r="AW164" s="41"/>
      <c r="AX164" s="41"/>
      <c r="AY164" s="41"/>
      <c r="AZ164" s="41"/>
      <c r="BA164" s="41"/>
      <c r="BB164" s="41"/>
      <c r="BC164" s="41"/>
      <c r="BD164" s="41"/>
      <c r="BE164" s="41"/>
      <c r="BF164" s="41"/>
      <c r="BG164" s="41"/>
      <c r="BH164" s="41"/>
      <c r="BI164" s="41"/>
      <c r="BJ164" s="41"/>
      <c r="BK164" s="41"/>
      <c r="BL164" s="41"/>
      <c r="BM164" s="41"/>
      <c r="BN164" s="41"/>
      <c r="BO164" s="41"/>
      <c r="BP164" s="41"/>
      <c r="BQ164" s="41"/>
      <c r="BR164" s="41"/>
      <c r="BS164" s="41"/>
      <c r="BT164" s="41"/>
      <c r="BU164" s="41"/>
      <c r="BV164" s="41"/>
      <c r="BW164" s="41"/>
      <c r="BX164" s="41"/>
      <c r="BY164" s="41"/>
      <c r="BZ164" s="41"/>
      <c r="CA164" s="41"/>
      <c r="CB164" s="41"/>
      <c r="CC164" s="41"/>
      <c r="CD164" s="41"/>
      <c r="CE164" s="41"/>
      <c r="CF164" s="41"/>
      <c r="CG164" s="41"/>
      <c r="CH164" s="41"/>
      <c r="CI164" s="41"/>
      <c r="CJ164" s="41"/>
      <c r="CK164" s="41"/>
      <c r="CL164" s="41"/>
      <c r="CM164" s="41"/>
      <c r="CN164" s="41"/>
      <c r="CO164" s="41"/>
      <c r="CP164" s="41"/>
      <c r="CQ164" s="41"/>
      <c r="CR164" s="41"/>
      <c r="CS164" s="41"/>
      <c r="CT164" s="41"/>
      <c r="CU164" s="41"/>
      <c r="CV164" s="41"/>
      <c r="CW164" s="41"/>
      <c r="CX164" s="21"/>
      <c r="CY164" s="21"/>
      <c r="CZ164" s="21"/>
      <c r="DA164" s="21"/>
      <c r="DB164" s="21"/>
      <c r="DC164" s="21"/>
      <c r="DD164" s="21"/>
      <c r="DE164" s="21"/>
      <c r="DF164" s="21"/>
      <c r="DG164" s="21"/>
      <c r="DH164" s="21"/>
      <c r="DI164" s="21"/>
      <c r="DJ164" s="21"/>
      <c r="DK164" s="21"/>
      <c r="DL164" s="21"/>
      <c r="DM164" s="21"/>
      <c r="DN164" s="21"/>
      <c r="DO164" s="21"/>
      <c r="DP164" s="21"/>
      <c r="DQ164" s="21"/>
      <c r="DR164" s="21"/>
      <c r="DS164" s="21"/>
      <c r="DT164" s="21"/>
      <c r="DU164" s="21"/>
      <c r="DV164" s="21"/>
      <c r="DW164" s="21"/>
      <c r="DX164" s="21"/>
      <c r="DY164" s="21"/>
      <c r="DZ164" s="21"/>
      <c r="EA164" s="21"/>
    </row>
    <row r="165" spans="1:131" ht="102">
      <c r="A165" s="75" t="s">
        <v>152</v>
      </c>
      <c r="B165" s="76" t="s">
        <v>153</v>
      </c>
      <c r="C165" s="77" t="s">
        <v>54</v>
      </c>
      <c r="D165" s="77" t="s">
        <v>236</v>
      </c>
      <c r="E165" s="77" t="s">
        <v>237</v>
      </c>
      <c r="F165" s="77" t="s">
        <v>238</v>
      </c>
      <c r="G165" s="77" t="s">
        <v>239</v>
      </c>
      <c r="H165" s="77" t="s">
        <v>240</v>
      </c>
      <c r="I165" s="77" t="s">
        <v>241</v>
      </c>
      <c r="J165" s="77" t="s">
        <v>242</v>
      </c>
      <c r="K165" s="77" t="s">
        <v>53</v>
      </c>
      <c r="L165" s="77" t="s">
        <v>215</v>
      </c>
      <c r="M165" s="77" t="s">
        <v>243</v>
      </c>
      <c r="N165" s="77" t="s">
        <v>376</v>
      </c>
      <c r="O165" s="77" t="s">
        <v>244</v>
      </c>
      <c r="P165" s="77" t="s">
        <v>245</v>
      </c>
      <c r="Q165" s="77" t="s">
        <v>246</v>
      </c>
      <c r="R165" s="77" t="s">
        <v>247</v>
      </c>
      <c r="S165" s="77" t="s">
        <v>248</v>
      </c>
      <c r="T165" s="77" t="s">
        <v>249</v>
      </c>
      <c r="U165" s="77" t="s">
        <v>250</v>
      </c>
      <c r="V165" s="77" t="s">
        <v>251</v>
      </c>
      <c r="W165" s="77" t="s">
        <v>252</v>
      </c>
      <c r="X165" s="77" t="s">
        <v>253</v>
      </c>
      <c r="Y165" s="77" t="s">
        <v>254</v>
      </c>
      <c r="Z165" s="77" t="s">
        <v>255</v>
      </c>
      <c r="AA165" s="77"/>
      <c r="AB165" s="77" t="s">
        <v>244</v>
      </c>
      <c r="AC165" s="77" t="s">
        <v>245</v>
      </c>
      <c r="AD165" s="77" t="s">
        <v>246</v>
      </c>
      <c r="AE165" s="77" t="s">
        <v>247</v>
      </c>
      <c r="AF165" s="77" t="s">
        <v>248</v>
      </c>
      <c r="AG165" s="77" t="s">
        <v>249</v>
      </c>
      <c r="AH165" s="77" t="s">
        <v>250</v>
      </c>
      <c r="AI165" s="77" t="s">
        <v>251</v>
      </c>
      <c r="AJ165" s="77" t="s">
        <v>252</v>
      </c>
      <c r="AK165" s="77" t="s">
        <v>253</v>
      </c>
      <c r="AL165" s="77" t="s">
        <v>254</v>
      </c>
      <c r="AM165" s="77" t="s">
        <v>255</v>
      </c>
      <c r="AN165" s="41"/>
      <c r="AO165" s="41"/>
      <c r="AP165" s="41"/>
      <c r="AQ165" s="41"/>
      <c r="AR165" s="41"/>
      <c r="AS165" s="41"/>
      <c r="AT165" s="41"/>
      <c r="AU165" s="41"/>
      <c r="AV165" s="41"/>
      <c r="AW165" s="41"/>
      <c r="AX165" s="41"/>
      <c r="AY165" s="41"/>
      <c r="AZ165" s="41"/>
      <c r="BA165" s="41"/>
      <c r="BB165" s="41"/>
      <c r="BC165" s="41"/>
      <c r="BD165" s="41"/>
      <c r="BE165" s="41"/>
      <c r="BF165" s="41"/>
      <c r="BG165" s="41"/>
      <c r="BH165" s="41"/>
      <c r="BI165" s="41"/>
      <c r="BJ165" s="41"/>
      <c r="BK165" s="41"/>
      <c r="BL165" s="41"/>
      <c r="BM165" s="41"/>
      <c r="BN165" s="41"/>
      <c r="BO165" s="41"/>
      <c r="BP165" s="41"/>
      <c r="BQ165" s="41"/>
      <c r="BR165" s="41"/>
      <c r="BS165" s="41"/>
      <c r="BT165" s="41"/>
      <c r="BU165" s="41"/>
      <c r="BV165" s="41"/>
      <c r="BW165" s="41"/>
      <c r="BX165" s="41"/>
      <c r="BY165" s="41"/>
      <c r="BZ165" s="41"/>
      <c r="CA165" s="41"/>
      <c r="CB165" s="41"/>
      <c r="CC165" s="41"/>
      <c r="CD165" s="41"/>
      <c r="CE165" s="41"/>
      <c r="CF165" s="41"/>
      <c r="CG165" s="41"/>
      <c r="CH165" s="41"/>
      <c r="CI165" s="41"/>
      <c r="CJ165" s="41"/>
      <c r="CK165" s="41"/>
      <c r="CL165" s="41"/>
      <c r="CM165" s="41"/>
      <c r="CN165" s="41"/>
      <c r="CO165" s="41"/>
      <c r="CP165" s="41"/>
      <c r="CQ165" s="41"/>
      <c r="CR165" s="41"/>
      <c r="CS165" s="41"/>
      <c r="CT165" s="41"/>
      <c r="CU165" s="41"/>
      <c r="CV165" s="41"/>
      <c r="CW165" s="41"/>
      <c r="CX165" s="21"/>
      <c r="CY165" s="21"/>
      <c r="CZ165" s="21"/>
      <c r="DA165" s="21"/>
      <c r="DB165" s="21"/>
      <c r="DC165" s="21"/>
      <c r="DD165" s="21"/>
      <c r="DE165" s="21"/>
      <c r="DF165" s="21"/>
      <c r="DG165" s="21"/>
      <c r="DH165" s="21"/>
      <c r="DI165" s="21"/>
      <c r="DJ165" s="21"/>
      <c r="DK165" s="21"/>
      <c r="DL165" s="21"/>
      <c r="DM165" s="21"/>
      <c r="DN165" s="21"/>
      <c r="DO165" s="21"/>
      <c r="DP165" s="21"/>
      <c r="DQ165" s="21"/>
      <c r="DR165" s="21"/>
      <c r="DS165" s="21"/>
      <c r="DT165" s="21"/>
      <c r="DU165" s="21"/>
      <c r="DV165" s="21"/>
      <c r="DW165" s="21"/>
      <c r="DX165" s="21"/>
      <c r="DY165" s="21"/>
      <c r="DZ165" s="21"/>
      <c r="EA165" s="21"/>
    </row>
    <row r="166" spans="1:131">
      <c r="A166" s="21" t="s">
        <v>613</v>
      </c>
      <c r="B166" s="21"/>
      <c r="C166" s="51">
        <v>0</v>
      </c>
      <c r="D166" s="51">
        <v>0</v>
      </c>
      <c r="E166" s="51">
        <v>0</v>
      </c>
      <c r="F166" s="51">
        <v>0</v>
      </c>
      <c r="G166" s="51">
        <v>0</v>
      </c>
      <c r="H166" s="51">
        <v>0</v>
      </c>
      <c r="I166" s="51">
        <v>0</v>
      </c>
      <c r="J166" s="51">
        <v>9999</v>
      </c>
      <c r="K166" s="51">
        <v>9999</v>
      </c>
      <c r="L166" s="79">
        <v>9999</v>
      </c>
      <c r="M166" s="51">
        <v>0</v>
      </c>
      <c r="N166" s="51">
        <v>0</v>
      </c>
      <c r="O166" s="51">
        <v>0</v>
      </c>
      <c r="P166" s="51">
        <v>0</v>
      </c>
      <c r="Q166" s="51">
        <v>0</v>
      </c>
      <c r="R166" s="51">
        <v>0</v>
      </c>
      <c r="S166" s="51">
        <v>0</v>
      </c>
      <c r="T166" s="51">
        <v>0</v>
      </c>
      <c r="U166" s="51">
        <v>0</v>
      </c>
      <c r="V166" s="51">
        <v>0</v>
      </c>
      <c r="W166" s="51">
        <v>0</v>
      </c>
      <c r="X166" s="51">
        <v>0</v>
      </c>
      <c r="Y166" s="51">
        <v>0</v>
      </c>
      <c r="Z166" s="51">
        <v>0</v>
      </c>
      <c r="AA166" s="51"/>
      <c r="AB166" s="51">
        <v>0</v>
      </c>
      <c r="AC166" s="51">
        <v>0</v>
      </c>
      <c r="AD166" s="51">
        <v>0</v>
      </c>
      <c r="AE166" s="51">
        <v>0</v>
      </c>
      <c r="AF166" s="51">
        <v>0</v>
      </c>
      <c r="AG166" s="51">
        <v>0</v>
      </c>
      <c r="AH166" s="51">
        <v>0</v>
      </c>
      <c r="AI166" s="51">
        <v>0</v>
      </c>
      <c r="AJ166" s="51">
        <v>0</v>
      </c>
      <c r="AK166" s="51">
        <v>0</v>
      </c>
      <c r="AL166" s="51">
        <v>0</v>
      </c>
      <c r="AM166" s="41">
        <v>0</v>
      </c>
      <c r="AN166" s="41"/>
      <c r="AO166" s="41"/>
      <c r="AP166" s="41"/>
      <c r="AQ166" s="41"/>
      <c r="AR166" s="41"/>
      <c r="AS166" s="41"/>
      <c r="AT166" s="41"/>
      <c r="AU166" s="41"/>
      <c r="AV166" s="41"/>
      <c r="AW166" s="41"/>
      <c r="AX166" s="41"/>
      <c r="AY166" s="41"/>
      <c r="AZ166" s="41"/>
      <c r="BA166" s="41"/>
      <c r="BB166" s="41"/>
      <c r="BC166" s="41"/>
      <c r="BD166" s="41"/>
      <c r="BE166" s="41"/>
      <c r="BF166" s="41"/>
      <c r="BG166" s="41"/>
      <c r="BH166" s="41"/>
      <c r="BI166" s="41"/>
      <c r="BJ166" s="41"/>
      <c r="BK166" s="41"/>
      <c r="BL166" s="41"/>
      <c r="BM166" s="41"/>
      <c r="BN166" s="41"/>
      <c r="BO166" s="41"/>
      <c r="BP166" s="41"/>
      <c r="BQ166" s="41"/>
      <c r="BR166" s="41"/>
      <c r="BS166" s="41"/>
      <c r="BT166" s="41"/>
      <c r="BU166" s="41"/>
      <c r="BV166" s="41"/>
      <c r="BW166" s="41"/>
      <c r="BX166" s="41"/>
      <c r="BY166" s="41"/>
      <c r="BZ166" s="41"/>
      <c r="CA166" s="41"/>
      <c r="CB166" s="41"/>
      <c r="CC166" s="41"/>
      <c r="CD166" s="41"/>
      <c r="CE166" s="41"/>
      <c r="CF166" s="41"/>
      <c r="CG166" s="41"/>
      <c r="CH166" s="41"/>
      <c r="CI166" s="41"/>
      <c r="CJ166" s="41"/>
      <c r="CK166" s="41"/>
      <c r="CL166" s="41"/>
      <c r="CM166" s="41"/>
      <c r="CN166" s="41"/>
      <c r="CO166" s="41"/>
      <c r="CP166" s="41"/>
      <c r="CQ166" s="41"/>
      <c r="CR166" s="41"/>
      <c r="CS166" s="41"/>
      <c r="CT166" s="41"/>
      <c r="CU166" s="41"/>
      <c r="CV166" s="41"/>
      <c r="CW166" s="41"/>
      <c r="CX166" s="21"/>
      <c r="CY166" s="21"/>
      <c r="CZ166" s="21"/>
      <c r="DA166" s="21"/>
      <c r="DB166" s="21"/>
      <c r="DC166" s="21"/>
      <c r="DD166" s="21"/>
      <c r="DE166" s="21"/>
      <c r="DF166" s="21"/>
      <c r="DG166" s="21"/>
      <c r="DH166" s="21"/>
      <c r="DI166" s="21"/>
      <c r="DJ166" s="21"/>
      <c r="DK166" s="21"/>
      <c r="DL166" s="21"/>
      <c r="DM166" s="21"/>
      <c r="DN166" s="21"/>
      <c r="DO166" s="21"/>
      <c r="DP166" s="21"/>
      <c r="DQ166" s="21"/>
      <c r="DR166" s="21"/>
      <c r="DS166" s="21"/>
      <c r="DT166" s="21"/>
      <c r="DU166" s="21"/>
      <c r="DV166" s="21"/>
      <c r="DW166" s="21"/>
      <c r="DX166" s="21"/>
      <c r="DY166" s="21"/>
      <c r="DZ166" s="21"/>
      <c r="EA166" s="21"/>
    </row>
    <row r="167" spans="1:131">
      <c r="A167" s="21" t="s">
        <v>614</v>
      </c>
      <c r="B167" s="21"/>
      <c r="C167" s="51">
        <v>0</v>
      </c>
      <c r="D167" s="51">
        <v>0</v>
      </c>
      <c r="E167" s="51">
        <v>0</v>
      </c>
      <c r="F167" s="51">
        <v>0</v>
      </c>
      <c r="G167" s="51">
        <v>0</v>
      </c>
      <c r="H167" s="51">
        <v>0</v>
      </c>
      <c r="I167" s="51">
        <v>0</v>
      </c>
      <c r="J167" s="51">
        <v>9999</v>
      </c>
      <c r="K167" s="51">
        <v>9999</v>
      </c>
      <c r="L167" s="79">
        <v>9999</v>
      </c>
      <c r="M167" s="51">
        <v>0</v>
      </c>
      <c r="N167" s="51">
        <v>0</v>
      </c>
      <c r="O167" s="51">
        <v>0</v>
      </c>
      <c r="P167" s="51">
        <v>0</v>
      </c>
      <c r="Q167" s="51">
        <v>0</v>
      </c>
      <c r="R167" s="51">
        <v>0</v>
      </c>
      <c r="S167" s="51">
        <v>0</v>
      </c>
      <c r="T167" s="51">
        <v>0</v>
      </c>
      <c r="U167" s="51">
        <v>0</v>
      </c>
      <c r="V167" s="51">
        <v>0</v>
      </c>
      <c r="W167" s="51">
        <v>0</v>
      </c>
      <c r="X167" s="51">
        <v>0</v>
      </c>
      <c r="Y167" s="51">
        <v>0</v>
      </c>
      <c r="Z167" s="51">
        <v>0</v>
      </c>
      <c r="AA167" s="51"/>
      <c r="AB167" s="51">
        <v>0</v>
      </c>
      <c r="AC167" s="51">
        <v>0</v>
      </c>
      <c r="AD167" s="51">
        <v>0</v>
      </c>
      <c r="AE167" s="51">
        <v>0</v>
      </c>
      <c r="AF167" s="51">
        <v>0</v>
      </c>
      <c r="AG167" s="51">
        <v>0</v>
      </c>
      <c r="AH167" s="51">
        <v>0</v>
      </c>
      <c r="AI167" s="51">
        <v>0</v>
      </c>
      <c r="AJ167" s="51">
        <v>0</v>
      </c>
      <c r="AK167" s="51">
        <v>0</v>
      </c>
      <c r="AL167" s="51">
        <v>0</v>
      </c>
      <c r="AM167" s="41">
        <v>0</v>
      </c>
      <c r="AN167" s="41"/>
      <c r="AO167" s="41"/>
      <c r="AP167" s="41"/>
      <c r="AQ167" s="41"/>
      <c r="AR167" s="41"/>
      <c r="AS167" s="41"/>
      <c r="AT167" s="41"/>
      <c r="AU167" s="41"/>
      <c r="AV167" s="41"/>
      <c r="AW167" s="41"/>
      <c r="AX167" s="41"/>
      <c r="AY167" s="41"/>
      <c r="AZ167" s="41"/>
      <c r="BA167" s="41"/>
      <c r="BB167" s="41"/>
      <c r="BC167" s="41"/>
      <c r="BD167" s="41"/>
      <c r="BE167" s="41"/>
      <c r="BF167" s="41"/>
      <c r="BG167" s="41"/>
      <c r="BH167" s="41"/>
      <c r="BI167" s="41"/>
      <c r="BJ167" s="41"/>
      <c r="BK167" s="41"/>
      <c r="BL167" s="41"/>
      <c r="BM167" s="41"/>
      <c r="BN167" s="41"/>
      <c r="BO167" s="41"/>
      <c r="BP167" s="41"/>
      <c r="BQ167" s="41"/>
      <c r="BR167" s="41"/>
      <c r="BS167" s="41"/>
      <c r="BT167" s="41"/>
      <c r="BU167" s="41"/>
      <c r="BV167" s="41"/>
      <c r="BW167" s="41"/>
      <c r="BX167" s="41"/>
      <c r="BY167" s="41"/>
      <c r="BZ167" s="41"/>
      <c r="CA167" s="41"/>
      <c r="CB167" s="41"/>
      <c r="CC167" s="41"/>
      <c r="CD167" s="41"/>
      <c r="CE167" s="41"/>
      <c r="CF167" s="41"/>
      <c r="CG167" s="41"/>
      <c r="CH167" s="41"/>
      <c r="CI167" s="41"/>
      <c r="CJ167" s="41"/>
      <c r="CK167" s="41"/>
      <c r="CL167" s="41"/>
      <c r="CM167" s="41"/>
      <c r="CN167" s="41"/>
      <c r="CO167" s="41"/>
      <c r="CP167" s="41"/>
      <c r="CQ167" s="41"/>
      <c r="CR167" s="41"/>
      <c r="CS167" s="41"/>
      <c r="CT167" s="41"/>
      <c r="CU167" s="41"/>
      <c r="CV167" s="41"/>
      <c r="CW167" s="41"/>
      <c r="CX167" s="21"/>
      <c r="CY167" s="21"/>
      <c r="CZ167" s="21"/>
      <c r="DA167" s="21"/>
      <c r="DB167" s="21"/>
      <c r="DC167" s="21"/>
      <c r="DD167" s="21"/>
      <c r="DE167" s="21"/>
      <c r="DF167" s="21"/>
      <c r="DG167" s="21"/>
      <c r="DH167" s="21"/>
      <c r="DI167" s="21"/>
      <c r="DJ167" s="21"/>
      <c r="DK167" s="21"/>
      <c r="DL167" s="21"/>
      <c r="DM167" s="21"/>
      <c r="DN167" s="21"/>
      <c r="DO167" s="21"/>
      <c r="DP167" s="21"/>
      <c r="DQ167" s="21"/>
      <c r="DR167" s="21"/>
      <c r="DS167" s="21"/>
      <c r="DT167" s="21"/>
      <c r="DU167" s="21"/>
      <c r="DV167" s="21"/>
      <c r="DW167" s="21"/>
      <c r="DX167" s="21"/>
      <c r="DY167" s="21"/>
      <c r="DZ167" s="21"/>
      <c r="EA167" s="21"/>
    </row>
    <row r="168" spans="1:131">
      <c r="A168" s="21" t="s">
        <v>615</v>
      </c>
      <c r="B168" s="21"/>
      <c r="C168" s="51">
        <v>0</v>
      </c>
      <c r="D168" s="51">
        <v>0</v>
      </c>
      <c r="E168" s="51">
        <v>0</v>
      </c>
      <c r="F168" s="51">
        <v>0</v>
      </c>
      <c r="G168" s="51">
        <v>0</v>
      </c>
      <c r="H168" s="51">
        <v>0</v>
      </c>
      <c r="I168" s="51">
        <v>0</v>
      </c>
      <c r="J168" s="51">
        <v>9999</v>
      </c>
      <c r="K168" s="51">
        <v>9999</v>
      </c>
      <c r="L168" s="79">
        <v>9999</v>
      </c>
      <c r="M168" s="51">
        <v>0</v>
      </c>
      <c r="N168" s="51">
        <v>0</v>
      </c>
      <c r="O168" s="51">
        <v>0</v>
      </c>
      <c r="P168" s="51">
        <v>0</v>
      </c>
      <c r="Q168" s="51">
        <v>0</v>
      </c>
      <c r="R168" s="51">
        <v>0</v>
      </c>
      <c r="S168" s="51">
        <v>0</v>
      </c>
      <c r="T168" s="51">
        <v>0</v>
      </c>
      <c r="U168" s="51">
        <v>0</v>
      </c>
      <c r="V168" s="51">
        <v>0</v>
      </c>
      <c r="W168" s="51">
        <v>0</v>
      </c>
      <c r="X168" s="51">
        <v>0</v>
      </c>
      <c r="Y168" s="51">
        <v>0</v>
      </c>
      <c r="Z168" s="51">
        <v>0</v>
      </c>
      <c r="AA168" s="51"/>
      <c r="AB168" s="51">
        <v>0</v>
      </c>
      <c r="AC168" s="51">
        <v>0</v>
      </c>
      <c r="AD168" s="51">
        <v>0</v>
      </c>
      <c r="AE168" s="51">
        <v>0</v>
      </c>
      <c r="AF168" s="51">
        <v>0</v>
      </c>
      <c r="AG168" s="51">
        <v>0</v>
      </c>
      <c r="AH168" s="51">
        <v>0</v>
      </c>
      <c r="AI168" s="51">
        <v>0</v>
      </c>
      <c r="AJ168" s="51">
        <v>0</v>
      </c>
      <c r="AK168" s="51">
        <v>0</v>
      </c>
      <c r="AL168" s="51">
        <v>0</v>
      </c>
      <c r="AM168" s="41">
        <v>0</v>
      </c>
      <c r="AN168" s="41"/>
      <c r="AO168" s="41"/>
      <c r="AP168" s="41"/>
      <c r="AQ168" s="41"/>
      <c r="AR168" s="41"/>
      <c r="AS168" s="41"/>
      <c r="AT168" s="41"/>
      <c r="AU168" s="41"/>
      <c r="AV168" s="41"/>
      <c r="AW168" s="41"/>
      <c r="AX168" s="41"/>
      <c r="AY168" s="41"/>
      <c r="AZ168" s="41"/>
      <c r="BA168" s="41"/>
      <c r="BB168" s="41"/>
      <c r="BC168" s="41"/>
      <c r="BD168" s="41"/>
      <c r="BE168" s="41"/>
      <c r="BF168" s="41"/>
      <c r="BG168" s="41"/>
      <c r="BH168" s="41"/>
      <c r="BI168" s="41"/>
      <c r="BJ168" s="41"/>
      <c r="BK168" s="41"/>
      <c r="BL168" s="41"/>
      <c r="BM168" s="41"/>
      <c r="BN168" s="41"/>
      <c r="BO168" s="41"/>
      <c r="BP168" s="41"/>
      <c r="BQ168" s="41"/>
      <c r="BR168" s="41"/>
      <c r="BS168" s="41"/>
      <c r="BT168" s="41"/>
      <c r="BU168" s="41"/>
      <c r="BV168" s="41"/>
      <c r="BW168" s="41"/>
      <c r="BX168" s="41"/>
      <c r="BY168" s="41"/>
      <c r="BZ168" s="41"/>
      <c r="CA168" s="41"/>
      <c r="CB168" s="41"/>
      <c r="CC168" s="41"/>
      <c r="CD168" s="41"/>
      <c r="CE168" s="41"/>
      <c r="CF168" s="41"/>
      <c r="CG168" s="41"/>
      <c r="CH168" s="41"/>
      <c r="CI168" s="41"/>
      <c r="CJ168" s="41"/>
      <c r="CK168" s="41"/>
      <c r="CL168" s="41"/>
      <c r="CM168" s="41"/>
      <c r="CN168" s="41"/>
      <c r="CO168" s="41"/>
      <c r="CP168" s="41"/>
      <c r="CQ168" s="41"/>
      <c r="CR168" s="41"/>
      <c r="CS168" s="41"/>
      <c r="CT168" s="41"/>
      <c r="CU168" s="41"/>
      <c r="CV168" s="41"/>
      <c r="CW168" s="41"/>
      <c r="CX168" s="21"/>
      <c r="CY168" s="21"/>
      <c r="CZ168" s="21"/>
      <c r="DA168" s="21"/>
      <c r="DB168" s="21"/>
      <c r="DC168" s="21"/>
      <c r="DD168" s="21"/>
      <c r="DE168" s="21"/>
      <c r="DF168" s="21"/>
      <c r="DG168" s="21"/>
      <c r="DH168" s="21"/>
      <c r="DI168" s="21"/>
      <c r="DJ168" s="21"/>
      <c r="DK168" s="21"/>
      <c r="DL168" s="21"/>
      <c r="DM168" s="21"/>
      <c r="DN168" s="21"/>
      <c r="DO168" s="21"/>
      <c r="DP168" s="21"/>
      <c r="DQ168" s="21"/>
      <c r="DR168" s="21"/>
      <c r="DS168" s="21"/>
      <c r="DT168" s="21"/>
      <c r="DU168" s="21"/>
      <c r="DV168" s="21"/>
      <c r="DW168" s="21"/>
      <c r="DX168" s="21"/>
      <c r="DY168" s="21"/>
      <c r="DZ168" s="21"/>
      <c r="EA168" s="21"/>
    </row>
    <row r="169" spans="1:131">
      <c r="A169" s="21" t="s">
        <v>616</v>
      </c>
      <c r="B169" s="21"/>
      <c r="C169" s="51">
        <v>0</v>
      </c>
      <c r="D169" s="51">
        <v>0</v>
      </c>
      <c r="E169" s="51">
        <v>0</v>
      </c>
      <c r="F169" s="51">
        <v>0</v>
      </c>
      <c r="G169" s="51">
        <v>0</v>
      </c>
      <c r="H169" s="51">
        <v>0</v>
      </c>
      <c r="I169" s="51">
        <v>0</v>
      </c>
      <c r="J169" s="51">
        <v>9999</v>
      </c>
      <c r="K169" s="51">
        <v>9999</v>
      </c>
      <c r="L169" s="79">
        <v>9999</v>
      </c>
      <c r="M169" s="51">
        <v>0</v>
      </c>
      <c r="N169" s="51">
        <v>0</v>
      </c>
      <c r="O169" s="51">
        <v>0</v>
      </c>
      <c r="P169" s="51">
        <v>0</v>
      </c>
      <c r="Q169" s="51">
        <v>0</v>
      </c>
      <c r="R169" s="51">
        <v>0</v>
      </c>
      <c r="S169" s="51">
        <v>0</v>
      </c>
      <c r="T169" s="51">
        <v>0</v>
      </c>
      <c r="U169" s="51">
        <v>0</v>
      </c>
      <c r="V169" s="51">
        <v>0</v>
      </c>
      <c r="W169" s="51">
        <v>0</v>
      </c>
      <c r="X169" s="51">
        <v>0</v>
      </c>
      <c r="Y169" s="51">
        <v>0</v>
      </c>
      <c r="Z169" s="51">
        <v>0</v>
      </c>
      <c r="AA169" s="51"/>
      <c r="AB169" s="51">
        <v>0</v>
      </c>
      <c r="AC169" s="51">
        <v>0</v>
      </c>
      <c r="AD169" s="51">
        <v>0</v>
      </c>
      <c r="AE169" s="51">
        <v>0</v>
      </c>
      <c r="AF169" s="51">
        <v>0</v>
      </c>
      <c r="AG169" s="51">
        <v>0</v>
      </c>
      <c r="AH169" s="51">
        <v>0</v>
      </c>
      <c r="AI169" s="51">
        <v>0</v>
      </c>
      <c r="AJ169" s="51">
        <v>0</v>
      </c>
      <c r="AK169" s="51">
        <v>0</v>
      </c>
      <c r="AL169" s="51">
        <v>0</v>
      </c>
      <c r="AM169" s="41">
        <v>0</v>
      </c>
      <c r="AN169" s="41"/>
      <c r="AO169" s="41"/>
      <c r="AP169" s="41"/>
      <c r="AQ169" s="41"/>
      <c r="AR169" s="41"/>
      <c r="AS169" s="41"/>
      <c r="AT169" s="41"/>
      <c r="AU169" s="41"/>
      <c r="AV169" s="41"/>
      <c r="AW169" s="41"/>
      <c r="AX169" s="41"/>
      <c r="AY169" s="41"/>
      <c r="AZ169" s="41"/>
      <c r="BA169" s="41"/>
      <c r="BB169" s="41"/>
      <c r="BC169" s="41"/>
      <c r="BD169" s="41"/>
      <c r="BE169" s="41"/>
      <c r="BF169" s="41"/>
      <c r="BG169" s="41"/>
      <c r="BH169" s="41"/>
      <c r="BI169" s="41"/>
      <c r="BJ169" s="41"/>
      <c r="BK169" s="41"/>
      <c r="BL169" s="41"/>
      <c r="BM169" s="41"/>
      <c r="BN169" s="41"/>
      <c r="BO169" s="41"/>
      <c r="BP169" s="41"/>
      <c r="BQ169" s="41"/>
      <c r="BR169" s="41"/>
      <c r="BS169" s="41"/>
      <c r="BT169" s="41"/>
      <c r="BU169" s="41"/>
      <c r="BV169" s="41"/>
      <c r="BW169" s="41"/>
      <c r="BX169" s="41"/>
      <c r="BY169" s="41"/>
      <c r="BZ169" s="41"/>
      <c r="CA169" s="41"/>
      <c r="CB169" s="41"/>
      <c r="CC169" s="41"/>
      <c r="CD169" s="41"/>
      <c r="CE169" s="41"/>
      <c r="CF169" s="41"/>
      <c r="CG169" s="41"/>
      <c r="CH169" s="41"/>
      <c r="CI169" s="41"/>
      <c r="CJ169" s="41"/>
      <c r="CK169" s="41"/>
      <c r="CL169" s="41"/>
      <c r="CM169" s="41"/>
      <c r="CN169" s="41"/>
      <c r="CO169" s="41"/>
      <c r="CP169" s="41"/>
      <c r="CQ169" s="41"/>
      <c r="CR169" s="41"/>
      <c r="CS169" s="41"/>
      <c r="CT169" s="41"/>
      <c r="CU169" s="41"/>
      <c r="CV169" s="41"/>
      <c r="CW169" s="41"/>
      <c r="CX169" s="21"/>
      <c r="CY169" s="21"/>
      <c r="CZ169" s="21"/>
      <c r="DA169" s="21"/>
      <c r="DB169" s="21"/>
      <c r="DC169" s="21"/>
      <c r="DD169" s="21"/>
      <c r="DE169" s="21"/>
      <c r="DF169" s="21"/>
      <c r="DG169" s="21"/>
      <c r="DH169" s="21"/>
      <c r="DI169" s="21"/>
      <c r="DJ169" s="21"/>
      <c r="DK169" s="21"/>
      <c r="DL169" s="21"/>
      <c r="DM169" s="21"/>
      <c r="DN169" s="21"/>
      <c r="DO169" s="21"/>
      <c r="DP169" s="21"/>
      <c r="DQ169" s="21"/>
      <c r="DR169" s="21"/>
      <c r="DS169" s="21"/>
      <c r="DT169" s="21"/>
      <c r="DU169" s="21"/>
      <c r="DV169" s="21"/>
      <c r="DW169" s="21"/>
      <c r="DX169" s="21"/>
      <c r="DY169" s="21"/>
      <c r="DZ169" s="21"/>
      <c r="EA169" s="21"/>
    </row>
    <row r="170" spans="1:131">
      <c r="A170" s="21" t="s">
        <v>617</v>
      </c>
      <c r="B170" s="21"/>
      <c r="C170" s="51">
        <v>0</v>
      </c>
      <c r="D170" s="51">
        <v>0</v>
      </c>
      <c r="E170" s="51">
        <v>0</v>
      </c>
      <c r="F170" s="51">
        <v>0</v>
      </c>
      <c r="G170" s="51">
        <v>0</v>
      </c>
      <c r="H170" s="51">
        <v>0</v>
      </c>
      <c r="I170" s="51">
        <v>0</v>
      </c>
      <c r="J170" s="51">
        <v>9999</v>
      </c>
      <c r="K170" s="51">
        <v>9999</v>
      </c>
      <c r="L170" s="79">
        <v>9999</v>
      </c>
      <c r="M170" s="51">
        <v>0</v>
      </c>
      <c r="N170" s="51">
        <v>0</v>
      </c>
      <c r="O170" s="51">
        <v>0</v>
      </c>
      <c r="P170" s="51">
        <v>0</v>
      </c>
      <c r="Q170" s="51">
        <v>0</v>
      </c>
      <c r="R170" s="51">
        <v>0</v>
      </c>
      <c r="S170" s="51">
        <v>0</v>
      </c>
      <c r="T170" s="51">
        <v>0</v>
      </c>
      <c r="U170" s="51">
        <v>0</v>
      </c>
      <c r="V170" s="51">
        <v>0</v>
      </c>
      <c r="W170" s="51">
        <v>0</v>
      </c>
      <c r="X170" s="51">
        <v>0</v>
      </c>
      <c r="Y170" s="51">
        <v>0</v>
      </c>
      <c r="Z170" s="51">
        <v>0</v>
      </c>
      <c r="AA170" s="51"/>
      <c r="AB170" s="51">
        <v>0</v>
      </c>
      <c r="AC170" s="51">
        <v>0</v>
      </c>
      <c r="AD170" s="51">
        <v>0</v>
      </c>
      <c r="AE170" s="51">
        <v>0</v>
      </c>
      <c r="AF170" s="51">
        <v>0</v>
      </c>
      <c r="AG170" s="51">
        <v>0</v>
      </c>
      <c r="AH170" s="51">
        <v>0</v>
      </c>
      <c r="AI170" s="51">
        <v>0</v>
      </c>
      <c r="AJ170" s="51">
        <v>0</v>
      </c>
      <c r="AK170" s="51">
        <v>0</v>
      </c>
      <c r="AL170" s="51">
        <v>0</v>
      </c>
      <c r="AM170" s="41">
        <v>0</v>
      </c>
      <c r="AN170" s="41"/>
      <c r="AO170" s="41"/>
      <c r="AP170" s="41"/>
      <c r="AQ170" s="41"/>
      <c r="AR170" s="41"/>
      <c r="AS170" s="41"/>
      <c r="AT170" s="41"/>
      <c r="AU170" s="41"/>
      <c r="AV170" s="41"/>
      <c r="AW170" s="41"/>
      <c r="AX170" s="41"/>
      <c r="AY170" s="41"/>
      <c r="AZ170" s="41"/>
      <c r="BA170" s="41"/>
      <c r="BB170" s="41"/>
      <c r="BC170" s="41"/>
      <c r="BD170" s="41"/>
      <c r="BE170" s="41"/>
      <c r="BF170" s="41"/>
      <c r="BG170" s="41"/>
      <c r="BH170" s="41"/>
      <c r="BI170" s="41"/>
      <c r="BJ170" s="41"/>
      <c r="BK170" s="41"/>
      <c r="BL170" s="41"/>
      <c r="BM170" s="41"/>
      <c r="BN170" s="41"/>
      <c r="BO170" s="41"/>
      <c r="BP170" s="41"/>
      <c r="BQ170" s="41"/>
      <c r="BR170" s="41"/>
      <c r="BS170" s="41"/>
      <c r="BT170" s="41"/>
      <c r="BU170" s="41"/>
      <c r="BV170" s="41"/>
      <c r="BW170" s="41"/>
      <c r="BX170" s="41"/>
      <c r="BY170" s="41"/>
      <c r="BZ170" s="41"/>
      <c r="CA170" s="41"/>
      <c r="CB170" s="41"/>
      <c r="CC170" s="41"/>
      <c r="CD170" s="41"/>
      <c r="CE170" s="41"/>
      <c r="CF170" s="41"/>
      <c r="CG170" s="41"/>
      <c r="CH170" s="41"/>
      <c r="CI170" s="41"/>
      <c r="CJ170" s="41"/>
      <c r="CK170" s="41"/>
      <c r="CL170" s="41"/>
      <c r="CM170" s="41"/>
      <c r="CN170" s="41"/>
      <c r="CO170" s="41"/>
      <c r="CP170" s="41"/>
      <c r="CQ170" s="41"/>
      <c r="CR170" s="41"/>
      <c r="CS170" s="41"/>
      <c r="CT170" s="41"/>
      <c r="CU170" s="41"/>
      <c r="CV170" s="41"/>
      <c r="CW170" s="41"/>
      <c r="CX170" s="21"/>
      <c r="CY170" s="21"/>
      <c r="CZ170" s="21"/>
      <c r="DA170" s="21"/>
      <c r="DB170" s="21"/>
      <c r="DC170" s="21"/>
      <c r="DD170" s="21"/>
      <c r="DE170" s="21"/>
      <c r="DF170" s="21"/>
      <c r="DG170" s="21"/>
      <c r="DH170" s="21"/>
      <c r="DI170" s="21"/>
      <c r="DJ170" s="21"/>
      <c r="DK170" s="21"/>
      <c r="DL170" s="21"/>
      <c r="DM170" s="21"/>
      <c r="DN170" s="21"/>
      <c r="DO170" s="21"/>
      <c r="DP170" s="21"/>
      <c r="DQ170" s="21"/>
      <c r="DR170" s="21"/>
      <c r="DS170" s="21"/>
      <c r="DT170" s="21"/>
      <c r="DU170" s="21"/>
      <c r="DV170" s="21"/>
      <c r="DW170" s="21"/>
      <c r="DX170" s="21"/>
      <c r="DY170" s="21"/>
      <c r="DZ170" s="21"/>
      <c r="EA170" s="21"/>
    </row>
    <row r="171" spans="1:131">
      <c r="A171" s="21" t="s">
        <v>618</v>
      </c>
      <c r="B171" s="21"/>
      <c r="C171" s="51">
        <v>0</v>
      </c>
      <c r="D171" s="51">
        <v>0</v>
      </c>
      <c r="E171" s="51">
        <v>0</v>
      </c>
      <c r="F171" s="51">
        <v>0</v>
      </c>
      <c r="G171" s="51">
        <v>0</v>
      </c>
      <c r="H171" s="51">
        <v>0</v>
      </c>
      <c r="I171" s="51">
        <v>0</v>
      </c>
      <c r="J171" s="51">
        <v>9999</v>
      </c>
      <c r="K171" s="51">
        <v>9999</v>
      </c>
      <c r="L171" s="79">
        <v>9999</v>
      </c>
      <c r="M171" s="51">
        <v>0</v>
      </c>
      <c r="N171" s="51">
        <v>0</v>
      </c>
      <c r="O171" s="51">
        <v>0</v>
      </c>
      <c r="P171" s="51">
        <v>0</v>
      </c>
      <c r="Q171" s="51">
        <v>0</v>
      </c>
      <c r="R171" s="51">
        <v>0</v>
      </c>
      <c r="S171" s="51">
        <v>0</v>
      </c>
      <c r="T171" s="51">
        <v>0</v>
      </c>
      <c r="U171" s="51">
        <v>0</v>
      </c>
      <c r="V171" s="51">
        <v>0</v>
      </c>
      <c r="W171" s="51">
        <v>0</v>
      </c>
      <c r="X171" s="51">
        <v>0</v>
      </c>
      <c r="Y171" s="51">
        <v>0</v>
      </c>
      <c r="Z171" s="51">
        <v>0</v>
      </c>
      <c r="AA171" s="51"/>
      <c r="AB171" s="51">
        <v>0</v>
      </c>
      <c r="AC171" s="51">
        <v>0</v>
      </c>
      <c r="AD171" s="51">
        <v>0</v>
      </c>
      <c r="AE171" s="51">
        <v>0</v>
      </c>
      <c r="AF171" s="51">
        <v>0</v>
      </c>
      <c r="AG171" s="51">
        <v>0</v>
      </c>
      <c r="AH171" s="51">
        <v>0</v>
      </c>
      <c r="AI171" s="51">
        <v>0</v>
      </c>
      <c r="AJ171" s="51">
        <v>0</v>
      </c>
      <c r="AK171" s="51">
        <v>0</v>
      </c>
      <c r="AL171" s="51">
        <v>0</v>
      </c>
      <c r="AM171" s="41">
        <v>0</v>
      </c>
      <c r="AN171" s="41"/>
      <c r="AO171" s="41"/>
      <c r="AP171" s="41"/>
      <c r="AQ171" s="41"/>
      <c r="AR171" s="41"/>
      <c r="AS171" s="41"/>
      <c r="AT171" s="41"/>
      <c r="AU171" s="41"/>
      <c r="AV171" s="41"/>
      <c r="AW171" s="41"/>
      <c r="AX171" s="41"/>
      <c r="AY171" s="41"/>
      <c r="AZ171" s="41"/>
      <c r="BA171" s="41"/>
      <c r="BB171" s="41"/>
      <c r="BC171" s="41"/>
      <c r="BD171" s="41"/>
      <c r="BE171" s="41"/>
      <c r="BF171" s="41"/>
      <c r="BG171" s="41"/>
      <c r="BH171" s="41"/>
      <c r="BI171" s="41"/>
      <c r="BJ171" s="41"/>
      <c r="BK171" s="41"/>
      <c r="BL171" s="41"/>
      <c r="BM171" s="41"/>
      <c r="BN171" s="41"/>
      <c r="BO171" s="41"/>
      <c r="BP171" s="41"/>
      <c r="BQ171" s="41"/>
      <c r="BR171" s="41"/>
      <c r="BS171" s="41"/>
      <c r="BT171" s="41"/>
      <c r="BU171" s="41"/>
      <c r="BV171" s="41"/>
      <c r="BW171" s="41"/>
      <c r="BX171" s="41"/>
      <c r="BY171" s="41"/>
      <c r="BZ171" s="41"/>
      <c r="CA171" s="41"/>
      <c r="CB171" s="41"/>
      <c r="CC171" s="41"/>
      <c r="CD171" s="41"/>
      <c r="CE171" s="41"/>
      <c r="CF171" s="41"/>
      <c r="CG171" s="41"/>
      <c r="CH171" s="41"/>
      <c r="CI171" s="41"/>
      <c r="CJ171" s="41"/>
      <c r="CK171" s="41"/>
      <c r="CL171" s="41"/>
      <c r="CM171" s="41"/>
      <c r="CN171" s="41"/>
      <c r="CO171" s="41"/>
      <c r="CP171" s="41"/>
      <c r="CQ171" s="41"/>
      <c r="CR171" s="41"/>
      <c r="CS171" s="41"/>
      <c r="CT171" s="41"/>
      <c r="CU171" s="41"/>
      <c r="CV171" s="41"/>
      <c r="CW171" s="41"/>
      <c r="CX171" s="21"/>
      <c r="CY171" s="21"/>
      <c r="CZ171" s="21"/>
      <c r="DA171" s="21"/>
      <c r="DB171" s="21"/>
      <c r="DC171" s="21"/>
      <c r="DD171" s="21"/>
      <c r="DE171" s="21"/>
      <c r="DF171" s="21"/>
      <c r="DG171" s="21"/>
      <c r="DH171" s="21"/>
      <c r="DI171" s="21"/>
      <c r="DJ171" s="21"/>
      <c r="DK171" s="21"/>
      <c r="DL171" s="21"/>
      <c r="DM171" s="21"/>
      <c r="DN171" s="21"/>
      <c r="DO171" s="21"/>
      <c r="DP171" s="21"/>
      <c r="DQ171" s="21"/>
      <c r="DR171" s="21"/>
      <c r="DS171" s="21"/>
      <c r="DT171" s="21"/>
      <c r="DU171" s="21"/>
      <c r="DV171" s="21"/>
      <c r="DW171" s="21"/>
      <c r="DX171" s="21"/>
      <c r="DY171" s="21"/>
      <c r="DZ171" s="21"/>
      <c r="EA171" s="21"/>
    </row>
    <row r="172" spans="1:131">
      <c r="A172" s="21" t="s">
        <v>619</v>
      </c>
      <c r="B172" s="21"/>
      <c r="C172" s="51">
        <v>0</v>
      </c>
      <c r="D172" s="51">
        <v>0</v>
      </c>
      <c r="E172" s="51">
        <v>0</v>
      </c>
      <c r="F172" s="51">
        <v>0</v>
      </c>
      <c r="G172" s="51">
        <v>0</v>
      </c>
      <c r="H172" s="51">
        <v>0</v>
      </c>
      <c r="I172" s="51">
        <v>0</v>
      </c>
      <c r="J172" s="51">
        <v>9999</v>
      </c>
      <c r="K172" s="51">
        <v>9999</v>
      </c>
      <c r="L172" s="79">
        <v>9999</v>
      </c>
      <c r="M172" s="51">
        <v>0</v>
      </c>
      <c r="N172" s="51">
        <v>0</v>
      </c>
      <c r="O172" s="51">
        <v>0</v>
      </c>
      <c r="P172" s="51">
        <v>0</v>
      </c>
      <c r="Q172" s="51">
        <v>0</v>
      </c>
      <c r="R172" s="51">
        <v>0</v>
      </c>
      <c r="S172" s="51">
        <v>0</v>
      </c>
      <c r="T172" s="51">
        <v>0</v>
      </c>
      <c r="U172" s="51">
        <v>0</v>
      </c>
      <c r="V172" s="51">
        <v>0</v>
      </c>
      <c r="W172" s="51">
        <v>0</v>
      </c>
      <c r="X172" s="51">
        <v>0</v>
      </c>
      <c r="Y172" s="51">
        <v>0</v>
      </c>
      <c r="Z172" s="51">
        <v>0</v>
      </c>
      <c r="AA172" s="51"/>
      <c r="AB172" s="51">
        <v>0</v>
      </c>
      <c r="AC172" s="51">
        <v>0</v>
      </c>
      <c r="AD172" s="51">
        <v>0</v>
      </c>
      <c r="AE172" s="51">
        <v>0</v>
      </c>
      <c r="AF172" s="51">
        <v>0</v>
      </c>
      <c r="AG172" s="51">
        <v>0</v>
      </c>
      <c r="AH172" s="51">
        <v>0</v>
      </c>
      <c r="AI172" s="51">
        <v>0</v>
      </c>
      <c r="AJ172" s="51">
        <v>0</v>
      </c>
      <c r="AK172" s="51">
        <v>0</v>
      </c>
      <c r="AL172" s="51">
        <v>0</v>
      </c>
      <c r="AM172" s="41">
        <v>0</v>
      </c>
      <c r="AN172" s="41"/>
      <c r="AO172" s="41"/>
      <c r="AP172" s="41"/>
      <c r="AQ172" s="41"/>
      <c r="AR172" s="41"/>
      <c r="AS172" s="41"/>
      <c r="AT172" s="41"/>
      <c r="AU172" s="41"/>
      <c r="AV172" s="41"/>
      <c r="AW172" s="41"/>
      <c r="AX172" s="41"/>
      <c r="AY172" s="41"/>
      <c r="AZ172" s="41"/>
      <c r="BA172" s="41"/>
      <c r="BB172" s="41"/>
      <c r="BC172" s="41"/>
      <c r="BD172" s="41"/>
      <c r="BE172" s="41"/>
      <c r="BF172" s="41"/>
      <c r="BG172" s="41"/>
      <c r="BH172" s="41"/>
      <c r="BI172" s="41"/>
      <c r="BJ172" s="41"/>
      <c r="BK172" s="41"/>
      <c r="BL172" s="41"/>
      <c r="BM172" s="41"/>
      <c r="BN172" s="41"/>
      <c r="BO172" s="41"/>
      <c r="BP172" s="41"/>
      <c r="BQ172" s="41"/>
      <c r="BR172" s="41"/>
      <c r="BS172" s="41"/>
      <c r="BT172" s="41"/>
      <c r="BU172" s="41"/>
      <c r="BV172" s="41"/>
      <c r="BW172" s="41"/>
      <c r="BX172" s="41"/>
      <c r="BY172" s="41"/>
      <c r="BZ172" s="41"/>
      <c r="CA172" s="41"/>
      <c r="CB172" s="41"/>
      <c r="CC172" s="41"/>
      <c r="CD172" s="41"/>
      <c r="CE172" s="41"/>
      <c r="CF172" s="41"/>
      <c r="CG172" s="41"/>
      <c r="CH172" s="41"/>
      <c r="CI172" s="41"/>
      <c r="CJ172" s="41"/>
      <c r="CK172" s="41"/>
      <c r="CL172" s="41"/>
      <c r="CM172" s="41"/>
      <c r="CN172" s="41"/>
      <c r="CO172" s="41"/>
      <c r="CP172" s="41"/>
      <c r="CQ172" s="41"/>
      <c r="CR172" s="41"/>
      <c r="CS172" s="41"/>
      <c r="CT172" s="41"/>
      <c r="CU172" s="41"/>
      <c r="CV172" s="41"/>
      <c r="CW172" s="41"/>
      <c r="CX172" s="21"/>
      <c r="CY172" s="21"/>
      <c r="CZ172" s="21"/>
      <c r="DA172" s="21"/>
      <c r="DB172" s="21"/>
      <c r="DC172" s="21"/>
      <c r="DD172" s="21"/>
      <c r="DE172" s="21"/>
      <c r="DF172" s="21"/>
      <c r="DG172" s="21"/>
      <c r="DH172" s="21"/>
      <c r="DI172" s="21"/>
      <c r="DJ172" s="21"/>
      <c r="DK172" s="21"/>
      <c r="DL172" s="21"/>
      <c r="DM172" s="21"/>
      <c r="DN172" s="21"/>
      <c r="DO172" s="21"/>
      <c r="DP172" s="21"/>
      <c r="DQ172" s="21"/>
      <c r="DR172" s="21"/>
      <c r="DS172" s="21"/>
      <c r="DT172" s="21"/>
      <c r="DU172" s="21"/>
      <c r="DV172" s="21"/>
      <c r="DW172" s="21"/>
      <c r="DX172" s="21"/>
      <c r="DY172" s="21"/>
      <c r="DZ172" s="21"/>
      <c r="EA172" s="21"/>
    </row>
    <row r="173" spans="1:131">
      <c r="A173" s="21" t="s">
        <v>620</v>
      </c>
      <c r="B173" s="21"/>
      <c r="C173" s="51">
        <v>0</v>
      </c>
      <c r="D173" s="51">
        <v>0</v>
      </c>
      <c r="E173" s="51">
        <v>0</v>
      </c>
      <c r="F173" s="51">
        <v>0</v>
      </c>
      <c r="G173" s="51">
        <v>0</v>
      </c>
      <c r="H173" s="51">
        <v>0</v>
      </c>
      <c r="I173" s="51">
        <v>0</v>
      </c>
      <c r="J173" s="51">
        <v>9999</v>
      </c>
      <c r="K173" s="51">
        <v>9999</v>
      </c>
      <c r="L173" s="79">
        <v>9999</v>
      </c>
      <c r="M173" s="51">
        <v>0</v>
      </c>
      <c r="N173" s="51">
        <v>0</v>
      </c>
      <c r="O173" s="51">
        <v>0</v>
      </c>
      <c r="P173" s="51">
        <v>0</v>
      </c>
      <c r="Q173" s="51">
        <v>0</v>
      </c>
      <c r="R173" s="51">
        <v>0</v>
      </c>
      <c r="S173" s="51">
        <v>0</v>
      </c>
      <c r="T173" s="51">
        <v>0</v>
      </c>
      <c r="U173" s="51">
        <v>0</v>
      </c>
      <c r="V173" s="51">
        <v>0</v>
      </c>
      <c r="W173" s="51">
        <v>0</v>
      </c>
      <c r="X173" s="51">
        <v>0</v>
      </c>
      <c r="Y173" s="51">
        <v>0</v>
      </c>
      <c r="Z173" s="51">
        <v>0</v>
      </c>
      <c r="AA173" s="51"/>
      <c r="AB173" s="51">
        <v>0</v>
      </c>
      <c r="AC173" s="51">
        <v>0</v>
      </c>
      <c r="AD173" s="51">
        <v>0</v>
      </c>
      <c r="AE173" s="51">
        <v>0</v>
      </c>
      <c r="AF173" s="51">
        <v>0</v>
      </c>
      <c r="AG173" s="51">
        <v>0</v>
      </c>
      <c r="AH173" s="51">
        <v>0</v>
      </c>
      <c r="AI173" s="51">
        <v>0</v>
      </c>
      <c r="AJ173" s="51">
        <v>0</v>
      </c>
      <c r="AK173" s="51">
        <v>0</v>
      </c>
      <c r="AL173" s="51">
        <v>0</v>
      </c>
      <c r="AM173" s="41">
        <v>0</v>
      </c>
      <c r="AN173" s="41"/>
      <c r="AO173" s="41"/>
      <c r="AP173" s="41"/>
      <c r="AQ173" s="41"/>
      <c r="AR173" s="41"/>
      <c r="AS173" s="41"/>
      <c r="AT173" s="41"/>
      <c r="AU173" s="41"/>
      <c r="AV173" s="41"/>
      <c r="AW173" s="41"/>
      <c r="AX173" s="41"/>
      <c r="AY173" s="41"/>
      <c r="AZ173" s="41"/>
      <c r="BA173" s="41"/>
      <c r="BB173" s="41"/>
      <c r="BC173" s="41"/>
      <c r="BD173" s="41"/>
      <c r="BE173" s="41"/>
      <c r="BF173" s="41"/>
      <c r="BG173" s="41"/>
      <c r="BH173" s="41"/>
      <c r="BI173" s="41"/>
      <c r="BJ173" s="41"/>
      <c r="BK173" s="41"/>
      <c r="BL173" s="41"/>
      <c r="BM173" s="41"/>
      <c r="BN173" s="41"/>
      <c r="BO173" s="41"/>
      <c r="BP173" s="41"/>
      <c r="BQ173" s="41"/>
      <c r="BR173" s="41"/>
      <c r="BS173" s="41"/>
      <c r="BT173" s="41"/>
      <c r="BU173" s="41"/>
      <c r="BV173" s="41"/>
      <c r="BW173" s="41"/>
      <c r="BX173" s="41"/>
      <c r="BY173" s="41"/>
      <c r="BZ173" s="41"/>
      <c r="CA173" s="41"/>
      <c r="CB173" s="41"/>
      <c r="CC173" s="41"/>
      <c r="CD173" s="41"/>
      <c r="CE173" s="41"/>
      <c r="CF173" s="41"/>
      <c r="CG173" s="41"/>
      <c r="CH173" s="41"/>
      <c r="CI173" s="41"/>
      <c r="CJ173" s="41"/>
      <c r="CK173" s="41"/>
      <c r="CL173" s="41"/>
      <c r="CM173" s="41"/>
      <c r="CN173" s="41"/>
      <c r="CO173" s="41"/>
      <c r="CP173" s="41"/>
      <c r="CQ173" s="41"/>
      <c r="CR173" s="41"/>
      <c r="CS173" s="41"/>
      <c r="CT173" s="41"/>
      <c r="CU173" s="41"/>
      <c r="CV173" s="41"/>
      <c r="CW173" s="41"/>
      <c r="CX173" s="21"/>
      <c r="CY173" s="21"/>
      <c r="CZ173" s="21"/>
      <c r="DA173" s="21"/>
      <c r="DB173" s="21"/>
      <c r="DC173" s="21"/>
      <c r="DD173" s="21"/>
      <c r="DE173" s="21"/>
      <c r="DF173" s="21"/>
      <c r="DG173" s="21"/>
      <c r="DH173" s="21"/>
      <c r="DI173" s="21"/>
      <c r="DJ173" s="21"/>
      <c r="DK173" s="21"/>
      <c r="DL173" s="21"/>
      <c r="DM173" s="21"/>
      <c r="DN173" s="21"/>
      <c r="DO173" s="21"/>
      <c r="DP173" s="21"/>
      <c r="DQ173" s="21"/>
      <c r="DR173" s="21"/>
      <c r="DS173" s="21"/>
      <c r="DT173" s="21"/>
      <c r="DU173" s="21"/>
      <c r="DV173" s="21"/>
      <c r="DW173" s="21"/>
      <c r="DX173" s="21"/>
      <c r="DY173" s="21"/>
      <c r="DZ173" s="21"/>
      <c r="EA173" s="21"/>
    </row>
    <row r="174" spans="1:131">
      <c r="A174" s="21" t="s">
        <v>605</v>
      </c>
      <c r="B174" s="21"/>
      <c r="C174" s="51">
        <v>0.25592722860492212</v>
      </c>
      <c r="D174" s="51">
        <v>6.6520803205479095E-2</v>
      </c>
      <c r="E174" s="51">
        <v>1.3304160641095819E-2</v>
      </c>
      <c r="F174" s="51">
        <v>7.982496384657492E-2</v>
      </c>
      <c r="G174" s="51">
        <v>9.0162376287428514E-2</v>
      </c>
      <c r="H174" s="51">
        <v>0.14692602964699047</v>
      </c>
      <c r="I174" s="51">
        <v>2732.2871704888521</v>
      </c>
      <c r="J174" s="51">
        <v>5.7790508636460807</v>
      </c>
      <c r="K174" s="51">
        <v>21.976102120224137</v>
      </c>
      <c r="L174" s="79">
        <v>1.4998625031650448</v>
      </c>
      <c r="M174" s="51">
        <v>2.0520186689254255E-3</v>
      </c>
      <c r="N174" s="51">
        <v>4.8110830590569473E-5</v>
      </c>
      <c r="O174" s="51">
        <v>1.6047951167885138E-2</v>
      </c>
      <c r="P174" s="51">
        <v>1.4429711304647826E-2</v>
      </c>
      <c r="Q174" s="51">
        <v>1.6604888187295247E-2</v>
      </c>
      <c r="R174" s="51">
        <v>1.5447875539225482E-2</v>
      </c>
      <c r="S174" s="51">
        <v>1.5771366010578255E-2</v>
      </c>
      <c r="T174" s="51">
        <v>1.5611517452308887E-2</v>
      </c>
      <c r="U174" s="51">
        <v>1.4831208070978366E-2</v>
      </c>
      <c r="V174" s="51">
        <v>1.5453555612254269E-2</v>
      </c>
      <c r="W174" s="51">
        <v>1.4438560688450749E-2</v>
      </c>
      <c r="X174" s="51">
        <v>1.6462702796277637E-2</v>
      </c>
      <c r="Y174" s="51">
        <v>1.4568596912556308E-2</v>
      </c>
      <c r="Z174" s="51">
        <v>1.5861393588611931E-2</v>
      </c>
      <c r="AA174" s="51"/>
      <c r="AB174" s="51">
        <v>6.8133129971670835E-3</v>
      </c>
      <c r="AC174" s="51">
        <v>5.8537985529520309E-3</v>
      </c>
      <c r="AD174" s="51">
        <v>5.6150252411118432E-3</v>
      </c>
      <c r="AE174" s="51">
        <v>5.863022478811368E-3</v>
      </c>
      <c r="AF174" s="51">
        <v>5.7524111485811706E-3</v>
      </c>
      <c r="AG174" s="51">
        <v>5.0475812611053906E-3</v>
      </c>
      <c r="AH174" s="51">
        <v>5.9265020281857681E-3</v>
      </c>
      <c r="AI174" s="51">
        <v>4.860331128359408E-3</v>
      </c>
      <c r="AJ174" s="51">
        <v>5.9835948241643523E-3</v>
      </c>
      <c r="AK174" s="51">
        <v>5.3742015491162597E-3</v>
      </c>
      <c r="AL174" s="51">
        <v>6.447937517269655E-3</v>
      </c>
      <c r="AM174" s="41">
        <v>6.8601825470276483E-3</v>
      </c>
      <c r="AN174" s="41"/>
      <c r="AO174" s="41"/>
      <c r="AP174" s="41"/>
      <c r="AQ174" s="41"/>
      <c r="AR174" s="41"/>
      <c r="AS174" s="41"/>
      <c r="AT174" s="41"/>
      <c r="AU174" s="41"/>
      <c r="AV174" s="41"/>
      <c r="AW174" s="41"/>
      <c r="AX174" s="41"/>
      <c r="AY174" s="41"/>
      <c r="AZ174" s="41"/>
      <c r="BA174" s="41"/>
      <c r="BB174" s="41"/>
      <c r="BC174" s="41"/>
      <c r="BD174" s="41"/>
      <c r="BE174" s="41"/>
      <c r="BF174" s="41"/>
      <c r="BG174" s="41"/>
      <c r="BH174" s="41"/>
      <c r="BI174" s="41"/>
      <c r="BJ174" s="41"/>
      <c r="BK174" s="41"/>
      <c r="BL174" s="41"/>
      <c r="BM174" s="41"/>
      <c r="BN174" s="41"/>
      <c r="BO174" s="41"/>
      <c r="BP174" s="41"/>
      <c r="BQ174" s="41"/>
      <c r="BR174" s="41"/>
      <c r="BS174" s="41"/>
      <c r="BT174" s="41"/>
      <c r="BU174" s="41"/>
      <c r="BV174" s="41"/>
      <c r="BW174" s="41"/>
      <c r="BX174" s="41"/>
      <c r="BY174" s="41"/>
      <c r="BZ174" s="41"/>
      <c r="CA174" s="41"/>
      <c r="CB174" s="41"/>
      <c r="CC174" s="41"/>
      <c r="CD174" s="41"/>
      <c r="CE174" s="41"/>
      <c r="CF174" s="41"/>
      <c r="CG174" s="41"/>
      <c r="CH174" s="41"/>
      <c r="CI174" s="41"/>
      <c r="CJ174" s="41"/>
      <c r="CK174" s="41"/>
      <c r="CL174" s="41"/>
      <c r="CM174" s="41"/>
      <c r="CN174" s="41"/>
      <c r="CO174" s="41"/>
      <c r="CP174" s="41"/>
      <c r="CQ174" s="41"/>
      <c r="CR174" s="41"/>
      <c r="CS174" s="41"/>
      <c r="CT174" s="41"/>
      <c r="CU174" s="41"/>
      <c r="CV174" s="41"/>
      <c r="CW174" s="41"/>
      <c r="CX174" s="21"/>
      <c r="CY174" s="21"/>
      <c r="CZ174" s="21"/>
      <c r="DA174" s="21"/>
      <c r="DB174" s="21"/>
      <c r="DC174" s="21"/>
      <c r="DD174" s="21"/>
      <c r="DE174" s="21"/>
      <c r="DF174" s="21"/>
      <c r="DG174" s="21"/>
      <c r="DH174" s="21"/>
      <c r="DI174" s="21"/>
      <c r="DJ174" s="21"/>
      <c r="DK174" s="21"/>
      <c r="DL174" s="21"/>
      <c r="DM174" s="21"/>
      <c r="DN174" s="21"/>
      <c r="DO174" s="21"/>
      <c r="DP174" s="21"/>
      <c r="DQ174" s="21"/>
      <c r="DR174" s="21"/>
      <c r="DS174" s="21"/>
      <c r="DT174" s="21"/>
      <c r="DU174" s="21"/>
      <c r="DV174" s="21"/>
      <c r="DW174" s="21"/>
      <c r="DX174" s="21"/>
      <c r="DY174" s="21"/>
      <c r="DZ174" s="21"/>
      <c r="EA174" s="21"/>
    </row>
    <row r="175" spans="1:131">
      <c r="A175" s="21" t="s">
        <v>606</v>
      </c>
      <c r="B175" s="21"/>
      <c r="C175" s="51">
        <v>0.16846194270597381</v>
      </c>
      <c r="D175" s="51">
        <v>4.4991023263244743E-2</v>
      </c>
      <c r="E175" s="51">
        <v>8.9982046526489497E-3</v>
      </c>
      <c r="F175" s="51">
        <v>5.3989227915893695E-2</v>
      </c>
      <c r="G175" s="51">
        <v>6.0980886783444634E-2</v>
      </c>
      <c r="H175" s="51">
        <v>9.7629339888440039E-2</v>
      </c>
      <c r="I175" s="51">
        <v>2807.4331148411816</v>
      </c>
      <c r="J175" s="51">
        <v>6.231535178893064</v>
      </c>
      <c r="K175" s="51">
        <v>22.288728630459147</v>
      </c>
      <c r="L175" s="79">
        <v>1.4856370819893672</v>
      </c>
      <c r="M175" s="51">
        <v>1.3655831689886877E-3</v>
      </c>
      <c r="N175" s="51">
        <v>3.1668549027258338E-5</v>
      </c>
      <c r="O175" s="51">
        <v>1.0563428693888249E-2</v>
      </c>
      <c r="P175" s="51">
        <v>9.4982359333866256E-3</v>
      </c>
      <c r="Q175" s="51">
        <v>1.0930027796164846E-2</v>
      </c>
      <c r="R175" s="51">
        <v>1.0168433965404053E-2</v>
      </c>
      <c r="S175" s="51">
        <v>1.0381368843603687E-2</v>
      </c>
      <c r="T175" s="51">
        <v>1.0276149876432451E-2</v>
      </c>
      <c r="U175" s="51">
        <v>9.7625177982546326E-3</v>
      </c>
      <c r="V175" s="51">
        <v>1.0172172825635366E-2</v>
      </c>
      <c r="W175" s="51">
        <v>9.5040609657417903E-3</v>
      </c>
      <c r="X175" s="51">
        <v>1.0836435460070699E-2</v>
      </c>
      <c r="Y175" s="51">
        <v>9.5896562150413027E-3</v>
      </c>
      <c r="Z175" s="51">
        <v>1.0440628738595475E-2</v>
      </c>
      <c r="AA175" s="51"/>
      <c r="AB175" s="51">
        <v>4.4848058958918968E-3</v>
      </c>
      <c r="AC175" s="51">
        <v>3.8532135944082642E-3</v>
      </c>
      <c r="AD175" s="51">
        <v>3.6960430729354125E-3</v>
      </c>
      <c r="AE175" s="51">
        <v>3.8592851659175172E-3</v>
      </c>
      <c r="AF175" s="51">
        <v>3.7864761894071037E-3</v>
      </c>
      <c r="AG175" s="51">
        <v>3.322527852340169E-3</v>
      </c>
      <c r="AH175" s="51">
        <v>3.9010700446426316E-3</v>
      </c>
      <c r="AI175" s="51">
        <v>3.1992720295569068E-3</v>
      </c>
      <c r="AJ175" s="51">
        <v>3.9386508967367848E-3</v>
      </c>
      <c r="AK175" s="51">
        <v>3.5375229059944075E-3</v>
      </c>
      <c r="AL175" s="51">
        <v>4.2443005635903206E-3</v>
      </c>
      <c r="AM175" s="41">
        <v>4.5156573823332009E-3</v>
      </c>
      <c r="AN175" s="41"/>
      <c r="AO175" s="41"/>
      <c r="AP175" s="41"/>
      <c r="AQ175" s="41"/>
      <c r="AR175" s="41"/>
      <c r="AS175" s="41"/>
      <c r="AT175" s="41"/>
      <c r="AU175" s="41"/>
      <c r="AV175" s="41"/>
      <c r="AW175" s="41"/>
      <c r="AX175" s="41"/>
      <c r="AY175" s="41"/>
      <c r="AZ175" s="41"/>
      <c r="BA175" s="41"/>
      <c r="BB175" s="41"/>
      <c r="BC175" s="41"/>
      <c r="BD175" s="41"/>
      <c r="BE175" s="41"/>
      <c r="BF175" s="41"/>
      <c r="BG175" s="41"/>
      <c r="BH175" s="41"/>
      <c r="BI175" s="41"/>
      <c r="BJ175" s="41"/>
      <c r="BK175" s="41"/>
      <c r="BL175" s="41"/>
      <c r="BM175" s="41"/>
      <c r="BN175" s="41"/>
      <c r="BO175" s="41"/>
      <c r="BP175" s="41"/>
      <c r="BQ175" s="41"/>
      <c r="BR175" s="41"/>
      <c r="BS175" s="41"/>
      <c r="BT175" s="41"/>
      <c r="BU175" s="41"/>
      <c r="BV175" s="41"/>
      <c r="BW175" s="41"/>
      <c r="BX175" s="41"/>
      <c r="BY175" s="41"/>
      <c r="BZ175" s="41"/>
      <c r="CA175" s="41"/>
      <c r="CB175" s="41"/>
      <c r="CC175" s="41"/>
      <c r="CD175" s="41"/>
      <c r="CE175" s="41"/>
      <c r="CF175" s="41"/>
      <c r="CG175" s="41"/>
      <c r="CH175" s="41"/>
      <c r="CI175" s="41"/>
      <c r="CJ175" s="41"/>
      <c r="CK175" s="41"/>
      <c r="CL175" s="41"/>
      <c r="CM175" s="41"/>
      <c r="CN175" s="41"/>
      <c r="CO175" s="41"/>
      <c r="CP175" s="41"/>
      <c r="CQ175" s="41"/>
      <c r="CR175" s="41"/>
      <c r="CS175" s="41"/>
      <c r="CT175" s="41"/>
      <c r="CU175" s="41"/>
      <c r="CV175" s="41"/>
      <c r="CW175" s="41"/>
      <c r="CX175" s="21"/>
      <c r="CY175" s="21"/>
      <c r="CZ175" s="21"/>
      <c r="DA175" s="21"/>
      <c r="DB175" s="21"/>
      <c r="DC175" s="21"/>
      <c r="DD175" s="21"/>
      <c r="DE175" s="21"/>
      <c r="DF175" s="21"/>
      <c r="DG175" s="21"/>
      <c r="DH175" s="21"/>
      <c r="DI175" s="21"/>
      <c r="DJ175" s="21"/>
      <c r="DK175" s="21"/>
      <c r="DL175" s="21"/>
      <c r="DM175" s="21"/>
      <c r="DN175" s="21"/>
      <c r="DO175" s="21"/>
      <c r="DP175" s="21"/>
      <c r="DQ175" s="21"/>
      <c r="DR175" s="21"/>
      <c r="DS175" s="21"/>
      <c r="DT175" s="21"/>
      <c r="DU175" s="21"/>
      <c r="DV175" s="21"/>
      <c r="DW175" s="21"/>
      <c r="DX175" s="21"/>
      <c r="DY175" s="21"/>
      <c r="DZ175" s="21"/>
      <c r="EA175" s="21"/>
    </row>
    <row r="176" spans="1:131">
      <c r="A176" s="21" t="s">
        <v>604</v>
      </c>
      <c r="B176" s="21"/>
      <c r="C176" s="51">
        <v>0.27538458578376129</v>
      </c>
      <c r="D176" s="51">
        <v>7.4393565149959151E-2</v>
      </c>
      <c r="E176" s="51">
        <v>1.487871302999183E-2</v>
      </c>
      <c r="F176" s="51">
        <v>8.9272278179950981E-2</v>
      </c>
      <c r="G176" s="51">
        <v>0.10083312725035573</v>
      </c>
      <c r="H176" s="51">
        <v>0.1602390446361891</v>
      </c>
      <c r="I176" s="51">
        <v>2839.756461425317</v>
      </c>
      <c r="J176" s="51">
        <v>6.4261672042361608</v>
      </c>
      <c r="K176" s="51">
        <v>22.423202089124281</v>
      </c>
      <c r="L176" s="79">
        <v>1.4796008069826327</v>
      </c>
      <c r="M176" s="51">
        <v>2.2427658098634761E-3</v>
      </c>
      <c r="N176" s="51">
        <v>5.1768548528883946E-5</v>
      </c>
      <c r="O176" s="51">
        <v>1.7268027357371547E-2</v>
      </c>
      <c r="P176" s="51">
        <v>1.5526757712615167E-2</v>
      </c>
      <c r="Q176" s="51">
        <v>1.786730657917978E-2</v>
      </c>
      <c r="R176" s="51">
        <v>1.6622329831015449E-2</v>
      </c>
      <c r="S176" s="51">
        <v>1.6970414284334785E-2</v>
      </c>
      <c r="T176" s="51">
        <v>1.6798412933610611E-2</v>
      </c>
      <c r="U176" s="51">
        <v>1.5958779038724776E-2</v>
      </c>
      <c r="V176" s="51">
        <v>1.6628441742463015E-2</v>
      </c>
      <c r="W176" s="51">
        <v>1.5536279887751801E-2</v>
      </c>
      <c r="X176" s="51">
        <v>1.7714311271789757E-2</v>
      </c>
      <c r="Y176" s="51">
        <v>1.5676202364572248E-2</v>
      </c>
      <c r="Z176" s="51">
        <v>1.7067286381223672E-2</v>
      </c>
      <c r="AA176" s="51"/>
      <c r="AB176" s="51">
        <v>7.3313081525858753E-3</v>
      </c>
      <c r="AC176" s="51">
        <v>6.298844787065664E-3</v>
      </c>
      <c r="AD176" s="51">
        <v>6.0419182773864891E-3</v>
      </c>
      <c r="AE176" s="51">
        <v>6.308769979535102E-3</v>
      </c>
      <c r="AF176" s="51">
        <v>6.1897492113093958E-3</v>
      </c>
      <c r="AG176" s="51">
        <v>5.4313332832013079E-3</v>
      </c>
      <c r="AH176" s="51">
        <v>6.3770756830958397E-3</v>
      </c>
      <c r="AI176" s="51">
        <v>5.2298471008779355E-3</v>
      </c>
      <c r="AJ176" s="51">
        <v>6.4385090681151041E-3</v>
      </c>
      <c r="AK176" s="51">
        <v>5.7827855034779446E-3</v>
      </c>
      <c r="AL176" s="51">
        <v>6.9381543028154673E-3</v>
      </c>
      <c r="AM176" s="41">
        <v>7.3817410496425139E-3</v>
      </c>
      <c r="AN176" s="41"/>
      <c r="AO176" s="41"/>
      <c r="AP176" s="41"/>
      <c r="AQ176" s="41"/>
      <c r="AR176" s="41"/>
      <c r="AS176" s="41"/>
      <c r="AT176" s="41"/>
      <c r="AU176" s="41"/>
      <c r="AV176" s="41"/>
      <c r="AW176" s="41"/>
      <c r="AX176" s="41"/>
      <c r="AY176" s="41"/>
      <c r="AZ176" s="41"/>
      <c r="BA176" s="41"/>
      <c r="BB176" s="41"/>
      <c r="BC176" s="41"/>
      <c r="BD176" s="41"/>
      <c r="BE176" s="41"/>
      <c r="BF176" s="41"/>
      <c r="BG176" s="41"/>
      <c r="BH176" s="41"/>
      <c r="BI176" s="41"/>
      <c r="BJ176" s="41"/>
      <c r="BK176" s="41"/>
      <c r="BL176" s="41"/>
      <c r="BM176" s="41"/>
      <c r="BN176" s="41"/>
      <c r="BO176" s="41"/>
      <c r="BP176" s="41"/>
      <c r="BQ176" s="41"/>
      <c r="BR176" s="41"/>
      <c r="BS176" s="41"/>
      <c r="BT176" s="41"/>
      <c r="BU176" s="41"/>
      <c r="BV176" s="41"/>
      <c r="BW176" s="41"/>
      <c r="BX176" s="41"/>
      <c r="BY176" s="41"/>
      <c r="BZ176" s="41"/>
      <c r="CA176" s="41"/>
      <c r="CB176" s="41"/>
      <c r="CC176" s="41"/>
      <c r="CD176" s="41"/>
      <c r="CE176" s="41"/>
      <c r="CF176" s="41"/>
      <c r="CG176" s="41"/>
      <c r="CH176" s="41"/>
      <c r="CI176" s="41"/>
      <c r="CJ176" s="41"/>
      <c r="CK176" s="41"/>
      <c r="CL176" s="41"/>
      <c r="CM176" s="41"/>
      <c r="CN176" s="41"/>
      <c r="CO176" s="41"/>
      <c r="CP176" s="41"/>
      <c r="CQ176" s="41"/>
      <c r="CR176" s="41"/>
      <c r="CS176" s="41"/>
      <c r="CT176" s="41"/>
      <c r="CU176" s="41"/>
      <c r="CV176" s="41"/>
      <c r="CW176" s="41"/>
      <c r="CX176" s="21"/>
      <c r="CY176" s="21"/>
      <c r="CZ176" s="21"/>
      <c r="DA176" s="21"/>
      <c r="DB176" s="21"/>
      <c r="DC176" s="21"/>
      <c r="DD176" s="21"/>
      <c r="DE176" s="21"/>
      <c r="DF176" s="21"/>
      <c r="DG176" s="21"/>
      <c r="DH176" s="21"/>
      <c r="DI176" s="21"/>
      <c r="DJ176" s="21"/>
      <c r="DK176" s="21"/>
      <c r="DL176" s="21"/>
      <c r="DM176" s="21"/>
      <c r="DN176" s="21"/>
      <c r="DO176" s="21"/>
      <c r="DP176" s="21"/>
      <c r="DQ176" s="21"/>
      <c r="DR176" s="21"/>
      <c r="DS176" s="21"/>
      <c r="DT176" s="21"/>
      <c r="DU176" s="21"/>
      <c r="DV176" s="21"/>
      <c r="DW176" s="21"/>
      <c r="DX176" s="21"/>
      <c r="DY176" s="21"/>
      <c r="DZ176" s="21"/>
      <c r="EA176" s="21"/>
    </row>
    <row r="177" spans="1:131">
      <c r="A177" s="21" t="s">
        <v>612</v>
      </c>
      <c r="B177" s="21"/>
      <c r="C177" s="51">
        <v>9.3426618846957771E-3</v>
      </c>
      <c r="D177" s="51">
        <v>2.5253478577887392E-3</v>
      </c>
      <c r="E177" s="51">
        <v>5.0506957155774788E-4</v>
      </c>
      <c r="F177" s="51">
        <v>3.0304174293464868E-3</v>
      </c>
      <c r="G177" s="51">
        <v>3.4228595091865275E-3</v>
      </c>
      <c r="H177" s="51">
        <v>5.4373765464613023E-3</v>
      </c>
      <c r="I177" s="51">
        <v>2841.4232483957276</v>
      </c>
      <c r="J177" s="51">
        <v>6.4362036069651287</v>
      </c>
      <c r="K177" s="51">
        <v>22.430136352820817</v>
      </c>
      <c r="L177" s="79">
        <v>1.4792908698282921</v>
      </c>
      <c r="M177" s="51">
        <v>7.6106061538849313E-5</v>
      </c>
      <c r="N177" s="51">
        <v>1.756293090226213E-6</v>
      </c>
      <c r="O177" s="51">
        <v>5.8583286554127927E-4</v>
      </c>
      <c r="P177" s="51">
        <v>5.2675877650051753E-4</v>
      </c>
      <c r="Q177" s="51">
        <v>6.0616393500888656E-4</v>
      </c>
      <c r="R177" s="51">
        <v>5.6392701466963181E-4</v>
      </c>
      <c r="S177" s="51">
        <v>5.7573608286938689E-4</v>
      </c>
      <c r="T177" s="51">
        <v>5.6990078726286821E-4</v>
      </c>
      <c r="U177" s="51">
        <v>5.414154762040707E-4</v>
      </c>
      <c r="V177" s="51">
        <v>5.6413436658790022E-4</v>
      </c>
      <c r="W177" s="51">
        <v>5.2708182458418293E-4</v>
      </c>
      <c r="X177" s="51">
        <v>6.0097343597343041E-4</v>
      </c>
      <c r="Y177" s="51">
        <v>5.3182881645840894E-4</v>
      </c>
      <c r="Z177" s="51">
        <v>5.7902255311505636E-4</v>
      </c>
      <c r="AA177" s="51"/>
      <c r="AB177" s="51">
        <v>2.487210133682158E-4</v>
      </c>
      <c r="AC177" s="51">
        <v>2.1369379459728347E-4</v>
      </c>
      <c r="AD177" s="51">
        <v>2.0497733901820328E-4</v>
      </c>
      <c r="AE177" s="51">
        <v>2.1403051539492206E-4</v>
      </c>
      <c r="AF177" s="51">
        <v>2.0999263218651816E-4</v>
      </c>
      <c r="AG177" s="51">
        <v>1.8426271137735053E-4</v>
      </c>
      <c r="AH177" s="51">
        <v>2.1634784587058395E-4</v>
      </c>
      <c r="AI177" s="51">
        <v>1.7742711718267924E-4</v>
      </c>
      <c r="AJ177" s="51">
        <v>2.1843202695513453E-4</v>
      </c>
      <c r="AK177" s="51">
        <v>1.9618603400387008E-4</v>
      </c>
      <c r="AL177" s="51">
        <v>2.3538292664626833E-4</v>
      </c>
      <c r="AM177" s="41">
        <v>2.5043199331912646E-4</v>
      </c>
      <c r="AN177" s="41"/>
      <c r="AO177" s="41"/>
      <c r="AP177" s="41"/>
      <c r="AQ177" s="41"/>
      <c r="AR177" s="41"/>
      <c r="AS177" s="41"/>
      <c r="AT177" s="41"/>
      <c r="AU177" s="41"/>
      <c r="AV177" s="41"/>
      <c r="AW177" s="41"/>
      <c r="AX177" s="41"/>
      <c r="AY177" s="41"/>
      <c r="AZ177" s="41"/>
      <c r="BA177" s="41"/>
      <c r="BB177" s="41"/>
      <c r="BC177" s="41"/>
      <c r="BD177" s="41"/>
      <c r="BE177" s="41"/>
      <c r="BF177" s="41"/>
      <c r="BG177" s="41"/>
      <c r="BH177" s="41"/>
      <c r="BI177" s="41"/>
      <c r="BJ177" s="41"/>
      <c r="BK177" s="41"/>
      <c r="BL177" s="41"/>
      <c r="BM177" s="41"/>
      <c r="BN177" s="41"/>
      <c r="BO177" s="41"/>
      <c r="BP177" s="41"/>
      <c r="BQ177" s="41"/>
      <c r="BR177" s="41"/>
      <c r="BS177" s="41"/>
      <c r="BT177" s="41"/>
      <c r="BU177" s="41"/>
      <c r="BV177" s="41"/>
      <c r="BW177" s="41"/>
      <c r="BX177" s="41"/>
      <c r="BY177" s="41"/>
      <c r="BZ177" s="41"/>
      <c r="CA177" s="41"/>
      <c r="CB177" s="41"/>
      <c r="CC177" s="41"/>
      <c r="CD177" s="41"/>
      <c r="CE177" s="41"/>
      <c r="CF177" s="41"/>
      <c r="CG177" s="41"/>
      <c r="CH177" s="41"/>
      <c r="CI177" s="41"/>
      <c r="CJ177" s="41"/>
      <c r="CK177" s="41"/>
      <c r="CL177" s="41"/>
      <c r="CM177" s="41"/>
      <c r="CN177" s="41"/>
      <c r="CO177" s="41"/>
      <c r="CP177" s="41"/>
      <c r="CQ177" s="41"/>
      <c r="CR177" s="41"/>
      <c r="CS177" s="41"/>
      <c r="CT177" s="41"/>
      <c r="CU177" s="41"/>
      <c r="CV177" s="41"/>
      <c r="CW177" s="41"/>
      <c r="CX177" s="21"/>
      <c r="CY177" s="21"/>
      <c r="CZ177" s="21"/>
      <c r="DA177" s="21"/>
      <c r="DB177" s="21"/>
      <c r="DC177" s="21"/>
      <c r="DD177" s="21"/>
      <c r="DE177" s="21"/>
      <c r="DF177" s="21"/>
      <c r="DG177" s="21"/>
      <c r="DH177" s="21"/>
      <c r="DI177" s="21"/>
      <c r="DJ177" s="21"/>
      <c r="DK177" s="21"/>
      <c r="DL177" s="21"/>
      <c r="DM177" s="21"/>
      <c r="DN177" s="21"/>
      <c r="DO177" s="21"/>
      <c r="DP177" s="21"/>
      <c r="DQ177" s="21"/>
      <c r="DR177" s="21"/>
      <c r="DS177" s="21"/>
      <c r="DT177" s="21"/>
      <c r="DU177" s="21"/>
      <c r="DV177" s="21"/>
      <c r="DW177" s="21"/>
      <c r="DX177" s="21"/>
      <c r="DY177" s="21"/>
      <c r="DZ177" s="21"/>
      <c r="EA177" s="21"/>
    </row>
    <row r="178" spans="1:131">
      <c r="A178" s="21" t="s">
        <v>608</v>
      </c>
      <c r="B178" s="21"/>
      <c r="C178" s="51">
        <v>6.7090175771572017E-2</v>
      </c>
      <c r="D178" s="51">
        <v>1.8176694699322857E-2</v>
      </c>
      <c r="E178" s="51">
        <v>3.6353389398645717E-3</v>
      </c>
      <c r="F178" s="51">
        <v>2.1812033639187427E-2</v>
      </c>
      <c r="G178" s="51">
        <v>2.4636713752233638E-2</v>
      </c>
      <c r="H178" s="51">
        <v>3.9078092175483928E-2</v>
      </c>
      <c r="I178" s="51">
        <v>2848.0088549752322</v>
      </c>
      <c r="J178" s="51">
        <v>6.4758582245136314</v>
      </c>
      <c r="K178" s="51">
        <v>22.457534174758862</v>
      </c>
      <c r="L178" s="79">
        <v>1.4780675527161369</v>
      </c>
      <c r="M178" s="51">
        <v>5.4704048118995165E-4</v>
      </c>
      <c r="N178" s="51">
        <v>1.2612038579999505E-5</v>
      </c>
      <c r="O178" s="51">
        <v>4.2068984628793483E-3</v>
      </c>
      <c r="P178" s="51">
        <v>3.7826841365766412E-3</v>
      </c>
      <c r="Q178" s="51">
        <v>4.3528970060183452E-3</v>
      </c>
      <c r="R178" s="51">
        <v>4.0495913266966584E-3</v>
      </c>
      <c r="S178" s="51">
        <v>4.1343929036988048E-3</v>
      </c>
      <c r="T178" s="51">
        <v>4.0924893206780253E-3</v>
      </c>
      <c r="U178" s="51">
        <v>3.8879347141399061E-3</v>
      </c>
      <c r="V178" s="51">
        <v>4.0510803323799303E-3</v>
      </c>
      <c r="W178" s="51">
        <v>3.785003962872751E-3</v>
      </c>
      <c r="X178" s="51">
        <v>4.3156237431165416E-3</v>
      </c>
      <c r="Y178" s="51">
        <v>3.8190923761278373E-3</v>
      </c>
      <c r="Z178" s="51">
        <v>4.1579932297269992E-3</v>
      </c>
      <c r="AA178" s="51"/>
      <c r="AB178" s="51">
        <v>1.7860794611749434E-3</v>
      </c>
      <c r="AC178" s="51">
        <v>1.5345470506977251E-3</v>
      </c>
      <c r="AD178" s="51">
        <v>1.4719536973126978E-3</v>
      </c>
      <c r="AE178" s="51">
        <v>1.5369650615150194E-3</v>
      </c>
      <c r="AF178" s="51">
        <v>1.5079687971162551E-3</v>
      </c>
      <c r="AG178" s="51">
        <v>1.3232008015513707E-3</v>
      </c>
      <c r="AH178" s="51">
        <v>1.5536059408331132E-3</v>
      </c>
      <c r="AI178" s="51">
        <v>1.27411401861054E-3</v>
      </c>
      <c r="AJ178" s="51">
        <v>1.5685725613774504E-3</v>
      </c>
      <c r="AK178" s="51">
        <v>1.40882284596087E-3</v>
      </c>
      <c r="AL178" s="51">
        <v>1.6902979169345603E-3</v>
      </c>
      <c r="AM178" s="41">
        <v>1.798366103575678E-3</v>
      </c>
      <c r="AN178" s="41"/>
      <c r="AO178" s="41"/>
      <c r="AP178" s="41"/>
      <c r="AQ178" s="41"/>
      <c r="AR178" s="41"/>
      <c r="AS178" s="41"/>
      <c r="AT178" s="41"/>
      <c r="AU178" s="41"/>
      <c r="AV178" s="41"/>
      <c r="AW178" s="41"/>
      <c r="AX178" s="41"/>
      <c r="AY178" s="41"/>
      <c r="AZ178" s="41"/>
      <c r="BA178" s="41"/>
      <c r="BB178" s="41"/>
      <c r="BC178" s="41"/>
      <c r="BD178" s="41"/>
      <c r="BE178" s="41"/>
      <c r="BF178" s="41"/>
      <c r="BG178" s="41"/>
      <c r="BH178" s="41"/>
      <c r="BI178" s="41"/>
      <c r="BJ178" s="41"/>
      <c r="BK178" s="41"/>
      <c r="BL178" s="41"/>
      <c r="BM178" s="41"/>
      <c r="BN178" s="41"/>
      <c r="BO178" s="41"/>
      <c r="BP178" s="41"/>
      <c r="BQ178" s="41"/>
      <c r="BR178" s="41"/>
      <c r="BS178" s="41"/>
      <c r="BT178" s="41"/>
      <c r="BU178" s="41"/>
      <c r="BV178" s="41"/>
      <c r="BW178" s="41"/>
      <c r="BX178" s="41"/>
      <c r="BY178" s="41"/>
      <c r="BZ178" s="41"/>
      <c r="CA178" s="41"/>
      <c r="CB178" s="41"/>
      <c r="CC178" s="41"/>
      <c r="CD178" s="41"/>
      <c r="CE178" s="41"/>
      <c r="CF178" s="41"/>
      <c r="CG178" s="41"/>
      <c r="CH178" s="41"/>
      <c r="CI178" s="41"/>
      <c r="CJ178" s="41"/>
      <c r="CK178" s="41"/>
      <c r="CL178" s="41"/>
      <c r="CM178" s="41"/>
      <c r="CN178" s="41"/>
      <c r="CO178" s="41"/>
      <c r="CP178" s="41"/>
      <c r="CQ178" s="41"/>
      <c r="CR178" s="41"/>
      <c r="CS178" s="41"/>
      <c r="CT178" s="41"/>
      <c r="CU178" s="41"/>
      <c r="CV178" s="41"/>
      <c r="CW178" s="41"/>
      <c r="CX178" s="21"/>
      <c r="CY178" s="21"/>
      <c r="CZ178" s="21"/>
      <c r="DA178" s="21"/>
      <c r="DB178" s="21"/>
      <c r="DC178" s="21"/>
      <c r="DD178" s="21"/>
      <c r="DE178" s="21"/>
      <c r="DF178" s="21"/>
      <c r="DG178" s="21"/>
      <c r="DH178" s="21"/>
      <c r="DI178" s="21"/>
      <c r="DJ178" s="21"/>
      <c r="DK178" s="21"/>
      <c r="DL178" s="21"/>
      <c r="DM178" s="21"/>
      <c r="DN178" s="21"/>
      <c r="DO178" s="21"/>
      <c r="DP178" s="21"/>
      <c r="DQ178" s="21"/>
      <c r="DR178" s="21"/>
      <c r="DS178" s="21"/>
      <c r="DT178" s="21"/>
      <c r="DU178" s="21"/>
      <c r="DV178" s="21"/>
      <c r="DW178" s="21"/>
      <c r="DX178" s="21"/>
      <c r="DY178" s="21"/>
      <c r="DZ178" s="21"/>
      <c r="EA178" s="21"/>
    </row>
    <row r="179" spans="1:131">
      <c r="A179" s="21" t="s">
        <v>607</v>
      </c>
      <c r="B179" s="21"/>
      <c r="C179" s="51">
        <v>0.15030384953743686</v>
      </c>
      <c r="D179" s="51">
        <v>4.1724955322146207E-2</v>
      </c>
      <c r="E179" s="51">
        <v>8.344991064429241E-3</v>
      </c>
      <c r="F179" s="51">
        <v>5.0069946386575449E-2</v>
      </c>
      <c r="G179" s="51">
        <v>5.6554054386727913E-2</v>
      </c>
      <c r="H179" s="51">
        <v>8.8311181491703111E-2</v>
      </c>
      <c r="I179" s="51">
        <v>2918.1736309232297</v>
      </c>
      <c r="J179" s="51">
        <v>6.898348897469079</v>
      </c>
      <c r="K179" s="51">
        <v>22.74943773968312</v>
      </c>
      <c r="L179" s="79">
        <v>1.4651585274379024</v>
      </c>
      <c r="M179" s="51">
        <v>1.2379276203694153E-3</v>
      </c>
      <c r="N179" s="51">
        <v>2.8255075013409478E-5</v>
      </c>
      <c r="O179" s="51">
        <v>9.4248230282893471E-3</v>
      </c>
      <c r="P179" s="51">
        <v>8.4744447420657398E-3</v>
      </c>
      <c r="Q179" s="51">
        <v>9.7519073265234738E-3</v>
      </c>
      <c r="R179" s="51">
        <v>9.0724037976635322E-3</v>
      </c>
      <c r="S179" s="51">
        <v>9.26238695575907E-3</v>
      </c>
      <c r="T179" s="51">
        <v>9.168509278960622E-3</v>
      </c>
      <c r="U179" s="51">
        <v>8.7102403230411071E-3</v>
      </c>
      <c r="V179" s="51">
        <v>9.0757396554639481E-3</v>
      </c>
      <c r="W179" s="51">
        <v>8.4796419086933944E-3</v>
      </c>
      <c r="X179" s="51">
        <v>9.6684030752000501E-3</v>
      </c>
      <c r="Y179" s="51">
        <v>8.5560110592871746E-3</v>
      </c>
      <c r="Z179" s="51">
        <v>9.3152593742850502E-3</v>
      </c>
      <c r="AA179" s="51"/>
      <c r="AB179" s="51">
        <v>4.0013998399464129E-3</v>
      </c>
      <c r="AC179" s="51">
        <v>3.4378852993543732E-3</v>
      </c>
      <c r="AD179" s="51">
        <v>3.2976557968820721E-3</v>
      </c>
      <c r="AE179" s="51">
        <v>3.443302431294822E-3</v>
      </c>
      <c r="AF179" s="51">
        <v>3.3783413529965842E-3</v>
      </c>
      <c r="AG179" s="51">
        <v>2.9644008514949369E-3</v>
      </c>
      <c r="AH179" s="51">
        <v>3.4805834220275546E-3</v>
      </c>
      <c r="AI179" s="51">
        <v>2.854430466821393E-3</v>
      </c>
      <c r="AJ179" s="51">
        <v>3.5141135276877218E-3</v>
      </c>
      <c r="AK179" s="51">
        <v>3.1562221238646869E-3</v>
      </c>
      <c r="AL179" s="51">
        <v>3.7868179783190656E-3</v>
      </c>
      <c r="AM179" s="41">
        <v>4.0289259215147196E-3</v>
      </c>
      <c r="AN179" s="41"/>
      <c r="AO179" s="41"/>
      <c r="AP179" s="41"/>
      <c r="AQ179" s="41"/>
      <c r="AR179" s="41"/>
      <c r="AS179" s="41"/>
      <c r="AT179" s="41"/>
      <c r="AU179" s="41"/>
      <c r="AV179" s="41"/>
      <c r="AW179" s="41"/>
      <c r="AX179" s="41"/>
      <c r="AY179" s="41"/>
      <c r="AZ179" s="41"/>
      <c r="BA179" s="41"/>
      <c r="BB179" s="41"/>
      <c r="BC179" s="41"/>
      <c r="BD179" s="41"/>
      <c r="BE179" s="41"/>
      <c r="BF179" s="41"/>
      <c r="BG179" s="41"/>
      <c r="BH179" s="41"/>
      <c r="BI179" s="41"/>
      <c r="BJ179" s="41"/>
      <c r="BK179" s="41"/>
      <c r="BL179" s="41"/>
      <c r="BM179" s="41"/>
      <c r="BN179" s="41"/>
      <c r="BO179" s="41"/>
      <c r="BP179" s="41"/>
      <c r="BQ179" s="41"/>
      <c r="BR179" s="41"/>
      <c r="BS179" s="41"/>
      <c r="BT179" s="41"/>
      <c r="BU179" s="41"/>
      <c r="BV179" s="41"/>
      <c r="BW179" s="41"/>
      <c r="BX179" s="41"/>
      <c r="BY179" s="41"/>
      <c r="BZ179" s="41"/>
      <c r="CA179" s="41"/>
      <c r="CB179" s="41"/>
      <c r="CC179" s="41"/>
      <c r="CD179" s="41"/>
      <c r="CE179" s="41"/>
      <c r="CF179" s="41"/>
      <c r="CG179" s="41"/>
      <c r="CH179" s="41"/>
      <c r="CI179" s="41"/>
      <c r="CJ179" s="41"/>
      <c r="CK179" s="41"/>
      <c r="CL179" s="41"/>
      <c r="CM179" s="41"/>
      <c r="CN179" s="41"/>
      <c r="CO179" s="41"/>
      <c r="CP179" s="41"/>
      <c r="CQ179" s="41"/>
      <c r="CR179" s="41"/>
      <c r="CS179" s="41"/>
      <c r="CT179" s="41"/>
      <c r="CU179" s="41"/>
      <c r="CV179" s="41"/>
      <c r="CW179" s="41"/>
      <c r="CX179" s="21"/>
      <c r="CY179" s="21"/>
      <c r="CZ179" s="21"/>
      <c r="DA179" s="21"/>
      <c r="DB179" s="21"/>
      <c r="DC179" s="21"/>
      <c r="DD179" s="21"/>
      <c r="DE179" s="21"/>
      <c r="DF179" s="21"/>
      <c r="DG179" s="21"/>
      <c r="DH179" s="21"/>
      <c r="DI179" s="21"/>
      <c r="DJ179" s="21"/>
      <c r="DK179" s="21"/>
      <c r="DL179" s="21"/>
      <c r="DM179" s="21"/>
      <c r="DN179" s="21"/>
      <c r="DO179" s="21"/>
      <c r="DP179" s="21"/>
      <c r="DQ179" s="21"/>
      <c r="DR179" s="21"/>
      <c r="DS179" s="21"/>
      <c r="DT179" s="21"/>
      <c r="DU179" s="21"/>
      <c r="DV179" s="21"/>
      <c r="DW179" s="21"/>
      <c r="DX179" s="21"/>
      <c r="DY179" s="21"/>
      <c r="DZ179" s="21"/>
      <c r="EA179" s="21"/>
    </row>
    <row r="180" spans="1:131">
      <c r="A180" s="21" t="s">
        <v>609</v>
      </c>
      <c r="B180" s="21"/>
      <c r="C180" s="51">
        <v>5.0252909280169969E-2</v>
      </c>
      <c r="D180" s="51">
        <v>1.4246466342755214E-2</v>
      </c>
      <c r="E180" s="51">
        <v>2.8492932685510431E-3</v>
      </c>
      <c r="F180" s="51">
        <v>1.7095759611306258E-2</v>
      </c>
      <c r="G180" s="51">
        <v>1.9309677533416812E-2</v>
      </c>
      <c r="H180" s="51">
        <v>2.9751464998300663E-2</v>
      </c>
      <c r="I180" s="51">
        <v>2980.1031689550032</v>
      </c>
      <c r="J180" s="51">
        <v>7.271251851199815</v>
      </c>
      <c r="K180" s="51">
        <v>23.007080590833723</v>
      </c>
      <c r="L180" s="79">
        <v>1.4539505435039299</v>
      </c>
      <c r="M180" s="51">
        <v>4.1754432754591498E-4</v>
      </c>
      <c r="N180" s="51">
        <v>9.4468619780733091E-6</v>
      </c>
      <c r="O180" s="51">
        <v>3.1511154110814275E-3</v>
      </c>
      <c r="P180" s="51">
        <v>2.8333639100625346E-3</v>
      </c>
      <c r="Q180" s="51">
        <v>3.2604734722136782E-3</v>
      </c>
      <c r="R180" s="51">
        <v>3.0332868146766812E-3</v>
      </c>
      <c r="S180" s="51">
        <v>3.0968061885178499E-3</v>
      </c>
      <c r="T180" s="51">
        <v>3.0654189260484982E-3</v>
      </c>
      <c r="U180" s="51">
        <v>2.9122003069737708E-3</v>
      </c>
      <c r="V180" s="51">
        <v>3.034402132480794E-3</v>
      </c>
      <c r="W180" s="51">
        <v>2.8351015418255085E-3</v>
      </c>
      <c r="X180" s="51">
        <v>3.2325544829184681E-3</v>
      </c>
      <c r="Y180" s="51">
        <v>2.8606349663412725E-3</v>
      </c>
      <c r="Z180" s="51">
        <v>3.1144836655737354E-3</v>
      </c>
      <c r="AA180" s="51"/>
      <c r="AB180" s="51">
        <v>1.3378365475624715E-3</v>
      </c>
      <c r="AC180" s="51">
        <v>1.1494298954801837E-3</v>
      </c>
      <c r="AD180" s="51">
        <v>1.1025452648614003E-3</v>
      </c>
      <c r="AE180" s="51">
        <v>1.151241070914478E-3</v>
      </c>
      <c r="AF180" s="51">
        <v>1.1295218455951673E-3</v>
      </c>
      <c r="AG180" s="51">
        <v>9.9112409641330629E-4</v>
      </c>
      <c r="AH180" s="51">
        <v>1.1637056767840718E-3</v>
      </c>
      <c r="AI180" s="51">
        <v>9.5435636370710909E-4</v>
      </c>
      <c r="AJ180" s="51">
        <v>1.1749162037471568E-3</v>
      </c>
      <c r="AK180" s="51">
        <v>1.0552580292970603E-3</v>
      </c>
      <c r="AL180" s="51">
        <v>1.2660927907743715E-3</v>
      </c>
      <c r="AM180" s="41">
        <v>1.3470396763189719E-3</v>
      </c>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c r="CX180" s="21"/>
      <c r="CY180" s="21"/>
      <c r="CZ180" s="21"/>
      <c r="DA180" s="21"/>
      <c r="DB180" s="21"/>
      <c r="DC180" s="21"/>
      <c r="DD180" s="21"/>
      <c r="DE180" s="21"/>
      <c r="DF180" s="21"/>
      <c r="DG180" s="21"/>
      <c r="DH180" s="21"/>
      <c r="DI180" s="21"/>
      <c r="DJ180" s="21"/>
      <c r="DK180" s="21"/>
      <c r="DL180" s="21"/>
      <c r="DM180" s="21"/>
      <c r="DN180" s="21"/>
      <c r="DO180" s="21"/>
      <c r="DP180" s="21"/>
      <c r="DQ180" s="21"/>
      <c r="DR180" s="21"/>
      <c r="DS180" s="21"/>
      <c r="DT180" s="21"/>
      <c r="DU180" s="21"/>
      <c r="DV180" s="21"/>
      <c r="DW180" s="21"/>
      <c r="DX180" s="21"/>
      <c r="DY180" s="21"/>
      <c r="DZ180" s="21"/>
      <c r="EA180" s="21"/>
    </row>
    <row r="181" spans="1:131">
      <c r="A181" s="21" t="s">
        <v>603</v>
      </c>
      <c r="B181" s="21"/>
      <c r="C181" s="51">
        <v>0.55151731520215008</v>
      </c>
      <c r="D181" s="51">
        <v>0.15754401460060197</v>
      </c>
      <c r="E181" s="51">
        <v>3.1508802920120392E-2</v>
      </c>
      <c r="F181" s="51">
        <v>0.18905281752072237</v>
      </c>
      <c r="G181" s="51">
        <v>0.21353534596349585</v>
      </c>
      <c r="H181" s="51">
        <v>0.32742411739020161</v>
      </c>
      <c r="I181" s="51">
        <v>3002.8117628084065</v>
      </c>
      <c r="J181" s="51">
        <v>7.4079895371593194</v>
      </c>
      <c r="K181" s="51">
        <v>23.10155419829081</v>
      </c>
      <c r="L181" s="79">
        <v>1.449883597354668</v>
      </c>
      <c r="M181" s="51">
        <v>4.5971801434080851E-3</v>
      </c>
      <c r="N181" s="51">
        <v>1.0367773786359064E-4</v>
      </c>
      <c r="O181" s="51">
        <v>3.4582967161615255E-2</v>
      </c>
      <c r="P181" s="51">
        <v>3.1095697324830984E-2</v>
      </c>
      <c r="Q181" s="51">
        <v>3.5783153680869595E-2</v>
      </c>
      <c r="R181" s="51">
        <v>3.3289817927590178E-2</v>
      </c>
      <c r="S181" s="51">
        <v>3.3986932483264801E-2</v>
      </c>
      <c r="T181" s="51">
        <v>3.3642462501793043E-2</v>
      </c>
      <c r="U181" s="51">
        <v>3.1960913659317976E-2</v>
      </c>
      <c r="V181" s="51">
        <v>3.3302058354855633E-2</v>
      </c>
      <c r="W181" s="51">
        <v>3.1114767544216337E-2</v>
      </c>
      <c r="X181" s="51">
        <v>3.5476747420220958E-2</v>
      </c>
      <c r="Y181" s="51">
        <v>3.1394992628466491E-2</v>
      </c>
      <c r="Z181" s="51">
        <v>3.4180939851695048E-2</v>
      </c>
      <c r="AA181" s="51"/>
      <c r="AB181" s="51">
        <v>1.4682533438559008E-2</v>
      </c>
      <c r="AC181" s="51">
        <v>1.261480179055963E-2</v>
      </c>
      <c r="AD181" s="51">
        <v>1.2100250773046313E-2</v>
      </c>
      <c r="AE181" s="51">
        <v>1.2634679139497043E-2</v>
      </c>
      <c r="AF181" s="51">
        <v>1.2396314256588593E-2</v>
      </c>
      <c r="AG181" s="51">
        <v>1.0877421994386368E-2</v>
      </c>
      <c r="AH181" s="51">
        <v>1.2771476114293566E-2</v>
      </c>
      <c r="AI181" s="51">
        <v>1.0473902247596424E-2</v>
      </c>
      <c r="AJ181" s="51">
        <v>1.2894509781821382E-2</v>
      </c>
      <c r="AK181" s="51">
        <v>1.1581281233265508E-2</v>
      </c>
      <c r="AL181" s="51">
        <v>1.3895157648916861E-2</v>
      </c>
      <c r="AM181" s="41">
        <v>1.4783536244883051E-2</v>
      </c>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c r="CX181" s="21"/>
      <c r="CY181" s="21"/>
      <c r="CZ181" s="21"/>
      <c r="DA181" s="21"/>
      <c r="DB181" s="21"/>
      <c r="DC181" s="21"/>
      <c r="DD181" s="21"/>
      <c r="DE181" s="21"/>
      <c r="DF181" s="21"/>
      <c r="DG181" s="21"/>
      <c r="DH181" s="21"/>
      <c r="DI181" s="21"/>
      <c r="DJ181" s="21"/>
      <c r="DK181" s="21"/>
      <c r="DL181" s="21"/>
      <c r="DM181" s="21"/>
      <c r="DN181" s="21"/>
      <c r="DO181" s="21"/>
      <c r="DP181" s="21"/>
      <c r="DQ181" s="21"/>
      <c r="DR181" s="21"/>
      <c r="DS181" s="21"/>
      <c r="DT181" s="21"/>
      <c r="DU181" s="21"/>
      <c r="DV181" s="21"/>
      <c r="DW181" s="21"/>
      <c r="DX181" s="21"/>
      <c r="DY181" s="21"/>
      <c r="DZ181" s="21"/>
      <c r="EA181" s="21"/>
    </row>
    <row r="182" spans="1:131">
      <c r="A182" s="21" t="s">
        <v>610</v>
      </c>
      <c r="B182" s="21"/>
      <c r="C182" s="51">
        <v>3.3584256817579289E-2</v>
      </c>
      <c r="D182" s="51">
        <v>9.645363993277414E-3</v>
      </c>
      <c r="E182" s="51">
        <v>1.9290727986554829E-3</v>
      </c>
      <c r="F182" s="51">
        <v>1.1574436791932896E-2</v>
      </c>
      <c r="G182" s="51">
        <v>1.3073337901600413E-2</v>
      </c>
      <c r="H182" s="51">
        <v>1.9977707824712997E-2</v>
      </c>
      <c r="I182" s="51">
        <v>3019.0355811077434</v>
      </c>
      <c r="J182" s="51">
        <v>7.5056797502125692</v>
      </c>
      <c r="K182" s="51">
        <v>23.169049466882125</v>
      </c>
      <c r="L182" s="79">
        <v>1.4469919340167574</v>
      </c>
      <c r="M182" s="51">
        <v>2.8058158514963531E-4</v>
      </c>
      <c r="N182" s="51">
        <v>6.3133825152891921E-6</v>
      </c>
      <c r="O182" s="51">
        <v>2.1059053245570157E-3</v>
      </c>
      <c r="P182" s="51">
        <v>1.893550494413862E-3</v>
      </c>
      <c r="Q182" s="51">
        <v>2.1789898337475572E-3</v>
      </c>
      <c r="R182" s="51">
        <v>2.0271599166036213E-3</v>
      </c>
      <c r="S182" s="51">
        <v>2.0696102143979308E-3</v>
      </c>
      <c r="T182" s="51">
        <v>2.048633958521986E-3</v>
      </c>
      <c r="U182" s="51">
        <v>1.9462372311295081E-3</v>
      </c>
      <c r="V182" s="51">
        <v>2.02790528876422E-3</v>
      </c>
      <c r="W182" s="51">
        <v>1.8947117619348473E-3</v>
      </c>
      <c r="X182" s="51">
        <v>2.1603314412284285E-3</v>
      </c>
      <c r="Y182" s="51">
        <v>1.911775870235301E-3</v>
      </c>
      <c r="Z182" s="51">
        <v>2.0814241558758623E-3</v>
      </c>
      <c r="AA182" s="51"/>
      <c r="AB182" s="51">
        <v>8.9408248869307476E-4</v>
      </c>
      <c r="AC182" s="51">
        <v>7.6816943250771407E-4</v>
      </c>
      <c r="AD182" s="51">
        <v>7.3683621224140212E-4</v>
      </c>
      <c r="AE182" s="51">
        <v>7.6937984961188437E-4</v>
      </c>
      <c r="AF182" s="51">
        <v>7.5486478866415064E-4</v>
      </c>
      <c r="AG182" s="51">
        <v>6.623729186793683E-4</v>
      </c>
      <c r="AH182" s="51">
        <v>7.7771000463476049E-4</v>
      </c>
      <c r="AI182" s="51">
        <v>6.3780086911064207E-4</v>
      </c>
      <c r="AJ182" s="51">
        <v>7.8520205279638221E-4</v>
      </c>
      <c r="AK182" s="51">
        <v>7.0523392918685993E-4</v>
      </c>
      <c r="AL182" s="51">
        <v>8.4613579689864985E-4</v>
      </c>
      <c r="AM182" s="41">
        <v>9.0023298314425909E-4</v>
      </c>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c r="CX182" s="21"/>
      <c r="CY182" s="21"/>
      <c r="CZ182" s="21"/>
      <c r="DA182" s="21"/>
      <c r="DB182" s="21"/>
      <c r="DC182" s="21"/>
      <c r="DD182" s="21"/>
      <c r="DE182" s="21"/>
      <c r="DF182" s="21"/>
      <c r="DG182" s="21"/>
      <c r="DH182" s="21"/>
      <c r="DI182" s="21"/>
      <c r="DJ182" s="21"/>
      <c r="DK182" s="21"/>
      <c r="DL182" s="21"/>
      <c r="DM182" s="21"/>
      <c r="DN182" s="21"/>
      <c r="DO182" s="21"/>
      <c r="DP182" s="21"/>
      <c r="DQ182" s="21"/>
      <c r="DR182" s="21"/>
      <c r="DS182" s="21"/>
      <c r="DT182" s="21"/>
      <c r="DU182" s="21"/>
      <c r="DV182" s="21"/>
      <c r="DW182" s="21"/>
      <c r="DX182" s="21"/>
      <c r="DY182" s="21"/>
      <c r="DZ182" s="21"/>
      <c r="EA182" s="21"/>
    </row>
    <row r="183" spans="1:131">
      <c r="A183" s="21" t="s">
        <v>611</v>
      </c>
      <c r="B183" s="21"/>
      <c r="C183" s="51">
        <v>3.1913819825702218E-2</v>
      </c>
      <c r="D183" s="51">
        <v>9.974714303395367E-3</v>
      </c>
      <c r="E183" s="51">
        <v>1.9949428606790736E-3</v>
      </c>
      <c r="F183" s="51">
        <v>1.196965716407444E-2</v>
      </c>
      <c r="G183" s="51">
        <v>1.3519739706153344E-2</v>
      </c>
      <c r="H183" s="51">
        <v>1.9599815349991719E-2</v>
      </c>
      <c r="I183" s="51">
        <v>3285.5420419728753</v>
      </c>
      <c r="J183" s="51">
        <v>9.1104236188644645</v>
      </c>
      <c r="K183" s="51">
        <v>24.277785081737264</v>
      </c>
      <c r="L183" s="79">
        <v>1.4010895589688948</v>
      </c>
      <c r="M183" s="51">
        <v>2.7660911060242808E-4</v>
      </c>
      <c r="N183" s="51">
        <v>5.9993631295188704E-6</v>
      </c>
      <c r="O183" s="51">
        <v>2.0011603491169282E-3</v>
      </c>
      <c r="P183" s="51">
        <v>1.799367770376319E-3</v>
      </c>
      <c r="Q183" s="51">
        <v>2.0706097304453827E-3</v>
      </c>
      <c r="R183" s="51">
        <v>1.9263316347232658E-3</v>
      </c>
      <c r="S183" s="51">
        <v>1.9666705102479986E-3</v>
      </c>
      <c r="T183" s="51">
        <v>1.9467375858936234E-3</v>
      </c>
      <c r="U183" s="51">
        <v>1.8494339377439772E-3</v>
      </c>
      <c r="V183" s="51">
        <v>1.9270399330478544E-3</v>
      </c>
      <c r="W183" s="51">
        <v>1.8004712779702335E-3</v>
      </c>
      <c r="X183" s="51">
        <v>2.0528793819571882E-3</v>
      </c>
      <c r="Y183" s="51">
        <v>1.8166866398508005E-3</v>
      </c>
      <c r="Z183" s="51">
        <v>1.9778968417343856E-3</v>
      </c>
      <c r="AA183" s="51"/>
      <c r="AB183" s="51">
        <v>8.4961199553865521E-4</v>
      </c>
      <c r="AC183" s="51">
        <v>7.2996169002110829E-4</v>
      </c>
      <c r="AD183" s="51">
        <v>7.0018694313390896E-4</v>
      </c>
      <c r="AE183" s="51">
        <v>7.3111190256224803E-4</v>
      </c>
      <c r="AF183" s="51">
        <v>7.1731880175429489E-4</v>
      </c>
      <c r="AG183" s="51">
        <v>6.2942735636457435E-4</v>
      </c>
      <c r="AH183" s="51">
        <v>7.390277265736069E-4</v>
      </c>
      <c r="AI183" s="51">
        <v>6.0607748839089696E-4</v>
      </c>
      <c r="AJ183" s="51">
        <v>7.4614713006239646E-4</v>
      </c>
      <c r="AK183" s="51">
        <v>6.7015651628951948E-4</v>
      </c>
      <c r="AL183" s="51">
        <v>8.0405010945979447E-4</v>
      </c>
      <c r="AM183" s="41">
        <v>8.5545657244325208E-4</v>
      </c>
      <c r="AN183" s="41"/>
      <c r="AO183" s="41"/>
      <c r="AP183" s="41"/>
      <c r="AQ183" s="41"/>
      <c r="AR183" s="41"/>
      <c r="AS183" s="41"/>
      <c r="AT183" s="41"/>
      <c r="AU183" s="41"/>
      <c r="AV183" s="41"/>
      <c r="AW183" s="41"/>
      <c r="AX183" s="41"/>
      <c r="AY183" s="41"/>
      <c r="AZ183" s="41"/>
      <c r="BA183" s="41"/>
      <c r="BB183" s="41"/>
      <c r="BC183" s="41"/>
      <c r="BD183" s="41"/>
      <c r="BE183" s="41"/>
      <c r="BF183" s="41"/>
      <c r="BG183" s="41"/>
      <c r="BH183" s="41"/>
      <c r="BI183" s="41"/>
      <c r="BJ183" s="41"/>
      <c r="BK183" s="41"/>
      <c r="BL183" s="41"/>
      <c r="BM183" s="41"/>
      <c r="BN183" s="41"/>
      <c r="BO183" s="41"/>
      <c r="BP183" s="41"/>
      <c r="BQ183" s="41"/>
      <c r="BR183" s="41"/>
      <c r="BS183" s="41"/>
      <c r="BT183" s="41"/>
      <c r="BU183" s="41"/>
      <c r="BV183" s="41"/>
      <c r="BW183" s="41"/>
      <c r="BX183" s="41"/>
      <c r="BY183" s="41"/>
      <c r="BZ183" s="41"/>
      <c r="CA183" s="41"/>
      <c r="CB183" s="41"/>
      <c r="CC183" s="41"/>
      <c r="CD183" s="41"/>
      <c r="CE183" s="41"/>
      <c r="CF183" s="41"/>
      <c r="CG183" s="41"/>
      <c r="CH183" s="41"/>
      <c r="CI183" s="41"/>
      <c r="CJ183" s="41"/>
      <c r="CK183" s="41"/>
      <c r="CL183" s="41"/>
      <c r="CM183" s="41"/>
      <c r="CN183" s="41"/>
      <c r="CO183" s="41"/>
      <c r="CP183" s="41"/>
      <c r="CQ183" s="41"/>
      <c r="CR183" s="41"/>
      <c r="CS183" s="41"/>
      <c r="CT183" s="41"/>
      <c r="CU183" s="41"/>
      <c r="CV183" s="41"/>
      <c r="CW183" s="41"/>
      <c r="CX183" s="21"/>
      <c r="CY183" s="21"/>
      <c r="CZ183" s="21"/>
      <c r="DA183" s="21"/>
      <c r="DB183" s="21"/>
      <c r="DC183" s="21"/>
      <c r="DD183" s="21"/>
      <c r="DE183" s="21"/>
      <c r="DF183" s="21"/>
      <c r="DG183" s="21"/>
      <c r="DH183" s="21"/>
      <c r="DI183" s="21"/>
      <c r="DJ183" s="21"/>
      <c r="DK183" s="21"/>
      <c r="DL183" s="21"/>
      <c r="DM183" s="21"/>
      <c r="DN183" s="21"/>
      <c r="DO183" s="21"/>
      <c r="DP183" s="21"/>
      <c r="DQ183" s="21"/>
      <c r="DR183" s="21"/>
      <c r="DS183" s="21"/>
      <c r="DT183" s="21"/>
      <c r="DU183" s="21"/>
      <c r="DV183" s="21"/>
      <c r="DW183" s="21"/>
      <c r="DX183" s="21"/>
      <c r="DY183" s="21"/>
      <c r="DZ183" s="21"/>
      <c r="EA183" s="21"/>
    </row>
    <row r="184" spans="1:131">
      <c r="A184" s="21"/>
      <c r="B184" s="21"/>
      <c r="C184" s="41"/>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c r="AV184" s="41"/>
      <c r="AW184" s="41"/>
      <c r="AX184" s="41"/>
      <c r="AY184" s="41"/>
      <c r="AZ184" s="41"/>
      <c r="BA184" s="41"/>
      <c r="BB184" s="41"/>
      <c r="BC184" s="41"/>
      <c r="BD184" s="41"/>
      <c r="BE184" s="41"/>
      <c r="BF184" s="41"/>
      <c r="BG184" s="41"/>
      <c r="BH184" s="41"/>
      <c r="BI184" s="41"/>
      <c r="BJ184" s="41"/>
      <c r="BK184" s="41"/>
      <c r="BL184" s="41"/>
      <c r="BM184" s="41"/>
      <c r="BN184" s="41"/>
      <c r="BO184" s="41"/>
      <c r="BP184" s="41"/>
      <c r="BQ184" s="41"/>
      <c r="BR184" s="41"/>
      <c r="BS184" s="41"/>
      <c r="BT184" s="41"/>
      <c r="BU184" s="41"/>
      <c r="BV184" s="41"/>
      <c r="BW184" s="41"/>
      <c r="BX184" s="41"/>
      <c r="BY184" s="41"/>
      <c r="BZ184" s="41"/>
      <c r="CA184" s="41"/>
      <c r="CB184" s="41"/>
      <c r="CC184" s="41"/>
      <c r="CD184" s="41"/>
      <c r="CE184" s="41"/>
      <c r="CF184" s="41"/>
      <c r="CG184" s="41"/>
      <c r="CH184" s="41"/>
      <c r="CI184" s="41"/>
      <c r="CJ184" s="41"/>
      <c r="CK184" s="41"/>
      <c r="CL184" s="41"/>
      <c r="CM184" s="41"/>
      <c r="CN184" s="41"/>
      <c r="CO184" s="41"/>
      <c r="CP184" s="41"/>
      <c r="CQ184" s="41"/>
      <c r="CR184" s="41"/>
      <c r="CS184" s="41"/>
      <c r="CT184" s="41"/>
      <c r="CU184" s="41"/>
      <c r="CV184" s="41"/>
      <c r="CW184" s="41"/>
      <c r="CX184" s="21"/>
      <c r="CY184" s="21"/>
      <c r="CZ184" s="21"/>
      <c r="DA184" s="21"/>
      <c r="DB184" s="21"/>
      <c r="DC184" s="21"/>
      <c r="DD184" s="21"/>
      <c r="DE184" s="21"/>
      <c r="DF184" s="21"/>
      <c r="DG184" s="21"/>
      <c r="DH184" s="21"/>
      <c r="DI184" s="21"/>
      <c r="DJ184" s="21"/>
      <c r="DK184" s="21"/>
      <c r="DL184" s="21"/>
      <c r="DM184" s="21"/>
      <c r="DN184" s="21"/>
      <c r="DO184" s="21"/>
      <c r="DP184" s="21"/>
      <c r="DQ184" s="21"/>
      <c r="DR184" s="21"/>
      <c r="DS184" s="21"/>
      <c r="DT184" s="21"/>
      <c r="DU184" s="21"/>
      <c r="DV184" s="21"/>
      <c r="DW184" s="21"/>
      <c r="DX184" s="21"/>
      <c r="DY184" s="21"/>
      <c r="DZ184" s="21"/>
      <c r="EA184" s="21"/>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dimension ref="A1:EA40"/>
  <sheetViews>
    <sheetView workbookViewId="0">
      <selection sqref="A1:EA40"/>
    </sheetView>
  </sheetViews>
  <sheetFormatPr defaultRowHeight="12.75"/>
  <sheetData>
    <row r="1" spans="1:131" ht="13.5" thickBot="1">
      <c r="A1" s="57" t="s">
        <v>259</v>
      </c>
      <c r="B1" s="59"/>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87"/>
      <c r="AT1" s="41"/>
      <c r="AU1" s="41"/>
      <c r="AV1" s="41"/>
      <c r="AW1" s="41"/>
      <c r="AX1" s="41"/>
      <c r="AY1" s="41"/>
      <c r="AZ1" s="87"/>
      <c r="BA1" s="41"/>
      <c r="BB1" s="41"/>
      <c r="BC1" s="41"/>
      <c r="BD1" s="41"/>
      <c r="BE1" s="41"/>
      <c r="BF1" s="41"/>
      <c r="BG1" s="41"/>
      <c r="BH1" s="87"/>
      <c r="BI1" s="41"/>
      <c r="BJ1" s="41"/>
      <c r="BK1" s="41"/>
      <c r="BL1" s="41"/>
      <c r="BM1" s="41"/>
      <c r="BN1" s="41"/>
      <c r="BO1" s="41"/>
      <c r="BP1" s="41"/>
      <c r="BQ1" s="41"/>
      <c r="BR1" s="41"/>
      <c r="BS1" s="41"/>
      <c r="BT1" s="41"/>
      <c r="BU1" s="41"/>
      <c r="BV1" s="41"/>
      <c r="BW1" s="41"/>
      <c r="BX1" s="41"/>
      <c r="BY1" s="41"/>
      <c r="BZ1" s="41"/>
      <c r="CA1" s="41"/>
      <c r="CB1" s="41"/>
      <c r="CC1" s="41"/>
      <c r="CD1" s="87"/>
      <c r="CE1" s="41"/>
      <c r="CF1" s="41"/>
      <c r="CG1" s="41"/>
      <c r="CH1" s="41"/>
      <c r="CI1" s="41"/>
      <c r="CJ1" s="41"/>
      <c r="CK1" s="41"/>
      <c r="CL1" s="41"/>
      <c r="CM1" s="41"/>
      <c r="CN1" s="41"/>
      <c r="CO1" s="41"/>
      <c r="CP1" s="41"/>
      <c r="CQ1" s="41"/>
      <c r="CR1" s="41"/>
      <c r="CS1" s="41"/>
      <c r="CT1" s="41"/>
      <c r="CU1" s="41"/>
      <c r="CV1" s="41"/>
      <c r="CW1" s="87"/>
      <c r="CX1" s="21"/>
      <c r="CY1" s="21"/>
      <c r="CZ1" s="21"/>
      <c r="DA1" s="21"/>
      <c r="DB1" s="21"/>
      <c r="DC1" s="21"/>
      <c r="DD1" s="21"/>
      <c r="DE1" s="21"/>
      <c r="DF1" s="21"/>
      <c r="DG1" s="21"/>
      <c r="DH1" s="21"/>
      <c r="DI1" s="21"/>
      <c r="DJ1" s="21"/>
      <c r="DK1" s="21"/>
      <c r="DL1" s="21"/>
      <c r="DM1" s="21"/>
      <c r="DN1" s="21"/>
      <c r="DO1" s="21"/>
      <c r="DP1" s="21"/>
      <c r="DQ1" s="21"/>
      <c r="DR1" s="21"/>
      <c r="DS1" s="21"/>
      <c r="DT1" s="21"/>
      <c r="DU1" s="21"/>
      <c r="DV1" s="21"/>
      <c r="DW1" s="21"/>
      <c r="DX1" s="21"/>
      <c r="DY1" s="21"/>
      <c r="DZ1" s="21"/>
      <c r="EA1" s="21"/>
    </row>
    <row r="2" spans="1:131" ht="13.5" thickBot="1">
      <c r="A2" s="90"/>
      <c r="B2" s="91"/>
      <c r="C2" s="92"/>
      <c r="D2" s="92"/>
      <c r="E2" s="92"/>
      <c r="F2" s="92"/>
      <c r="G2" s="92"/>
      <c r="H2" s="92"/>
      <c r="I2" s="92"/>
      <c r="J2" s="92"/>
      <c r="K2" s="92"/>
      <c r="L2" s="92"/>
      <c r="M2" s="92"/>
      <c r="N2" s="92"/>
      <c r="O2" s="93" t="s">
        <v>374</v>
      </c>
      <c r="P2" s="94"/>
      <c r="Q2" s="94"/>
      <c r="R2" s="94"/>
      <c r="S2" s="94"/>
      <c r="T2" s="94"/>
      <c r="U2" s="94"/>
      <c r="V2" s="94"/>
      <c r="W2" s="94"/>
      <c r="X2" s="94"/>
      <c r="Y2" s="94"/>
      <c r="Z2" s="83"/>
      <c r="AA2" s="92"/>
      <c r="AB2" s="93" t="s">
        <v>375</v>
      </c>
      <c r="AC2" s="94"/>
      <c r="AD2" s="94"/>
      <c r="AE2" s="94"/>
      <c r="AF2" s="94"/>
      <c r="AG2" s="94"/>
      <c r="AH2" s="94"/>
      <c r="AI2" s="94"/>
      <c r="AJ2" s="94"/>
      <c r="AK2" s="94"/>
      <c r="AL2" s="94"/>
      <c r="AM2" s="83"/>
      <c r="AN2" s="41"/>
      <c r="AO2" s="41"/>
      <c r="AP2" s="41"/>
      <c r="AQ2" s="41"/>
      <c r="AR2" s="41"/>
      <c r="AS2" s="87"/>
      <c r="AT2" s="41"/>
      <c r="AU2" s="41"/>
      <c r="AV2" s="41"/>
      <c r="AW2" s="41"/>
      <c r="AX2" s="41"/>
      <c r="AY2" s="41"/>
      <c r="AZ2" s="87"/>
      <c r="BA2" s="41"/>
      <c r="BB2" s="41"/>
      <c r="BC2" s="41"/>
      <c r="BD2" s="41"/>
      <c r="BE2" s="41"/>
      <c r="BF2" s="41"/>
      <c r="BG2" s="41"/>
      <c r="BH2" s="87"/>
      <c r="BI2" s="41"/>
      <c r="BJ2" s="41"/>
      <c r="BK2" s="41"/>
      <c r="BL2" s="41"/>
      <c r="BM2" s="41"/>
      <c r="BN2" s="41"/>
      <c r="BO2" s="41"/>
      <c r="BP2" s="41"/>
      <c r="BQ2" s="41"/>
      <c r="BR2" s="41"/>
      <c r="BS2" s="41"/>
      <c r="BT2" s="41"/>
      <c r="BU2" s="41"/>
      <c r="BV2" s="41"/>
      <c r="BW2" s="41"/>
      <c r="BX2" s="41"/>
      <c r="BY2" s="41"/>
      <c r="BZ2" s="41"/>
      <c r="CA2" s="41"/>
      <c r="CB2" s="41"/>
      <c r="CC2" s="41"/>
      <c r="CD2" s="87"/>
      <c r="CE2" s="41"/>
      <c r="CF2" s="41"/>
      <c r="CG2" s="41"/>
      <c r="CH2" s="41"/>
      <c r="CI2" s="41"/>
      <c r="CJ2" s="41"/>
      <c r="CK2" s="41"/>
      <c r="CL2" s="41"/>
      <c r="CM2" s="41"/>
      <c r="CN2" s="41"/>
      <c r="CO2" s="41"/>
      <c r="CP2" s="41"/>
      <c r="CQ2" s="41"/>
      <c r="CR2" s="41"/>
      <c r="CS2" s="41"/>
      <c r="CT2" s="41"/>
      <c r="CU2" s="41"/>
      <c r="CV2" s="41"/>
      <c r="CW2" s="87"/>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row>
    <row r="3" spans="1:131" ht="204">
      <c r="A3" s="75" t="s">
        <v>152</v>
      </c>
      <c r="B3" s="76" t="s">
        <v>153</v>
      </c>
      <c r="C3" s="77" t="s">
        <v>54</v>
      </c>
      <c r="D3" s="77" t="s">
        <v>236</v>
      </c>
      <c r="E3" s="77" t="s">
        <v>237</v>
      </c>
      <c r="F3" s="77" t="s">
        <v>238</v>
      </c>
      <c r="G3" s="77" t="s">
        <v>239</v>
      </c>
      <c r="H3" s="77" t="s">
        <v>240</v>
      </c>
      <c r="I3" s="77" t="s">
        <v>241</v>
      </c>
      <c r="J3" s="77" t="s">
        <v>242</v>
      </c>
      <c r="K3" s="77" t="s">
        <v>53</v>
      </c>
      <c r="L3" s="77" t="s">
        <v>215</v>
      </c>
      <c r="M3" s="77" t="s">
        <v>243</v>
      </c>
      <c r="N3" s="77" t="s">
        <v>376</v>
      </c>
      <c r="O3" s="77" t="s">
        <v>244</v>
      </c>
      <c r="P3" s="77" t="s">
        <v>245</v>
      </c>
      <c r="Q3" s="77" t="s">
        <v>246</v>
      </c>
      <c r="R3" s="77" t="s">
        <v>247</v>
      </c>
      <c r="S3" s="77" t="s">
        <v>248</v>
      </c>
      <c r="T3" s="77" t="s">
        <v>249</v>
      </c>
      <c r="U3" s="77" t="s">
        <v>250</v>
      </c>
      <c r="V3" s="77" t="s">
        <v>251</v>
      </c>
      <c r="W3" s="77" t="s">
        <v>252</v>
      </c>
      <c r="X3" s="77" t="s">
        <v>253</v>
      </c>
      <c r="Y3" s="77" t="s">
        <v>254</v>
      </c>
      <c r="Z3" s="77" t="s">
        <v>255</v>
      </c>
      <c r="AA3" s="77"/>
      <c r="AB3" s="77" t="s">
        <v>244</v>
      </c>
      <c r="AC3" s="77" t="s">
        <v>245</v>
      </c>
      <c r="AD3" s="77" t="s">
        <v>246</v>
      </c>
      <c r="AE3" s="77" t="s">
        <v>247</v>
      </c>
      <c r="AF3" s="77" t="s">
        <v>248</v>
      </c>
      <c r="AG3" s="77" t="s">
        <v>249</v>
      </c>
      <c r="AH3" s="77" t="s">
        <v>250</v>
      </c>
      <c r="AI3" s="77" t="s">
        <v>251</v>
      </c>
      <c r="AJ3" s="77" t="s">
        <v>252</v>
      </c>
      <c r="AK3" s="77" t="s">
        <v>253</v>
      </c>
      <c r="AL3" s="77" t="s">
        <v>254</v>
      </c>
      <c r="AM3" s="77" t="s">
        <v>255</v>
      </c>
      <c r="AN3" s="41"/>
      <c r="AO3" s="41"/>
      <c r="AP3" s="41"/>
      <c r="AQ3" s="41"/>
      <c r="AR3" s="41"/>
      <c r="AS3" s="87"/>
      <c r="AT3" s="41"/>
      <c r="AU3" s="41"/>
      <c r="AV3" s="41"/>
      <c r="AW3" s="41"/>
      <c r="AX3" s="41"/>
      <c r="AY3" s="41"/>
      <c r="AZ3" s="87"/>
      <c r="BA3" s="41"/>
      <c r="BB3" s="41"/>
      <c r="BC3" s="41"/>
      <c r="BD3" s="41"/>
      <c r="BE3" s="41"/>
      <c r="BF3" s="41"/>
      <c r="BG3" s="41"/>
      <c r="BH3" s="87"/>
      <c r="BI3" s="41"/>
      <c r="BJ3" s="41"/>
      <c r="BK3" s="41"/>
      <c r="BL3" s="41"/>
      <c r="BM3" s="41"/>
      <c r="BN3" s="41"/>
      <c r="BO3" s="41"/>
      <c r="BP3" s="41"/>
      <c r="BQ3" s="41"/>
      <c r="BR3" s="41"/>
      <c r="BS3" s="41"/>
      <c r="BT3" s="41"/>
      <c r="BU3" s="41"/>
      <c r="BV3" s="41"/>
      <c r="BW3" s="41"/>
      <c r="BX3" s="41"/>
      <c r="BY3" s="41"/>
      <c r="BZ3" s="41"/>
      <c r="CA3" s="41"/>
      <c r="CB3" s="41"/>
      <c r="CC3" s="41"/>
      <c r="CD3" s="87"/>
      <c r="CE3" s="41"/>
      <c r="CF3" s="41"/>
      <c r="CG3" s="41"/>
      <c r="CH3" s="41"/>
      <c r="CI3" s="41"/>
      <c r="CJ3" s="41"/>
      <c r="CK3" s="41"/>
      <c r="CL3" s="41"/>
      <c r="CM3" s="41"/>
      <c r="CN3" s="41"/>
      <c r="CO3" s="41"/>
      <c r="CP3" s="41"/>
      <c r="CQ3" s="41"/>
      <c r="CR3" s="41"/>
      <c r="CS3" s="41"/>
      <c r="CT3" s="41"/>
      <c r="CU3" s="41"/>
      <c r="CV3" s="41"/>
      <c r="CW3" s="87"/>
      <c r="CX3" s="21"/>
      <c r="CY3" s="21"/>
      <c r="CZ3" s="21"/>
      <c r="DA3" s="21"/>
      <c r="DB3" s="21"/>
      <c r="DC3" s="21"/>
      <c r="DD3" s="21"/>
      <c r="DE3" s="21"/>
      <c r="DF3" s="21"/>
      <c r="DG3" s="21"/>
      <c r="DH3" s="21"/>
      <c r="DI3" s="21"/>
      <c r="DJ3" s="21"/>
      <c r="DK3" s="21"/>
      <c r="DL3" s="21"/>
      <c r="DM3" s="21"/>
      <c r="DN3" s="21"/>
      <c r="DO3" s="21"/>
      <c r="DP3" s="21"/>
      <c r="DQ3" s="21"/>
      <c r="DR3" s="21"/>
      <c r="DS3" s="21"/>
      <c r="DT3" s="21"/>
      <c r="DU3" s="21"/>
      <c r="DV3" s="21"/>
      <c r="DW3" s="21"/>
      <c r="DX3" s="21"/>
      <c r="DY3" s="21"/>
      <c r="DZ3" s="21"/>
      <c r="EA3" s="21"/>
    </row>
    <row r="4" spans="1:131">
      <c r="A4" s="21" t="s">
        <v>603</v>
      </c>
      <c r="B4" s="21"/>
      <c r="C4" s="51">
        <v>1.6055346059078448</v>
      </c>
      <c r="D4" s="51">
        <v>0.48460592762557725</v>
      </c>
      <c r="E4" s="51">
        <v>9.6921185525115458E-2</v>
      </c>
      <c r="F4" s="51">
        <v>0.58152711315069272</v>
      </c>
      <c r="G4" s="51">
        <v>0.65683545435748392</v>
      </c>
      <c r="H4" s="51">
        <v>0.97294107621372017</v>
      </c>
      <c r="I4" s="51">
        <v>3172.8855251423124</v>
      </c>
      <c r="J4" s="51">
        <v>8.4320728799718179</v>
      </c>
      <c r="K4" s="51">
        <v>23.809104915222353</v>
      </c>
      <c r="L4" s="79">
        <v>1.420133054139552</v>
      </c>
      <c r="M4" s="51">
        <v>1.3703467497529969E-2</v>
      </c>
      <c r="N4" s="51">
        <v>3.0181862185274126E-4</v>
      </c>
      <c r="O4" s="51">
        <v>0.10067526262996179</v>
      </c>
      <c r="P4" s="51">
        <v>9.0523392056245461E-2</v>
      </c>
      <c r="Q4" s="51">
        <v>0.104169152916073</v>
      </c>
      <c r="R4" s="51">
        <v>9.6910746469540815E-2</v>
      </c>
      <c r="S4" s="51">
        <v>9.8940132515212734E-2</v>
      </c>
      <c r="T4" s="51">
        <v>9.7937338113831832E-2</v>
      </c>
      <c r="U4" s="51">
        <v>9.3042143015327192E-2</v>
      </c>
      <c r="V4" s="51">
        <v>9.6946379855880796E-2</v>
      </c>
      <c r="W4" s="51">
        <v>9.057890780583569E-2</v>
      </c>
      <c r="X4" s="51">
        <v>0.10327716667850967</v>
      </c>
      <c r="Y4" s="51">
        <v>9.1394677425040038E-2</v>
      </c>
      <c r="Z4" s="51">
        <v>9.950491178003365E-2</v>
      </c>
      <c r="AA4" s="51"/>
      <c r="AB4" s="51">
        <v>4.2742657189947263E-2</v>
      </c>
      <c r="AC4" s="51">
        <v>3.6723236538798651E-2</v>
      </c>
      <c r="AD4" s="51">
        <v>3.5225315363250576E-2</v>
      </c>
      <c r="AE4" s="51">
        <v>3.6781101941593897E-2</v>
      </c>
      <c r="AF4" s="51">
        <v>3.6087192507032594E-2</v>
      </c>
      <c r="AG4" s="51">
        <v>3.1665510680565404E-2</v>
      </c>
      <c r="AH4" s="51">
        <v>3.7179334727701102E-2</v>
      </c>
      <c r="AI4" s="51">
        <v>3.0490815163705772E-2</v>
      </c>
      <c r="AJ4" s="51">
        <v>3.7537500836838156E-2</v>
      </c>
      <c r="AK4" s="51">
        <v>3.3714531326987367E-2</v>
      </c>
      <c r="AL4" s="51">
        <v>4.0450509612203263E-2</v>
      </c>
      <c r="AM4" s="41">
        <v>4.3036688757727905E-2</v>
      </c>
      <c r="AN4" s="41"/>
      <c r="AO4" s="41"/>
      <c r="AP4" s="41"/>
      <c r="AQ4" s="41"/>
      <c r="AR4" s="41"/>
      <c r="AS4" s="87"/>
      <c r="AT4" s="41"/>
      <c r="AU4" s="41"/>
      <c r="AV4" s="41"/>
      <c r="AW4" s="41"/>
      <c r="AX4" s="41"/>
      <c r="AY4" s="41"/>
      <c r="AZ4" s="87"/>
      <c r="BA4" s="41"/>
      <c r="BB4" s="41"/>
      <c r="BC4" s="41"/>
      <c r="BD4" s="41"/>
      <c r="BE4" s="41"/>
      <c r="BF4" s="41"/>
      <c r="BG4" s="41"/>
      <c r="BH4" s="87"/>
      <c r="BI4" s="41"/>
      <c r="BJ4" s="41"/>
      <c r="BK4" s="41"/>
      <c r="BL4" s="41"/>
      <c r="BM4" s="41"/>
      <c r="BN4" s="41"/>
      <c r="BO4" s="41"/>
      <c r="BP4" s="41"/>
      <c r="BQ4" s="41"/>
      <c r="BR4" s="41"/>
      <c r="BS4" s="41"/>
      <c r="BT4" s="41"/>
      <c r="BU4" s="41"/>
      <c r="BV4" s="41"/>
      <c r="BW4" s="41"/>
      <c r="BX4" s="41"/>
      <c r="BY4" s="41"/>
      <c r="BZ4" s="41"/>
      <c r="CA4" s="41"/>
      <c r="CB4" s="41"/>
      <c r="CC4" s="41"/>
      <c r="CD4" s="87"/>
      <c r="CE4" s="41"/>
      <c r="CF4" s="41"/>
      <c r="CG4" s="41"/>
      <c r="CH4" s="41"/>
      <c r="CI4" s="41"/>
      <c r="CJ4" s="41"/>
      <c r="CK4" s="41"/>
      <c r="CL4" s="41"/>
      <c r="CM4" s="41"/>
      <c r="CN4" s="41"/>
      <c r="CO4" s="41"/>
      <c r="CP4" s="41"/>
      <c r="CQ4" s="41"/>
      <c r="CR4" s="41"/>
      <c r="CS4" s="41"/>
      <c r="CT4" s="41"/>
      <c r="CU4" s="41"/>
      <c r="CV4" s="41"/>
      <c r="CW4" s="87"/>
      <c r="CX4" s="21"/>
      <c r="CY4" s="21"/>
      <c r="CZ4" s="21"/>
      <c r="DA4" s="21"/>
      <c r="DB4" s="21"/>
      <c r="DC4" s="21"/>
      <c r="DD4" s="21"/>
      <c r="DE4" s="21"/>
      <c r="DF4" s="21"/>
      <c r="DG4" s="21"/>
      <c r="DH4" s="21"/>
      <c r="DI4" s="21"/>
      <c r="DJ4" s="21"/>
      <c r="DK4" s="21"/>
      <c r="DL4" s="21"/>
      <c r="DM4" s="21"/>
      <c r="DN4" s="21"/>
      <c r="DO4" s="21"/>
      <c r="DP4" s="21"/>
      <c r="DQ4" s="21"/>
      <c r="DR4" s="21"/>
      <c r="DS4" s="21"/>
      <c r="DT4" s="21"/>
      <c r="DU4" s="21"/>
      <c r="DV4" s="21"/>
      <c r="DW4" s="21"/>
      <c r="DX4" s="21"/>
      <c r="DY4" s="21"/>
      <c r="DZ4" s="21"/>
      <c r="EA4" s="21"/>
    </row>
    <row r="5" spans="1:131">
      <c r="A5" s="21" t="s">
        <v>609</v>
      </c>
      <c r="B5" s="21"/>
      <c r="C5" s="51">
        <v>1.6055346059078448</v>
      </c>
      <c r="D5" s="51">
        <v>0.48460592762557725</v>
      </c>
      <c r="E5" s="51">
        <v>9.6921185525115458E-2</v>
      </c>
      <c r="F5" s="51">
        <v>0.58152711315069272</v>
      </c>
      <c r="G5" s="51">
        <v>0.65683545435748392</v>
      </c>
      <c r="H5" s="51">
        <v>0.97294107621372017</v>
      </c>
      <c r="I5" s="51">
        <v>3172.8855251423124</v>
      </c>
      <c r="J5" s="51">
        <v>8.4320728799718179</v>
      </c>
      <c r="K5" s="51">
        <v>23.809104915222353</v>
      </c>
      <c r="L5" s="79">
        <v>1.420133054139552</v>
      </c>
      <c r="M5" s="51">
        <v>1.3703467497529969E-2</v>
      </c>
      <c r="N5" s="51">
        <v>3.0181862185274126E-4</v>
      </c>
      <c r="O5" s="51">
        <v>0.10067526262996179</v>
      </c>
      <c r="P5" s="51">
        <v>9.0523392056245461E-2</v>
      </c>
      <c r="Q5" s="51">
        <v>0.104169152916073</v>
      </c>
      <c r="R5" s="51">
        <v>9.6910746469540815E-2</v>
      </c>
      <c r="S5" s="51">
        <v>9.8940132515212734E-2</v>
      </c>
      <c r="T5" s="51">
        <v>9.7937338113831832E-2</v>
      </c>
      <c r="U5" s="51">
        <v>9.3042143015327192E-2</v>
      </c>
      <c r="V5" s="51">
        <v>9.6946379855880796E-2</v>
      </c>
      <c r="W5" s="51">
        <v>9.057890780583569E-2</v>
      </c>
      <c r="X5" s="51">
        <v>0.10327716667850967</v>
      </c>
      <c r="Y5" s="51">
        <v>9.1394677425040038E-2</v>
      </c>
      <c r="Z5" s="51">
        <v>9.950491178003365E-2</v>
      </c>
      <c r="AA5" s="51"/>
      <c r="AB5" s="51">
        <v>4.2742657189947263E-2</v>
      </c>
      <c r="AC5" s="51">
        <v>3.6723236538798651E-2</v>
      </c>
      <c r="AD5" s="51">
        <v>3.5225315363250576E-2</v>
      </c>
      <c r="AE5" s="51">
        <v>3.6781101941593897E-2</v>
      </c>
      <c r="AF5" s="51">
        <v>3.6087192507032594E-2</v>
      </c>
      <c r="AG5" s="51">
        <v>3.1665510680565404E-2</v>
      </c>
      <c r="AH5" s="51">
        <v>3.7179334727701102E-2</v>
      </c>
      <c r="AI5" s="51">
        <v>3.0490815163705772E-2</v>
      </c>
      <c r="AJ5" s="51">
        <v>3.7537500836838156E-2</v>
      </c>
      <c r="AK5" s="51">
        <v>3.3714531326987367E-2</v>
      </c>
      <c r="AL5" s="51">
        <v>4.0450509612203263E-2</v>
      </c>
      <c r="AM5" s="41">
        <v>4.3036688757727905E-2</v>
      </c>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21"/>
      <c r="CY5" s="21"/>
      <c r="CZ5" s="21"/>
      <c r="DA5" s="21"/>
      <c r="DB5" s="21"/>
      <c r="DC5" s="21"/>
      <c r="DD5" s="21"/>
      <c r="DE5" s="21"/>
      <c r="DF5" s="21"/>
      <c r="DG5" s="21"/>
      <c r="DH5" s="21"/>
      <c r="DI5" s="21"/>
      <c r="DJ5" s="21"/>
      <c r="DK5" s="21"/>
      <c r="DL5" s="21"/>
      <c r="DM5" s="21"/>
      <c r="DN5" s="21"/>
      <c r="DO5" s="21"/>
      <c r="DP5" s="21"/>
      <c r="DQ5" s="21"/>
      <c r="DR5" s="21"/>
      <c r="DS5" s="21"/>
      <c r="DT5" s="21"/>
      <c r="DU5" s="21"/>
      <c r="DV5" s="21"/>
      <c r="DW5" s="21"/>
      <c r="DX5" s="21"/>
      <c r="DY5" s="21"/>
      <c r="DZ5" s="21"/>
      <c r="EA5" s="21"/>
    </row>
    <row r="6" spans="1:131">
      <c r="A6" s="21" t="s">
        <v>613</v>
      </c>
      <c r="B6" s="21"/>
      <c r="C6" s="51">
        <v>1.6055346059078448</v>
      </c>
      <c r="D6" s="51">
        <v>0.48460592762557725</v>
      </c>
      <c r="E6" s="51">
        <v>9.6921185525115458E-2</v>
      </c>
      <c r="F6" s="51">
        <v>0.58152711315069272</v>
      </c>
      <c r="G6" s="51">
        <v>0.65683545435748392</v>
      </c>
      <c r="H6" s="51">
        <v>0.97294107621372017</v>
      </c>
      <c r="I6" s="51">
        <v>3172.8855251423124</v>
      </c>
      <c r="J6" s="51">
        <v>8.4320728799718179</v>
      </c>
      <c r="K6" s="51">
        <v>23.809104915222353</v>
      </c>
      <c r="L6" s="79">
        <v>1.420133054139552</v>
      </c>
      <c r="M6" s="51">
        <v>1.3703467497529969E-2</v>
      </c>
      <c r="N6" s="51">
        <v>3.0181862185274126E-4</v>
      </c>
      <c r="O6" s="51">
        <v>0.10067526262996179</v>
      </c>
      <c r="P6" s="51">
        <v>9.0523392056245461E-2</v>
      </c>
      <c r="Q6" s="51">
        <v>0.104169152916073</v>
      </c>
      <c r="R6" s="51">
        <v>9.6910746469540815E-2</v>
      </c>
      <c r="S6" s="51">
        <v>9.8940132515212734E-2</v>
      </c>
      <c r="T6" s="51">
        <v>9.7937338113831832E-2</v>
      </c>
      <c r="U6" s="51">
        <v>9.3042143015327192E-2</v>
      </c>
      <c r="V6" s="51">
        <v>9.6946379855880796E-2</v>
      </c>
      <c r="W6" s="51">
        <v>9.057890780583569E-2</v>
      </c>
      <c r="X6" s="51">
        <v>0.10327716667850967</v>
      </c>
      <c r="Y6" s="51">
        <v>9.1394677425040038E-2</v>
      </c>
      <c r="Z6" s="51">
        <v>9.950491178003365E-2</v>
      </c>
      <c r="AA6" s="51"/>
      <c r="AB6" s="51">
        <v>4.2742657189947263E-2</v>
      </c>
      <c r="AC6" s="51">
        <v>3.6723236538798651E-2</v>
      </c>
      <c r="AD6" s="51">
        <v>3.5225315363250576E-2</v>
      </c>
      <c r="AE6" s="51">
        <v>3.6781101941593897E-2</v>
      </c>
      <c r="AF6" s="51">
        <v>3.6087192507032594E-2</v>
      </c>
      <c r="AG6" s="51">
        <v>3.1665510680565404E-2</v>
      </c>
      <c r="AH6" s="51">
        <v>3.7179334727701102E-2</v>
      </c>
      <c r="AI6" s="51">
        <v>3.0490815163705772E-2</v>
      </c>
      <c r="AJ6" s="51">
        <v>3.7537500836838156E-2</v>
      </c>
      <c r="AK6" s="51">
        <v>3.3714531326987367E-2</v>
      </c>
      <c r="AL6" s="51">
        <v>4.0450509612203263E-2</v>
      </c>
      <c r="AM6" s="41">
        <v>4.3036688757727905E-2</v>
      </c>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c r="CR6" s="41"/>
      <c r="CS6" s="41"/>
      <c r="CT6" s="41"/>
      <c r="CU6" s="41"/>
      <c r="CV6" s="41"/>
      <c r="CW6" s="41"/>
      <c r="CX6" s="21"/>
      <c r="CY6" s="21"/>
      <c r="CZ6" s="21"/>
      <c r="DA6" s="21"/>
      <c r="DB6" s="21"/>
      <c r="DC6" s="21"/>
      <c r="DD6" s="21"/>
      <c r="DE6" s="21"/>
      <c r="DF6" s="21"/>
      <c r="DG6" s="21"/>
      <c r="DH6" s="21"/>
      <c r="DI6" s="21"/>
      <c r="DJ6" s="21"/>
      <c r="DK6" s="21"/>
      <c r="DL6" s="21"/>
      <c r="DM6" s="21"/>
      <c r="DN6" s="21"/>
      <c r="DO6" s="21"/>
      <c r="DP6" s="21"/>
      <c r="DQ6" s="21"/>
      <c r="DR6" s="21"/>
      <c r="DS6" s="21"/>
      <c r="DT6" s="21"/>
      <c r="DU6" s="21"/>
      <c r="DV6" s="21"/>
      <c r="DW6" s="21"/>
      <c r="DX6" s="21"/>
      <c r="DY6" s="21"/>
      <c r="DZ6" s="21"/>
      <c r="EA6" s="21"/>
    </row>
    <row r="7" spans="1:131">
      <c r="A7" s="21" t="s">
        <v>612</v>
      </c>
      <c r="B7" s="21"/>
      <c r="C7" s="51">
        <v>1.6055346059078448</v>
      </c>
      <c r="D7" s="51">
        <v>0.48460592762557725</v>
      </c>
      <c r="E7" s="51">
        <v>9.6921185525115458E-2</v>
      </c>
      <c r="F7" s="51">
        <v>0.58152711315069272</v>
      </c>
      <c r="G7" s="51">
        <v>0.65683545435748392</v>
      </c>
      <c r="H7" s="51">
        <v>0.97294107621372017</v>
      </c>
      <c r="I7" s="51">
        <v>3172.8855251423124</v>
      </c>
      <c r="J7" s="51">
        <v>8.4320728799718179</v>
      </c>
      <c r="K7" s="51">
        <v>23.809104915222353</v>
      </c>
      <c r="L7" s="79">
        <v>1.420133054139552</v>
      </c>
      <c r="M7" s="51">
        <v>1.3703467497529969E-2</v>
      </c>
      <c r="N7" s="51">
        <v>3.0181862185274126E-4</v>
      </c>
      <c r="O7" s="51">
        <v>0.10067526262996179</v>
      </c>
      <c r="P7" s="51">
        <v>9.0523392056245461E-2</v>
      </c>
      <c r="Q7" s="51">
        <v>0.104169152916073</v>
      </c>
      <c r="R7" s="51">
        <v>9.6910746469540815E-2</v>
      </c>
      <c r="S7" s="51">
        <v>9.8940132515212734E-2</v>
      </c>
      <c r="T7" s="51">
        <v>9.7937338113831832E-2</v>
      </c>
      <c r="U7" s="51">
        <v>9.3042143015327192E-2</v>
      </c>
      <c r="V7" s="51">
        <v>9.6946379855880796E-2</v>
      </c>
      <c r="W7" s="51">
        <v>9.057890780583569E-2</v>
      </c>
      <c r="X7" s="51">
        <v>0.10327716667850967</v>
      </c>
      <c r="Y7" s="51">
        <v>9.1394677425040038E-2</v>
      </c>
      <c r="Z7" s="51">
        <v>9.950491178003365E-2</v>
      </c>
      <c r="AA7" s="51"/>
      <c r="AB7" s="51">
        <v>4.2742657189947263E-2</v>
      </c>
      <c r="AC7" s="51">
        <v>3.6723236538798651E-2</v>
      </c>
      <c r="AD7" s="51">
        <v>3.5225315363250576E-2</v>
      </c>
      <c r="AE7" s="51">
        <v>3.6781101941593897E-2</v>
      </c>
      <c r="AF7" s="51">
        <v>3.6087192507032594E-2</v>
      </c>
      <c r="AG7" s="51">
        <v>3.1665510680565404E-2</v>
      </c>
      <c r="AH7" s="51">
        <v>3.7179334727701102E-2</v>
      </c>
      <c r="AI7" s="51">
        <v>3.0490815163705772E-2</v>
      </c>
      <c r="AJ7" s="51">
        <v>3.7537500836838156E-2</v>
      </c>
      <c r="AK7" s="51">
        <v>3.3714531326987367E-2</v>
      </c>
      <c r="AL7" s="51">
        <v>4.0450509612203263E-2</v>
      </c>
      <c r="AM7" s="41">
        <v>4.3036688757727905E-2</v>
      </c>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row>
    <row r="8" spans="1:131">
      <c r="A8" s="21" t="s">
        <v>614</v>
      </c>
      <c r="B8" s="21"/>
      <c r="C8" s="51">
        <v>1.6055346059078448</v>
      </c>
      <c r="D8" s="51">
        <v>0.48460592762557725</v>
      </c>
      <c r="E8" s="51">
        <v>9.6921185525115458E-2</v>
      </c>
      <c r="F8" s="51">
        <v>0.58152711315069272</v>
      </c>
      <c r="G8" s="51">
        <v>0.65683545435748392</v>
      </c>
      <c r="H8" s="51">
        <v>0.97294107621372017</v>
      </c>
      <c r="I8" s="51">
        <v>3172.8855251423124</v>
      </c>
      <c r="J8" s="51">
        <v>8.4320728799718179</v>
      </c>
      <c r="K8" s="51">
        <v>23.809104915222353</v>
      </c>
      <c r="L8" s="79">
        <v>1.420133054139552</v>
      </c>
      <c r="M8" s="51">
        <v>1.3703467497529969E-2</v>
      </c>
      <c r="N8" s="51">
        <v>3.0181862185274126E-4</v>
      </c>
      <c r="O8" s="51">
        <v>0.10067526262996179</v>
      </c>
      <c r="P8" s="51">
        <v>9.0523392056245461E-2</v>
      </c>
      <c r="Q8" s="51">
        <v>0.104169152916073</v>
      </c>
      <c r="R8" s="51">
        <v>9.6910746469540815E-2</v>
      </c>
      <c r="S8" s="51">
        <v>9.8940132515212734E-2</v>
      </c>
      <c r="T8" s="51">
        <v>9.7937338113831832E-2</v>
      </c>
      <c r="U8" s="51">
        <v>9.3042143015327192E-2</v>
      </c>
      <c r="V8" s="51">
        <v>9.6946379855880796E-2</v>
      </c>
      <c r="W8" s="51">
        <v>9.057890780583569E-2</v>
      </c>
      <c r="X8" s="51">
        <v>0.10327716667850967</v>
      </c>
      <c r="Y8" s="51">
        <v>9.1394677425040038E-2</v>
      </c>
      <c r="Z8" s="51">
        <v>9.950491178003365E-2</v>
      </c>
      <c r="AA8" s="51"/>
      <c r="AB8" s="51">
        <v>4.2742657189947263E-2</v>
      </c>
      <c r="AC8" s="51">
        <v>3.6723236538798651E-2</v>
      </c>
      <c r="AD8" s="51">
        <v>3.5225315363250576E-2</v>
      </c>
      <c r="AE8" s="51">
        <v>3.6781101941593897E-2</v>
      </c>
      <c r="AF8" s="51">
        <v>3.6087192507032594E-2</v>
      </c>
      <c r="AG8" s="51">
        <v>3.1665510680565404E-2</v>
      </c>
      <c r="AH8" s="51">
        <v>3.7179334727701102E-2</v>
      </c>
      <c r="AI8" s="51">
        <v>3.0490815163705772E-2</v>
      </c>
      <c r="AJ8" s="51">
        <v>3.7537500836838156E-2</v>
      </c>
      <c r="AK8" s="51">
        <v>3.3714531326987367E-2</v>
      </c>
      <c r="AL8" s="51">
        <v>4.0450509612203263E-2</v>
      </c>
      <c r="AM8" s="41">
        <v>4.3036688757727905E-2</v>
      </c>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21"/>
      <c r="CZ8" s="21"/>
      <c r="DA8" s="21"/>
      <c r="DB8" s="21"/>
      <c r="DC8" s="21"/>
      <c r="DD8" s="21"/>
      <c r="DE8" s="21"/>
      <c r="DF8" s="21"/>
      <c r="DG8" s="21"/>
      <c r="DH8" s="21"/>
      <c r="DI8" s="21"/>
      <c r="DJ8" s="21"/>
      <c r="DK8" s="21"/>
      <c r="DL8" s="21"/>
      <c r="DM8" s="21"/>
      <c r="DN8" s="21"/>
      <c r="DO8" s="21"/>
      <c r="DP8" s="21"/>
      <c r="DQ8" s="21"/>
      <c r="DR8" s="21"/>
      <c r="DS8" s="21"/>
      <c r="DT8" s="21"/>
      <c r="DU8" s="21"/>
      <c r="DV8" s="21"/>
      <c r="DW8" s="21"/>
      <c r="DX8" s="21"/>
      <c r="DY8" s="21"/>
      <c r="DZ8" s="21"/>
      <c r="EA8" s="21"/>
    </row>
    <row r="9" spans="1:131">
      <c r="A9" s="21" t="s">
        <v>615</v>
      </c>
      <c r="B9" s="21"/>
      <c r="C9" s="51">
        <v>1.6055346059078448</v>
      </c>
      <c r="D9" s="51">
        <v>0.48460592762557725</v>
      </c>
      <c r="E9" s="51">
        <v>9.6921185525115458E-2</v>
      </c>
      <c r="F9" s="51">
        <v>0.58152711315069272</v>
      </c>
      <c r="G9" s="51">
        <v>0.65683545435748392</v>
      </c>
      <c r="H9" s="51">
        <v>0.97294107621372017</v>
      </c>
      <c r="I9" s="51">
        <v>3172.8855251423124</v>
      </c>
      <c r="J9" s="51">
        <v>8.4320728799718179</v>
      </c>
      <c r="K9" s="51">
        <v>23.809104915222353</v>
      </c>
      <c r="L9" s="79">
        <v>1.420133054139552</v>
      </c>
      <c r="M9" s="51">
        <v>1.3703467497529969E-2</v>
      </c>
      <c r="N9" s="51">
        <v>3.0181862185274126E-4</v>
      </c>
      <c r="O9" s="51">
        <v>0.10067526262996179</v>
      </c>
      <c r="P9" s="51">
        <v>9.0523392056245461E-2</v>
      </c>
      <c r="Q9" s="51">
        <v>0.104169152916073</v>
      </c>
      <c r="R9" s="51">
        <v>9.6910746469540815E-2</v>
      </c>
      <c r="S9" s="51">
        <v>9.8940132515212734E-2</v>
      </c>
      <c r="T9" s="51">
        <v>9.7937338113831832E-2</v>
      </c>
      <c r="U9" s="51">
        <v>9.3042143015327192E-2</v>
      </c>
      <c r="V9" s="51">
        <v>9.6946379855880796E-2</v>
      </c>
      <c r="W9" s="51">
        <v>9.057890780583569E-2</v>
      </c>
      <c r="X9" s="51">
        <v>0.10327716667850967</v>
      </c>
      <c r="Y9" s="51">
        <v>9.1394677425040038E-2</v>
      </c>
      <c r="Z9" s="51">
        <v>9.950491178003365E-2</v>
      </c>
      <c r="AA9" s="51"/>
      <c r="AB9" s="51">
        <v>4.2742657189947263E-2</v>
      </c>
      <c r="AC9" s="51">
        <v>3.6723236538798651E-2</v>
      </c>
      <c r="AD9" s="51">
        <v>3.5225315363250576E-2</v>
      </c>
      <c r="AE9" s="51">
        <v>3.6781101941593897E-2</v>
      </c>
      <c r="AF9" s="51">
        <v>3.6087192507032594E-2</v>
      </c>
      <c r="AG9" s="51">
        <v>3.1665510680565404E-2</v>
      </c>
      <c r="AH9" s="51">
        <v>3.7179334727701102E-2</v>
      </c>
      <c r="AI9" s="51">
        <v>3.0490815163705772E-2</v>
      </c>
      <c r="AJ9" s="51">
        <v>3.7537500836838156E-2</v>
      </c>
      <c r="AK9" s="51">
        <v>3.3714531326987367E-2</v>
      </c>
      <c r="AL9" s="51">
        <v>4.0450509612203263E-2</v>
      </c>
      <c r="AM9" s="41">
        <v>4.3036688757727905E-2</v>
      </c>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c r="BO9" s="41"/>
      <c r="BP9" s="41"/>
      <c r="BQ9" s="41"/>
      <c r="BR9" s="41"/>
      <c r="BS9" s="41"/>
      <c r="BT9" s="41"/>
      <c r="BU9" s="41"/>
      <c r="BV9" s="41"/>
      <c r="BW9" s="41"/>
      <c r="BX9" s="41"/>
      <c r="BY9" s="41"/>
      <c r="BZ9" s="41"/>
      <c r="CA9" s="41"/>
      <c r="CB9" s="41"/>
      <c r="CC9" s="41"/>
      <c r="CD9" s="41"/>
      <c r="CE9" s="41"/>
      <c r="CF9" s="41"/>
      <c r="CG9" s="41"/>
      <c r="CH9" s="41"/>
      <c r="CI9" s="41"/>
      <c r="CJ9" s="41"/>
      <c r="CK9" s="41"/>
      <c r="CL9" s="41"/>
      <c r="CM9" s="41"/>
      <c r="CN9" s="41"/>
      <c r="CO9" s="41"/>
      <c r="CP9" s="41"/>
      <c r="CQ9" s="41"/>
      <c r="CR9" s="41"/>
      <c r="CS9" s="41"/>
      <c r="CT9" s="41"/>
      <c r="CU9" s="41"/>
      <c r="CV9" s="41"/>
      <c r="CW9" s="4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row>
    <row r="10" spans="1:131">
      <c r="A10" s="21" t="s">
        <v>616</v>
      </c>
      <c r="B10" s="21"/>
      <c r="C10" s="51">
        <v>1.6055346059078448</v>
      </c>
      <c r="D10" s="51">
        <v>0.48460592762557725</v>
      </c>
      <c r="E10" s="51">
        <v>9.6921185525115458E-2</v>
      </c>
      <c r="F10" s="51">
        <v>0.58152711315069272</v>
      </c>
      <c r="G10" s="51">
        <v>0.65683545435748392</v>
      </c>
      <c r="H10" s="51">
        <v>0.97294107621372017</v>
      </c>
      <c r="I10" s="51">
        <v>3172.8855251423124</v>
      </c>
      <c r="J10" s="51">
        <v>8.4320728799718179</v>
      </c>
      <c r="K10" s="51">
        <v>23.809104915222353</v>
      </c>
      <c r="L10" s="79">
        <v>1.420133054139552</v>
      </c>
      <c r="M10" s="51">
        <v>1.3703467497529969E-2</v>
      </c>
      <c r="N10" s="51">
        <v>3.0181862185274126E-4</v>
      </c>
      <c r="O10" s="51">
        <v>0.10067526262996179</v>
      </c>
      <c r="P10" s="51">
        <v>9.0523392056245461E-2</v>
      </c>
      <c r="Q10" s="51">
        <v>0.104169152916073</v>
      </c>
      <c r="R10" s="51">
        <v>9.6910746469540815E-2</v>
      </c>
      <c r="S10" s="51">
        <v>9.8940132515212734E-2</v>
      </c>
      <c r="T10" s="51">
        <v>9.7937338113831832E-2</v>
      </c>
      <c r="U10" s="51">
        <v>9.3042143015327192E-2</v>
      </c>
      <c r="V10" s="51">
        <v>9.6946379855880796E-2</v>
      </c>
      <c r="W10" s="51">
        <v>9.057890780583569E-2</v>
      </c>
      <c r="X10" s="51">
        <v>0.10327716667850967</v>
      </c>
      <c r="Y10" s="51">
        <v>9.1394677425040038E-2</v>
      </c>
      <c r="Z10" s="51">
        <v>9.950491178003365E-2</v>
      </c>
      <c r="AA10" s="51"/>
      <c r="AB10" s="51">
        <v>4.2742657189947263E-2</v>
      </c>
      <c r="AC10" s="51">
        <v>3.6723236538798651E-2</v>
      </c>
      <c r="AD10" s="51">
        <v>3.5225315363250576E-2</v>
      </c>
      <c r="AE10" s="51">
        <v>3.6781101941593897E-2</v>
      </c>
      <c r="AF10" s="51">
        <v>3.6087192507032594E-2</v>
      </c>
      <c r="AG10" s="51">
        <v>3.1665510680565404E-2</v>
      </c>
      <c r="AH10" s="51">
        <v>3.7179334727701102E-2</v>
      </c>
      <c r="AI10" s="51">
        <v>3.0490815163705772E-2</v>
      </c>
      <c r="AJ10" s="51">
        <v>3.7537500836838156E-2</v>
      </c>
      <c r="AK10" s="51">
        <v>3.3714531326987367E-2</v>
      </c>
      <c r="AL10" s="51">
        <v>4.0450509612203263E-2</v>
      </c>
      <c r="AM10" s="41">
        <v>4.3036688757727905E-2</v>
      </c>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row>
    <row r="11" spans="1:131">
      <c r="A11" s="21" t="s">
        <v>608</v>
      </c>
      <c r="B11" s="21"/>
      <c r="C11" s="51">
        <v>1.6055346059078448</v>
      </c>
      <c r="D11" s="51">
        <v>0.48460592762557725</v>
      </c>
      <c r="E11" s="51">
        <v>9.6921185525115458E-2</v>
      </c>
      <c r="F11" s="51">
        <v>0.58152711315069272</v>
      </c>
      <c r="G11" s="51">
        <v>0.65683545435748392</v>
      </c>
      <c r="H11" s="51">
        <v>0.97294107621372017</v>
      </c>
      <c r="I11" s="51">
        <v>3172.8855251423124</v>
      </c>
      <c r="J11" s="51">
        <v>8.4320728799718179</v>
      </c>
      <c r="K11" s="51">
        <v>23.809104915222353</v>
      </c>
      <c r="L11" s="79">
        <v>1.420133054139552</v>
      </c>
      <c r="M11" s="51">
        <v>1.3703467497529969E-2</v>
      </c>
      <c r="N11" s="51">
        <v>3.0181862185274126E-4</v>
      </c>
      <c r="O11" s="51">
        <v>0.10067526262996179</v>
      </c>
      <c r="P11" s="51">
        <v>9.0523392056245461E-2</v>
      </c>
      <c r="Q11" s="51">
        <v>0.104169152916073</v>
      </c>
      <c r="R11" s="51">
        <v>9.6910746469540815E-2</v>
      </c>
      <c r="S11" s="51">
        <v>9.8940132515212734E-2</v>
      </c>
      <c r="T11" s="51">
        <v>9.7937338113831832E-2</v>
      </c>
      <c r="U11" s="51">
        <v>9.3042143015327192E-2</v>
      </c>
      <c r="V11" s="51">
        <v>9.6946379855880796E-2</v>
      </c>
      <c r="W11" s="51">
        <v>9.057890780583569E-2</v>
      </c>
      <c r="X11" s="51">
        <v>0.10327716667850967</v>
      </c>
      <c r="Y11" s="51">
        <v>9.1394677425040038E-2</v>
      </c>
      <c r="Z11" s="51">
        <v>9.950491178003365E-2</v>
      </c>
      <c r="AA11" s="51"/>
      <c r="AB11" s="51">
        <v>4.2742657189947263E-2</v>
      </c>
      <c r="AC11" s="51">
        <v>3.6723236538798651E-2</v>
      </c>
      <c r="AD11" s="51">
        <v>3.5225315363250576E-2</v>
      </c>
      <c r="AE11" s="51">
        <v>3.6781101941593897E-2</v>
      </c>
      <c r="AF11" s="51">
        <v>3.6087192507032594E-2</v>
      </c>
      <c r="AG11" s="51">
        <v>3.1665510680565404E-2</v>
      </c>
      <c r="AH11" s="51">
        <v>3.7179334727701102E-2</v>
      </c>
      <c r="AI11" s="51">
        <v>3.0490815163705772E-2</v>
      </c>
      <c r="AJ11" s="51">
        <v>3.7537500836838156E-2</v>
      </c>
      <c r="AK11" s="51">
        <v>3.3714531326987367E-2</v>
      </c>
      <c r="AL11" s="51">
        <v>4.0450509612203263E-2</v>
      </c>
      <c r="AM11" s="41">
        <v>4.3036688757727905E-2</v>
      </c>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row>
    <row r="12" spans="1:131">
      <c r="A12" s="21" t="s">
        <v>604</v>
      </c>
      <c r="B12" s="21"/>
      <c r="C12" s="51">
        <v>1.6055346059078448</v>
      </c>
      <c r="D12" s="51">
        <v>0.48460592762557725</v>
      </c>
      <c r="E12" s="51">
        <v>9.6921185525115458E-2</v>
      </c>
      <c r="F12" s="51">
        <v>0.58152711315069272</v>
      </c>
      <c r="G12" s="51">
        <v>0.65683545435748392</v>
      </c>
      <c r="H12" s="51">
        <v>0.97294107621372017</v>
      </c>
      <c r="I12" s="51">
        <v>3172.8855251423124</v>
      </c>
      <c r="J12" s="51">
        <v>8.4320728799718179</v>
      </c>
      <c r="K12" s="51">
        <v>23.809104915222353</v>
      </c>
      <c r="L12" s="79">
        <v>1.420133054139552</v>
      </c>
      <c r="M12" s="51">
        <v>1.3703467497529969E-2</v>
      </c>
      <c r="N12" s="51">
        <v>3.0181862185274126E-4</v>
      </c>
      <c r="O12" s="51">
        <v>0.10067526262996179</v>
      </c>
      <c r="P12" s="51">
        <v>9.0523392056245461E-2</v>
      </c>
      <c r="Q12" s="51">
        <v>0.104169152916073</v>
      </c>
      <c r="R12" s="51">
        <v>9.6910746469540815E-2</v>
      </c>
      <c r="S12" s="51">
        <v>9.8940132515212734E-2</v>
      </c>
      <c r="T12" s="51">
        <v>9.7937338113831832E-2</v>
      </c>
      <c r="U12" s="51">
        <v>9.3042143015327192E-2</v>
      </c>
      <c r="V12" s="51">
        <v>9.6946379855880796E-2</v>
      </c>
      <c r="W12" s="51">
        <v>9.057890780583569E-2</v>
      </c>
      <c r="X12" s="51">
        <v>0.10327716667850967</v>
      </c>
      <c r="Y12" s="51">
        <v>9.1394677425040038E-2</v>
      </c>
      <c r="Z12" s="51">
        <v>9.950491178003365E-2</v>
      </c>
      <c r="AA12" s="51"/>
      <c r="AB12" s="51">
        <v>4.2742657189947263E-2</v>
      </c>
      <c r="AC12" s="51">
        <v>3.6723236538798651E-2</v>
      </c>
      <c r="AD12" s="51">
        <v>3.5225315363250576E-2</v>
      </c>
      <c r="AE12" s="51">
        <v>3.6781101941593897E-2</v>
      </c>
      <c r="AF12" s="51">
        <v>3.6087192507032594E-2</v>
      </c>
      <c r="AG12" s="51">
        <v>3.1665510680565404E-2</v>
      </c>
      <c r="AH12" s="51">
        <v>3.7179334727701102E-2</v>
      </c>
      <c r="AI12" s="51">
        <v>3.0490815163705772E-2</v>
      </c>
      <c r="AJ12" s="51">
        <v>3.7537500836838156E-2</v>
      </c>
      <c r="AK12" s="51">
        <v>3.3714531326987367E-2</v>
      </c>
      <c r="AL12" s="51">
        <v>4.0450509612203263E-2</v>
      </c>
      <c r="AM12" s="41">
        <v>4.3036688757727905E-2</v>
      </c>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row>
    <row r="13" spans="1:131">
      <c r="A13" s="21" t="s">
        <v>617</v>
      </c>
      <c r="B13" s="21"/>
      <c r="C13" s="51">
        <v>1.6055346059078448</v>
      </c>
      <c r="D13" s="51">
        <v>0.48460592762557725</v>
      </c>
      <c r="E13" s="51">
        <v>9.6921185525115458E-2</v>
      </c>
      <c r="F13" s="51">
        <v>0.58152711315069272</v>
      </c>
      <c r="G13" s="51">
        <v>0.65683545435748392</v>
      </c>
      <c r="H13" s="51">
        <v>0.97294107621372017</v>
      </c>
      <c r="I13" s="51">
        <v>3172.8855251423124</v>
      </c>
      <c r="J13" s="51">
        <v>8.4320728799718179</v>
      </c>
      <c r="K13" s="51">
        <v>23.809104915222353</v>
      </c>
      <c r="L13" s="79">
        <v>1.420133054139552</v>
      </c>
      <c r="M13" s="51">
        <v>1.3703467497529969E-2</v>
      </c>
      <c r="N13" s="51">
        <v>3.0181862185274126E-4</v>
      </c>
      <c r="O13" s="51">
        <v>0.10067526262996179</v>
      </c>
      <c r="P13" s="51">
        <v>9.0523392056245461E-2</v>
      </c>
      <c r="Q13" s="51">
        <v>0.104169152916073</v>
      </c>
      <c r="R13" s="51">
        <v>9.6910746469540815E-2</v>
      </c>
      <c r="S13" s="51">
        <v>9.8940132515212734E-2</v>
      </c>
      <c r="T13" s="51">
        <v>9.7937338113831832E-2</v>
      </c>
      <c r="U13" s="51">
        <v>9.3042143015327192E-2</v>
      </c>
      <c r="V13" s="51">
        <v>9.6946379855880796E-2</v>
      </c>
      <c r="W13" s="51">
        <v>9.057890780583569E-2</v>
      </c>
      <c r="X13" s="51">
        <v>0.10327716667850967</v>
      </c>
      <c r="Y13" s="51">
        <v>9.1394677425040038E-2</v>
      </c>
      <c r="Z13" s="51">
        <v>9.950491178003365E-2</v>
      </c>
      <c r="AA13" s="51"/>
      <c r="AB13" s="51">
        <v>4.2742657189947263E-2</v>
      </c>
      <c r="AC13" s="51">
        <v>3.6723236538798651E-2</v>
      </c>
      <c r="AD13" s="51">
        <v>3.5225315363250576E-2</v>
      </c>
      <c r="AE13" s="51">
        <v>3.6781101941593897E-2</v>
      </c>
      <c r="AF13" s="51">
        <v>3.6087192507032594E-2</v>
      </c>
      <c r="AG13" s="51">
        <v>3.1665510680565404E-2</v>
      </c>
      <c r="AH13" s="51">
        <v>3.7179334727701102E-2</v>
      </c>
      <c r="AI13" s="51">
        <v>3.0490815163705772E-2</v>
      </c>
      <c r="AJ13" s="51">
        <v>3.7537500836838156E-2</v>
      </c>
      <c r="AK13" s="51">
        <v>3.3714531326987367E-2</v>
      </c>
      <c r="AL13" s="51">
        <v>4.0450509612203263E-2</v>
      </c>
      <c r="AM13" s="41">
        <v>4.3036688757727905E-2</v>
      </c>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c r="BZ13" s="41"/>
      <c r="CA13" s="41"/>
      <c r="CB13" s="41"/>
      <c r="CC13" s="41"/>
      <c r="CD13" s="41"/>
      <c r="CE13" s="41"/>
      <c r="CF13" s="41"/>
      <c r="CG13" s="41"/>
      <c r="CH13" s="41"/>
      <c r="CI13" s="41"/>
      <c r="CJ13" s="41"/>
      <c r="CK13" s="41"/>
      <c r="CL13" s="41"/>
      <c r="CM13" s="41"/>
      <c r="CN13" s="41"/>
      <c r="CO13" s="41"/>
      <c r="CP13" s="41"/>
      <c r="CQ13" s="41"/>
      <c r="CR13" s="41"/>
      <c r="CS13" s="41"/>
      <c r="CT13" s="41"/>
      <c r="CU13" s="41"/>
      <c r="CV13" s="41"/>
      <c r="CW13" s="4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row>
    <row r="14" spans="1:131">
      <c r="A14" s="21" t="s">
        <v>618</v>
      </c>
      <c r="B14" s="21"/>
      <c r="C14" s="51">
        <v>1.6055346059078448</v>
      </c>
      <c r="D14" s="51">
        <v>0.48460592762557725</v>
      </c>
      <c r="E14" s="51">
        <v>9.6921185525115458E-2</v>
      </c>
      <c r="F14" s="51">
        <v>0.58152711315069272</v>
      </c>
      <c r="G14" s="51">
        <v>0.65683545435748392</v>
      </c>
      <c r="H14" s="51">
        <v>0.97294107621372017</v>
      </c>
      <c r="I14" s="51">
        <v>3172.8855251423124</v>
      </c>
      <c r="J14" s="51">
        <v>8.4320728799718179</v>
      </c>
      <c r="K14" s="51">
        <v>23.809104915222353</v>
      </c>
      <c r="L14" s="79">
        <v>1.420133054139552</v>
      </c>
      <c r="M14" s="51">
        <v>1.3703467497529969E-2</v>
      </c>
      <c r="N14" s="51">
        <v>3.0181862185274126E-4</v>
      </c>
      <c r="O14" s="51">
        <v>0.10067526262996179</v>
      </c>
      <c r="P14" s="51">
        <v>9.0523392056245461E-2</v>
      </c>
      <c r="Q14" s="51">
        <v>0.104169152916073</v>
      </c>
      <c r="R14" s="51">
        <v>9.6910746469540815E-2</v>
      </c>
      <c r="S14" s="51">
        <v>9.8940132515212734E-2</v>
      </c>
      <c r="T14" s="51">
        <v>9.7937338113831832E-2</v>
      </c>
      <c r="U14" s="51">
        <v>9.3042143015327192E-2</v>
      </c>
      <c r="V14" s="51">
        <v>9.6946379855880796E-2</v>
      </c>
      <c r="W14" s="51">
        <v>9.057890780583569E-2</v>
      </c>
      <c r="X14" s="51">
        <v>0.10327716667850967</v>
      </c>
      <c r="Y14" s="51">
        <v>9.1394677425040038E-2</v>
      </c>
      <c r="Z14" s="51">
        <v>9.950491178003365E-2</v>
      </c>
      <c r="AA14" s="51"/>
      <c r="AB14" s="51">
        <v>4.2742657189947263E-2</v>
      </c>
      <c r="AC14" s="51">
        <v>3.6723236538798651E-2</v>
      </c>
      <c r="AD14" s="51">
        <v>3.5225315363250576E-2</v>
      </c>
      <c r="AE14" s="51">
        <v>3.6781101941593897E-2</v>
      </c>
      <c r="AF14" s="51">
        <v>3.6087192507032594E-2</v>
      </c>
      <c r="AG14" s="51">
        <v>3.1665510680565404E-2</v>
      </c>
      <c r="AH14" s="51">
        <v>3.7179334727701102E-2</v>
      </c>
      <c r="AI14" s="51">
        <v>3.0490815163705772E-2</v>
      </c>
      <c r="AJ14" s="51">
        <v>3.7537500836838156E-2</v>
      </c>
      <c r="AK14" s="51">
        <v>3.3714531326987367E-2</v>
      </c>
      <c r="AL14" s="51">
        <v>4.0450509612203263E-2</v>
      </c>
      <c r="AM14" s="41">
        <v>4.3036688757727905E-2</v>
      </c>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row>
    <row r="15" spans="1:131">
      <c r="A15" s="21" t="s">
        <v>619</v>
      </c>
      <c r="B15" s="21"/>
      <c r="C15" s="51">
        <v>1.6055346059078448</v>
      </c>
      <c r="D15" s="51">
        <v>0.48460592762557725</v>
      </c>
      <c r="E15" s="51">
        <v>9.6921185525115458E-2</v>
      </c>
      <c r="F15" s="51">
        <v>0.58152711315069272</v>
      </c>
      <c r="G15" s="51">
        <v>0.65683545435748392</v>
      </c>
      <c r="H15" s="51">
        <v>0.97294107621372017</v>
      </c>
      <c r="I15" s="51">
        <v>3172.8855251423124</v>
      </c>
      <c r="J15" s="51">
        <v>8.4320728799718179</v>
      </c>
      <c r="K15" s="51">
        <v>23.809104915222353</v>
      </c>
      <c r="L15" s="79">
        <v>1.420133054139552</v>
      </c>
      <c r="M15" s="51">
        <v>1.3703467497529969E-2</v>
      </c>
      <c r="N15" s="51">
        <v>3.0181862185274126E-4</v>
      </c>
      <c r="O15" s="51">
        <v>0.10067526262996179</v>
      </c>
      <c r="P15" s="51">
        <v>9.0523392056245461E-2</v>
      </c>
      <c r="Q15" s="51">
        <v>0.104169152916073</v>
      </c>
      <c r="R15" s="51">
        <v>9.6910746469540815E-2</v>
      </c>
      <c r="S15" s="51">
        <v>9.8940132515212734E-2</v>
      </c>
      <c r="T15" s="51">
        <v>9.7937338113831832E-2</v>
      </c>
      <c r="U15" s="51">
        <v>9.3042143015327192E-2</v>
      </c>
      <c r="V15" s="51">
        <v>9.6946379855880796E-2</v>
      </c>
      <c r="W15" s="51">
        <v>9.057890780583569E-2</v>
      </c>
      <c r="X15" s="51">
        <v>0.10327716667850967</v>
      </c>
      <c r="Y15" s="51">
        <v>9.1394677425040038E-2</v>
      </c>
      <c r="Z15" s="51">
        <v>9.950491178003365E-2</v>
      </c>
      <c r="AA15" s="51"/>
      <c r="AB15" s="51">
        <v>4.2742657189947263E-2</v>
      </c>
      <c r="AC15" s="51">
        <v>3.6723236538798651E-2</v>
      </c>
      <c r="AD15" s="51">
        <v>3.5225315363250576E-2</v>
      </c>
      <c r="AE15" s="51">
        <v>3.6781101941593897E-2</v>
      </c>
      <c r="AF15" s="51">
        <v>3.6087192507032594E-2</v>
      </c>
      <c r="AG15" s="51">
        <v>3.1665510680565404E-2</v>
      </c>
      <c r="AH15" s="51">
        <v>3.7179334727701102E-2</v>
      </c>
      <c r="AI15" s="51">
        <v>3.0490815163705772E-2</v>
      </c>
      <c r="AJ15" s="51">
        <v>3.7537500836838156E-2</v>
      </c>
      <c r="AK15" s="51">
        <v>3.3714531326987367E-2</v>
      </c>
      <c r="AL15" s="51">
        <v>4.0450509612203263E-2</v>
      </c>
      <c r="AM15" s="41">
        <v>4.3036688757727905E-2</v>
      </c>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c r="BZ15" s="41"/>
      <c r="CA15" s="41"/>
      <c r="CB15" s="41"/>
      <c r="CC15" s="41"/>
      <c r="CD15" s="41"/>
      <c r="CE15" s="41"/>
      <c r="CF15" s="41"/>
      <c r="CG15" s="41"/>
      <c r="CH15" s="41"/>
      <c r="CI15" s="41"/>
      <c r="CJ15" s="41"/>
      <c r="CK15" s="41"/>
      <c r="CL15" s="41"/>
      <c r="CM15" s="41"/>
      <c r="CN15" s="41"/>
      <c r="CO15" s="41"/>
      <c r="CP15" s="41"/>
      <c r="CQ15" s="41"/>
      <c r="CR15" s="41"/>
      <c r="CS15" s="41"/>
      <c r="CT15" s="41"/>
      <c r="CU15" s="41"/>
      <c r="CV15" s="41"/>
      <c r="CW15" s="4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row>
    <row r="16" spans="1:131">
      <c r="A16" s="21" t="s">
        <v>620</v>
      </c>
      <c r="B16" s="21"/>
      <c r="C16" s="51">
        <v>1.6055346059078448</v>
      </c>
      <c r="D16" s="51">
        <v>0.48460592762557725</v>
      </c>
      <c r="E16" s="51">
        <v>9.6921185525115458E-2</v>
      </c>
      <c r="F16" s="51">
        <v>0.58152711315069272</v>
      </c>
      <c r="G16" s="51">
        <v>0.65683545435748392</v>
      </c>
      <c r="H16" s="51">
        <v>0.97294107621372017</v>
      </c>
      <c r="I16" s="51">
        <v>3172.8855251423124</v>
      </c>
      <c r="J16" s="51">
        <v>8.4320728799718179</v>
      </c>
      <c r="K16" s="51">
        <v>23.809104915222353</v>
      </c>
      <c r="L16" s="79">
        <v>1.420133054139552</v>
      </c>
      <c r="M16" s="51">
        <v>1.3703467497529969E-2</v>
      </c>
      <c r="N16" s="51">
        <v>3.0181862185274126E-4</v>
      </c>
      <c r="O16" s="51">
        <v>0.10067526262996179</v>
      </c>
      <c r="P16" s="51">
        <v>9.0523392056245461E-2</v>
      </c>
      <c r="Q16" s="51">
        <v>0.104169152916073</v>
      </c>
      <c r="R16" s="51">
        <v>9.6910746469540815E-2</v>
      </c>
      <c r="S16" s="51">
        <v>9.8940132515212734E-2</v>
      </c>
      <c r="T16" s="51">
        <v>9.7937338113831832E-2</v>
      </c>
      <c r="U16" s="51">
        <v>9.3042143015327192E-2</v>
      </c>
      <c r="V16" s="51">
        <v>9.6946379855880796E-2</v>
      </c>
      <c r="W16" s="51">
        <v>9.057890780583569E-2</v>
      </c>
      <c r="X16" s="51">
        <v>0.10327716667850967</v>
      </c>
      <c r="Y16" s="51">
        <v>9.1394677425040038E-2</v>
      </c>
      <c r="Z16" s="51">
        <v>9.950491178003365E-2</v>
      </c>
      <c r="AA16" s="51"/>
      <c r="AB16" s="51">
        <v>4.2742657189947263E-2</v>
      </c>
      <c r="AC16" s="51">
        <v>3.6723236538798651E-2</v>
      </c>
      <c r="AD16" s="51">
        <v>3.5225315363250576E-2</v>
      </c>
      <c r="AE16" s="51">
        <v>3.6781101941593897E-2</v>
      </c>
      <c r="AF16" s="51">
        <v>3.6087192507032594E-2</v>
      </c>
      <c r="AG16" s="51">
        <v>3.1665510680565404E-2</v>
      </c>
      <c r="AH16" s="51">
        <v>3.7179334727701102E-2</v>
      </c>
      <c r="AI16" s="51">
        <v>3.0490815163705772E-2</v>
      </c>
      <c r="AJ16" s="51">
        <v>3.7537500836838156E-2</v>
      </c>
      <c r="AK16" s="51">
        <v>3.3714531326987367E-2</v>
      </c>
      <c r="AL16" s="51">
        <v>4.0450509612203263E-2</v>
      </c>
      <c r="AM16" s="41">
        <v>4.3036688757727905E-2</v>
      </c>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c r="BZ16" s="41"/>
      <c r="CA16" s="41"/>
      <c r="CB16" s="41"/>
      <c r="CC16" s="41"/>
      <c r="CD16" s="41"/>
      <c r="CE16" s="41"/>
      <c r="CF16" s="41"/>
      <c r="CG16" s="41"/>
      <c r="CH16" s="41"/>
      <c r="CI16" s="41"/>
      <c r="CJ16" s="41"/>
      <c r="CK16" s="41"/>
      <c r="CL16" s="41"/>
      <c r="CM16" s="41"/>
      <c r="CN16" s="41"/>
      <c r="CO16" s="41"/>
      <c r="CP16" s="41"/>
      <c r="CQ16" s="41"/>
      <c r="CR16" s="41"/>
      <c r="CS16" s="41"/>
      <c r="CT16" s="41"/>
      <c r="CU16" s="41"/>
      <c r="CV16" s="41"/>
      <c r="CW16" s="4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row>
    <row r="17" spans="1:131">
      <c r="A17" s="21" t="s">
        <v>611</v>
      </c>
      <c r="B17" s="21"/>
      <c r="C17" s="51">
        <v>1.6055346059078448</v>
      </c>
      <c r="D17" s="51">
        <v>0.48460592762557725</v>
      </c>
      <c r="E17" s="51">
        <v>9.6921185525115458E-2</v>
      </c>
      <c r="F17" s="51">
        <v>0.58152711315069272</v>
      </c>
      <c r="G17" s="51">
        <v>0.65683545435748392</v>
      </c>
      <c r="H17" s="51">
        <v>0.97294107621372017</v>
      </c>
      <c r="I17" s="51">
        <v>3172.8855251423124</v>
      </c>
      <c r="J17" s="51">
        <v>8.4320728799718179</v>
      </c>
      <c r="K17" s="51">
        <v>23.809104915222353</v>
      </c>
      <c r="L17" s="79">
        <v>1.420133054139552</v>
      </c>
      <c r="M17" s="51">
        <v>1.3703467497529969E-2</v>
      </c>
      <c r="N17" s="51">
        <v>3.0181862185274126E-4</v>
      </c>
      <c r="O17" s="51">
        <v>0.10067526262996179</v>
      </c>
      <c r="P17" s="51">
        <v>9.0523392056245461E-2</v>
      </c>
      <c r="Q17" s="51">
        <v>0.104169152916073</v>
      </c>
      <c r="R17" s="51">
        <v>9.6910746469540815E-2</v>
      </c>
      <c r="S17" s="51">
        <v>9.8940132515212734E-2</v>
      </c>
      <c r="T17" s="51">
        <v>9.7937338113831832E-2</v>
      </c>
      <c r="U17" s="51">
        <v>9.3042143015327192E-2</v>
      </c>
      <c r="V17" s="51">
        <v>9.6946379855880796E-2</v>
      </c>
      <c r="W17" s="51">
        <v>9.057890780583569E-2</v>
      </c>
      <c r="X17" s="51">
        <v>0.10327716667850967</v>
      </c>
      <c r="Y17" s="51">
        <v>9.1394677425040038E-2</v>
      </c>
      <c r="Z17" s="51">
        <v>9.950491178003365E-2</v>
      </c>
      <c r="AA17" s="51"/>
      <c r="AB17" s="51">
        <v>4.2742657189947263E-2</v>
      </c>
      <c r="AC17" s="51">
        <v>3.6723236538798651E-2</v>
      </c>
      <c r="AD17" s="51">
        <v>3.5225315363250576E-2</v>
      </c>
      <c r="AE17" s="51">
        <v>3.6781101941593897E-2</v>
      </c>
      <c r="AF17" s="51">
        <v>3.6087192507032594E-2</v>
      </c>
      <c r="AG17" s="51">
        <v>3.1665510680565404E-2</v>
      </c>
      <c r="AH17" s="51">
        <v>3.7179334727701102E-2</v>
      </c>
      <c r="AI17" s="51">
        <v>3.0490815163705772E-2</v>
      </c>
      <c r="AJ17" s="51">
        <v>3.7537500836838156E-2</v>
      </c>
      <c r="AK17" s="51">
        <v>3.3714531326987367E-2</v>
      </c>
      <c r="AL17" s="51">
        <v>4.0450509612203263E-2</v>
      </c>
      <c r="AM17" s="41">
        <v>4.3036688757727905E-2</v>
      </c>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c r="BZ17" s="41"/>
      <c r="CA17" s="41"/>
      <c r="CB17" s="41"/>
      <c r="CC17" s="41"/>
      <c r="CD17" s="41"/>
      <c r="CE17" s="41"/>
      <c r="CF17" s="41"/>
      <c r="CG17" s="41"/>
      <c r="CH17" s="41"/>
      <c r="CI17" s="41"/>
      <c r="CJ17" s="41"/>
      <c r="CK17" s="41"/>
      <c r="CL17" s="41"/>
      <c r="CM17" s="41"/>
      <c r="CN17" s="41"/>
      <c r="CO17" s="41"/>
      <c r="CP17" s="41"/>
      <c r="CQ17" s="41"/>
      <c r="CR17" s="41"/>
      <c r="CS17" s="41"/>
      <c r="CT17" s="41"/>
      <c r="CU17" s="41"/>
      <c r="CV17" s="41"/>
      <c r="CW17" s="4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row>
    <row r="18" spans="1:131">
      <c r="A18" s="21" t="s">
        <v>605</v>
      </c>
      <c r="B18" s="21"/>
      <c r="C18" s="51">
        <v>1.6055346059078448</v>
      </c>
      <c r="D18" s="51">
        <v>0.48460592762557725</v>
      </c>
      <c r="E18" s="51">
        <v>9.6921185525115458E-2</v>
      </c>
      <c r="F18" s="51">
        <v>0.58152711315069272</v>
      </c>
      <c r="G18" s="51">
        <v>0.65683545435748392</v>
      </c>
      <c r="H18" s="51">
        <v>0.97294107621372017</v>
      </c>
      <c r="I18" s="51">
        <v>3172.8855251423124</v>
      </c>
      <c r="J18" s="51">
        <v>8.4320728799718179</v>
      </c>
      <c r="K18" s="51">
        <v>23.809104915222353</v>
      </c>
      <c r="L18" s="79">
        <v>1.420133054139552</v>
      </c>
      <c r="M18" s="51">
        <v>1.3703467497529969E-2</v>
      </c>
      <c r="N18" s="51">
        <v>3.0181862185274126E-4</v>
      </c>
      <c r="O18" s="51">
        <v>0.10067526262996179</v>
      </c>
      <c r="P18" s="51">
        <v>9.0523392056245461E-2</v>
      </c>
      <c r="Q18" s="51">
        <v>0.104169152916073</v>
      </c>
      <c r="R18" s="51">
        <v>9.6910746469540815E-2</v>
      </c>
      <c r="S18" s="51">
        <v>9.8940132515212734E-2</v>
      </c>
      <c r="T18" s="51">
        <v>9.7937338113831832E-2</v>
      </c>
      <c r="U18" s="51">
        <v>9.3042143015327192E-2</v>
      </c>
      <c r="V18" s="51">
        <v>9.6946379855880796E-2</v>
      </c>
      <c r="W18" s="51">
        <v>9.057890780583569E-2</v>
      </c>
      <c r="X18" s="51">
        <v>0.10327716667850967</v>
      </c>
      <c r="Y18" s="51">
        <v>9.1394677425040038E-2</v>
      </c>
      <c r="Z18" s="51">
        <v>9.950491178003365E-2</v>
      </c>
      <c r="AA18" s="51"/>
      <c r="AB18" s="51">
        <v>4.2742657189947263E-2</v>
      </c>
      <c r="AC18" s="51">
        <v>3.6723236538798651E-2</v>
      </c>
      <c r="AD18" s="51">
        <v>3.5225315363250576E-2</v>
      </c>
      <c r="AE18" s="51">
        <v>3.6781101941593897E-2</v>
      </c>
      <c r="AF18" s="51">
        <v>3.6087192507032594E-2</v>
      </c>
      <c r="AG18" s="51">
        <v>3.1665510680565404E-2</v>
      </c>
      <c r="AH18" s="51">
        <v>3.7179334727701102E-2</v>
      </c>
      <c r="AI18" s="51">
        <v>3.0490815163705772E-2</v>
      </c>
      <c r="AJ18" s="51">
        <v>3.7537500836838156E-2</v>
      </c>
      <c r="AK18" s="51">
        <v>3.3714531326987367E-2</v>
      </c>
      <c r="AL18" s="51">
        <v>4.0450509612203263E-2</v>
      </c>
      <c r="AM18" s="41">
        <v>4.3036688757727905E-2</v>
      </c>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row>
    <row r="19" spans="1:131">
      <c r="A19" s="21" t="s">
        <v>610</v>
      </c>
      <c r="B19" s="21"/>
      <c r="C19" s="51">
        <v>1.6055346059078448</v>
      </c>
      <c r="D19" s="51">
        <v>0.48460592762557725</v>
      </c>
      <c r="E19" s="51">
        <v>9.6921185525115458E-2</v>
      </c>
      <c r="F19" s="51">
        <v>0.58152711315069272</v>
      </c>
      <c r="G19" s="51">
        <v>0.65683545435748392</v>
      </c>
      <c r="H19" s="51">
        <v>0.97294107621372017</v>
      </c>
      <c r="I19" s="51">
        <v>3172.8855251423124</v>
      </c>
      <c r="J19" s="51">
        <v>8.4320728799718179</v>
      </c>
      <c r="K19" s="51">
        <v>23.809104915222353</v>
      </c>
      <c r="L19" s="79">
        <v>1.420133054139552</v>
      </c>
      <c r="M19" s="51">
        <v>1.3703467497529969E-2</v>
      </c>
      <c r="N19" s="51">
        <v>3.0181862185274126E-4</v>
      </c>
      <c r="O19" s="51">
        <v>0.10067526262996179</v>
      </c>
      <c r="P19" s="51">
        <v>9.0523392056245461E-2</v>
      </c>
      <c r="Q19" s="51">
        <v>0.104169152916073</v>
      </c>
      <c r="R19" s="51">
        <v>9.6910746469540815E-2</v>
      </c>
      <c r="S19" s="51">
        <v>9.8940132515212734E-2</v>
      </c>
      <c r="T19" s="51">
        <v>9.7937338113831832E-2</v>
      </c>
      <c r="U19" s="51">
        <v>9.3042143015327192E-2</v>
      </c>
      <c r="V19" s="51">
        <v>9.6946379855880796E-2</v>
      </c>
      <c r="W19" s="51">
        <v>9.057890780583569E-2</v>
      </c>
      <c r="X19" s="51">
        <v>0.10327716667850967</v>
      </c>
      <c r="Y19" s="51">
        <v>9.1394677425040038E-2</v>
      </c>
      <c r="Z19" s="51">
        <v>9.950491178003365E-2</v>
      </c>
      <c r="AA19" s="51"/>
      <c r="AB19" s="51">
        <v>4.2742657189947263E-2</v>
      </c>
      <c r="AC19" s="51">
        <v>3.6723236538798651E-2</v>
      </c>
      <c r="AD19" s="51">
        <v>3.5225315363250576E-2</v>
      </c>
      <c r="AE19" s="51">
        <v>3.6781101941593897E-2</v>
      </c>
      <c r="AF19" s="51">
        <v>3.6087192507032594E-2</v>
      </c>
      <c r="AG19" s="51">
        <v>3.1665510680565404E-2</v>
      </c>
      <c r="AH19" s="51">
        <v>3.7179334727701102E-2</v>
      </c>
      <c r="AI19" s="51">
        <v>3.0490815163705772E-2</v>
      </c>
      <c r="AJ19" s="51">
        <v>3.7537500836838156E-2</v>
      </c>
      <c r="AK19" s="51">
        <v>3.3714531326987367E-2</v>
      </c>
      <c r="AL19" s="51">
        <v>4.0450509612203263E-2</v>
      </c>
      <c r="AM19" s="41">
        <v>4.3036688757727905E-2</v>
      </c>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c r="BZ19" s="41"/>
      <c r="CA19" s="41"/>
      <c r="CB19" s="41"/>
      <c r="CC19" s="41"/>
      <c r="CD19" s="41"/>
      <c r="CE19" s="41"/>
      <c r="CF19" s="41"/>
      <c r="CG19" s="41"/>
      <c r="CH19" s="41"/>
      <c r="CI19" s="41"/>
      <c r="CJ19" s="41"/>
      <c r="CK19" s="41"/>
      <c r="CL19" s="41"/>
      <c r="CM19" s="41"/>
      <c r="CN19" s="41"/>
      <c r="CO19" s="41"/>
      <c r="CP19" s="41"/>
      <c r="CQ19" s="41"/>
      <c r="CR19" s="41"/>
      <c r="CS19" s="41"/>
      <c r="CT19" s="41"/>
      <c r="CU19" s="41"/>
      <c r="CV19" s="41"/>
      <c r="CW19" s="4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row>
    <row r="20" spans="1:131">
      <c r="A20" s="21" t="s">
        <v>606</v>
      </c>
      <c r="B20" s="21"/>
      <c r="C20" s="51">
        <v>1.6055346059078448</v>
      </c>
      <c r="D20" s="51">
        <v>0.48460592762557725</v>
      </c>
      <c r="E20" s="51">
        <v>9.6921185525115458E-2</v>
      </c>
      <c r="F20" s="51">
        <v>0.58152711315069272</v>
      </c>
      <c r="G20" s="51">
        <v>0.65683545435748392</v>
      </c>
      <c r="H20" s="51">
        <v>0.97294107621372017</v>
      </c>
      <c r="I20" s="51">
        <v>3172.8855251423124</v>
      </c>
      <c r="J20" s="51">
        <v>8.4320728799718179</v>
      </c>
      <c r="K20" s="51">
        <v>23.809104915222353</v>
      </c>
      <c r="L20" s="79">
        <v>1.420133054139552</v>
      </c>
      <c r="M20" s="51">
        <v>1.3703467497529969E-2</v>
      </c>
      <c r="N20" s="51">
        <v>3.0181862185274126E-4</v>
      </c>
      <c r="O20" s="51">
        <v>0.10067526262996179</v>
      </c>
      <c r="P20" s="51">
        <v>9.0523392056245461E-2</v>
      </c>
      <c r="Q20" s="51">
        <v>0.104169152916073</v>
      </c>
      <c r="R20" s="51">
        <v>9.6910746469540815E-2</v>
      </c>
      <c r="S20" s="51">
        <v>9.8940132515212734E-2</v>
      </c>
      <c r="T20" s="51">
        <v>9.7937338113831832E-2</v>
      </c>
      <c r="U20" s="51">
        <v>9.3042143015327192E-2</v>
      </c>
      <c r="V20" s="51">
        <v>9.6946379855880796E-2</v>
      </c>
      <c r="W20" s="51">
        <v>9.057890780583569E-2</v>
      </c>
      <c r="X20" s="51">
        <v>0.10327716667850967</v>
      </c>
      <c r="Y20" s="51">
        <v>9.1394677425040038E-2</v>
      </c>
      <c r="Z20" s="51">
        <v>9.950491178003365E-2</v>
      </c>
      <c r="AA20" s="51"/>
      <c r="AB20" s="51">
        <v>4.2742657189947263E-2</v>
      </c>
      <c r="AC20" s="51">
        <v>3.6723236538798651E-2</v>
      </c>
      <c r="AD20" s="51">
        <v>3.5225315363250576E-2</v>
      </c>
      <c r="AE20" s="51">
        <v>3.6781101941593897E-2</v>
      </c>
      <c r="AF20" s="51">
        <v>3.6087192507032594E-2</v>
      </c>
      <c r="AG20" s="51">
        <v>3.1665510680565404E-2</v>
      </c>
      <c r="AH20" s="51">
        <v>3.7179334727701102E-2</v>
      </c>
      <c r="AI20" s="51">
        <v>3.0490815163705772E-2</v>
      </c>
      <c r="AJ20" s="51">
        <v>3.7537500836838156E-2</v>
      </c>
      <c r="AK20" s="51">
        <v>3.3714531326987367E-2</v>
      </c>
      <c r="AL20" s="51">
        <v>4.0450509612203263E-2</v>
      </c>
      <c r="AM20" s="41">
        <v>4.3036688757727905E-2</v>
      </c>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row>
    <row r="21" spans="1:131">
      <c r="A21" s="21" t="s">
        <v>607</v>
      </c>
      <c r="B21" s="21"/>
      <c r="C21" s="51">
        <v>1.6055346059078448</v>
      </c>
      <c r="D21" s="51">
        <v>0.48460592762557725</v>
      </c>
      <c r="E21" s="51">
        <v>9.6921185525115458E-2</v>
      </c>
      <c r="F21" s="51">
        <v>0.58152711315069272</v>
      </c>
      <c r="G21" s="51">
        <v>0.65683545435748392</v>
      </c>
      <c r="H21" s="51">
        <v>0.97294107621372017</v>
      </c>
      <c r="I21" s="51">
        <v>3172.8855251423124</v>
      </c>
      <c r="J21" s="51">
        <v>8.4320728799718179</v>
      </c>
      <c r="K21" s="51">
        <v>23.809104915222353</v>
      </c>
      <c r="L21" s="79">
        <v>1.420133054139552</v>
      </c>
      <c r="M21" s="51">
        <v>1.3703467497529969E-2</v>
      </c>
      <c r="N21" s="51">
        <v>3.0181862185274126E-4</v>
      </c>
      <c r="O21" s="51">
        <v>0.10067526262996179</v>
      </c>
      <c r="P21" s="51">
        <v>9.0523392056245461E-2</v>
      </c>
      <c r="Q21" s="51">
        <v>0.104169152916073</v>
      </c>
      <c r="R21" s="51">
        <v>9.6910746469540815E-2</v>
      </c>
      <c r="S21" s="51">
        <v>9.8940132515212734E-2</v>
      </c>
      <c r="T21" s="51">
        <v>9.7937338113831832E-2</v>
      </c>
      <c r="U21" s="51">
        <v>9.3042143015327192E-2</v>
      </c>
      <c r="V21" s="51">
        <v>9.6946379855880796E-2</v>
      </c>
      <c r="W21" s="51">
        <v>9.057890780583569E-2</v>
      </c>
      <c r="X21" s="51">
        <v>0.10327716667850967</v>
      </c>
      <c r="Y21" s="51">
        <v>9.1394677425040038E-2</v>
      </c>
      <c r="Z21" s="51">
        <v>9.950491178003365E-2</v>
      </c>
      <c r="AA21" s="51"/>
      <c r="AB21" s="51">
        <v>4.2742657189947263E-2</v>
      </c>
      <c r="AC21" s="51">
        <v>3.6723236538798651E-2</v>
      </c>
      <c r="AD21" s="51">
        <v>3.5225315363250576E-2</v>
      </c>
      <c r="AE21" s="51">
        <v>3.6781101941593897E-2</v>
      </c>
      <c r="AF21" s="51">
        <v>3.6087192507032594E-2</v>
      </c>
      <c r="AG21" s="51">
        <v>3.1665510680565404E-2</v>
      </c>
      <c r="AH21" s="51">
        <v>3.7179334727701102E-2</v>
      </c>
      <c r="AI21" s="51">
        <v>3.0490815163705772E-2</v>
      </c>
      <c r="AJ21" s="51">
        <v>3.7537500836838156E-2</v>
      </c>
      <c r="AK21" s="51">
        <v>3.3714531326987367E-2</v>
      </c>
      <c r="AL21" s="51">
        <v>4.0450509612203263E-2</v>
      </c>
      <c r="AM21" s="41">
        <v>4.3036688757727905E-2</v>
      </c>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41"/>
      <c r="BQ21" s="41"/>
      <c r="BR21" s="41"/>
      <c r="BS21" s="41"/>
      <c r="BT21" s="41"/>
      <c r="BU21" s="41"/>
      <c r="BV21" s="41"/>
      <c r="BW21" s="41"/>
      <c r="BX21" s="41"/>
      <c r="BY21" s="41"/>
      <c r="BZ21" s="41"/>
      <c r="CA21" s="41"/>
      <c r="CB21" s="41"/>
      <c r="CC21" s="41"/>
      <c r="CD21" s="41"/>
      <c r="CE21" s="41"/>
      <c r="CF21" s="41"/>
      <c r="CG21" s="41"/>
      <c r="CH21" s="41"/>
      <c r="CI21" s="41"/>
      <c r="CJ21" s="41"/>
      <c r="CK21" s="41"/>
      <c r="CL21" s="41"/>
      <c r="CM21" s="41"/>
      <c r="CN21" s="41"/>
      <c r="CO21" s="41"/>
      <c r="CP21" s="41"/>
      <c r="CQ21" s="41"/>
      <c r="CR21" s="41"/>
      <c r="CS21" s="41"/>
      <c r="CT21" s="41"/>
      <c r="CU21" s="41"/>
      <c r="CV21" s="41"/>
      <c r="CW21" s="4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row>
    <row r="22" spans="1:131">
      <c r="A22" s="21" t="s">
        <v>550</v>
      </c>
      <c r="B22" s="21"/>
      <c r="C22" s="51">
        <v>1.4316273510058202</v>
      </c>
      <c r="D22" s="51">
        <v>0.48460592762557725</v>
      </c>
      <c r="E22" s="51">
        <v>9.6921185525115458E-2</v>
      </c>
      <c r="F22" s="51">
        <v>0.58152711315069272</v>
      </c>
      <c r="G22" s="51">
        <v>0.65683545435748392</v>
      </c>
      <c r="H22" s="51">
        <v>0.85204209127931718</v>
      </c>
      <c r="I22" s="51">
        <v>3558.3125089228324</v>
      </c>
      <c r="J22" s="51">
        <v>10.752885617595423</v>
      </c>
      <c r="K22" s="51">
        <v>28.263155150403612</v>
      </c>
      <c r="L22" s="79">
        <v>1.2576794789224304</v>
      </c>
      <c r="M22" s="51">
        <v>1.1967644563094543E-2</v>
      </c>
      <c r="N22" s="51">
        <v>2.6912642835433763E-4</v>
      </c>
      <c r="O22" s="51">
        <v>8.9770384905063977E-2</v>
      </c>
      <c r="P22" s="51">
        <v>8.071813805611773E-2</v>
      </c>
      <c r="Q22" s="51">
        <v>9.2885826251893136E-2</v>
      </c>
      <c r="R22" s="51">
        <v>8.6413631161649851E-2</v>
      </c>
      <c r="S22" s="51">
        <v>8.8223199487391823E-2</v>
      </c>
      <c r="T22" s="51">
        <v>8.73290251188234E-2</v>
      </c>
      <c r="U22" s="51">
        <v>8.2964064584343883E-2</v>
      </c>
      <c r="V22" s="51">
        <v>8.6445404833986508E-2</v>
      </c>
      <c r="W22" s="51">
        <v>8.0767640486792538E-2</v>
      </c>
      <c r="X22" s="51">
        <v>9.2090457600406253E-2</v>
      </c>
      <c r="Y22" s="51">
        <v>8.149504810209722E-2</v>
      </c>
      <c r="Z22" s="51">
        <v>8.8726803358540648E-2</v>
      </c>
      <c r="AA22" s="51"/>
      <c r="AB22" s="51">
        <v>3.8112885803039717E-2</v>
      </c>
      <c r="AC22" s="51">
        <v>3.2745472849320896E-2</v>
      </c>
      <c r="AD22" s="51">
        <v>3.1409802527003032E-2</v>
      </c>
      <c r="AE22" s="51">
        <v>3.2797070424990589E-2</v>
      </c>
      <c r="AF22" s="51">
        <v>3.2178323421977705E-2</v>
      </c>
      <c r="AG22" s="51">
        <v>2.8235586456407041E-2</v>
      </c>
      <c r="AH22" s="51">
        <v>3.3152167690761424E-2</v>
      </c>
      <c r="AI22" s="51">
        <v>2.7188130845763728E-2</v>
      </c>
      <c r="AJ22" s="51">
        <v>3.347153819586119E-2</v>
      </c>
      <c r="AK22" s="51">
        <v>3.0062662614964583E-2</v>
      </c>
      <c r="AL22" s="51">
        <v>3.6069017578234601E-2</v>
      </c>
      <c r="AM22" s="41">
        <v>3.8375068650388477E-2</v>
      </c>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c r="BO22" s="41"/>
      <c r="BP22" s="41"/>
      <c r="BQ22" s="41"/>
      <c r="BR22" s="41"/>
      <c r="BS22" s="41"/>
      <c r="BT22" s="41"/>
      <c r="BU22" s="41"/>
      <c r="BV22" s="41"/>
      <c r="BW22" s="41"/>
      <c r="BX22" s="41"/>
      <c r="BY22" s="41"/>
      <c r="BZ22" s="41"/>
      <c r="CA22" s="41"/>
      <c r="CB22" s="41"/>
      <c r="CC22" s="41"/>
      <c r="CD22" s="41"/>
      <c r="CE22" s="41"/>
      <c r="CF22" s="41"/>
      <c r="CG22" s="41"/>
      <c r="CH22" s="41"/>
      <c r="CI22" s="41"/>
      <c r="CJ22" s="41"/>
      <c r="CK22" s="41"/>
      <c r="CL22" s="41"/>
      <c r="CM22" s="41"/>
      <c r="CN22" s="41"/>
      <c r="CO22" s="41"/>
      <c r="CP22" s="41"/>
      <c r="CQ22" s="41"/>
      <c r="CR22" s="41"/>
      <c r="CS22" s="41"/>
      <c r="CT22" s="41"/>
      <c r="CU22" s="41"/>
      <c r="CV22" s="41"/>
      <c r="CW22" s="4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row>
    <row r="23" spans="1:131">
      <c r="A23" s="21" t="s">
        <v>556</v>
      </c>
      <c r="B23" s="21"/>
      <c r="C23" s="51">
        <v>1.4316273510058202</v>
      </c>
      <c r="D23" s="51">
        <v>0.48460592762557725</v>
      </c>
      <c r="E23" s="51">
        <v>9.6921185525115458E-2</v>
      </c>
      <c r="F23" s="51">
        <v>0.58152711315069272</v>
      </c>
      <c r="G23" s="51">
        <v>0.65683545435748392</v>
      </c>
      <c r="H23" s="51">
        <v>0.85204209127931718</v>
      </c>
      <c r="I23" s="51">
        <v>3558.3125089228324</v>
      </c>
      <c r="J23" s="51">
        <v>10.752885617595423</v>
      </c>
      <c r="K23" s="51">
        <v>28.263155150403612</v>
      </c>
      <c r="L23" s="79">
        <v>1.2576794789224304</v>
      </c>
      <c r="M23" s="51">
        <v>1.1967644563094543E-2</v>
      </c>
      <c r="N23" s="51">
        <v>2.6912642835433763E-4</v>
      </c>
      <c r="O23" s="51">
        <v>8.9770384905063977E-2</v>
      </c>
      <c r="P23" s="51">
        <v>8.071813805611773E-2</v>
      </c>
      <c r="Q23" s="51">
        <v>9.2885826251893136E-2</v>
      </c>
      <c r="R23" s="51">
        <v>8.6413631161649851E-2</v>
      </c>
      <c r="S23" s="51">
        <v>8.8223199487391823E-2</v>
      </c>
      <c r="T23" s="51">
        <v>8.73290251188234E-2</v>
      </c>
      <c r="U23" s="51">
        <v>8.2964064584343883E-2</v>
      </c>
      <c r="V23" s="51">
        <v>8.6445404833986508E-2</v>
      </c>
      <c r="W23" s="51">
        <v>8.0767640486792538E-2</v>
      </c>
      <c r="X23" s="51">
        <v>9.2090457600406253E-2</v>
      </c>
      <c r="Y23" s="51">
        <v>8.149504810209722E-2</v>
      </c>
      <c r="Z23" s="51">
        <v>8.8726803358540648E-2</v>
      </c>
      <c r="AA23" s="51"/>
      <c r="AB23" s="51">
        <v>3.8112885803039717E-2</v>
      </c>
      <c r="AC23" s="51">
        <v>3.2745472849320896E-2</v>
      </c>
      <c r="AD23" s="51">
        <v>3.1409802527003032E-2</v>
      </c>
      <c r="AE23" s="51">
        <v>3.2797070424990589E-2</v>
      </c>
      <c r="AF23" s="51">
        <v>3.2178323421977705E-2</v>
      </c>
      <c r="AG23" s="51">
        <v>2.8235586456407041E-2</v>
      </c>
      <c r="AH23" s="51">
        <v>3.3152167690761424E-2</v>
      </c>
      <c r="AI23" s="51">
        <v>2.7188130845763728E-2</v>
      </c>
      <c r="AJ23" s="51">
        <v>3.347153819586119E-2</v>
      </c>
      <c r="AK23" s="51">
        <v>3.0062662614964583E-2</v>
      </c>
      <c r="AL23" s="51">
        <v>3.6069017578234601E-2</v>
      </c>
      <c r="AM23" s="41">
        <v>3.8375068650388477E-2</v>
      </c>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c r="BV23" s="41"/>
      <c r="BW23" s="41"/>
      <c r="BX23" s="41"/>
      <c r="BY23" s="41"/>
      <c r="BZ23" s="41"/>
      <c r="CA23" s="41"/>
      <c r="CB23" s="41"/>
      <c r="CC23" s="41"/>
      <c r="CD23" s="41"/>
      <c r="CE23" s="41"/>
      <c r="CF23" s="41"/>
      <c r="CG23" s="41"/>
      <c r="CH23" s="41"/>
      <c r="CI23" s="41"/>
      <c r="CJ23" s="41"/>
      <c r="CK23" s="41"/>
      <c r="CL23" s="41"/>
      <c r="CM23" s="41"/>
      <c r="CN23" s="41"/>
      <c r="CO23" s="41"/>
      <c r="CP23" s="41"/>
      <c r="CQ23" s="41"/>
      <c r="CR23" s="41"/>
      <c r="CS23" s="41"/>
      <c r="CT23" s="41"/>
      <c r="CU23" s="41"/>
      <c r="CV23" s="41"/>
      <c r="CW23" s="4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row>
    <row r="24" spans="1:131">
      <c r="A24" s="21" t="s">
        <v>560</v>
      </c>
      <c r="B24" s="21"/>
      <c r="C24" s="51">
        <v>1.4316273510058202</v>
      </c>
      <c r="D24" s="51">
        <v>0.48460592762557725</v>
      </c>
      <c r="E24" s="51">
        <v>9.6921185525115458E-2</v>
      </c>
      <c r="F24" s="51">
        <v>0.58152711315069272</v>
      </c>
      <c r="G24" s="51">
        <v>0.65683545435748392</v>
      </c>
      <c r="H24" s="51">
        <v>0.85204209127931718</v>
      </c>
      <c r="I24" s="51">
        <v>3558.3125089228324</v>
      </c>
      <c r="J24" s="51">
        <v>10.752885617595423</v>
      </c>
      <c r="K24" s="51">
        <v>28.263155150403612</v>
      </c>
      <c r="L24" s="79">
        <v>1.2576794789224304</v>
      </c>
      <c r="M24" s="51">
        <v>1.1967644563094543E-2</v>
      </c>
      <c r="N24" s="51">
        <v>2.6912642835433763E-4</v>
      </c>
      <c r="O24" s="51">
        <v>8.9770384905063977E-2</v>
      </c>
      <c r="P24" s="51">
        <v>8.071813805611773E-2</v>
      </c>
      <c r="Q24" s="51">
        <v>9.2885826251893136E-2</v>
      </c>
      <c r="R24" s="51">
        <v>8.6413631161649851E-2</v>
      </c>
      <c r="S24" s="51">
        <v>8.8223199487391823E-2</v>
      </c>
      <c r="T24" s="51">
        <v>8.73290251188234E-2</v>
      </c>
      <c r="U24" s="51">
        <v>8.2964064584343883E-2</v>
      </c>
      <c r="V24" s="51">
        <v>8.6445404833986508E-2</v>
      </c>
      <c r="W24" s="51">
        <v>8.0767640486792538E-2</v>
      </c>
      <c r="X24" s="51">
        <v>9.2090457600406253E-2</v>
      </c>
      <c r="Y24" s="51">
        <v>8.149504810209722E-2</v>
      </c>
      <c r="Z24" s="51">
        <v>8.8726803358540648E-2</v>
      </c>
      <c r="AA24" s="51"/>
      <c r="AB24" s="51">
        <v>3.8112885803039717E-2</v>
      </c>
      <c r="AC24" s="51">
        <v>3.2745472849320896E-2</v>
      </c>
      <c r="AD24" s="51">
        <v>3.1409802527003032E-2</v>
      </c>
      <c r="AE24" s="51">
        <v>3.2797070424990589E-2</v>
      </c>
      <c r="AF24" s="51">
        <v>3.2178323421977705E-2</v>
      </c>
      <c r="AG24" s="51">
        <v>2.8235586456407041E-2</v>
      </c>
      <c r="AH24" s="51">
        <v>3.3152167690761424E-2</v>
      </c>
      <c r="AI24" s="51">
        <v>2.7188130845763728E-2</v>
      </c>
      <c r="AJ24" s="51">
        <v>3.347153819586119E-2</v>
      </c>
      <c r="AK24" s="51">
        <v>3.0062662614964583E-2</v>
      </c>
      <c r="AL24" s="51">
        <v>3.6069017578234601E-2</v>
      </c>
      <c r="AM24" s="41">
        <v>3.8375068650388477E-2</v>
      </c>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c r="BO24" s="41"/>
      <c r="BP24" s="41"/>
      <c r="BQ24" s="41"/>
      <c r="BR24" s="41"/>
      <c r="BS24" s="41"/>
      <c r="BT24" s="41"/>
      <c r="BU24" s="41"/>
      <c r="BV24" s="41"/>
      <c r="BW24" s="41"/>
      <c r="BX24" s="41"/>
      <c r="BY24" s="41"/>
      <c r="BZ24" s="41"/>
      <c r="CA24" s="41"/>
      <c r="CB24" s="41"/>
      <c r="CC24" s="41"/>
      <c r="CD24" s="41"/>
      <c r="CE24" s="41"/>
      <c r="CF24" s="41"/>
      <c r="CG24" s="41"/>
      <c r="CH24" s="41"/>
      <c r="CI24" s="41"/>
      <c r="CJ24" s="41"/>
      <c r="CK24" s="41"/>
      <c r="CL24" s="41"/>
      <c r="CM24" s="41"/>
      <c r="CN24" s="41"/>
      <c r="CO24" s="41"/>
      <c r="CP24" s="41"/>
      <c r="CQ24" s="41"/>
      <c r="CR24" s="41"/>
      <c r="CS24" s="41"/>
      <c r="CT24" s="41"/>
      <c r="CU24" s="41"/>
      <c r="CV24" s="41"/>
      <c r="CW24" s="4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row>
    <row r="25" spans="1:131">
      <c r="A25" s="21" t="s">
        <v>559</v>
      </c>
      <c r="B25" s="21"/>
      <c r="C25" s="51">
        <v>1.4316273510058202</v>
      </c>
      <c r="D25" s="51">
        <v>0.48460592762557725</v>
      </c>
      <c r="E25" s="51">
        <v>9.6921185525115458E-2</v>
      </c>
      <c r="F25" s="51">
        <v>0.58152711315069272</v>
      </c>
      <c r="G25" s="51">
        <v>0.65683545435748392</v>
      </c>
      <c r="H25" s="51">
        <v>0.85204209127931718</v>
      </c>
      <c r="I25" s="51">
        <v>3558.3125089228324</v>
      </c>
      <c r="J25" s="51">
        <v>10.752885617595423</v>
      </c>
      <c r="K25" s="51">
        <v>28.263155150403612</v>
      </c>
      <c r="L25" s="79">
        <v>1.2576794789224304</v>
      </c>
      <c r="M25" s="51">
        <v>1.1967644563094543E-2</v>
      </c>
      <c r="N25" s="51">
        <v>2.6912642835433763E-4</v>
      </c>
      <c r="O25" s="51">
        <v>8.9770384905063977E-2</v>
      </c>
      <c r="P25" s="51">
        <v>8.071813805611773E-2</v>
      </c>
      <c r="Q25" s="51">
        <v>9.2885826251893136E-2</v>
      </c>
      <c r="R25" s="51">
        <v>8.6413631161649851E-2</v>
      </c>
      <c r="S25" s="51">
        <v>8.8223199487391823E-2</v>
      </c>
      <c r="T25" s="51">
        <v>8.73290251188234E-2</v>
      </c>
      <c r="U25" s="51">
        <v>8.2964064584343883E-2</v>
      </c>
      <c r="V25" s="51">
        <v>8.6445404833986508E-2</v>
      </c>
      <c r="W25" s="51">
        <v>8.0767640486792538E-2</v>
      </c>
      <c r="X25" s="51">
        <v>9.2090457600406253E-2</v>
      </c>
      <c r="Y25" s="51">
        <v>8.149504810209722E-2</v>
      </c>
      <c r="Z25" s="51">
        <v>8.8726803358540648E-2</v>
      </c>
      <c r="AA25" s="51"/>
      <c r="AB25" s="51">
        <v>3.8112885803039717E-2</v>
      </c>
      <c r="AC25" s="51">
        <v>3.2745472849320896E-2</v>
      </c>
      <c r="AD25" s="51">
        <v>3.1409802527003032E-2</v>
      </c>
      <c r="AE25" s="51">
        <v>3.2797070424990589E-2</v>
      </c>
      <c r="AF25" s="51">
        <v>3.2178323421977705E-2</v>
      </c>
      <c r="AG25" s="51">
        <v>2.8235586456407041E-2</v>
      </c>
      <c r="AH25" s="51">
        <v>3.3152167690761424E-2</v>
      </c>
      <c r="AI25" s="51">
        <v>2.7188130845763728E-2</v>
      </c>
      <c r="AJ25" s="51">
        <v>3.347153819586119E-2</v>
      </c>
      <c r="AK25" s="51">
        <v>3.0062662614964583E-2</v>
      </c>
      <c r="AL25" s="51">
        <v>3.6069017578234601E-2</v>
      </c>
      <c r="AM25" s="41">
        <v>3.8375068650388477E-2</v>
      </c>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row>
    <row r="26" spans="1:131">
      <c r="A26" s="21" t="s">
        <v>561</v>
      </c>
      <c r="B26" s="21"/>
      <c r="C26" s="51">
        <v>1.4316273510058202</v>
      </c>
      <c r="D26" s="51">
        <v>0.48460592762557725</v>
      </c>
      <c r="E26" s="51">
        <v>9.6921185525115458E-2</v>
      </c>
      <c r="F26" s="51">
        <v>0.58152711315069272</v>
      </c>
      <c r="G26" s="51">
        <v>0.65683545435748392</v>
      </c>
      <c r="H26" s="51">
        <v>0.85204209127931718</v>
      </c>
      <c r="I26" s="51">
        <v>3558.3125089228324</v>
      </c>
      <c r="J26" s="51">
        <v>10.752885617595423</v>
      </c>
      <c r="K26" s="51">
        <v>28.263155150403612</v>
      </c>
      <c r="L26" s="79">
        <v>1.2576794789224304</v>
      </c>
      <c r="M26" s="51">
        <v>1.1967644563094543E-2</v>
      </c>
      <c r="N26" s="51">
        <v>2.6912642835433763E-4</v>
      </c>
      <c r="O26" s="51">
        <v>8.9770384905063977E-2</v>
      </c>
      <c r="P26" s="51">
        <v>8.071813805611773E-2</v>
      </c>
      <c r="Q26" s="51">
        <v>9.2885826251893136E-2</v>
      </c>
      <c r="R26" s="51">
        <v>8.6413631161649851E-2</v>
      </c>
      <c r="S26" s="51">
        <v>8.8223199487391823E-2</v>
      </c>
      <c r="T26" s="51">
        <v>8.73290251188234E-2</v>
      </c>
      <c r="U26" s="51">
        <v>8.2964064584343883E-2</v>
      </c>
      <c r="V26" s="51">
        <v>8.6445404833986508E-2</v>
      </c>
      <c r="W26" s="51">
        <v>8.0767640486792538E-2</v>
      </c>
      <c r="X26" s="51">
        <v>9.2090457600406253E-2</v>
      </c>
      <c r="Y26" s="51">
        <v>8.149504810209722E-2</v>
      </c>
      <c r="Z26" s="51">
        <v>8.8726803358540648E-2</v>
      </c>
      <c r="AA26" s="51"/>
      <c r="AB26" s="51">
        <v>3.8112885803039717E-2</v>
      </c>
      <c r="AC26" s="51">
        <v>3.2745472849320896E-2</v>
      </c>
      <c r="AD26" s="51">
        <v>3.1409802527003032E-2</v>
      </c>
      <c r="AE26" s="51">
        <v>3.2797070424990589E-2</v>
      </c>
      <c r="AF26" s="51">
        <v>3.2178323421977705E-2</v>
      </c>
      <c r="AG26" s="51">
        <v>2.8235586456407041E-2</v>
      </c>
      <c r="AH26" s="51">
        <v>3.3152167690761424E-2</v>
      </c>
      <c r="AI26" s="51">
        <v>2.7188130845763728E-2</v>
      </c>
      <c r="AJ26" s="51">
        <v>3.347153819586119E-2</v>
      </c>
      <c r="AK26" s="51">
        <v>3.0062662614964583E-2</v>
      </c>
      <c r="AL26" s="51">
        <v>3.6069017578234601E-2</v>
      </c>
      <c r="AM26" s="41">
        <v>3.8375068650388477E-2</v>
      </c>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c r="BO26" s="41"/>
      <c r="BP26" s="41"/>
      <c r="BQ26" s="41"/>
      <c r="BR26" s="41"/>
      <c r="BS26" s="41"/>
      <c r="BT26" s="41"/>
      <c r="BU26" s="41"/>
      <c r="BV26" s="41"/>
      <c r="BW26" s="41"/>
      <c r="BX26" s="41"/>
      <c r="BY26" s="41"/>
      <c r="BZ26" s="41"/>
      <c r="CA26" s="41"/>
      <c r="CB26" s="41"/>
      <c r="CC26" s="41"/>
      <c r="CD26" s="41"/>
      <c r="CE26" s="41"/>
      <c r="CF26" s="41"/>
      <c r="CG26" s="41"/>
      <c r="CH26" s="41"/>
      <c r="CI26" s="41"/>
      <c r="CJ26" s="41"/>
      <c r="CK26" s="41"/>
      <c r="CL26" s="41"/>
      <c r="CM26" s="41"/>
      <c r="CN26" s="41"/>
      <c r="CO26" s="41"/>
      <c r="CP26" s="41"/>
      <c r="CQ26" s="41"/>
      <c r="CR26" s="41"/>
      <c r="CS26" s="41"/>
      <c r="CT26" s="41"/>
      <c r="CU26" s="41"/>
      <c r="CV26" s="41"/>
      <c r="CW26" s="4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row>
    <row r="27" spans="1:131">
      <c r="A27" s="21" t="s">
        <v>562</v>
      </c>
      <c r="B27" s="21"/>
      <c r="C27" s="51">
        <v>1.4316273510058202</v>
      </c>
      <c r="D27" s="51">
        <v>0.48460592762557725</v>
      </c>
      <c r="E27" s="51">
        <v>9.6921185525115458E-2</v>
      </c>
      <c r="F27" s="51">
        <v>0.58152711315069272</v>
      </c>
      <c r="G27" s="51">
        <v>0.65683545435748392</v>
      </c>
      <c r="H27" s="51">
        <v>0.85204209127931718</v>
      </c>
      <c r="I27" s="51">
        <v>3558.3125089228324</v>
      </c>
      <c r="J27" s="51">
        <v>10.752885617595423</v>
      </c>
      <c r="K27" s="51">
        <v>28.263155150403612</v>
      </c>
      <c r="L27" s="79">
        <v>1.2576794789224304</v>
      </c>
      <c r="M27" s="51">
        <v>1.1967644563094543E-2</v>
      </c>
      <c r="N27" s="51">
        <v>2.6912642835433763E-4</v>
      </c>
      <c r="O27" s="51">
        <v>8.9770384905063977E-2</v>
      </c>
      <c r="P27" s="51">
        <v>8.071813805611773E-2</v>
      </c>
      <c r="Q27" s="51">
        <v>9.2885826251893136E-2</v>
      </c>
      <c r="R27" s="51">
        <v>8.6413631161649851E-2</v>
      </c>
      <c r="S27" s="51">
        <v>8.8223199487391823E-2</v>
      </c>
      <c r="T27" s="51">
        <v>8.73290251188234E-2</v>
      </c>
      <c r="U27" s="51">
        <v>8.2964064584343883E-2</v>
      </c>
      <c r="V27" s="51">
        <v>8.6445404833986508E-2</v>
      </c>
      <c r="W27" s="51">
        <v>8.0767640486792538E-2</v>
      </c>
      <c r="X27" s="51">
        <v>9.2090457600406253E-2</v>
      </c>
      <c r="Y27" s="51">
        <v>8.149504810209722E-2</v>
      </c>
      <c r="Z27" s="51">
        <v>8.8726803358540648E-2</v>
      </c>
      <c r="AA27" s="51"/>
      <c r="AB27" s="51">
        <v>3.8112885803039717E-2</v>
      </c>
      <c r="AC27" s="51">
        <v>3.2745472849320896E-2</v>
      </c>
      <c r="AD27" s="51">
        <v>3.1409802527003032E-2</v>
      </c>
      <c r="AE27" s="51">
        <v>3.2797070424990589E-2</v>
      </c>
      <c r="AF27" s="51">
        <v>3.2178323421977705E-2</v>
      </c>
      <c r="AG27" s="51">
        <v>2.8235586456407041E-2</v>
      </c>
      <c r="AH27" s="51">
        <v>3.3152167690761424E-2</v>
      </c>
      <c r="AI27" s="51">
        <v>2.7188130845763728E-2</v>
      </c>
      <c r="AJ27" s="51">
        <v>3.347153819586119E-2</v>
      </c>
      <c r="AK27" s="51">
        <v>3.0062662614964583E-2</v>
      </c>
      <c r="AL27" s="51">
        <v>3.6069017578234601E-2</v>
      </c>
      <c r="AM27" s="41">
        <v>3.8375068650388477E-2</v>
      </c>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row>
    <row r="28" spans="1:131">
      <c r="A28" s="21" t="s">
        <v>563</v>
      </c>
      <c r="B28" s="21"/>
      <c r="C28" s="51">
        <v>1.4316273510058202</v>
      </c>
      <c r="D28" s="51">
        <v>0.48460592762557725</v>
      </c>
      <c r="E28" s="51">
        <v>9.6921185525115458E-2</v>
      </c>
      <c r="F28" s="51">
        <v>0.58152711315069272</v>
      </c>
      <c r="G28" s="51">
        <v>0.65683545435748392</v>
      </c>
      <c r="H28" s="51">
        <v>0.85204209127931718</v>
      </c>
      <c r="I28" s="51">
        <v>3558.3125089228324</v>
      </c>
      <c r="J28" s="51">
        <v>10.752885617595423</v>
      </c>
      <c r="K28" s="51">
        <v>28.263155150403612</v>
      </c>
      <c r="L28" s="79">
        <v>1.2576794789224304</v>
      </c>
      <c r="M28" s="51">
        <v>1.1967644563094543E-2</v>
      </c>
      <c r="N28" s="51">
        <v>2.6912642835433763E-4</v>
      </c>
      <c r="O28" s="51">
        <v>8.9770384905063977E-2</v>
      </c>
      <c r="P28" s="51">
        <v>8.071813805611773E-2</v>
      </c>
      <c r="Q28" s="51">
        <v>9.2885826251893136E-2</v>
      </c>
      <c r="R28" s="51">
        <v>8.6413631161649851E-2</v>
      </c>
      <c r="S28" s="51">
        <v>8.8223199487391823E-2</v>
      </c>
      <c r="T28" s="51">
        <v>8.73290251188234E-2</v>
      </c>
      <c r="U28" s="51">
        <v>8.2964064584343883E-2</v>
      </c>
      <c r="V28" s="51">
        <v>8.6445404833986508E-2</v>
      </c>
      <c r="W28" s="51">
        <v>8.0767640486792538E-2</v>
      </c>
      <c r="X28" s="51">
        <v>9.2090457600406253E-2</v>
      </c>
      <c r="Y28" s="51">
        <v>8.149504810209722E-2</v>
      </c>
      <c r="Z28" s="51">
        <v>8.8726803358540648E-2</v>
      </c>
      <c r="AA28" s="51"/>
      <c r="AB28" s="51">
        <v>3.8112885803039717E-2</v>
      </c>
      <c r="AC28" s="51">
        <v>3.2745472849320896E-2</v>
      </c>
      <c r="AD28" s="51">
        <v>3.1409802527003032E-2</v>
      </c>
      <c r="AE28" s="51">
        <v>3.2797070424990589E-2</v>
      </c>
      <c r="AF28" s="51">
        <v>3.2178323421977705E-2</v>
      </c>
      <c r="AG28" s="51">
        <v>2.8235586456407041E-2</v>
      </c>
      <c r="AH28" s="51">
        <v>3.3152167690761424E-2</v>
      </c>
      <c r="AI28" s="51">
        <v>2.7188130845763728E-2</v>
      </c>
      <c r="AJ28" s="51">
        <v>3.347153819586119E-2</v>
      </c>
      <c r="AK28" s="51">
        <v>3.0062662614964583E-2</v>
      </c>
      <c r="AL28" s="51">
        <v>3.6069017578234601E-2</v>
      </c>
      <c r="AM28" s="41">
        <v>3.8375068650388477E-2</v>
      </c>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row>
    <row r="29" spans="1:131">
      <c r="A29" s="21" t="s">
        <v>555</v>
      </c>
      <c r="B29" s="21"/>
      <c r="C29" s="51">
        <v>1.4316273510058202</v>
      </c>
      <c r="D29" s="51">
        <v>0.48460592762557725</v>
      </c>
      <c r="E29" s="51">
        <v>9.6921185525115458E-2</v>
      </c>
      <c r="F29" s="51">
        <v>0.58152711315069272</v>
      </c>
      <c r="G29" s="51">
        <v>0.65683545435748392</v>
      </c>
      <c r="H29" s="51">
        <v>0.85204209127931718</v>
      </c>
      <c r="I29" s="51">
        <v>3558.3125089228324</v>
      </c>
      <c r="J29" s="51">
        <v>10.752885617595423</v>
      </c>
      <c r="K29" s="51">
        <v>28.263155150403612</v>
      </c>
      <c r="L29" s="79">
        <v>1.2576794789224304</v>
      </c>
      <c r="M29" s="51">
        <v>1.1967644563094543E-2</v>
      </c>
      <c r="N29" s="51">
        <v>2.6912642835433763E-4</v>
      </c>
      <c r="O29" s="51">
        <v>8.9770384905063977E-2</v>
      </c>
      <c r="P29" s="51">
        <v>8.071813805611773E-2</v>
      </c>
      <c r="Q29" s="51">
        <v>9.2885826251893136E-2</v>
      </c>
      <c r="R29" s="51">
        <v>8.6413631161649851E-2</v>
      </c>
      <c r="S29" s="51">
        <v>8.8223199487391823E-2</v>
      </c>
      <c r="T29" s="51">
        <v>8.73290251188234E-2</v>
      </c>
      <c r="U29" s="51">
        <v>8.2964064584343883E-2</v>
      </c>
      <c r="V29" s="51">
        <v>8.6445404833986508E-2</v>
      </c>
      <c r="W29" s="51">
        <v>8.0767640486792538E-2</v>
      </c>
      <c r="X29" s="51">
        <v>9.2090457600406253E-2</v>
      </c>
      <c r="Y29" s="51">
        <v>8.149504810209722E-2</v>
      </c>
      <c r="Z29" s="51">
        <v>8.8726803358540648E-2</v>
      </c>
      <c r="AA29" s="51"/>
      <c r="AB29" s="51">
        <v>3.8112885803039717E-2</v>
      </c>
      <c r="AC29" s="51">
        <v>3.2745472849320896E-2</v>
      </c>
      <c r="AD29" s="51">
        <v>3.1409802527003032E-2</v>
      </c>
      <c r="AE29" s="51">
        <v>3.2797070424990589E-2</v>
      </c>
      <c r="AF29" s="51">
        <v>3.2178323421977705E-2</v>
      </c>
      <c r="AG29" s="51">
        <v>2.8235586456407041E-2</v>
      </c>
      <c r="AH29" s="51">
        <v>3.3152167690761424E-2</v>
      </c>
      <c r="AI29" s="51">
        <v>2.7188130845763728E-2</v>
      </c>
      <c r="AJ29" s="51">
        <v>3.347153819586119E-2</v>
      </c>
      <c r="AK29" s="51">
        <v>3.0062662614964583E-2</v>
      </c>
      <c r="AL29" s="51">
        <v>3.6069017578234601E-2</v>
      </c>
      <c r="AM29" s="41">
        <v>3.8375068650388477E-2</v>
      </c>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row>
    <row r="30" spans="1:131">
      <c r="A30" s="21" t="s">
        <v>551</v>
      </c>
      <c r="B30" s="21"/>
      <c r="C30" s="51">
        <v>1.4316273510058202</v>
      </c>
      <c r="D30" s="51">
        <v>0.48460592762557725</v>
      </c>
      <c r="E30" s="51">
        <v>9.6921185525115458E-2</v>
      </c>
      <c r="F30" s="51">
        <v>0.58152711315069272</v>
      </c>
      <c r="G30" s="51">
        <v>0.65683545435748392</v>
      </c>
      <c r="H30" s="51">
        <v>0.85204209127931718</v>
      </c>
      <c r="I30" s="51">
        <v>3558.3125089228324</v>
      </c>
      <c r="J30" s="51">
        <v>10.752885617595423</v>
      </c>
      <c r="K30" s="51">
        <v>28.263155150403612</v>
      </c>
      <c r="L30" s="79">
        <v>1.2576794789224304</v>
      </c>
      <c r="M30" s="51">
        <v>1.1967644563094543E-2</v>
      </c>
      <c r="N30" s="51">
        <v>2.6912642835433763E-4</v>
      </c>
      <c r="O30" s="51">
        <v>8.9770384905063977E-2</v>
      </c>
      <c r="P30" s="51">
        <v>8.071813805611773E-2</v>
      </c>
      <c r="Q30" s="51">
        <v>9.2885826251893136E-2</v>
      </c>
      <c r="R30" s="51">
        <v>8.6413631161649851E-2</v>
      </c>
      <c r="S30" s="51">
        <v>8.8223199487391823E-2</v>
      </c>
      <c r="T30" s="51">
        <v>8.73290251188234E-2</v>
      </c>
      <c r="U30" s="51">
        <v>8.2964064584343883E-2</v>
      </c>
      <c r="V30" s="51">
        <v>8.6445404833986508E-2</v>
      </c>
      <c r="W30" s="51">
        <v>8.0767640486792538E-2</v>
      </c>
      <c r="X30" s="51">
        <v>9.2090457600406253E-2</v>
      </c>
      <c r="Y30" s="51">
        <v>8.149504810209722E-2</v>
      </c>
      <c r="Z30" s="51">
        <v>8.8726803358540648E-2</v>
      </c>
      <c r="AA30" s="51"/>
      <c r="AB30" s="51">
        <v>3.8112885803039717E-2</v>
      </c>
      <c r="AC30" s="51">
        <v>3.2745472849320896E-2</v>
      </c>
      <c r="AD30" s="51">
        <v>3.1409802527003032E-2</v>
      </c>
      <c r="AE30" s="51">
        <v>3.2797070424990589E-2</v>
      </c>
      <c r="AF30" s="51">
        <v>3.2178323421977705E-2</v>
      </c>
      <c r="AG30" s="51">
        <v>2.8235586456407041E-2</v>
      </c>
      <c r="AH30" s="51">
        <v>3.3152167690761424E-2</v>
      </c>
      <c r="AI30" s="51">
        <v>2.7188130845763728E-2</v>
      </c>
      <c r="AJ30" s="51">
        <v>3.347153819586119E-2</v>
      </c>
      <c r="AK30" s="51">
        <v>3.0062662614964583E-2</v>
      </c>
      <c r="AL30" s="51">
        <v>3.6069017578234601E-2</v>
      </c>
      <c r="AM30" s="41">
        <v>3.8375068650388477E-2</v>
      </c>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row>
    <row r="31" spans="1:131">
      <c r="A31" s="21" t="s">
        <v>564</v>
      </c>
      <c r="B31" s="21"/>
      <c r="C31" s="51">
        <v>1.4316273510058202</v>
      </c>
      <c r="D31" s="51">
        <v>0.48460592762557725</v>
      </c>
      <c r="E31" s="51">
        <v>9.6921185525115458E-2</v>
      </c>
      <c r="F31" s="51">
        <v>0.58152711315069272</v>
      </c>
      <c r="G31" s="51">
        <v>0.65683545435748392</v>
      </c>
      <c r="H31" s="51">
        <v>0.85204209127931718</v>
      </c>
      <c r="I31" s="51">
        <v>3558.3125089228324</v>
      </c>
      <c r="J31" s="51">
        <v>10.752885617595423</v>
      </c>
      <c r="K31" s="51">
        <v>28.263155150403612</v>
      </c>
      <c r="L31" s="79">
        <v>1.2576794789224304</v>
      </c>
      <c r="M31" s="51">
        <v>1.1967644563094543E-2</v>
      </c>
      <c r="N31" s="51">
        <v>2.6912642835433763E-4</v>
      </c>
      <c r="O31" s="51">
        <v>8.9770384905063977E-2</v>
      </c>
      <c r="P31" s="51">
        <v>8.071813805611773E-2</v>
      </c>
      <c r="Q31" s="51">
        <v>9.2885826251893136E-2</v>
      </c>
      <c r="R31" s="51">
        <v>8.6413631161649851E-2</v>
      </c>
      <c r="S31" s="51">
        <v>8.8223199487391823E-2</v>
      </c>
      <c r="T31" s="51">
        <v>8.73290251188234E-2</v>
      </c>
      <c r="U31" s="51">
        <v>8.2964064584343883E-2</v>
      </c>
      <c r="V31" s="51">
        <v>8.6445404833986508E-2</v>
      </c>
      <c r="W31" s="51">
        <v>8.0767640486792538E-2</v>
      </c>
      <c r="X31" s="51">
        <v>9.2090457600406253E-2</v>
      </c>
      <c r="Y31" s="51">
        <v>8.149504810209722E-2</v>
      </c>
      <c r="Z31" s="51">
        <v>8.8726803358540648E-2</v>
      </c>
      <c r="AA31" s="51"/>
      <c r="AB31" s="51">
        <v>3.8112885803039717E-2</v>
      </c>
      <c r="AC31" s="51">
        <v>3.2745472849320896E-2</v>
      </c>
      <c r="AD31" s="51">
        <v>3.1409802527003032E-2</v>
      </c>
      <c r="AE31" s="51">
        <v>3.2797070424990589E-2</v>
      </c>
      <c r="AF31" s="51">
        <v>3.2178323421977705E-2</v>
      </c>
      <c r="AG31" s="51">
        <v>2.8235586456407041E-2</v>
      </c>
      <c r="AH31" s="51">
        <v>3.3152167690761424E-2</v>
      </c>
      <c r="AI31" s="51">
        <v>2.7188130845763728E-2</v>
      </c>
      <c r="AJ31" s="51">
        <v>3.347153819586119E-2</v>
      </c>
      <c r="AK31" s="51">
        <v>3.0062662614964583E-2</v>
      </c>
      <c r="AL31" s="51">
        <v>3.6069017578234601E-2</v>
      </c>
      <c r="AM31" s="41">
        <v>3.8375068650388477E-2</v>
      </c>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c r="BO31" s="41"/>
      <c r="BP31" s="41"/>
      <c r="BQ31" s="41"/>
      <c r="BR31" s="41"/>
      <c r="BS31" s="41"/>
      <c r="BT31" s="41"/>
      <c r="BU31" s="41"/>
      <c r="BV31" s="41"/>
      <c r="BW31" s="41"/>
      <c r="BX31" s="41"/>
      <c r="BY31" s="41"/>
      <c r="BZ31" s="41"/>
      <c r="CA31" s="41"/>
      <c r="CB31" s="41"/>
      <c r="CC31" s="41"/>
      <c r="CD31" s="41"/>
      <c r="CE31" s="41"/>
      <c r="CF31" s="41"/>
      <c r="CG31" s="41"/>
      <c r="CH31" s="41"/>
      <c r="CI31" s="41"/>
      <c r="CJ31" s="41"/>
      <c r="CK31" s="41"/>
      <c r="CL31" s="41"/>
      <c r="CM31" s="41"/>
      <c r="CN31" s="41"/>
      <c r="CO31" s="41"/>
      <c r="CP31" s="41"/>
      <c r="CQ31" s="41"/>
      <c r="CR31" s="41"/>
      <c r="CS31" s="41"/>
      <c r="CT31" s="41"/>
      <c r="CU31" s="41"/>
      <c r="CV31" s="41"/>
      <c r="CW31" s="4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row>
    <row r="32" spans="1:131">
      <c r="A32" s="21" t="s">
        <v>565</v>
      </c>
      <c r="B32" s="21"/>
      <c r="C32" s="51">
        <v>1.4316273510058202</v>
      </c>
      <c r="D32" s="51">
        <v>0.48460592762557725</v>
      </c>
      <c r="E32" s="51">
        <v>9.6921185525115458E-2</v>
      </c>
      <c r="F32" s="51">
        <v>0.58152711315069272</v>
      </c>
      <c r="G32" s="51">
        <v>0.65683545435748392</v>
      </c>
      <c r="H32" s="51">
        <v>0.85204209127931718</v>
      </c>
      <c r="I32" s="51">
        <v>3558.3125089228324</v>
      </c>
      <c r="J32" s="51">
        <v>10.752885617595423</v>
      </c>
      <c r="K32" s="51">
        <v>28.263155150403612</v>
      </c>
      <c r="L32" s="79">
        <v>1.2576794789224304</v>
      </c>
      <c r="M32" s="51">
        <v>1.1967644563094543E-2</v>
      </c>
      <c r="N32" s="51">
        <v>2.6912642835433763E-4</v>
      </c>
      <c r="O32" s="51">
        <v>8.9770384905063977E-2</v>
      </c>
      <c r="P32" s="51">
        <v>8.071813805611773E-2</v>
      </c>
      <c r="Q32" s="51">
        <v>9.2885826251893136E-2</v>
      </c>
      <c r="R32" s="51">
        <v>8.6413631161649851E-2</v>
      </c>
      <c r="S32" s="51">
        <v>8.8223199487391823E-2</v>
      </c>
      <c r="T32" s="51">
        <v>8.73290251188234E-2</v>
      </c>
      <c r="U32" s="51">
        <v>8.2964064584343883E-2</v>
      </c>
      <c r="V32" s="51">
        <v>8.6445404833986508E-2</v>
      </c>
      <c r="W32" s="51">
        <v>8.0767640486792538E-2</v>
      </c>
      <c r="X32" s="51">
        <v>9.2090457600406253E-2</v>
      </c>
      <c r="Y32" s="51">
        <v>8.149504810209722E-2</v>
      </c>
      <c r="Z32" s="51">
        <v>8.8726803358540648E-2</v>
      </c>
      <c r="AA32" s="51"/>
      <c r="AB32" s="51">
        <v>3.8112885803039717E-2</v>
      </c>
      <c r="AC32" s="51">
        <v>3.2745472849320896E-2</v>
      </c>
      <c r="AD32" s="51">
        <v>3.1409802527003032E-2</v>
      </c>
      <c r="AE32" s="51">
        <v>3.2797070424990589E-2</v>
      </c>
      <c r="AF32" s="51">
        <v>3.2178323421977705E-2</v>
      </c>
      <c r="AG32" s="51">
        <v>2.8235586456407041E-2</v>
      </c>
      <c r="AH32" s="51">
        <v>3.3152167690761424E-2</v>
      </c>
      <c r="AI32" s="51">
        <v>2.7188130845763728E-2</v>
      </c>
      <c r="AJ32" s="51">
        <v>3.347153819586119E-2</v>
      </c>
      <c r="AK32" s="51">
        <v>3.0062662614964583E-2</v>
      </c>
      <c r="AL32" s="51">
        <v>3.6069017578234601E-2</v>
      </c>
      <c r="AM32" s="41">
        <v>3.8375068650388477E-2</v>
      </c>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row>
    <row r="33" spans="1:131">
      <c r="A33" s="21" t="s">
        <v>566</v>
      </c>
      <c r="B33" s="21"/>
      <c r="C33" s="51">
        <v>1.4316273510058202</v>
      </c>
      <c r="D33" s="51">
        <v>0.48460592762557725</v>
      </c>
      <c r="E33" s="51">
        <v>9.6921185525115458E-2</v>
      </c>
      <c r="F33" s="51">
        <v>0.58152711315069272</v>
      </c>
      <c r="G33" s="51">
        <v>0.65683545435748392</v>
      </c>
      <c r="H33" s="51">
        <v>0.85204209127931718</v>
      </c>
      <c r="I33" s="51">
        <v>3558.3125089228324</v>
      </c>
      <c r="J33" s="51">
        <v>10.752885617595423</v>
      </c>
      <c r="K33" s="51">
        <v>28.263155150403612</v>
      </c>
      <c r="L33" s="79">
        <v>1.2576794789224304</v>
      </c>
      <c r="M33" s="51">
        <v>1.1967644563094543E-2</v>
      </c>
      <c r="N33" s="51">
        <v>2.6912642835433763E-4</v>
      </c>
      <c r="O33" s="51">
        <v>8.9770384905063977E-2</v>
      </c>
      <c r="P33" s="51">
        <v>8.071813805611773E-2</v>
      </c>
      <c r="Q33" s="51">
        <v>9.2885826251893136E-2</v>
      </c>
      <c r="R33" s="51">
        <v>8.6413631161649851E-2</v>
      </c>
      <c r="S33" s="51">
        <v>8.8223199487391823E-2</v>
      </c>
      <c r="T33" s="51">
        <v>8.73290251188234E-2</v>
      </c>
      <c r="U33" s="51">
        <v>8.2964064584343883E-2</v>
      </c>
      <c r="V33" s="51">
        <v>8.6445404833986508E-2</v>
      </c>
      <c r="W33" s="51">
        <v>8.0767640486792538E-2</v>
      </c>
      <c r="X33" s="51">
        <v>9.2090457600406253E-2</v>
      </c>
      <c r="Y33" s="51">
        <v>8.149504810209722E-2</v>
      </c>
      <c r="Z33" s="51">
        <v>8.8726803358540648E-2</v>
      </c>
      <c r="AA33" s="51"/>
      <c r="AB33" s="51">
        <v>3.8112885803039717E-2</v>
      </c>
      <c r="AC33" s="51">
        <v>3.2745472849320896E-2</v>
      </c>
      <c r="AD33" s="51">
        <v>3.1409802527003032E-2</v>
      </c>
      <c r="AE33" s="51">
        <v>3.2797070424990589E-2</v>
      </c>
      <c r="AF33" s="51">
        <v>3.2178323421977705E-2</v>
      </c>
      <c r="AG33" s="51">
        <v>2.8235586456407041E-2</v>
      </c>
      <c r="AH33" s="51">
        <v>3.3152167690761424E-2</v>
      </c>
      <c r="AI33" s="51">
        <v>2.7188130845763728E-2</v>
      </c>
      <c r="AJ33" s="51">
        <v>3.347153819586119E-2</v>
      </c>
      <c r="AK33" s="51">
        <v>3.0062662614964583E-2</v>
      </c>
      <c r="AL33" s="51">
        <v>3.6069017578234601E-2</v>
      </c>
      <c r="AM33" s="41">
        <v>3.8375068650388477E-2</v>
      </c>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c r="BO33" s="41"/>
      <c r="BP33" s="41"/>
      <c r="BQ33" s="41"/>
      <c r="BR33" s="41"/>
      <c r="BS33" s="41"/>
      <c r="BT33" s="41"/>
      <c r="BU33" s="41"/>
      <c r="BV33" s="41"/>
      <c r="BW33" s="41"/>
      <c r="BX33" s="41"/>
      <c r="BY33" s="41"/>
      <c r="BZ33" s="41"/>
      <c r="CA33" s="41"/>
      <c r="CB33" s="41"/>
      <c r="CC33" s="41"/>
      <c r="CD33" s="41"/>
      <c r="CE33" s="41"/>
      <c r="CF33" s="41"/>
      <c r="CG33" s="41"/>
      <c r="CH33" s="41"/>
      <c r="CI33" s="41"/>
      <c r="CJ33" s="41"/>
      <c r="CK33" s="41"/>
      <c r="CL33" s="41"/>
      <c r="CM33" s="41"/>
      <c r="CN33" s="41"/>
      <c r="CO33" s="41"/>
      <c r="CP33" s="41"/>
      <c r="CQ33" s="41"/>
      <c r="CR33" s="41"/>
      <c r="CS33" s="41"/>
      <c r="CT33" s="41"/>
      <c r="CU33" s="41"/>
      <c r="CV33" s="41"/>
      <c r="CW33" s="4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row>
    <row r="34" spans="1:131">
      <c r="A34" s="21" t="s">
        <v>567</v>
      </c>
      <c r="B34" s="21"/>
      <c r="C34" s="51">
        <v>1.4316273510058202</v>
      </c>
      <c r="D34" s="51">
        <v>0.48460592762557725</v>
      </c>
      <c r="E34" s="51">
        <v>9.6921185525115458E-2</v>
      </c>
      <c r="F34" s="51">
        <v>0.58152711315069272</v>
      </c>
      <c r="G34" s="51">
        <v>0.65683545435748392</v>
      </c>
      <c r="H34" s="51">
        <v>0.85204209127931718</v>
      </c>
      <c r="I34" s="51">
        <v>3558.3125089228324</v>
      </c>
      <c r="J34" s="51">
        <v>10.752885617595423</v>
      </c>
      <c r="K34" s="51">
        <v>28.263155150403612</v>
      </c>
      <c r="L34" s="79">
        <v>1.2576794789224304</v>
      </c>
      <c r="M34" s="51">
        <v>1.1967644563094543E-2</v>
      </c>
      <c r="N34" s="51">
        <v>2.6912642835433763E-4</v>
      </c>
      <c r="O34" s="51">
        <v>8.9770384905063977E-2</v>
      </c>
      <c r="P34" s="51">
        <v>8.071813805611773E-2</v>
      </c>
      <c r="Q34" s="51">
        <v>9.2885826251893136E-2</v>
      </c>
      <c r="R34" s="51">
        <v>8.6413631161649851E-2</v>
      </c>
      <c r="S34" s="51">
        <v>8.8223199487391823E-2</v>
      </c>
      <c r="T34" s="51">
        <v>8.73290251188234E-2</v>
      </c>
      <c r="U34" s="51">
        <v>8.2964064584343883E-2</v>
      </c>
      <c r="V34" s="51">
        <v>8.6445404833986508E-2</v>
      </c>
      <c r="W34" s="51">
        <v>8.0767640486792538E-2</v>
      </c>
      <c r="X34" s="51">
        <v>9.2090457600406253E-2</v>
      </c>
      <c r="Y34" s="51">
        <v>8.149504810209722E-2</v>
      </c>
      <c r="Z34" s="51">
        <v>8.8726803358540648E-2</v>
      </c>
      <c r="AA34" s="51"/>
      <c r="AB34" s="51">
        <v>3.8112885803039717E-2</v>
      </c>
      <c r="AC34" s="51">
        <v>3.2745472849320896E-2</v>
      </c>
      <c r="AD34" s="51">
        <v>3.1409802527003032E-2</v>
      </c>
      <c r="AE34" s="51">
        <v>3.2797070424990589E-2</v>
      </c>
      <c r="AF34" s="51">
        <v>3.2178323421977705E-2</v>
      </c>
      <c r="AG34" s="51">
        <v>2.8235586456407041E-2</v>
      </c>
      <c r="AH34" s="51">
        <v>3.3152167690761424E-2</v>
      </c>
      <c r="AI34" s="51">
        <v>2.7188130845763728E-2</v>
      </c>
      <c r="AJ34" s="51">
        <v>3.347153819586119E-2</v>
      </c>
      <c r="AK34" s="51">
        <v>3.0062662614964583E-2</v>
      </c>
      <c r="AL34" s="51">
        <v>3.6069017578234601E-2</v>
      </c>
      <c r="AM34" s="41">
        <v>3.8375068650388477E-2</v>
      </c>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row>
    <row r="35" spans="1:131">
      <c r="A35" s="21" t="s">
        <v>558</v>
      </c>
      <c r="B35" s="21"/>
      <c r="C35" s="51">
        <v>1.4316273510058202</v>
      </c>
      <c r="D35" s="51">
        <v>0.48460592762557725</v>
      </c>
      <c r="E35" s="51">
        <v>9.6921185525115458E-2</v>
      </c>
      <c r="F35" s="51">
        <v>0.58152711315069272</v>
      </c>
      <c r="G35" s="51">
        <v>0.65683545435748392</v>
      </c>
      <c r="H35" s="51">
        <v>0.85204209127931718</v>
      </c>
      <c r="I35" s="51">
        <v>3558.3125089228324</v>
      </c>
      <c r="J35" s="51">
        <v>10.752885617595423</v>
      </c>
      <c r="K35" s="51">
        <v>28.263155150403612</v>
      </c>
      <c r="L35" s="79">
        <v>1.2576794789224304</v>
      </c>
      <c r="M35" s="51">
        <v>1.1967644563094543E-2</v>
      </c>
      <c r="N35" s="51">
        <v>2.6912642835433763E-4</v>
      </c>
      <c r="O35" s="51">
        <v>8.9770384905063977E-2</v>
      </c>
      <c r="P35" s="51">
        <v>8.071813805611773E-2</v>
      </c>
      <c r="Q35" s="51">
        <v>9.2885826251893136E-2</v>
      </c>
      <c r="R35" s="51">
        <v>8.6413631161649851E-2</v>
      </c>
      <c r="S35" s="51">
        <v>8.8223199487391823E-2</v>
      </c>
      <c r="T35" s="51">
        <v>8.73290251188234E-2</v>
      </c>
      <c r="U35" s="51">
        <v>8.2964064584343883E-2</v>
      </c>
      <c r="V35" s="51">
        <v>8.6445404833986508E-2</v>
      </c>
      <c r="W35" s="51">
        <v>8.0767640486792538E-2</v>
      </c>
      <c r="X35" s="51">
        <v>9.2090457600406253E-2</v>
      </c>
      <c r="Y35" s="51">
        <v>8.149504810209722E-2</v>
      </c>
      <c r="Z35" s="51">
        <v>8.8726803358540648E-2</v>
      </c>
      <c r="AA35" s="51"/>
      <c r="AB35" s="51">
        <v>3.8112885803039717E-2</v>
      </c>
      <c r="AC35" s="51">
        <v>3.2745472849320896E-2</v>
      </c>
      <c r="AD35" s="51">
        <v>3.1409802527003032E-2</v>
      </c>
      <c r="AE35" s="51">
        <v>3.2797070424990589E-2</v>
      </c>
      <c r="AF35" s="51">
        <v>3.2178323421977705E-2</v>
      </c>
      <c r="AG35" s="51">
        <v>2.8235586456407041E-2</v>
      </c>
      <c r="AH35" s="51">
        <v>3.3152167690761424E-2</v>
      </c>
      <c r="AI35" s="51">
        <v>2.7188130845763728E-2</v>
      </c>
      <c r="AJ35" s="51">
        <v>3.347153819586119E-2</v>
      </c>
      <c r="AK35" s="51">
        <v>3.0062662614964583E-2</v>
      </c>
      <c r="AL35" s="51">
        <v>3.6069017578234601E-2</v>
      </c>
      <c r="AM35" s="41">
        <v>3.8375068650388477E-2</v>
      </c>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c r="BO35" s="41"/>
      <c r="BP35" s="41"/>
      <c r="BQ35" s="41"/>
      <c r="BR35" s="41"/>
      <c r="BS35" s="41"/>
      <c r="BT35" s="41"/>
      <c r="BU35" s="41"/>
      <c r="BV35" s="41"/>
      <c r="BW35" s="41"/>
      <c r="BX35" s="41"/>
      <c r="BY35" s="41"/>
      <c r="BZ35" s="41"/>
      <c r="CA35" s="41"/>
      <c r="CB35" s="41"/>
      <c r="CC35" s="41"/>
      <c r="CD35" s="41"/>
      <c r="CE35" s="41"/>
      <c r="CF35" s="41"/>
      <c r="CG35" s="41"/>
      <c r="CH35" s="41"/>
      <c r="CI35" s="41"/>
      <c r="CJ35" s="41"/>
      <c r="CK35" s="41"/>
      <c r="CL35" s="41"/>
      <c r="CM35" s="41"/>
      <c r="CN35" s="41"/>
      <c r="CO35" s="41"/>
      <c r="CP35" s="41"/>
      <c r="CQ35" s="41"/>
      <c r="CR35" s="41"/>
      <c r="CS35" s="41"/>
      <c r="CT35" s="41"/>
      <c r="CU35" s="41"/>
      <c r="CV35" s="41"/>
      <c r="CW35" s="4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row>
    <row r="36" spans="1:131">
      <c r="A36" s="21" t="s">
        <v>552</v>
      </c>
      <c r="B36" s="21"/>
      <c r="C36" s="51">
        <v>1.4316273510058202</v>
      </c>
      <c r="D36" s="51">
        <v>0.48460592762557725</v>
      </c>
      <c r="E36" s="51">
        <v>9.6921185525115458E-2</v>
      </c>
      <c r="F36" s="51">
        <v>0.58152711315069272</v>
      </c>
      <c r="G36" s="51">
        <v>0.65683545435748392</v>
      </c>
      <c r="H36" s="51">
        <v>0.85204209127931718</v>
      </c>
      <c r="I36" s="51">
        <v>3558.3125089228324</v>
      </c>
      <c r="J36" s="51">
        <v>10.752885617595423</v>
      </c>
      <c r="K36" s="51">
        <v>28.263155150403612</v>
      </c>
      <c r="L36" s="79">
        <v>1.2576794789224304</v>
      </c>
      <c r="M36" s="51">
        <v>1.1967644563094543E-2</v>
      </c>
      <c r="N36" s="51">
        <v>2.6912642835433763E-4</v>
      </c>
      <c r="O36" s="51">
        <v>8.9770384905063977E-2</v>
      </c>
      <c r="P36" s="51">
        <v>8.071813805611773E-2</v>
      </c>
      <c r="Q36" s="51">
        <v>9.2885826251893136E-2</v>
      </c>
      <c r="R36" s="51">
        <v>8.6413631161649851E-2</v>
      </c>
      <c r="S36" s="51">
        <v>8.8223199487391823E-2</v>
      </c>
      <c r="T36" s="51">
        <v>8.73290251188234E-2</v>
      </c>
      <c r="U36" s="51">
        <v>8.2964064584343883E-2</v>
      </c>
      <c r="V36" s="51">
        <v>8.6445404833986508E-2</v>
      </c>
      <c r="W36" s="51">
        <v>8.0767640486792538E-2</v>
      </c>
      <c r="X36" s="51">
        <v>9.2090457600406253E-2</v>
      </c>
      <c r="Y36" s="51">
        <v>8.149504810209722E-2</v>
      </c>
      <c r="Z36" s="51">
        <v>8.8726803358540648E-2</v>
      </c>
      <c r="AA36" s="51"/>
      <c r="AB36" s="51">
        <v>3.8112885803039717E-2</v>
      </c>
      <c r="AC36" s="51">
        <v>3.2745472849320896E-2</v>
      </c>
      <c r="AD36" s="51">
        <v>3.1409802527003032E-2</v>
      </c>
      <c r="AE36" s="51">
        <v>3.2797070424990589E-2</v>
      </c>
      <c r="AF36" s="51">
        <v>3.2178323421977705E-2</v>
      </c>
      <c r="AG36" s="51">
        <v>2.8235586456407041E-2</v>
      </c>
      <c r="AH36" s="51">
        <v>3.3152167690761424E-2</v>
      </c>
      <c r="AI36" s="51">
        <v>2.7188130845763728E-2</v>
      </c>
      <c r="AJ36" s="51">
        <v>3.347153819586119E-2</v>
      </c>
      <c r="AK36" s="51">
        <v>3.0062662614964583E-2</v>
      </c>
      <c r="AL36" s="51">
        <v>3.6069017578234601E-2</v>
      </c>
      <c r="AM36" s="41">
        <v>3.8375068650388477E-2</v>
      </c>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row>
    <row r="37" spans="1:131">
      <c r="A37" s="21" t="s">
        <v>557</v>
      </c>
      <c r="B37" s="21"/>
      <c r="C37" s="51">
        <v>1.4316273510058202</v>
      </c>
      <c r="D37" s="51">
        <v>0.48460592762557725</v>
      </c>
      <c r="E37" s="51">
        <v>9.6921185525115458E-2</v>
      </c>
      <c r="F37" s="51">
        <v>0.58152711315069272</v>
      </c>
      <c r="G37" s="51">
        <v>0.65683545435748392</v>
      </c>
      <c r="H37" s="51">
        <v>0.85204209127931718</v>
      </c>
      <c r="I37" s="51">
        <v>3558.3125089228324</v>
      </c>
      <c r="J37" s="51">
        <v>10.752885617595423</v>
      </c>
      <c r="K37" s="51">
        <v>28.263155150403612</v>
      </c>
      <c r="L37" s="79">
        <v>1.2576794789224304</v>
      </c>
      <c r="M37" s="51">
        <v>1.1967644563094543E-2</v>
      </c>
      <c r="N37" s="51">
        <v>2.6912642835433763E-4</v>
      </c>
      <c r="O37" s="51">
        <v>8.9770384905063977E-2</v>
      </c>
      <c r="P37" s="51">
        <v>8.071813805611773E-2</v>
      </c>
      <c r="Q37" s="51">
        <v>9.2885826251893136E-2</v>
      </c>
      <c r="R37" s="51">
        <v>8.6413631161649851E-2</v>
      </c>
      <c r="S37" s="51">
        <v>8.8223199487391823E-2</v>
      </c>
      <c r="T37" s="51">
        <v>8.73290251188234E-2</v>
      </c>
      <c r="U37" s="51">
        <v>8.2964064584343883E-2</v>
      </c>
      <c r="V37" s="51">
        <v>8.6445404833986508E-2</v>
      </c>
      <c r="W37" s="51">
        <v>8.0767640486792538E-2</v>
      </c>
      <c r="X37" s="51">
        <v>9.2090457600406253E-2</v>
      </c>
      <c r="Y37" s="51">
        <v>8.149504810209722E-2</v>
      </c>
      <c r="Z37" s="51">
        <v>8.8726803358540648E-2</v>
      </c>
      <c r="AA37" s="51"/>
      <c r="AB37" s="51">
        <v>3.8112885803039717E-2</v>
      </c>
      <c r="AC37" s="51">
        <v>3.2745472849320896E-2</v>
      </c>
      <c r="AD37" s="51">
        <v>3.1409802527003032E-2</v>
      </c>
      <c r="AE37" s="51">
        <v>3.2797070424990589E-2</v>
      </c>
      <c r="AF37" s="51">
        <v>3.2178323421977705E-2</v>
      </c>
      <c r="AG37" s="51">
        <v>2.8235586456407041E-2</v>
      </c>
      <c r="AH37" s="51">
        <v>3.3152167690761424E-2</v>
      </c>
      <c r="AI37" s="51">
        <v>2.7188130845763728E-2</v>
      </c>
      <c r="AJ37" s="51">
        <v>3.347153819586119E-2</v>
      </c>
      <c r="AK37" s="51">
        <v>3.0062662614964583E-2</v>
      </c>
      <c r="AL37" s="51">
        <v>3.6069017578234601E-2</v>
      </c>
      <c r="AM37" s="41">
        <v>3.8375068650388477E-2</v>
      </c>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c r="BR37" s="41"/>
      <c r="BS37" s="41"/>
      <c r="BT37" s="41"/>
      <c r="BU37" s="41"/>
      <c r="BV37" s="41"/>
      <c r="BW37" s="41"/>
      <c r="BX37" s="41"/>
      <c r="BY37" s="41"/>
      <c r="BZ37" s="41"/>
      <c r="CA37" s="41"/>
      <c r="CB37" s="41"/>
      <c r="CC37" s="41"/>
      <c r="CD37" s="41"/>
      <c r="CE37" s="41"/>
      <c r="CF37" s="41"/>
      <c r="CG37" s="41"/>
      <c r="CH37" s="41"/>
      <c r="CI37" s="41"/>
      <c r="CJ37" s="41"/>
      <c r="CK37" s="41"/>
      <c r="CL37" s="41"/>
      <c r="CM37" s="41"/>
      <c r="CN37" s="41"/>
      <c r="CO37" s="41"/>
      <c r="CP37" s="41"/>
      <c r="CQ37" s="41"/>
      <c r="CR37" s="41"/>
      <c r="CS37" s="41"/>
      <c r="CT37" s="41"/>
      <c r="CU37" s="41"/>
      <c r="CV37" s="41"/>
      <c r="CW37" s="4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row>
    <row r="38" spans="1:131">
      <c r="A38" s="21" t="s">
        <v>553</v>
      </c>
      <c r="B38" s="21"/>
      <c r="C38" s="51">
        <v>1.4316273510058202</v>
      </c>
      <c r="D38" s="51">
        <v>0.48460592762557725</v>
      </c>
      <c r="E38" s="51">
        <v>9.6921185525115458E-2</v>
      </c>
      <c r="F38" s="51">
        <v>0.58152711315069272</v>
      </c>
      <c r="G38" s="51">
        <v>0.65683545435748392</v>
      </c>
      <c r="H38" s="51">
        <v>0.85204209127931718</v>
      </c>
      <c r="I38" s="51">
        <v>3558.3125089228324</v>
      </c>
      <c r="J38" s="51">
        <v>10.752885617595423</v>
      </c>
      <c r="K38" s="51">
        <v>28.263155150403612</v>
      </c>
      <c r="L38" s="79">
        <v>1.2576794789224304</v>
      </c>
      <c r="M38" s="51">
        <v>1.1967644563094543E-2</v>
      </c>
      <c r="N38" s="51">
        <v>2.6912642835433763E-4</v>
      </c>
      <c r="O38" s="51">
        <v>8.9770384905063977E-2</v>
      </c>
      <c r="P38" s="51">
        <v>8.071813805611773E-2</v>
      </c>
      <c r="Q38" s="51">
        <v>9.2885826251893136E-2</v>
      </c>
      <c r="R38" s="51">
        <v>8.6413631161649851E-2</v>
      </c>
      <c r="S38" s="51">
        <v>8.8223199487391823E-2</v>
      </c>
      <c r="T38" s="51">
        <v>8.73290251188234E-2</v>
      </c>
      <c r="U38" s="51">
        <v>8.2964064584343883E-2</v>
      </c>
      <c r="V38" s="51">
        <v>8.6445404833986508E-2</v>
      </c>
      <c r="W38" s="51">
        <v>8.0767640486792538E-2</v>
      </c>
      <c r="X38" s="51">
        <v>9.2090457600406253E-2</v>
      </c>
      <c r="Y38" s="51">
        <v>8.149504810209722E-2</v>
      </c>
      <c r="Z38" s="51">
        <v>8.8726803358540648E-2</v>
      </c>
      <c r="AA38" s="51"/>
      <c r="AB38" s="51">
        <v>3.8112885803039717E-2</v>
      </c>
      <c r="AC38" s="51">
        <v>3.2745472849320896E-2</v>
      </c>
      <c r="AD38" s="51">
        <v>3.1409802527003032E-2</v>
      </c>
      <c r="AE38" s="51">
        <v>3.2797070424990589E-2</v>
      </c>
      <c r="AF38" s="51">
        <v>3.2178323421977705E-2</v>
      </c>
      <c r="AG38" s="51">
        <v>2.8235586456407041E-2</v>
      </c>
      <c r="AH38" s="51">
        <v>3.3152167690761424E-2</v>
      </c>
      <c r="AI38" s="51">
        <v>2.7188130845763728E-2</v>
      </c>
      <c r="AJ38" s="51">
        <v>3.347153819586119E-2</v>
      </c>
      <c r="AK38" s="51">
        <v>3.0062662614964583E-2</v>
      </c>
      <c r="AL38" s="51">
        <v>3.6069017578234601E-2</v>
      </c>
      <c r="AM38" s="41">
        <v>3.8375068650388477E-2</v>
      </c>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row>
    <row r="39" spans="1:131">
      <c r="A39" s="21" t="s">
        <v>554</v>
      </c>
      <c r="B39" s="21"/>
      <c r="C39" s="51">
        <v>1.4316273510058202</v>
      </c>
      <c r="D39" s="51">
        <v>0.48460592762557725</v>
      </c>
      <c r="E39" s="51">
        <v>9.6921185525115458E-2</v>
      </c>
      <c r="F39" s="51">
        <v>0.58152711315069272</v>
      </c>
      <c r="G39" s="51">
        <v>0.65683545435748392</v>
      </c>
      <c r="H39" s="51">
        <v>0.85204209127931718</v>
      </c>
      <c r="I39" s="51">
        <v>3558.3125089228324</v>
      </c>
      <c r="J39" s="51">
        <v>10.752885617595423</v>
      </c>
      <c r="K39" s="51">
        <v>28.263155150403612</v>
      </c>
      <c r="L39" s="79">
        <v>1.2576794789224304</v>
      </c>
      <c r="M39" s="51">
        <v>1.1967644563094543E-2</v>
      </c>
      <c r="N39" s="51">
        <v>2.6912642835433763E-4</v>
      </c>
      <c r="O39" s="51">
        <v>8.9770384905063977E-2</v>
      </c>
      <c r="P39" s="51">
        <v>8.071813805611773E-2</v>
      </c>
      <c r="Q39" s="51">
        <v>9.2885826251893136E-2</v>
      </c>
      <c r="R39" s="51">
        <v>8.6413631161649851E-2</v>
      </c>
      <c r="S39" s="51">
        <v>8.8223199487391823E-2</v>
      </c>
      <c r="T39" s="51">
        <v>8.73290251188234E-2</v>
      </c>
      <c r="U39" s="51">
        <v>8.2964064584343883E-2</v>
      </c>
      <c r="V39" s="51">
        <v>8.6445404833986508E-2</v>
      </c>
      <c r="W39" s="51">
        <v>8.0767640486792538E-2</v>
      </c>
      <c r="X39" s="51">
        <v>9.2090457600406253E-2</v>
      </c>
      <c r="Y39" s="51">
        <v>8.149504810209722E-2</v>
      </c>
      <c r="Z39" s="51">
        <v>8.8726803358540648E-2</v>
      </c>
      <c r="AA39" s="51"/>
      <c r="AB39" s="51">
        <v>3.8112885803039717E-2</v>
      </c>
      <c r="AC39" s="51">
        <v>3.2745472849320896E-2</v>
      </c>
      <c r="AD39" s="51">
        <v>3.1409802527003032E-2</v>
      </c>
      <c r="AE39" s="51">
        <v>3.2797070424990589E-2</v>
      </c>
      <c r="AF39" s="51">
        <v>3.2178323421977705E-2</v>
      </c>
      <c r="AG39" s="51">
        <v>2.8235586456407041E-2</v>
      </c>
      <c r="AH39" s="51">
        <v>3.3152167690761424E-2</v>
      </c>
      <c r="AI39" s="51">
        <v>2.7188130845763728E-2</v>
      </c>
      <c r="AJ39" s="51">
        <v>3.347153819586119E-2</v>
      </c>
      <c r="AK39" s="51">
        <v>3.0062662614964583E-2</v>
      </c>
      <c r="AL39" s="51">
        <v>3.6069017578234601E-2</v>
      </c>
      <c r="AM39" s="41">
        <v>3.8375068650388477E-2</v>
      </c>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c r="BR39" s="41"/>
      <c r="BS39" s="41"/>
      <c r="BT39" s="41"/>
      <c r="BU39" s="41"/>
      <c r="BV39" s="41"/>
      <c r="BW39" s="41"/>
      <c r="BX39" s="41"/>
      <c r="BY39" s="41"/>
      <c r="BZ39" s="41"/>
      <c r="CA39" s="41"/>
      <c r="CB39" s="41"/>
      <c r="CC39" s="41"/>
      <c r="CD39" s="41"/>
      <c r="CE39" s="41"/>
      <c r="CF39" s="41"/>
      <c r="CG39" s="41"/>
      <c r="CH39" s="41"/>
      <c r="CI39" s="41"/>
      <c r="CJ39" s="41"/>
      <c r="CK39" s="41"/>
      <c r="CL39" s="41"/>
      <c r="CM39" s="41"/>
      <c r="CN39" s="41"/>
      <c r="CO39" s="41"/>
      <c r="CP39" s="41"/>
      <c r="CQ39" s="41"/>
      <c r="CR39" s="41"/>
      <c r="CS39" s="41"/>
      <c r="CT39" s="41"/>
      <c r="CU39" s="41"/>
      <c r="CV39" s="41"/>
      <c r="CW39" s="4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row>
    <row r="40" spans="1:131">
      <c r="A40" s="21"/>
      <c r="B40" s="2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c r="BO40" s="41"/>
      <c r="BP40" s="41"/>
      <c r="BQ40" s="41"/>
      <c r="BR40" s="41"/>
      <c r="BS40" s="41"/>
      <c r="BT40" s="41"/>
      <c r="BU40" s="41"/>
      <c r="BV40" s="41"/>
      <c r="BW40" s="41"/>
      <c r="BX40" s="41"/>
      <c r="BY40" s="41"/>
      <c r="BZ40" s="41"/>
      <c r="CA40" s="41"/>
      <c r="CB40" s="41"/>
      <c r="CC40" s="41"/>
      <c r="CD40" s="41"/>
      <c r="CE40" s="41"/>
      <c r="CF40" s="41"/>
      <c r="CG40" s="41"/>
      <c r="CH40" s="41"/>
      <c r="CI40" s="41"/>
      <c r="CJ40" s="41"/>
      <c r="CK40" s="41"/>
      <c r="CL40" s="41"/>
      <c r="CM40" s="41"/>
      <c r="CN40" s="41"/>
      <c r="CO40" s="41"/>
      <c r="CP40" s="41"/>
      <c r="CQ40" s="41"/>
      <c r="CR40" s="41"/>
      <c r="CS40" s="41"/>
      <c r="CT40" s="41"/>
      <c r="CU40" s="41"/>
      <c r="CV40" s="41"/>
      <c r="CW40" s="4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EA292"/>
  <sheetViews>
    <sheetView topLeftCell="A70" zoomScaleNormal="100" workbookViewId="0">
      <selection activeCell="A82" sqref="A82:EA292"/>
    </sheetView>
  </sheetViews>
  <sheetFormatPr defaultRowHeight="12.75"/>
  <cols>
    <col min="1" max="1" width="32.7109375" customWidth="1"/>
    <col min="2" max="2" width="35.7109375" customWidth="1"/>
    <col min="3" max="3" width="13.7109375" customWidth="1"/>
    <col min="4" max="4" width="12.140625" bestFit="1" customWidth="1"/>
    <col min="5" max="5" width="12.5703125" customWidth="1"/>
    <col min="6" max="6" width="10.2851562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2" t="s">
        <v>13</v>
      </c>
      <c r="B1" s="13"/>
      <c r="C1" s="13"/>
      <c r="D1" s="13"/>
      <c r="E1" s="13"/>
      <c r="F1" s="13"/>
      <c r="G1" s="13"/>
      <c r="H1" s="14"/>
      <c r="I1" s="15"/>
      <c r="J1" s="15"/>
      <c r="K1" s="15"/>
      <c r="L1" s="15"/>
      <c r="M1" s="15"/>
      <c r="N1" s="16"/>
      <c r="O1" s="17"/>
      <c r="P1" s="16"/>
      <c r="Q1" s="16"/>
      <c r="R1" s="16"/>
      <c r="S1" s="14"/>
      <c r="T1" s="14"/>
      <c r="U1" s="14"/>
      <c r="V1" s="16"/>
      <c r="W1" s="14"/>
      <c r="X1" s="14"/>
      <c r="Y1" s="14"/>
      <c r="Z1" s="14"/>
      <c r="AA1" s="14"/>
      <c r="AB1" s="14"/>
      <c r="AC1" s="14"/>
      <c r="AD1" s="14"/>
      <c r="AE1" s="14"/>
      <c r="AF1" s="14"/>
      <c r="AG1" s="14"/>
      <c r="AH1" s="14"/>
      <c r="AI1" s="14"/>
      <c r="AJ1" s="14"/>
      <c r="AK1" s="14"/>
      <c r="AL1" s="14"/>
      <c r="AM1" s="14"/>
      <c r="AN1" s="14"/>
      <c r="AO1" s="14"/>
      <c r="AP1" s="18"/>
      <c r="AQ1" s="14"/>
      <c r="AR1" s="14"/>
      <c r="AS1" s="14"/>
      <c r="AT1" s="14"/>
      <c r="AU1" s="14"/>
      <c r="AV1" s="18"/>
      <c r="AW1" s="14"/>
      <c r="AX1" s="14"/>
      <c r="AY1" s="14"/>
      <c r="AZ1" s="14"/>
      <c r="BA1" s="14"/>
      <c r="BB1" s="14"/>
      <c r="BC1" s="14"/>
      <c r="BD1" s="14"/>
      <c r="BE1" s="14"/>
      <c r="BF1" s="14"/>
      <c r="BG1" s="14"/>
      <c r="BH1" s="14"/>
      <c r="BI1" s="14"/>
      <c r="BJ1" s="14"/>
      <c r="BK1" s="14"/>
      <c r="BL1" s="14"/>
      <c r="BM1" s="19"/>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8"/>
      <c r="CQ1" s="14"/>
      <c r="CR1" s="14"/>
      <c r="CS1" s="14"/>
      <c r="CT1" s="14"/>
      <c r="CU1" s="14"/>
      <c r="CV1" s="14"/>
      <c r="CW1" s="14"/>
      <c r="CX1" s="14"/>
      <c r="CY1" s="14"/>
      <c r="CZ1" s="14"/>
      <c r="DA1" s="14"/>
    </row>
    <row r="2" spans="1:105">
      <c r="A2" s="20" t="s">
        <v>14</v>
      </c>
      <c r="B2" s="14" t="str">
        <f>'7PSourceSummary'!D2</f>
        <v>ECM-VAV</v>
      </c>
      <c r="C2" s="14"/>
      <c r="D2" s="14"/>
      <c r="E2" s="14"/>
      <c r="F2" s="14"/>
      <c r="G2" s="14"/>
      <c r="H2" s="14"/>
      <c r="I2" s="15"/>
      <c r="J2" s="15"/>
      <c r="K2" s="15"/>
      <c r="L2" s="15"/>
      <c r="M2" s="15"/>
      <c r="N2" s="16"/>
      <c r="O2" s="16"/>
      <c r="P2" s="16"/>
      <c r="Q2" s="16"/>
      <c r="R2" s="16"/>
      <c r="S2" s="14"/>
      <c r="T2" s="14"/>
      <c r="U2" s="14"/>
      <c r="V2" s="16"/>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8"/>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row>
    <row r="3" spans="1:105">
      <c r="A3" s="20" t="s">
        <v>15</v>
      </c>
      <c r="B3" s="21"/>
      <c r="C3" s="20">
        <v>2012</v>
      </c>
      <c r="D3" s="21"/>
      <c r="E3" s="21"/>
      <c r="F3" s="21"/>
      <c r="G3" s="21"/>
      <c r="H3" s="21"/>
      <c r="I3" s="21"/>
      <c r="J3" s="22"/>
      <c r="K3" s="23"/>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3"/>
      <c r="CP3" s="23"/>
      <c r="CQ3" s="21"/>
      <c r="CR3" s="21"/>
      <c r="CS3" s="21"/>
      <c r="CT3" s="21"/>
      <c r="CU3" s="21"/>
      <c r="CV3" s="21"/>
      <c r="CW3" s="21"/>
      <c r="CX3" s="21"/>
      <c r="CY3" s="21"/>
      <c r="CZ3" s="21"/>
      <c r="DA3" s="21"/>
    </row>
    <row r="4" spans="1:105">
      <c r="A4" s="104" t="s">
        <v>329</v>
      </c>
      <c r="B4" s="108" t="s">
        <v>312</v>
      </c>
      <c r="C4" s="109">
        <v>1.107352410306802</v>
      </c>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row>
    <row r="5" spans="1:105">
      <c r="A5" s="24">
        <v>1</v>
      </c>
      <c r="B5" s="24">
        <v>2</v>
      </c>
      <c r="C5" s="24">
        <v>3</v>
      </c>
      <c r="D5" s="24">
        <v>4</v>
      </c>
      <c r="E5" s="24">
        <v>5</v>
      </c>
      <c r="F5" s="24">
        <v>6</v>
      </c>
      <c r="G5" s="24">
        <v>7</v>
      </c>
      <c r="H5" s="24">
        <v>8</v>
      </c>
      <c r="I5" s="24">
        <v>9</v>
      </c>
      <c r="J5" s="24">
        <v>10</v>
      </c>
      <c r="K5" s="24">
        <v>11</v>
      </c>
      <c r="L5" s="24">
        <v>12</v>
      </c>
      <c r="M5" s="24">
        <v>13</v>
      </c>
      <c r="N5" s="24">
        <v>14</v>
      </c>
      <c r="O5" s="24">
        <v>15</v>
      </c>
      <c r="P5" s="24">
        <v>16</v>
      </c>
      <c r="Q5" s="24">
        <v>17</v>
      </c>
      <c r="R5" s="24">
        <v>18</v>
      </c>
      <c r="S5" s="24">
        <v>19</v>
      </c>
      <c r="T5" s="24">
        <v>20</v>
      </c>
      <c r="U5" s="24">
        <v>21</v>
      </c>
      <c r="V5" s="24">
        <v>22</v>
      </c>
      <c r="W5" s="24">
        <v>23</v>
      </c>
      <c r="X5" s="24">
        <v>24</v>
      </c>
      <c r="Y5" s="24">
        <v>25</v>
      </c>
      <c r="Z5" s="24">
        <v>26</v>
      </c>
      <c r="AA5" s="24">
        <v>27</v>
      </c>
      <c r="AB5" s="24">
        <v>28</v>
      </c>
      <c r="AC5" s="24">
        <v>29</v>
      </c>
      <c r="AD5" s="24">
        <v>30</v>
      </c>
      <c r="AE5" s="24">
        <v>31</v>
      </c>
      <c r="AF5" s="24">
        <v>32</v>
      </c>
      <c r="AG5" s="24">
        <v>33</v>
      </c>
      <c r="AH5" s="24">
        <v>34</v>
      </c>
      <c r="AI5" s="24">
        <v>35</v>
      </c>
      <c r="AJ5" s="24">
        <v>36</v>
      </c>
      <c r="AK5" s="24">
        <v>37</v>
      </c>
      <c r="AL5" s="24">
        <v>38</v>
      </c>
      <c r="AM5" s="24">
        <v>39</v>
      </c>
      <c r="AN5" s="24">
        <v>40</v>
      </c>
      <c r="AO5" s="24">
        <v>41</v>
      </c>
      <c r="AP5" s="24">
        <v>42</v>
      </c>
      <c r="AQ5" s="24">
        <v>43</v>
      </c>
      <c r="AR5" s="24">
        <v>44</v>
      </c>
      <c r="AS5" s="24">
        <v>45</v>
      </c>
      <c r="AT5" s="24">
        <v>46</v>
      </c>
      <c r="AU5" s="24">
        <v>47</v>
      </c>
      <c r="AV5" s="24">
        <v>48</v>
      </c>
      <c r="AW5" s="24">
        <v>49</v>
      </c>
      <c r="AX5" s="24">
        <v>50</v>
      </c>
      <c r="AY5" s="24">
        <v>51</v>
      </c>
      <c r="AZ5" s="24">
        <v>52</v>
      </c>
      <c r="BA5" s="24">
        <v>53</v>
      </c>
      <c r="BB5" s="24">
        <v>54</v>
      </c>
      <c r="BC5" s="24">
        <v>55</v>
      </c>
      <c r="BD5" s="24">
        <v>56</v>
      </c>
      <c r="BE5" s="24">
        <v>57</v>
      </c>
      <c r="BF5" s="24">
        <v>58</v>
      </c>
      <c r="BG5" s="24">
        <v>59</v>
      </c>
      <c r="BH5" s="24">
        <v>60</v>
      </c>
      <c r="BI5" s="24">
        <v>61</v>
      </c>
      <c r="BJ5" s="24">
        <v>62</v>
      </c>
      <c r="BK5" s="24">
        <v>63</v>
      </c>
      <c r="BL5" s="24">
        <v>64</v>
      </c>
      <c r="BM5" s="24">
        <v>65</v>
      </c>
      <c r="BN5" s="24">
        <v>66</v>
      </c>
      <c r="BO5" s="24">
        <v>67</v>
      </c>
      <c r="BP5" s="24">
        <v>68</v>
      </c>
      <c r="BQ5" s="24">
        <v>69</v>
      </c>
      <c r="BR5" s="24">
        <v>70</v>
      </c>
      <c r="BS5" s="24">
        <v>71</v>
      </c>
      <c r="BT5" s="24">
        <v>72</v>
      </c>
      <c r="BU5" s="24">
        <v>73</v>
      </c>
      <c r="BV5" s="24">
        <v>74</v>
      </c>
      <c r="BW5" s="24">
        <v>75</v>
      </c>
      <c r="BX5" s="24">
        <v>76</v>
      </c>
      <c r="BY5" s="24">
        <v>77</v>
      </c>
      <c r="BZ5" s="24">
        <v>78</v>
      </c>
      <c r="CA5" s="24">
        <v>79</v>
      </c>
      <c r="CB5" s="24">
        <v>80</v>
      </c>
      <c r="CC5" s="24">
        <v>81</v>
      </c>
      <c r="CD5" s="24">
        <v>82</v>
      </c>
      <c r="CE5" s="24">
        <v>83</v>
      </c>
      <c r="CF5" s="24">
        <v>84</v>
      </c>
      <c r="CG5" s="24">
        <v>85</v>
      </c>
      <c r="CH5" s="24">
        <v>86</v>
      </c>
      <c r="CI5" s="24">
        <v>87</v>
      </c>
      <c r="CJ5" s="24">
        <v>88</v>
      </c>
      <c r="CK5" s="24">
        <v>89</v>
      </c>
      <c r="CL5" s="24">
        <v>90</v>
      </c>
      <c r="CM5" s="24">
        <v>91</v>
      </c>
      <c r="CN5" s="24">
        <v>92</v>
      </c>
      <c r="CO5" s="24">
        <v>93</v>
      </c>
      <c r="CP5" s="24">
        <v>94</v>
      </c>
      <c r="CQ5" s="24">
        <v>95</v>
      </c>
      <c r="CR5" s="24">
        <v>96</v>
      </c>
      <c r="CS5" s="24">
        <v>97</v>
      </c>
      <c r="CT5" s="24">
        <v>98</v>
      </c>
      <c r="CU5" s="24">
        <v>99</v>
      </c>
      <c r="CV5" s="24">
        <v>100</v>
      </c>
      <c r="CW5" s="24">
        <v>101</v>
      </c>
      <c r="CX5" s="24">
        <v>102</v>
      </c>
      <c r="CY5" s="24">
        <v>103</v>
      </c>
      <c r="CZ5" s="24">
        <v>104</v>
      </c>
      <c r="DA5" s="24">
        <v>105</v>
      </c>
    </row>
    <row r="6" spans="1:105">
      <c r="A6" s="25" t="s">
        <v>16</v>
      </c>
      <c r="B6" s="26"/>
      <c r="C6" s="26"/>
      <c r="D6" s="26"/>
      <c r="E6" s="26"/>
      <c r="F6" s="26"/>
      <c r="G6" s="27"/>
      <c r="H6" s="28"/>
      <c r="I6" s="288" t="s">
        <v>17</v>
      </c>
      <c r="J6" s="289"/>
      <c r="K6" s="289"/>
      <c r="L6" s="289"/>
      <c r="M6" s="289"/>
      <c r="N6" s="290"/>
      <c r="O6" s="291" t="s">
        <v>18</v>
      </c>
      <c r="P6" s="292"/>
      <c r="Q6" s="29" t="s">
        <v>19</v>
      </c>
      <c r="R6" s="293" t="s">
        <v>20</v>
      </c>
      <c r="S6" s="293"/>
      <c r="T6" s="293"/>
      <c r="U6" s="30"/>
      <c r="V6" s="30"/>
      <c r="W6" s="30"/>
      <c r="X6" s="31"/>
      <c r="Y6" s="32"/>
      <c r="Z6" s="30"/>
      <c r="AA6" s="30"/>
      <c r="AB6" s="30"/>
      <c r="AC6" s="30"/>
      <c r="AD6" s="30"/>
      <c r="AE6" s="33"/>
      <c r="AF6" s="33"/>
      <c r="AG6" s="33"/>
      <c r="AH6" s="33"/>
      <c r="AI6" s="33"/>
      <c r="AJ6" s="33"/>
      <c r="AK6" s="33"/>
      <c r="AL6" s="33"/>
      <c r="AM6" s="33"/>
      <c r="AN6" s="33"/>
      <c r="AO6" s="33"/>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row>
    <row r="7" spans="1:105" ht="39.75" customHeight="1">
      <c r="A7" s="34" t="s">
        <v>21</v>
      </c>
      <c r="B7" s="34" t="s">
        <v>22</v>
      </c>
      <c r="C7" s="34" t="s">
        <v>23</v>
      </c>
      <c r="D7" s="34" t="s">
        <v>24</v>
      </c>
      <c r="E7" s="34" t="s">
        <v>25</v>
      </c>
      <c r="F7" s="35" t="s">
        <v>26</v>
      </c>
      <c r="G7" s="34" t="s">
        <v>27</v>
      </c>
      <c r="H7" s="36" t="s">
        <v>28</v>
      </c>
      <c r="I7" s="36" t="s">
        <v>29</v>
      </c>
      <c r="J7" s="36" t="s">
        <v>30</v>
      </c>
      <c r="K7" s="36" t="s">
        <v>31</v>
      </c>
      <c r="L7" s="36" t="s">
        <v>32</v>
      </c>
      <c r="M7" s="36" t="s">
        <v>33</v>
      </c>
      <c r="N7" s="36" t="s">
        <v>34</v>
      </c>
      <c r="O7" s="37" t="s">
        <v>35</v>
      </c>
      <c r="P7" s="36" t="s">
        <v>27</v>
      </c>
      <c r="Q7" s="38" t="s">
        <v>36</v>
      </c>
      <c r="R7" s="39" t="s">
        <v>37</v>
      </c>
      <c r="S7" s="39" t="s">
        <v>38</v>
      </c>
      <c r="T7" s="39" t="s">
        <v>39</v>
      </c>
      <c r="U7" s="40"/>
      <c r="V7" s="40"/>
      <c r="W7" s="40"/>
      <c r="X7" s="40"/>
      <c r="Y7" s="40"/>
      <c r="Z7" s="40"/>
      <c r="AA7" s="40"/>
      <c r="AB7" s="40"/>
      <c r="AC7" s="40"/>
      <c r="AD7" s="40"/>
      <c r="AE7" s="33"/>
      <c r="AF7" s="33"/>
      <c r="AG7" s="33"/>
      <c r="AH7" s="33"/>
      <c r="AI7" s="33"/>
      <c r="AJ7" s="33"/>
      <c r="AK7" s="33"/>
      <c r="AL7" s="33"/>
      <c r="AM7" s="33"/>
      <c r="AN7" s="33"/>
      <c r="AO7" s="33"/>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c r="CZ7" s="14"/>
      <c r="DA7" s="14"/>
    </row>
    <row r="8" spans="1:105">
      <c r="A8" s="21" t="str">
        <f>MMap!A11</f>
        <v>ECM-VAV-New-Large Off</v>
      </c>
      <c r="B8" s="52" t="str">
        <f>MMap!D11</f>
        <v>ECM-VAV-New-Large Off-ElecHt</v>
      </c>
      <c r="C8" s="52">
        <f>MMap!O11</f>
        <v>0.504</v>
      </c>
      <c r="D8" s="52">
        <f>MMap!K11</f>
        <v>18</v>
      </c>
      <c r="E8" s="52">
        <f>MMap!P11</f>
        <v>0.24230296381278862</v>
      </c>
      <c r="F8" s="52"/>
      <c r="G8" s="187" t="s">
        <v>542</v>
      </c>
      <c r="H8" s="52"/>
      <c r="I8" s="52"/>
      <c r="J8" s="52"/>
      <c r="K8" s="52"/>
      <c r="L8" s="52"/>
      <c r="M8" s="52"/>
      <c r="N8" s="52"/>
      <c r="O8" s="52">
        <f>MMap!X11</f>
        <v>0</v>
      </c>
      <c r="P8" s="187" t="s">
        <v>542</v>
      </c>
      <c r="Q8" s="52" t="s">
        <v>543</v>
      </c>
      <c r="R8" s="52"/>
      <c r="S8" s="52"/>
      <c r="T8" s="52"/>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21"/>
      <c r="CY8" s="18"/>
      <c r="CZ8" s="18"/>
      <c r="DA8" s="18"/>
    </row>
    <row r="9" spans="1:105">
      <c r="A9" s="21" t="str">
        <f>MMap!A12</f>
        <v>ECM-VAV-New-Medium Off</v>
      </c>
      <c r="B9" s="52" t="str">
        <f>MMap!D12</f>
        <v>ECM-VAV-New-Medium Off-ElecHt</v>
      </c>
      <c r="C9" s="52">
        <f>MMap!O12</f>
        <v>0.504</v>
      </c>
      <c r="D9" s="52">
        <f>MMap!K12</f>
        <v>18</v>
      </c>
      <c r="E9" s="52">
        <f>MMap!P12</f>
        <v>0.24230296381278862</v>
      </c>
      <c r="F9" s="52"/>
      <c r="G9" s="187" t="s">
        <v>542</v>
      </c>
      <c r="H9" s="52"/>
      <c r="I9" s="52"/>
      <c r="J9" s="52"/>
      <c r="K9" s="52"/>
      <c r="L9" s="52"/>
      <c r="M9" s="52"/>
      <c r="N9" s="52"/>
      <c r="O9" s="52">
        <f>MMap!X12</f>
        <v>0</v>
      </c>
      <c r="P9" s="187" t="s">
        <v>542</v>
      </c>
      <c r="Q9" s="52" t="s">
        <v>543</v>
      </c>
    </row>
    <row r="10" spans="1:105">
      <c r="A10" s="21" t="str">
        <f>MMap!A13</f>
        <v>ECM-VAV-New-Small Off</v>
      </c>
      <c r="B10" s="52" t="str">
        <f>MMap!D13</f>
        <v>ECM-VAV-New-Small Off-ElecHt</v>
      </c>
      <c r="C10" s="52">
        <f>MMap!O13</f>
        <v>0.504</v>
      </c>
      <c r="D10" s="52">
        <f>MMap!K13</f>
        <v>18</v>
      </c>
      <c r="E10" s="52">
        <f>MMap!P13</f>
        <v>0.24230296381278862</v>
      </c>
      <c r="F10" s="52"/>
      <c r="G10" s="187" t="s">
        <v>542</v>
      </c>
      <c r="H10" s="52"/>
      <c r="I10" s="52"/>
      <c r="J10" s="52"/>
      <c r="K10" s="52"/>
      <c r="L10" s="52"/>
      <c r="M10" s="52"/>
      <c r="N10" s="52"/>
      <c r="O10" s="52">
        <f>MMap!X13</f>
        <v>0</v>
      </c>
      <c r="P10" s="187" t="s">
        <v>542</v>
      </c>
      <c r="Q10" s="52" t="s">
        <v>543</v>
      </c>
    </row>
    <row r="11" spans="1:105">
      <c r="A11" s="21" t="str">
        <f>MMap!A14</f>
        <v>ECM-VAV-New-Xlarge Ret</v>
      </c>
      <c r="B11" s="52" t="str">
        <f>MMap!D14</f>
        <v>ECM-VAV-New-Xlarge Ret-ElecHt</v>
      </c>
      <c r="C11" s="52">
        <f>MMap!O14</f>
        <v>0.504</v>
      </c>
      <c r="D11" s="52">
        <f>MMap!K14</f>
        <v>18</v>
      </c>
      <c r="E11" s="52">
        <f>MMap!P14</f>
        <v>0.24230296381278862</v>
      </c>
      <c r="F11" s="52"/>
      <c r="G11" s="187" t="s">
        <v>542</v>
      </c>
      <c r="H11" s="52"/>
      <c r="I11" s="52"/>
      <c r="J11" s="52"/>
      <c r="K11" s="52"/>
      <c r="L11" s="52"/>
      <c r="M11" s="52"/>
      <c r="N11" s="52"/>
      <c r="O11" s="52">
        <f>MMap!X14</f>
        <v>0</v>
      </c>
      <c r="P11" s="187" t="s">
        <v>542</v>
      </c>
      <c r="Q11" s="52" t="s">
        <v>543</v>
      </c>
    </row>
    <row r="12" spans="1:105">
      <c r="A12" s="21" t="str">
        <f>MMap!A15</f>
        <v>ECM-VAV-New-Large Ret</v>
      </c>
      <c r="B12" s="52" t="str">
        <f>MMap!D15</f>
        <v>ECM-VAV-New-Large Ret-ElecHt</v>
      </c>
      <c r="C12" s="52">
        <f>MMap!O15</f>
        <v>0.504</v>
      </c>
      <c r="D12" s="52">
        <f>MMap!K15</f>
        <v>18</v>
      </c>
      <c r="E12" s="52">
        <f>MMap!P15</f>
        <v>0.24230296381278862</v>
      </c>
      <c r="F12" s="52"/>
      <c r="G12" s="187" t="s">
        <v>542</v>
      </c>
      <c r="H12" s="52"/>
      <c r="I12" s="52"/>
      <c r="J12" s="52"/>
      <c r="K12" s="52"/>
      <c r="L12" s="52"/>
      <c r="M12" s="52"/>
      <c r="N12" s="52"/>
      <c r="O12" s="52">
        <f>MMap!X15</f>
        <v>0</v>
      </c>
      <c r="P12" s="187" t="s">
        <v>542</v>
      </c>
      <c r="Q12" s="52" t="s">
        <v>543</v>
      </c>
    </row>
    <row r="13" spans="1:105">
      <c r="A13" s="21" t="str">
        <f>MMap!A16</f>
        <v>ECM-VAV-New-Medium Ret</v>
      </c>
      <c r="B13" s="52" t="str">
        <f>MMap!D16</f>
        <v>ECM-VAV-New-Medium Ret-ElecHt</v>
      </c>
      <c r="C13" s="52">
        <f>MMap!O16</f>
        <v>0.504</v>
      </c>
      <c r="D13" s="52">
        <f>MMap!K16</f>
        <v>18</v>
      </c>
      <c r="E13" s="52">
        <f>MMap!P16</f>
        <v>0.24230296381278862</v>
      </c>
      <c r="F13" s="52"/>
      <c r="G13" s="187" t="s">
        <v>542</v>
      </c>
      <c r="H13" s="52"/>
      <c r="I13" s="52"/>
      <c r="J13" s="52"/>
      <c r="K13" s="52"/>
      <c r="L13" s="52"/>
      <c r="M13" s="52"/>
      <c r="N13" s="52"/>
      <c r="O13" s="52">
        <f>MMap!X16</f>
        <v>0</v>
      </c>
      <c r="P13" s="187" t="s">
        <v>542</v>
      </c>
      <c r="Q13" s="52" t="s">
        <v>543</v>
      </c>
    </row>
    <row r="14" spans="1:105">
      <c r="A14" s="21" t="str">
        <f>MMap!A17</f>
        <v>ECM-VAV-New-Small Ret</v>
      </c>
      <c r="B14" s="52" t="str">
        <f>MMap!D17</f>
        <v>ECM-VAV-New-Small Ret-ElecHt</v>
      </c>
      <c r="C14" s="52">
        <f>MMap!O17</f>
        <v>0.504</v>
      </c>
      <c r="D14" s="52">
        <f>MMap!K17</f>
        <v>18</v>
      </c>
      <c r="E14" s="52">
        <f>MMap!P17</f>
        <v>0.24230296381278862</v>
      </c>
      <c r="F14" s="52"/>
      <c r="G14" s="187" t="s">
        <v>542</v>
      </c>
      <c r="H14" s="52"/>
      <c r="I14" s="52"/>
      <c r="J14" s="52"/>
      <c r="K14" s="52"/>
      <c r="L14" s="52"/>
      <c r="M14" s="52"/>
      <c r="N14" s="52"/>
      <c r="O14" s="52">
        <f>MMap!X17</f>
        <v>0</v>
      </c>
      <c r="P14" s="187" t="s">
        <v>542</v>
      </c>
      <c r="Q14" s="52" t="s">
        <v>543</v>
      </c>
    </row>
    <row r="15" spans="1:105">
      <c r="A15" s="21" t="str">
        <f>MMap!A18</f>
        <v>ECM-VAV-New-School K-12</v>
      </c>
      <c r="B15" s="52" t="str">
        <f>MMap!D18</f>
        <v>ECM-VAV-New-School K-12-ElecHt</v>
      </c>
      <c r="C15" s="52">
        <f>MMap!O18</f>
        <v>0.504</v>
      </c>
      <c r="D15" s="52">
        <f>MMap!K18</f>
        <v>18</v>
      </c>
      <c r="E15" s="52">
        <f>MMap!P18</f>
        <v>0.24230296381278862</v>
      </c>
      <c r="F15" s="52"/>
      <c r="G15" s="187" t="s">
        <v>542</v>
      </c>
      <c r="H15" s="52"/>
      <c r="I15" s="52"/>
      <c r="J15" s="52"/>
      <c r="K15" s="52"/>
      <c r="L15" s="52"/>
      <c r="M15" s="52"/>
      <c r="N15" s="52"/>
      <c r="O15" s="52">
        <f>MMap!X18</f>
        <v>0</v>
      </c>
      <c r="P15" s="187" t="s">
        <v>542</v>
      </c>
      <c r="Q15" s="52" t="s">
        <v>543</v>
      </c>
    </row>
    <row r="16" spans="1:105">
      <c r="A16" s="21" t="str">
        <f>MMap!A19</f>
        <v>ECM-VAV-New-University</v>
      </c>
      <c r="B16" s="52" t="str">
        <f>MMap!D19</f>
        <v>ECM-VAV-New-University-ElecHt</v>
      </c>
      <c r="C16" s="52">
        <f>MMap!O19</f>
        <v>0.504</v>
      </c>
      <c r="D16" s="52">
        <f>MMap!K19</f>
        <v>18</v>
      </c>
      <c r="E16" s="52">
        <f>MMap!P19</f>
        <v>0.24230296381278862</v>
      </c>
      <c r="F16" s="52"/>
      <c r="G16" s="187" t="s">
        <v>542</v>
      </c>
      <c r="H16" s="52"/>
      <c r="I16" s="52"/>
      <c r="J16" s="52"/>
      <c r="K16" s="52"/>
      <c r="L16" s="52"/>
      <c r="M16" s="52"/>
      <c r="N16" s="52"/>
      <c r="O16" s="52">
        <f>MMap!X19</f>
        <v>0</v>
      </c>
      <c r="P16" s="187" t="s">
        <v>542</v>
      </c>
      <c r="Q16" s="52" t="s">
        <v>543</v>
      </c>
    </row>
    <row r="17" spans="1:17">
      <c r="A17" s="21" t="str">
        <f>MMap!A20</f>
        <v>ECM-VAV-New-Warehouse</v>
      </c>
      <c r="B17" s="52" t="str">
        <f>MMap!D20</f>
        <v>ECM-VAV-New-Warehouse-ElecHt</v>
      </c>
      <c r="C17" s="52">
        <f>MMap!O20</f>
        <v>0.504</v>
      </c>
      <c r="D17" s="52">
        <f>MMap!K20</f>
        <v>18</v>
      </c>
      <c r="E17" s="52">
        <f>MMap!P20</f>
        <v>0.24230296381278862</v>
      </c>
      <c r="F17" s="52"/>
      <c r="G17" s="187" t="s">
        <v>542</v>
      </c>
      <c r="H17" s="52"/>
      <c r="I17" s="52"/>
      <c r="J17" s="52"/>
      <c r="K17" s="52"/>
      <c r="L17" s="52"/>
      <c r="M17" s="52"/>
      <c r="N17" s="52"/>
      <c r="O17" s="52">
        <f>MMap!X20</f>
        <v>0</v>
      </c>
      <c r="P17" s="187" t="s">
        <v>542</v>
      </c>
      <c r="Q17" s="52" t="s">
        <v>543</v>
      </c>
    </row>
    <row r="18" spans="1:17">
      <c r="A18" s="21" t="str">
        <f>MMap!A21</f>
        <v>ECM-VAV-New-Supermarket</v>
      </c>
      <c r="B18" s="52" t="str">
        <f>MMap!D21</f>
        <v>ECM-VAV-New-Supermarket-ElecHt</v>
      </c>
      <c r="C18" s="52">
        <f>MMap!O21</f>
        <v>0.504</v>
      </c>
      <c r="D18" s="52">
        <f>MMap!K21</f>
        <v>18</v>
      </c>
      <c r="E18" s="52">
        <f>MMap!P21</f>
        <v>0.24230296381278862</v>
      </c>
      <c r="F18" s="52"/>
      <c r="G18" s="187" t="s">
        <v>542</v>
      </c>
      <c r="H18" s="52"/>
      <c r="I18" s="52"/>
      <c r="J18" s="52"/>
      <c r="K18" s="52"/>
      <c r="L18" s="52"/>
      <c r="M18" s="52"/>
      <c r="N18" s="52"/>
      <c r="O18" s="52">
        <f>MMap!X21</f>
        <v>0</v>
      </c>
      <c r="P18" s="187" t="s">
        <v>542</v>
      </c>
      <c r="Q18" s="52" t="s">
        <v>543</v>
      </c>
    </row>
    <row r="19" spans="1:17">
      <c r="A19" s="21" t="str">
        <f>MMap!A22</f>
        <v>ECM-VAV-New-MiniMart</v>
      </c>
      <c r="B19" s="52" t="str">
        <f>MMap!D22</f>
        <v>ECM-VAV-New-MiniMart-ElecHt</v>
      </c>
      <c r="C19" s="52">
        <f>MMap!O22</f>
        <v>0.504</v>
      </c>
      <c r="D19" s="52">
        <f>MMap!K22</f>
        <v>18</v>
      </c>
      <c r="E19" s="52">
        <f>MMap!P22</f>
        <v>0.24230296381278862</v>
      </c>
      <c r="F19" s="52"/>
      <c r="G19" s="187" t="s">
        <v>542</v>
      </c>
      <c r="H19" s="52"/>
      <c r="I19" s="52"/>
      <c r="J19" s="52"/>
      <c r="K19" s="52"/>
      <c r="L19" s="52"/>
      <c r="M19" s="52"/>
      <c r="N19" s="52"/>
      <c r="O19" s="52">
        <f>MMap!X22</f>
        <v>0</v>
      </c>
      <c r="P19" s="187" t="s">
        <v>542</v>
      </c>
      <c r="Q19" s="52" t="s">
        <v>543</v>
      </c>
    </row>
    <row r="20" spans="1:17">
      <c r="A20" s="21" t="str">
        <f>MMap!A23</f>
        <v>ECM-VAV-New-Restaurant</v>
      </c>
      <c r="B20" s="52" t="str">
        <f>MMap!D23</f>
        <v>ECM-VAV-New-Restaurant-ElecHt</v>
      </c>
      <c r="C20" s="52">
        <f>MMap!O23</f>
        <v>0.504</v>
      </c>
      <c r="D20" s="52">
        <f>MMap!K23</f>
        <v>18</v>
      </c>
      <c r="E20" s="52">
        <f>MMap!P23</f>
        <v>0.24230296381278862</v>
      </c>
      <c r="F20" s="52"/>
      <c r="G20" s="187" t="s">
        <v>542</v>
      </c>
      <c r="H20" s="52"/>
      <c r="I20" s="52"/>
      <c r="J20" s="52"/>
      <c r="K20" s="52"/>
      <c r="L20" s="52"/>
      <c r="M20" s="52"/>
      <c r="N20" s="52"/>
      <c r="O20" s="52">
        <f>MMap!X23</f>
        <v>0</v>
      </c>
      <c r="P20" s="187" t="s">
        <v>542</v>
      </c>
      <c r="Q20" s="52" t="s">
        <v>543</v>
      </c>
    </row>
    <row r="21" spans="1:17">
      <c r="A21" s="21" t="str">
        <f>MMap!A24</f>
        <v>ECM-VAV-New-Lodging</v>
      </c>
      <c r="B21" s="52" t="str">
        <f>MMap!D24</f>
        <v>ECM-VAV-New-Lodging-ElecHt</v>
      </c>
      <c r="C21" s="52">
        <f>MMap!O24</f>
        <v>0.504</v>
      </c>
      <c r="D21" s="52">
        <f>MMap!K24</f>
        <v>18</v>
      </c>
      <c r="E21" s="52">
        <f>MMap!P24</f>
        <v>0.24230296381278862</v>
      </c>
      <c r="F21" s="52"/>
      <c r="G21" s="187" t="s">
        <v>542</v>
      </c>
      <c r="H21" s="52"/>
      <c r="I21" s="52"/>
      <c r="J21" s="52"/>
      <c r="K21" s="52"/>
      <c r="L21" s="52"/>
      <c r="M21" s="52"/>
      <c r="N21" s="52"/>
      <c r="O21" s="52">
        <f>MMap!X24</f>
        <v>0</v>
      </c>
      <c r="P21" s="187" t="s">
        <v>542</v>
      </c>
      <c r="Q21" s="52" t="s">
        <v>543</v>
      </c>
    </row>
    <row r="22" spans="1:17">
      <c r="A22" s="21" t="str">
        <f>MMap!A25</f>
        <v>ECM-VAV-New-Hospital</v>
      </c>
      <c r="B22" s="52" t="str">
        <f>MMap!D25</f>
        <v>ECM-VAV-New-Hospital-ElecHt</v>
      </c>
      <c r="C22" s="52">
        <f>MMap!O25</f>
        <v>0.504</v>
      </c>
      <c r="D22" s="52">
        <f>MMap!K25</f>
        <v>18</v>
      </c>
      <c r="E22" s="52">
        <f>MMap!P25</f>
        <v>0.24230296381278862</v>
      </c>
      <c r="F22" s="52"/>
      <c r="G22" s="187" t="s">
        <v>542</v>
      </c>
      <c r="H22" s="52"/>
      <c r="I22" s="52"/>
      <c r="J22" s="52"/>
      <c r="K22" s="52"/>
      <c r="L22" s="52"/>
      <c r="M22" s="52"/>
      <c r="N22" s="52"/>
      <c r="O22" s="52">
        <f>MMap!X25</f>
        <v>0</v>
      </c>
      <c r="P22" s="187" t="s">
        <v>542</v>
      </c>
      <c r="Q22" s="52" t="s">
        <v>543</v>
      </c>
    </row>
    <row r="23" spans="1:17">
      <c r="A23" s="21" t="str">
        <f>MMap!A26</f>
        <v>ECM-VAV-New-Residential Care</v>
      </c>
      <c r="B23" s="52" t="str">
        <f>MMap!D26</f>
        <v>ECM-VAV-New-Residential Care-ElecHt</v>
      </c>
      <c r="C23" s="52">
        <f>MMap!O26</f>
        <v>0.504</v>
      </c>
      <c r="D23" s="52">
        <f>MMap!K26</f>
        <v>18</v>
      </c>
      <c r="E23" s="52">
        <f>MMap!P26</f>
        <v>0.24230296381278862</v>
      </c>
      <c r="F23" s="52"/>
      <c r="G23" s="187" t="s">
        <v>542</v>
      </c>
      <c r="H23" s="52"/>
      <c r="I23" s="52"/>
      <c r="J23" s="52"/>
      <c r="K23" s="52"/>
      <c r="L23" s="52"/>
      <c r="M23" s="52"/>
      <c r="N23" s="52"/>
      <c r="O23" s="52">
        <f>MMap!X26</f>
        <v>0</v>
      </c>
      <c r="P23" s="187" t="s">
        <v>542</v>
      </c>
      <c r="Q23" s="52" t="s">
        <v>543</v>
      </c>
    </row>
    <row r="24" spans="1:17">
      <c r="A24" s="21" t="str">
        <f>MMap!A27</f>
        <v>ECM-VAV-New-Assembly</v>
      </c>
      <c r="B24" s="52" t="str">
        <f>MMap!D27</f>
        <v>ECM-VAV-New-Assembly-ElecHt</v>
      </c>
      <c r="C24" s="52">
        <f>MMap!O27</f>
        <v>0.504</v>
      </c>
      <c r="D24" s="52">
        <f>MMap!K27</f>
        <v>18</v>
      </c>
      <c r="E24" s="52">
        <f>MMap!P27</f>
        <v>0.24230296381278862</v>
      </c>
      <c r="F24" s="52"/>
      <c r="G24" s="187" t="s">
        <v>542</v>
      </c>
      <c r="H24" s="52"/>
      <c r="I24" s="52"/>
      <c r="J24" s="52"/>
      <c r="K24" s="52"/>
      <c r="L24" s="52"/>
      <c r="M24" s="52"/>
      <c r="N24" s="52"/>
      <c r="O24" s="52">
        <f>MMap!X27</f>
        <v>0</v>
      </c>
      <c r="P24" s="187" t="s">
        <v>542</v>
      </c>
      <c r="Q24" s="52" t="s">
        <v>543</v>
      </c>
    </row>
    <row r="25" spans="1:17">
      <c r="A25" s="21" t="str">
        <f>MMap!A28</f>
        <v>ECM-VAV-New-Other</v>
      </c>
      <c r="B25" s="52" t="str">
        <f>MMap!D28</f>
        <v>ECM-VAV-New-Other-ElecHt</v>
      </c>
      <c r="C25" s="52">
        <f>MMap!O28</f>
        <v>0.504</v>
      </c>
      <c r="D25" s="52">
        <f>MMap!K28</f>
        <v>18</v>
      </c>
      <c r="E25" s="52">
        <f>MMap!P28</f>
        <v>0.24230296381278862</v>
      </c>
      <c r="F25" s="52"/>
      <c r="G25" s="187" t="s">
        <v>542</v>
      </c>
      <c r="H25" s="52"/>
      <c r="I25" s="52"/>
      <c r="J25" s="52"/>
      <c r="K25" s="52"/>
      <c r="L25" s="52"/>
      <c r="M25" s="52"/>
      <c r="N25" s="52"/>
      <c r="O25" s="52">
        <f>MMap!X28</f>
        <v>0</v>
      </c>
      <c r="P25" s="187" t="s">
        <v>542</v>
      </c>
      <c r="Q25" s="52" t="s">
        <v>543</v>
      </c>
    </row>
    <row r="26" spans="1:17">
      <c r="A26" s="21" t="str">
        <f>MMap!A29</f>
        <v>ECM-VAV-New-Large Off</v>
      </c>
      <c r="B26" s="52" t="str">
        <f>MMap!D29</f>
        <v>ECM-VAV-New-Large Off-GasHt</v>
      </c>
      <c r="C26" s="52">
        <f>MMap!O29</f>
        <v>0.82799999999999996</v>
      </c>
      <c r="D26" s="52">
        <f>MMap!K29</f>
        <v>18</v>
      </c>
      <c r="E26" s="52">
        <f>MMap!P29</f>
        <v>0.24230296381278862</v>
      </c>
      <c r="F26" s="52"/>
      <c r="G26" s="187" t="s">
        <v>542</v>
      </c>
      <c r="H26" s="52"/>
      <c r="I26" s="52"/>
      <c r="J26" s="52"/>
      <c r="K26" s="52"/>
      <c r="L26" s="52"/>
      <c r="M26" s="52"/>
      <c r="N26" s="52"/>
      <c r="O26" s="52">
        <f>MMap!X29</f>
        <v>-1.38186E-2</v>
      </c>
      <c r="P26" s="187" t="s">
        <v>542</v>
      </c>
      <c r="Q26" s="52" t="s">
        <v>543</v>
      </c>
    </row>
    <row r="27" spans="1:17">
      <c r="A27" s="21" t="str">
        <f>MMap!A30</f>
        <v>ECM-VAV-New-Medium Off</v>
      </c>
      <c r="B27" s="52" t="str">
        <f>MMap!D30</f>
        <v>ECM-VAV-New-Medium Off-GasHt</v>
      </c>
      <c r="C27" s="52">
        <f>MMap!O30</f>
        <v>0.82799999999999996</v>
      </c>
      <c r="D27" s="52">
        <f>MMap!K30</f>
        <v>18</v>
      </c>
      <c r="E27" s="52">
        <f>MMap!P30</f>
        <v>0.24230296381278862</v>
      </c>
      <c r="F27" s="52"/>
      <c r="G27" s="187" t="s">
        <v>542</v>
      </c>
      <c r="H27" s="52"/>
      <c r="I27" s="52"/>
      <c r="J27" s="52"/>
      <c r="K27" s="52"/>
      <c r="L27" s="52"/>
      <c r="M27" s="52"/>
      <c r="N27" s="52"/>
      <c r="O27" s="52">
        <f>MMap!X30</f>
        <v>-1.38186E-2</v>
      </c>
      <c r="P27" s="187" t="s">
        <v>542</v>
      </c>
      <c r="Q27" s="52" t="s">
        <v>543</v>
      </c>
    </row>
    <row r="28" spans="1:17">
      <c r="A28" s="21" t="str">
        <f>MMap!A31</f>
        <v>ECM-VAV-New-Small Off</v>
      </c>
      <c r="B28" s="52" t="str">
        <f>MMap!D31</f>
        <v>ECM-VAV-New-Small Off-GasHt</v>
      </c>
      <c r="C28" s="52">
        <f>MMap!O31</f>
        <v>0.82799999999999996</v>
      </c>
      <c r="D28" s="52">
        <f>MMap!K31</f>
        <v>18</v>
      </c>
      <c r="E28" s="52">
        <f>MMap!P31</f>
        <v>0.24230296381278862</v>
      </c>
      <c r="F28" s="52"/>
      <c r="G28" s="187" t="s">
        <v>542</v>
      </c>
      <c r="H28" s="52"/>
      <c r="I28" s="52"/>
      <c r="J28" s="52"/>
      <c r="K28" s="52"/>
      <c r="L28" s="52"/>
      <c r="M28" s="52"/>
      <c r="N28" s="52"/>
      <c r="O28" s="52">
        <f>MMap!X31</f>
        <v>-1.38186E-2</v>
      </c>
      <c r="P28" s="187" t="s">
        <v>542</v>
      </c>
      <c r="Q28" s="52" t="s">
        <v>543</v>
      </c>
    </row>
    <row r="29" spans="1:17">
      <c r="A29" s="21" t="str">
        <f>MMap!A32</f>
        <v>ECM-VAV-New-Xlarge Ret</v>
      </c>
      <c r="B29" s="52" t="str">
        <f>MMap!D32</f>
        <v>ECM-VAV-New-Xlarge Ret-GasHt</v>
      </c>
      <c r="C29" s="52">
        <f>MMap!O32</f>
        <v>0.82799999999999996</v>
      </c>
      <c r="D29" s="52">
        <f>MMap!K32</f>
        <v>18</v>
      </c>
      <c r="E29" s="52">
        <f>MMap!P32</f>
        <v>0.24230296381278862</v>
      </c>
      <c r="F29" s="52"/>
      <c r="G29" s="187" t="s">
        <v>542</v>
      </c>
      <c r="H29" s="52"/>
      <c r="I29" s="52"/>
      <c r="J29" s="52"/>
      <c r="K29" s="52"/>
      <c r="L29" s="52"/>
      <c r="M29" s="52"/>
      <c r="N29" s="52"/>
      <c r="O29" s="52">
        <f>MMap!X32</f>
        <v>-1.38186E-2</v>
      </c>
      <c r="P29" s="187" t="s">
        <v>542</v>
      </c>
      <c r="Q29" s="52" t="s">
        <v>543</v>
      </c>
    </row>
    <row r="30" spans="1:17">
      <c r="A30" s="21" t="str">
        <f>MMap!A33</f>
        <v>ECM-VAV-New-Large Ret</v>
      </c>
      <c r="B30" s="52" t="str">
        <f>MMap!D33</f>
        <v>ECM-VAV-New-Large Ret-GasHt</v>
      </c>
      <c r="C30" s="52">
        <f>MMap!O33</f>
        <v>0.82799999999999996</v>
      </c>
      <c r="D30" s="52">
        <f>MMap!K33</f>
        <v>18</v>
      </c>
      <c r="E30" s="52">
        <f>MMap!P33</f>
        <v>0.24230296381278862</v>
      </c>
      <c r="F30" s="52"/>
      <c r="G30" s="187" t="s">
        <v>542</v>
      </c>
      <c r="H30" s="52"/>
      <c r="I30" s="52"/>
      <c r="J30" s="52"/>
      <c r="K30" s="52"/>
      <c r="L30" s="52"/>
      <c r="M30" s="52"/>
      <c r="N30" s="52"/>
      <c r="O30" s="52">
        <f>MMap!X33</f>
        <v>-1.38186E-2</v>
      </c>
      <c r="P30" s="187" t="s">
        <v>542</v>
      </c>
      <c r="Q30" s="52" t="s">
        <v>543</v>
      </c>
    </row>
    <row r="31" spans="1:17">
      <c r="A31" s="21" t="str">
        <f>MMap!A34</f>
        <v>ECM-VAV-New-Medium Ret</v>
      </c>
      <c r="B31" s="52" t="str">
        <f>MMap!D34</f>
        <v>ECM-VAV-New-Medium Ret-GasHt</v>
      </c>
      <c r="C31" s="52">
        <f>MMap!O34</f>
        <v>0.82799999999999996</v>
      </c>
      <c r="D31" s="52">
        <f>MMap!K34</f>
        <v>18</v>
      </c>
      <c r="E31" s="52">
        <f>MMap!P34</f>
        <v>0.24230296381278862</v>
      </c>
      <c r="F31" s="52"/>
      <c r="G31" s="187" t="s">
        <v>542</v>
      </c>
      <c r="H31" s="52"/>
      <c r="I31" s="52"/>
      <c r="J31" s="52"/>
      <c r="K31" s="52"/>
      <c r="L31" s="52"/>
      <c r="M31" s="52"/>
      <c r="N31" s="52"/>
      <c r="O31" s="52">
        <f>MMap!X34</f>
        <v>-1.38186E-2</v>
      </c>
      <c r="P31" s="187" t="s">
        <v>542</v>
      </c>
      <c r="Q31" s="52" t="s">
        <v>543</v>
      </c>
    </row>
    <row r="32" spans="1:17">
      <c r="A32" s="21" t="str">
        <f>MMap!A35</f>
        <v>ECM-VAV-New-Small Ret</v>
      </c>
      <c r="B32" s="52" t="str">
        <f>MMap!D35</f>
        <v>ECM-VAV-New-Small Ret-GasHt</v>
      </c>
      <c r="C32" s="52">
        <f>MMap!O35</f>
        <v>0.82799999999999996</v>
      </c>
      <c r="D32" s="52">
        <f>MMap!K35</f>
        <v>18</v>
      </c>
      <c r="E32" s="52">
        <f>MMap!P35</f>
        <v>0.24230296381278862</v>
      </c>
      <c r="F32" s="52"/>
      <c r="G32" s="187" t="s">
        <v>542</v>
      </c>
      <c r="H32" s="52"/>
      <c r="I32" s="52"/>
      <c r="J32" s="52"/>
      <c r="K32" s="52"/>
      <c r="L32" s="52"/>
      <c r="M32" s="52"/>
      <c r="N32" s="52"/>
      <c r="O32" s="52">
        <f>MMap!X35</f>
        <v>-1.38186E-2</v>
      </c>
      <c r="P32" s="187" t="s">
        <v>542</v>
      </c>
      <c r="Q32" s="52" t="s">
        <v>543</v>
      </c>
    </row>
    <row r="33" spans="1:17">
      <c r="A33" s="21" t="str">
        <f>MMap!A36</f>
        <v>ECM-VAV-New-School K-12</v>
      </c>
      <c r="B33" s="52" t="str">
        <f>MMap!D36</f>
        <v>ECM-VAV-New-School K-12-GasHt</v>
      </c>
      <c r="C33" s="52">
        <f>MMap!O36</f>
        <v>0.82799999999999996</v>
      </c>
      <c r="D33" s="52">
        <f>MMap!K36</f>
        <v>18</v>
      </c>
      <c r="E33" s="52">
        <f>MMap!P36</f>
        <v>0.24230296381278862</v>
      </c>
      <c r="F33" s="52"/>
      <c r="G33" s="187" t="s">
        <v>542</v>
      </c>
      <c r="H33" s="52"/>
      <c r="I33" s="52"/>
      <c r="J33" s="52"/>
      <c r="K33" s="52"/>
      <c r="L33" s="52"/>
      <c r="M33" s="52"/>
      <c r="N33" s="52"/>
      <c r="O33" s="52">
        <f>MMap!X36</f>
        <v>-1.38186E-2</v>
      </c>
      <c r="P33" s="187" t="s">
        <v>542</v>
      </c>
      <c r="Q33" s="52" t="s">
        <v>543</v>
      </c>
    </row>
    <row r="34" spans="1:17">
      <c r="A34" s="21" t="str">
        <f>MMap!A37</f>
        <v>ECM-VAV-New-University</v>
      </c>
      <c r="B34" s="52" t="str">
        <f>MMap!D37</f>
        <v>ECM-VAV-New-University-GasHt</v>
      </c>
      <c r="C34" s="52">
        <f>MMap!O37</f>
        <v>0.82799999999999996</v>
      </c>
      <c r="D34" s="52">
        <f>MMap!K37</f>
        <v>18</v>
      </c>
      <c r="E34" s="52">
        <f>MMap!P37</f>
        <v>0.24230296381278862</v>
      </c>
      <c r="F34" s="52"/>
      <c r="G34" s="187" t="s">
        <v>542</v>
      </c>
      <c r="H34" s="52"/>
      <c r="I34" s="52"/>
      <c r="J34" s="52"/>
      <c r="K34" s="52"/>
      <c r="L34" s="52"/>
      <c r="M34" s="52"/>
      <c r="N34" s="52"/>
      <c r="O34" s="52">
        <f>MMap!X37</f>
        <v>-1.38186E-2</v>
      </c>
      <c r="P34" s="187" t="s">
        <v>542</v>
      </c>
      <c r="Q34" s="52" t="s">
        <v>543</v>
      </c>
    </row>
    <row r="35" spans="1:17">
      <c r="A35" s="21" t="str">
        <f>MMap!A38</f>
        <v>ECM-VAV-New-Warehouse</v>
      </c>
      <c r="B35" s="52" t="str">
        <f>MMap!D38</f>
        <v>ECM-VAV-New-Warehouse-GasHt</v>
      </c>
      <c r="C35" s="52">
        <f>MMap!O38</f>
        <v>0.82799999999999996</v>
      </c>
      <c r="D35" s="52">
        <f>MMap!K38</f>
        <v>18</v>
      </c>
      <c r="E35" s="52">
        <f>MMap!P38</f>
        <v>0.24230296381278862</v>
      </c>
      <c r="F35" s="52"/>
      <c r="G35" s="187" t="s">
        <v>542</v>
      </c>
      <c r="H35" s="52"/>
      <c r="I35" s="52"/>
      <c r="J35" s="52"/>
      <c r="K35" s="52"/>
      <c r="L35" s="52"/>
      <c r="M35" s="52"/>
      <c r="N35" s="52"/>
      <c r="O35" s="52">
        <f>MMap!X38</f>
        <v>-1.38186E-2</v>
      </c>
      <c r="P35" s="187" t="s">
        <v>542</v>
      </c>
      <c r="Q35" s="52" t="s">
        <v>543</v>
      </c>
    </row>
    <row r="36" spans="1:17">
      <c r="A36" s="21" t="str">
        <f>MMap!A39</f>
        <v>ECM-VAV-New-Supermarket</v>
      </c>
      <c r="B36" s="52" t="str">
        <f>MMap!D39</f>
        <v>ECM-VAV-New-Supermarket-GasHt</v>
      </c>
      <c r="C36" s="52">
        <f>MMap!O39</f>
        <v>0.82799999999999996</v>
      </c>
      <c r="D36" s="52">
        <f>MMap!K39</f>
        <v>18</v>
      </c>
      <c r="E36" s="52">
        <f>MMap!P39</f>
        <v>0.24230296381278862</v>
      </c>
      <c r="F36" s="52"/>
      <c r="G36" s="187" t="s">
        <v>542</v>
      </c>
      <c r="H36" s="52"/>
      <c r="I36" s="52"/>
      <c r="J36" s="52"/>
      <c r="K36" s="52"/>
      <c r="L36" s="52"/>
      <c r="M36" s="52"/>
      <c r="N36" s="52"/>
      <c r="O36" s="52">
        <f>MMap!X39</f>
        <v>-1.38186E-2</v>
      </c>
      <c r="P36" s="187" t="s">
        <v>542</v>
      </c>
      <c r="Q36" s="52" t="s">
        <v>543</v>
      </c>
    </row>
    <row r="37" spans="1:17">
      <c r="A37" s="21" t="str">
        <f>MMap!A40</f>
        <v>ECM-VAV-New-MiniMart</v>
      </c>
      <c r="B37" s="52" t="str">
        <f>MMap!D40</f>
        <v>ECM-VAV-New-MiniMart-GasHt</v>
      </c>
      <c r="C37" s="52">
        <f>MMap!O40</f>
        <v>0.82799999999999996</v>
      </c>
      <c r="D37" s="52">
        <f>MMap!K40</f>
        <v>18</v>
      </c>
      <c r="E37" s="52">
        <f>MMap!P40</f>
        <v>0.24230296381278862</v>
      </c>
      <c r="F37" s="52"/>
      <c r="G37" s="187" t="s">
        <v>542</v>
      </c>
      <c r="H37" s="52"/>
      <c r="I37" s="52"/>
      <c r="J37" s="52"/>
      <c r="K37" s="52"/>
      <c r="L37" s="52"/>
      <c r="M37" s="52"/>
      <c r="N37" s="52"/>
      <c r="O37" s="52">
        <f>MMap!X40</f>
        <v>-1.38186E-2</v>
      </c>
      <c r="P37" s="187" t="s">
        <v>542</v>
      </c>
      <c r="Q37" s="52" t="s">
        <v>543</v>
      </c>
    </row>
    <row r="38" spans="1:17">
      <c r="A38" s="21" t="str">
        <f>MMap!A41</f>
        <v>ECM-VAV-New-Restaurant</v>
      </c>
      <c r="B38" s="52" t="str">
        <f>MMap!D41</f>
        <v>ECM-VAV-New-Restaurant-GasHt</v>
      </c>
      <c r="C38" s="52">
        <f>MMap!O41</f>
        <v>0.82799999999999996</v>
      </c>
      <c r="D38" s="52">
        <f>MMap!K41</f>
        <v>18</v>
      </c>
      <c r="E38" s="52">
        <f>MMap!P41</f>
        <v>0.24230296381278862</v>
      </c>
      <c r="F38" s="52"/>
      <c r="G38" s="187" t="s">
        <v>542</v>
      </c>
      <c r="H38" s="52"/>
      <c r="I38" s="52"/>
      <c r="J38" s="52"/>
      <c r="K38" s="52"/>
      <c r="L38" s="52"/>
      <c r="M38" s="52"/>
      <c r="N38" s="52"/>
      <c r="O38" s="52">
        <f>MMap!X41</f>
        <v>-1.38186E-2</v>
      </c>
      <c r="P38" s="187" t="s">
        <v>542</v>
      </c>
      <c r="Q38" s="52" t="s">
        <v>543</v>
      </c>
    </row>
    <row r="39" spans="1:17">
      <c r="A39" s="21" t="str">
        <f>MMap!A42</f>
        <v>ECM-VAV-New-Lodging</v>
      </c>
      <c r="B39" s="52" t="str">
        <f>MMap!D42</f>
        <v>ECM-VAV-New-Lodging-GasHt</v>
      </c>
      <c r="C39" s="52">
        <f>MMap!O42</f>
        <v>0.82799999999999996</v>
      </c>
      <c r="D39" s="52">
        <f>MMap!K42</f>
        <v>18</v>
      </c>
      <c r="E39" s="52">
        <f>MMap!P42</f>
        <v>0.24230296381278862</v>
      </c>
      <c r="F39" s="52"/>
      <c r="G39" s="187" t="s">
        <v>542</v>
      </c>
      <c r="H39" s="52"/>
      <c r="I39" s="52"/>
      <c r="J39" s="52"/>
      <c r="K39" s="52"/>
      <c r="L39" s="52"/>
      <c r="M39" s="52"/>
      <c r="N39" s="52"/>
      <c r="O39" s="52">
        <f>MMap!X42</f>
        <v>-1.38186E-2</v>
      </c>
      <c r="P39" s="187" t="s">
        <v>542</v>
      </c>
      <c r="Q39" s="52" t="s">
        <v>543</v>
      </c>
    </row>
    <row r="40" spans="1:17">
      <c r="A40" s="21" t="str">
        <f>MMap!A43</f>
        <v>ECM-VAV-New-Hospital</v>
      </c>
      <c r="B40" s="52" t="str">
        <f>MMap!D43</f>
        <v>ECM-VAV-New-Hospital-GasHt</v>
      </c>
      <c r="C40" s="52">
        <f>MMap!O43</f>
        <v>0.82799999999999996</v>
      </c>
      <c r="D40" s="52">
        <f>MMap!K43</f>
        <v>18</v>
      </c>
      <c r="E40" s="52">
        <f>MMap!P43</f>
        <v>0.24230296381278862</v>
      </c>
      <c r="F40" s="52"/>
      <c r="G40" s="187" t="s">
        <v>542</v>
      </c>
      <c r="H40" s="52"/>
      <c r="I40" s="52"/>
      <c r="J40" s="52"/>
      <c r="K40" s="52"/>
      <c r="L40" s="52"/>
      <c r="M40" s="52"/>
      <c r="N40" s="52"/>
      <c r="O40" s="52">
        <f>MMap!X43</f>
        <v>-1.38186E-2</v>
      </c>
      <c r="P40" s="187" t="s">
        <v>542</v>
      </c>
      <c r="Q40" s="52" t="s">
        <v>543</v>
      </c>
    </row>
    <row r="41" spans="1:17">
      <c r="A41" s="21" t="str">
        <f>MMap!A44</f>
        <v>ECM-VAV-New-Residential Care</v>
      </c>
      <c r="B41" s="52" t="str">
        <f>MMap!D44</f>
        <v>ECM-VAV-New-Residential Care-GasHt</v>
      </c>
      <c r="C41" s="52">
        <f>MMap!O44</f>
        <v>0.82799999999999996</v>
      </c>
      <c r="D41" s="52">
        <f>MMap!K44</f>
        <v>18</v>
      </c>
      <c r="E41" s="52">
        <f>MMap!P44</f>
        <v>0.24230296381278862</v>
      </c>
      <c r="F41" s="52"/>
      <c r="G41" s="187" t="s">
        <v>542</v>
      </c>
      <c r="H41" s="52"/>
      <c r="I41" s="52"/>
      <c r="J41" s="52"/>
      <c r="K41" s="52"/>
      <c r="L41" s="52"/>
      <c r="M41" s="52"/>
      <c r="N41" s="52"/>
      <c r="O41" s="52">
        <f>MMap!X44</f>
        <v>-1.38186E-2</v>
      </c>
      <c r="P41" s="187" t="s">
        <v>542</v>
      </c>
      <c r="Q41" s="52" t="s">
        <v>543</v>
      </c>
    </row>
    <row r="42" spans="1:17">
      <c r="A42" s="21" t="str">
        <f>MMap!A45</f>
        <v>ECM-VAV-New-Assembly</v>
      </c>
      <c r="B42" s="52" t="str">
        <f>MMap!D45</f>
        <v>ECM-VAV-New-Assembly-GasHt</v>
      </c>
      <c r="C42" s="52">
        <f>MMap!O45</f>
        <v>0.82799999999999996</v>
      </c>
      <c r="D42" s="52">
        <f>MMap!K45</f>
        <v>18</v>
      </c>
      <c r="E42" s="52">
        <f>MMap!P45</f>
        <v>0.24230296381278862</v>
      </c>
      <c r="F42" s="52"/>
      <c r="G42" s="187" t="s">
        <v>542</v>
      </c>
      <c r="H42" s="52"/>
      <c r="I42" s="52"/>
      <c r="J42" s="52"/>
      <c r="K42" s="52"/>
      <c r="L42" s="52"/>
      <c r="M42" s="52"/>
      <c r="N42" s="52"/>
      <c r="O42" s="52">
        <f>MMap!X45</f>
        <v>-1.38186E-2</v>
      </c>
      <c r="P42" s="187" t="s">
        <v>542</v>
      </c>
      <c r="Q42" s="52" t="s">
        <v>543</v>
      </c>
    </row>
    <row r="43" spans="1:17">
      <c r="A43" s="21" t="str">
        <f>MMap!A46</f>
        <v>ECM-VAV-New-Other</v>
      </c>
      <c r="B43" s="52" t="str">
        <f>MMap!D46</f>
        <v>ECM-VAV-New-Other-GasHt</v>
      </c>
      <c r="C43" s="52">
        <f>MMap!O46</f>
        <v>0.82799999999999996</v>
      </c>
      <c r="D43" s="52">
        <f>MMap!K46</f>
        <v>18</v>
      </c>
      <c r="E43" s="52">
        <f>MMap!P46</f>
        <v>0.24230296381278862</v>
      </c>
      <c r="F43" s="52"/>
      <c r="G43" s="187" t="s">
        <v>542</v>
      </c>
      <c r="H43" s="52"/>
      <c r="I43" s="52"/>
      <c r="J43" s="52"/>
      <c r="K43" s="52"/>
      <c r="L43" s="52"/>
      <c r="M43" s="52"/>
      <c r="N43" s="52"/>
      <c r="O43" s="52">
        <f>MMap!X46</f>
        <v>-1.38186E-2</v>
      </c>
      <c r="P43" s="187" t="s">
        <v>542</v>
      </c>
      <c r="Q43" s="52" t="s">
        <v>543</v>
      </c>
    </row>
    <row r="44" spans="1:17">
      <c r="A44" s="21" t="str">
        <f>MMap!A47</f>
        <v>ECM-VAV-NR-Large Off</v>
      </c>
      <c r="B44" s="52" t="str">
        <f>MMap!D47</f>
        <v>ECM-VAV-NR-Large Off-ElecHt</v>
      </c>
      <c r="C44" s="52">
        <f>MMap!O47</f>
        <v>0.59320499999999998</v>
      </c>
      <c r="D44" s="52">
        <f>MMap!K47</f>
        <v>18</v>
      </c>
      <c r="E44" s="52">
        <f>MMap!P47</f>
        <v>0.24230296381278862</v>
      </c>
      <c r="F44" s="52"/>
      <c r="G44" s="187" t="s">
        <v>542</v>
      </c>
      <c r="H44" s="52"/>
      <c r="I44" s="52"/>
      <c r="J44" s="52"/>
      <c r="K44" s="52"/>
      <c r="L44" s="52"/>
      <c r="M44" s="52"/>
      <c r="N44" s="52"/>
      <c r="O44" s="52">
        <f>MMap!X47</f>
        <v>0</v>
      </c>
      <c r="P44" s="187" t="s">
        <v>542</v>
      </c>
      <c r="Q44" s="52" t="s">
        <v>543</v>
      </c>
    </row>
    <row r="45" spans="1:17">
      <c r="A45" s="21" t="str">
        <f>MMap!A48</f>
        <v>ECM-VAV-NR-Medium Off</v>
      </c>
      <c r="B45" s="52" t="str">
        <f>MMap!D48</f>
        <v>ECM-VAV-NR-Medium Off-ElecHt</v>
      </c>
      <c r="C45" s="52">
        <f>MMap!O48</f>
        <v>0.59320499999999998</v>
      </c>
      <c r="D45" s="52">
        <f>MMap!K48</f>
        <v>18</v>
      </c>
      <c r="E45" s="52">
        <f>MMap!P48</f>
        <v>0.24230296381278862</v>
      </c>
      <c r="F45" s="52"/>
      <c r="G45" s="187" t="s">
        <v>542</v>
      </c>
      <c r="H45" s="52"/>
      <c r="I45" s="52"/>
      <c r="J45" s="52"/>
      <c r="K45" s="52"/>
      <c r="L45" s="52"/>
      <c r="M45" s="52"/>
      <c r="N45" s="52"/>
      <c r="O45" s="52">
        <f>MMap!X48</f>
        <v>0</v>
      </c>
      <c r="P45" s="187" t="s">
        <v>542</v>
      </c>
      <c r="Q45" s="52" t="s">
        <v>543</v>
      </c>
    </row>
    <row r="46" spans="1:17">
      <c r="A46" s="21" t="str">
        <f>MMap!A49</f>
        <v>ECM-VAV-NR-Small Off</v>
      </c>
      <c r="B46" s="52" t="str">
        <f>MMap!D49</f>
        <v>ECM-VAV-NR-Small Off-ElecHt</v>
      </c>
      <c r="C46" s="52">
        <f>MMap!O49</f>
        <v>0.59320499999999998</v>
      </c>
      <c r="D46" s="52">
        <f>MMap!K49</f>
        <v>18</v>
      </c>
      <c r="E46" s="52">
        <f>MMap!P49</f>
        <v>0.24230296381278862</v>
      </c>
      <c r="F46" s="52"/>
      <c r="G46" s="187" t="s">
        <v>542</v>
      </c>
      <c r="H46" s="52"/>
      <c r="I46" s="52"/>
      <c r="J46" s="52"/>
      <c r="K46" s="52"/>
      <c r="L46" s="52"/>
      <c r="M46" s="52"/>
      <c r="N46" s="52"/>
      <c r="O46" s="52">
        <f>MMap!X49</f>
        <v>0</v>
      </c>
      <c r="P46" s="187" t="s">
        <v>542</v>
      </c>
      <c r="Q46" s="52" t="s">
        <v>543</v>
      </c>
    </row>
    <row r="47" spans="1:17">
      <c r="A47" s="21" t="str">
        <f>MMap!A50</f>
        <v>ECM-VAV-NR-Xlarge Ret</v>
      </c>
      <c r="B47" s="52" t="str">
        <f>MMap!D50</f>
        <v>ECM-VAV-NR-Xlarge Ret-ElecHt</v>
      </c>
      <c r="C47" s="52">
        <f>MMap!O50</f>
        <v>0.59320499999999998</v>
      </c>
      <c r="D47" s="52">
        <f>MMap!K50</f>
        <v>18</v>
      </c>
      <c r="E47" s="52">
        <f>MMap!P50</f>
        <v>0.24230296381278862</v>
      </c>
      <c r="F47" s="52"/>
      <c r="G47" s="187" t="s">
        <v>542</v>
      </c>
      <c r="H47" s="52"/>
      <c r="I47" s="52"/>
      <c r="J47" s="52"/>
      <c r="K47" s="52"/>
      <c r="L47" s="52"/>
      <c r="M47" s="52"/>
      <c r="N47" s="52"/>
      <c r="O47" s="52">
        <f>MMap!X50</f>
        <v>0</v>
      </c>
      <c r="P47" s="187" t="s">
        <v>542</v>
      </c>
      <c r="Q47" s="52" t="s">
        <v>543</v>
      </c>
    </row>
    <row r="48" spans="1:17">
      <c r="A48" s="21" t="str">
        <f>MMap!A51</f>
        <v>ECM-VAV-NR-Large Ret</v>
      </c>
      <c r="B48" s="52" t="str">
        <f>MMap!D51</f>
        <v>ECM-VAV-NR-Large Ret-ElecHt</v>
      </c>
      <c r="C48" s="52">
        <f>MMap!O51</f>
        <v>0.59320499999999998</v>
      </c>
      <c r="D48" s="52">
        <f>MMap!K51</f>
        <v>18</v>
      </c>
      <c r="E48" s="52">
        <f>MMap!P51</f>
        <v>0.24230296381278862</v>
      </c>
      <c r="F48" s="52"/>
      <c r="G48" s="187" t="s">
        <v>542</v>
      </c>
      <c r="H48" s="52"/>
      <c r="I48" s="52"/>
      <c r="J48" s="52"/>
      <c r="K48" s="52"/>
      <c r="L48" s="52"/>
      <c r="M48" s="52"/>
      <c r="N48" s="52"/>
      <c r="O48" s="52">
        <f>MMap!X51</f>
        <v>0</v>
      </c>
      <c r="P48" s="187" t="s">
        <v>542</v>
      </c>
      <c r="Q48" s="52" t="s">
        <v>543</v>
      </c>
    </row>
    <row r="49" spans="1:17">
      <c r="A49" s="21" t="str">
        <f>MMap!A52</f>
        <v>ECM-VAV-NR-Medium Ret</v>
      </c>
      <c r="B49" s="52" t="str">
        <f>MMap!D52</f>
        <v>ECM-VAV-NR-Medium Ret-ElecHt</v>
      </c>
      <c r="C49" s="52">
        <f>MMap!O52</f>
        <v>0.59320499999999998</v>
      </c>
      <c r="D49" s="52">
        <f>MMap!K52</f>
        <v>18</v>
      </c>
      <c r="E49" s="52">
        <f>MMap!P52</f>
        <v>0.24230296381278862</v>
      </c>
      <c r="F49" s="52"/>
      <c r="G49" s="187" t="s">
        <v>542</v>
      </c>
      <c r="H49" s="52"/>
      <c r="I49" s="52"/>
      <c r="J49" s="52"/>
      <c r="K49" s="52"/>
      <c r="L49" s="52"/>
      <c r="M49" s="52"/>
      <c r="N49" s="52"/>
      <c r="O49" s="52">
        <f>MMap!X52</f>
        <v>0</v>
      </c>
      <c r="P49" s="187" t="s">
        <v>542</v>
      </c>
      <c r="Q49" s="52" t="s">
        <v>543</v>
      </c>
    </row>
    <row r="50" spans="1:17">
      <c r="A50" s="21" t="str">
        <f>MMap!A53</f>
        <v>ECM-VAV-NR-Small Ret</v>
      </c>
      <c r="B50" s="52" t="str">
        <f>MMap!D53</f>
        <v>ECM-VAV-NR-Small Ret-ElecHt</v>
      </c>
      <c r="C50" s="52">
        <f>MMap!O53</f>
        <v>0.59320499999999998</v>
      </c>
      <c r="D50" s="52">
        <f>MMap!K53</f>
        <v>18</v>
      </c>
      <c r="E50" s="52">
        <f>MMap!P53</f>
        <v>0.24230296381278862</v>
      </c>
      <c r="F50" s="52"/>
      <c r="G50" s="187" t="s">
        <v>542</v>
      </c>
      <c r="H50" s="52"/>
      <c r="I50" s="52"/>
      <c r="J50" s="52"/>
      <c r="K50" s="52"/>
      <c r="L50" s="52"/>
      <c r="M50" s="52"/>
      <c r="N50" s="52"/>
      <c r="O50" s="52">
        <f>MMap!X53</f>
        <v>0</v>
      </c>
      <c r="P50" s="187" t="s">
        <v>542</v>
      </c>
      <c r="Q50" s="52" t="s">
        <v>543</v>
      </c>
    </row>
    <row r="51" spans="1:17">
      <c r="A51" s="21" t="str">
        <f>MMap!A54</f>
        <v>ECM-VAV-NR-School K-12</v>
      </c>
      <c r="B51" s="52" t="str">
        <f>MMap!D54</f>
        <v>ECM-VAV-NR-School K-12-ElecHt</v>
      </c>
      <c r="C51" s="52">
        <f>MMap!O54</f>
        <v>0.59320499999999998</v>
      </c>
      <c r="D51" s="52">
        <f>MMap!K54</f>
        <v>18</v>
      </c>
      <c r="E51" s="52">
        <f>MMap!P54</f>
        <v>0.24230296381278862</v>
      </c>
      <c r="F51" s="52"/>
      <c r="G51" s="187" t="s">
        <v>542</v>
      </c>
      <c r="H51" s="52"/>
      <c r="I51" s="52"/>
      <c r="J51" s="52"/>
      <c r="K51" s="52"/>
      <c r="L51" s="52"/>
      <c r="M51" s="52"/>
      <c r="N51" s="52"/>
      <c r="O51" s="52">
        <f>MMap!X54</f>
        <v>0</v>
      </c>
      <c r="P51" s="187" t="s">
        <v>542</v>
      </c>
      <c r="Q51" s="52" t="s">
        <v>543</v>
      </c>
    </row>
    <row r="52" spans="1:17">
      <c r="A52" s="21" t="str">
        <f>MMap!A55</f>
        <v>ECM-VAV-NR-University</v>
      </c>
      <c r="B52" s="52" t="str">
        <f>MMap!D55</f>
        <v>ECM-VAV-NR-University-ElecHt</v>
      </c>
      <c r="C52" s="52">
        <f>MMap!O55</f>
        <v>0.59320499999999998</v>
      </c>
      <c r="D52" s="52">
        <f>MMap!K55</f>
        <v>18</v>
      </c>
      <c r="E52" s="52">
        <f>MMap!P55</f>
        <v>0.24230296381278862</v>
      </c>
      <c r="F52" s="52"/>
      <c r="G52" s="187" t="s">
        <v>542</v>
      </c>
      <c r="H52" s="52"/>
      <c r="I52" s="52"/>
      <c r="J52" s="52"/>
      <c r="K52" s="52"/>
      <c r="L52" s="52"/>
      <c r="M52" s="52"/>
      <c r="N52" s="52"/>
      <c r="O52" s="52">
        <f>MMap!X55</f>
        <v>0</v>
      </c>
      <c r="P52" s="187" t="s">
        <v>542</v>
      </c>
      <c r="Q52" s="52" t="s">
        <v>543</v>
      </c>
    </row>
    <row r="53" spans="1:17">
      <c r="A53" s="21" t="str">
        <f>MMap!A56</f>
        <v>ECM-VAV-NR-Warehouse</v>
      </c>
      <c r="B53" s="52" t="str">
        <f>MMap!D56</f>
        <v>ECM-VAV-NR-Warehouse-ElecHt</v>
      </c>
      <c r="C53" s="52">
        <f>MMap!O56</f>
        <v>0.59320499999999998</v>
      </c>
      <c r="D53" s="52">
        <f>MMap!K56</f>
        <v>18</v>
      </c>
      <c r="E53" s="52">
        <f>MMap!P56</f>
        <v>0.24230296381278862</v>
      </c>
      <c r="F53" s="52"/>
      <c r="G53" s="187" t="s">
        <v>542</v>
      </c>
      <c r="H53" s="52"/>
      <c r="I53" s="52"/>
      <c r="J53" s="52"/>
      <c r="K53" s="52"/>
      <c r="L53" s="52"/>
      <c r="M53" s="52"/>
      <c r="N53" s="52"/>
      <c r="O53" s="52">
        <f>MMap!X56</f>
        <v>0</v>
      </c>
      <c r="P53" s="187" t="s">
        <v>542</v>
      </c>
      <c r="Q53" s="52" t="s">
        <v>543</v>
      </c>
    </row>
    <row r="54" spans="1:17">
      <c r="A54" s="21" t="str">
        <f>MMap!A57</f>
        <v>ECM-VAV-NR-Supermarket</v>
      </c>
      <c r="B54" s="52" t="str">
        <f>MMap!D57</f>
        <v>ECM-VAV-NR-Supermarket-ElecHt</v>
      </c>
      <c r="C54" s="52">
        <f>MMap!O57</f>
        <v>0.59320499999999998</v>
      </c>
      <c r="D54" s="52">
        <f>MMap!K57</f>
        <v>18</v>
      </c>
      <c r="E54" s="52">
        <f>MMap!P57</f>
        <v>0.24230296381278862</v>
      </c>
      <c r="F54" s="52"/>
      <c r="G54" s="187" t="s">
        <v>542</v>
      </c>
      <c r="H54" s="52"/>
      <c r="I54" s="52"/>
      <c r="J54" s="52"/>
      <c r="K54" s="52"/>
      <c r="L54" s="52"/>
      <c r="M54" s="52"/>
      <c r="N54" s="52"/>
      <c r="O54" s="52">
        <f>MMap!X57</f>
        <v>0</v>
      </c>
      <c r="P54" s="187" t="s">
        <v>542</v>
      </c>
      <c r="Q54" s="52" t="s">
        <v>543</v>
      </c>
    </row>
    <row r="55" spans="1:17">
      <c r="A55" s="21" t="str">
        <f>MMap!A58</f>
        <v>ECM-VAV-NR-MiniMart</v>
      </c>
      <c r="B55" s="52" t="str">
        <f>MMap!D58</f>
        <v>ECM-VAV-NR-MiniMart-ElecHt</v>
      </c>
      <c r="C55" s="52">
        <f>MMap!O58</f>
        <v>0.59320499999999998</v>
      </c>
      <c r="D55" s="52">
        <f>MMap!K58</f>
        <v>18</v>
      </c>
      <c r="E55" s="52">
        <f>MMap!P58</f>
        <v>0.24230296381278862</v>
      </c>
      <c r="F55" s="52"/>
      <c r="G55" s="187" t="s">
        <v>542</v>
      </c>
      <c r="H55" s="52"/>
      <c r="I55" s="52"/>
      <c r="J55" s="52"/>
      <c r="K55" s="52"/>
      <c r="L55" s="52"/>
      <c r="M55" s="52"/>
      <c r="N55" s="52"/>
      <c r="O55" s="52">
        <f>MMap!X58</f>
        <v>0</v>
      </c>
      <c r="P55" s="187" t="s">
        <v>542</v>
      </c>
      <c r="Q55" s="52" t="s">
        <v>543</v>
      </c>
    </row>
    <row r="56" spans="1:17">
      <c r="A56" s="21" t="str">
        <f>MMap!A59</f>
        <v>ECM-VAV-NR-Restaurant</v>
      </c>
      <c r="B56" s="52" t="str">
        <f>MMap!D59</f>
        <v>ECM-VAV-NR-Restaurant-ElecHt</v>
      </c>
      <c r="C56" s="52">
        <f>MMap!O59</f>
        <v>0.59320499999999998</v>
      </c>
      <c r="D56" s="52">
        <f>MMap!K59</f>
        <v>18</v>
      </c>
      <c r="E56" s="52">
        <f>MMap!P59</f>
        <v>0.24230296381278862</v>
      </c>
      <c r="F56" s="52"/>
      <c r="G56" s="187" t="s">
        <v>542</v>
      </c>
      <c r="H56" s="52"/>
      <c r="I56" s="52"/>
      <c r="J56" s="52"/>
      <c r="K56" s="52"/>
      <c r="L56" s="52"/>
      <c r="M56" s="52"/>
      <c r="N56" s="52"/>
      <c r="O56" s="52">
        <f>MMap!X59</f>
        <v>0</v>
      </c>
      <c r="P56" s="187" t="s">
        <v>542</v>
      </c>
      <c r="Q56" s="52" t="s">
        <v>543</v>
      </c>
    </row>
    <row r="57" spans="1:17">
      <c r="A57" s="21" t="str">
        <f>MMap!A60</f>
        <v>ECM-VAV-NR-Lodging</v>
      </c>
      <c r="B57" s="52" t="str">
        <f>MMap!D60</f>
        <v>ECM-VAV-NR-Lodging-ElecHt</v>
      </c>
      <c r="C57" s="52">
        <f>MMap!O60</f>
        <v>0.59320499999999998</v>
      </c>
      <c r="D57" s="52">
        <f>MMap!K60</f>
        <v>18</v>
      </c>
      <c r="E57" s="52">
        <f>MMap!P60</f>
        <v>0.24230296381278862</v>
      </c>
      <c r="F57" s="52"/>
      <c r="G57" s="187" t="s">
        <v>542</v>
      </c>
      <c r="H57" s="52"/>
      <c r="I57" s="52"/>
      <c r="J57" s="52"/>
      <c r="K57" s="52"/>
      <c r="L57" s="52"/>
      <c r="M57" s="52"/>
      <c r="N57" s="52"/>
      <c r="O57" s="52">
        <f>MMap!X60</f>
        <v>0</v>
      </c>
      <c r="P57" s="187" t="s">
        <v>542</v>
      </c>
      <c r="Q57" s="52" t="s">
        <v>543</v>
      </c>
    </row>
    <row r="58" spans="1:17">
      <c r="A58" s="21" t="str">
        <f>MMap!A61</f>
        <v>ECM-VAV-NR-Hospital</v>
      </c>
      <c r="B58" s="52" t="str">
        <f>MMap!D61</f>
        <v>ECM-VAV-NR-Hospital-ElecHt</v>
      </c>
      <c r="C58" s="52">
        <f>MMap!O61</f>
        <v>0.59320499999999998</v>
      </c>
      <c r="D58" s="52">
        <f>MMap!K61</f>
        <v>18</v>
      </c>
      <c r="E58" s="52">
        <f>MMap!P61</f>
        <v>0.24230296381278862</v>
      </c>
      <c r="F58" s="52"/>
      <c r="G58" s="187" t="s">
        <v>542</v>
      </c>
      <c r="H58" s="52"/>
      <c r="I58" s="52"/>
      <c r="J58" s="52"/>
      <c r="K58" s="52"/>
      <c r="L58" s="52"/>
      <c r="M58" s="52"/>
      <c r="N58" s="52"/>
      <c r="O58" s="52">
        <f>MMap!X61</f>
        <v>0</v>
      </c>
      <c r="P58" s="187" t="s">
        <v>542</v>
      </c>
      <c r="Q58" s="52" t="s">
        <v>543</v>
      </c>
    </row>
    <row r="59" spans="1:17">
      <c r="A59" s="21" t="str">
        <f>MMap!A62</f>
        <v>ECM-VAV-NR-Residential Care</v>
      </c>
      <c r="B59" s="52" t="str">
        <f>MMap!D62</f>
        <v>ECM-VAV-NR-Residential Care-ElecHt</v>
      </c>
      <c r="C59" s="52">
        <f>MMap!O62</f>
        <v>0.59320499999999998</v>
      </c>
      <c r="D59" s="52">
        <f>MMap!K62</f>
        <v>18</v>
      </c>
      <c r="E59" s="52">
        <f>MMap!P62</f>
        <v>0.24230296381278862</v>
      </c>
      <c r="F59" s="52"/>
      <c r="G59" s="187" t="s">
        <v>542</v>
      </c>
      <c r="H59" s="52"/>
      <c r="I59" s="52"/>
      <c r="J59" s="52"/>
      <c r="K59" s="52"/>
      <c r="L59" s="52"/>
      <c r="M59" s="52"/>
      <c r="N59" s="52"/>
      <c r="O59" s="52">
        <f>MMap!X62</f>
        <v>0</v>
      </c>
      <c r="P59" s="187" t="s">
        <v>542</v>
      </c>
      <c r="Q59" s="52" t="s">
        <v>543</v>
      </c>
    </row>
    <row r="60" spans="1:17">
      <c r="A60" s="21" t="str">
        <f>MMap!A63</f>
        <v>ECM-VAV-NR-Assembly</v>
      </c>
      <c r="B60" s="52" t="str">
        <f>MMap!D63</f>
        <v>ECM-VAV-NR-Assembly-ElecHt</v>
      </c>
      <c r="C60" s="52">
        <f>MMap!O63</f>
        <v>0.59320499999999998</v>
      </c>
      <c r="D60" s="52">
        <f>MMap!K63</f>
        <v>18</v>
      </c>
      <c r="E60" s="52">
        <f>MMap!P63</f>
        <v>0.24230296381278862</v>
      </c>
      <c r="F60" s="52"/>
      <c r="G60" s="187" t="s">
        <v>542</v>
      </c>
      <c r="H60" s="52"/>
      <c r="I60" s="52"/>
      <c r="J60" s="52"/>
      <c r="K60" s="52"/>
      <c r="L60" s="52"/>
      <c r="M60" s="52"/>
      <c r="N60" s="52"/>
      <c r="O60" s="52">
        <f>MMap!X63</f>
        <v>0</v>
      </c>
      <c r="P60" s="187" t="s">
        <v>542</v>
      </c>
      <c r="Q60" s="52" t="s">
        <v>543</v>
      </c>
    </row>
    <row r="61" spans="1:17">
      <c r="A61" s="21" t="str">
        <f>MMap!A64</f>
        <v>ECM-VAV-NR-Other</v>
      </c>
      <c r="B61" s="52" t="str">
        <f>MMap!D64</f>
        <v>ECM-VAV-NR-Other-ElecHt</v>
      </c>
      <c r="C61" s="52">
        <f>MMap!O64</f>
        <v>0.59320499999999998</v>
      </c>
      <c r="D61" s="52">
        <f>MMap!K64</f>
        <v>18</v>
      </c>
      <c r="E61" s="52">
        <f>MMap!P64</f>
        <v>0.24230296381278862</v>
      </c>
      <c r="F61" s="52"/>
      <c r="G61" s="187" t="s">
        <v>542</v>
      </c>
      <c r="H61" s="52"/>
      <c r="I61" s="52"/>
      <c r="J61" s="52"/>
      <c r="K61" s="52"/>
      <c r="L61" s="52"/>
      <c r="M61" s="52"/>
      <c r="N61" s="52"/>
      <c r="O61" s="52">
        <f>MMap!X64</f>
        <v>0</v>
      </c>
      <c r="P61" s="187" t="s">
        <v>542</v>
      </c>
      <c r="Q61" s="52" t="s">
        <v>543</v>
      </c>
    </row>
    <row r="62" spans="1:17">
      <c r="A62" s="21" t="str">
        <f>MMap!A65</f>
        <v>ECM-VAV-NR-Large Off</v>
      </c>
      <c r="B62" s="52" t="str">
        <f>MMap!D65</f>
        <v>ECM-VAV-NR-Large Off-GasHt</v>
      </c>
      <c r="C62" s="52">
        <f>MMap!O65</f>
        <v>0.90060000000000007</v>
      </c>
      <c r="D62" s="52">
        <f>MMap!K65</f>
        <v>18</v>
      </c>
      <c r="E62" s="52">
        <f>MMap!P65</f>
        <v>0.24230296381278862</v>
      </c>
      <c r="F62" s="52"/>
      <c r="G62" s="187" t="s">
        <v>542</v>
      </c>
      <c r="H62" s="52"/>
      <c r="I62" s="52"/>
      <c r="J62" s="52"/>
      <c r="K62" s="52"/>
      <c r="L62" s="52"/>
      <c r="M62" s="52"/>
      <c r="N62" s="52"/>
      <c r="O62" s="52">
        <f>MMap!X65</f>
        <v>-1.3110396749999999E-2</v>
      </c>
      <c r="P62" s="187" t="s">
        <v>542</v>
      </c>
      <c r="Q62" s="52" t="s">
        <v>543</v>
      </c>
    </row>
    <row r="63" spans="1:17">
      <c r="A63" s="21" t="str">
        <f>MMap!A66</f>
        <v>ECM-VAV-NR-Medium Off</v>
      </c>
      <c r="B63" s="52" t="str">
        <f>MMap!D66</f>
        <v>ECM-VAV-NR-Medium Off-GasHt</v>
      </c>
      <c r="C63" s="52">
        <f>MMap!O66</f>
        <v>0.90060000000000007</v>
      </c>
      <c r="D63" s="52">
        <f>MMap!K66</f>
        <v>18</v>
      </c>
      <c r="E63" s="52">
        <f>MMap!P66</f>
        <v>0.24230296381278862</v>
      </c>
      <c r="F63" s="52"/>
      <c r="G63" s="187" t="s">
        <v>542</v>
      </c>
      <c r="H63" s="52"/>
      <c r="I63" s="52"/>
      <c r="J63" s="52"/>
      <c r="K63" s="52"/>
      <c r="L63" s="52"/>
      <c r="M63" s="52"/>
      <c r="N63" s="52"/>
      <c r="O63" s="52">
        <f>MMap!X66</f>
        <v>-1.3110396749999999E-2</v>
      </c>
      <c r="P63" s="187" t="s">
        <v>542</v>
      </c>
      <c r="Q63" s="52" t="s">
        <v>543</v>
      </c>
    </row>
    <row r="64" spans="1:17">
      <c r="A64" s="21" t="str">
        <f>MMap!A67</f>
        <v>ECM-VAV-NR-Small Off</v>
      </c>
      <c r="B64" s="52" t="str">
        <f>MMap!D67</f>
        <v>ECM-VAV-NR-Small Off-GasHt</v>
      </c>
      <c r="C64" s="52">
        <f>MMap!O67</f>
        <v>0.90060000000000007</v>
      </c>
      <c r="D64" s="52">
        <f>MMap!K67</f>
        <v>18</v>
      </c>
      <c r="E64" s="52">
        <f>MMap!P67</f>
        <v>0.24230296381278862</v>
      </c>
      <c r="F64" s="52"/>
      <c r="G64" s="187" t="s">
        <v>542</v>
      </c>
      <c r="H64" s="52"/>
      <c r="I64" s="52"/>
      <c r="J64" s="52"/>
      <c r="K64" s="52"/>
      <c r="L64" s="52"/>
      <c r="M64" s="52"/>
      <c r="N64" s="52"/>
      <c r="O64" s="52">
        <f>MMap!X67</f>
        <v>-1.3110396749999999E-2</v>
      </c>
      <c r="P64" s="187" t="s">
        <v>542</v>
      </c>
      <c r="Q64" s="52" t="s">
        <v>543</v>
      </c>
    </row>
    <row r="65" spans="1:131">
      <c r="A65" s="21" t="str">
        <f>MMap!A68</f>
        <v>ECM-VAV-NR-Xlarge Ret</v>
      </c>
      <c r="B65" s="52" t="str">
        <f>MMap!D68</f>
        <v>ECM-VAV-NR-Xlarge Ret-GasHt</v>
      </c>
      <c r="C65" s="52">
        <f>MMap!O68</f>
        <v>0.90060000000000007</v>
      </c>
      <c r="D65" s="52">
        <f>MMap!K68</f>
        <v>18</v>
      </c>
      <c r="E65" s="52">
        <f>MMap!P68</f>
        <v>0.24230296381278862</v>
      </c>
      <c r="F65" s="52"/>
      <c r="G65" s="187" t="s">
        <v>542</v>
      </c>
      <c r="H65" s="52"/>
      <c r="I65" s="52"/>
      <c r="J65" s="52"/>
      <c r="K65" s="52"/>
      <c r="L65" s="52"/>
      <c r="M65" s="52"/>
      <c r="N65" s="52"/>
      <c r="O65" s="52">
        <f>MMap!X68</f>
        <v>-1.3110396749999999E-2</v>
      </c>
      <c r="P65" s="187" t="s">
        <v>542</v>
      </c>
      <c r="Q65" s="52" t="s">
        <v>543</v>
      </c>
    </row>
    <row r="66" spans="1:131">
      <c r="A66" s="21" t="str">
        <f>MMap!A69</f>
        <v>ECM-VAV-NR-Large Ret</v>
      </c>
      <c r="B66" s="52" t="str">
        <f>MMap!D69</f>
        <v>ECM-VAV-NR-Large Ret-GasHt</v>
      </c>
      <c r="C66" s="52">
        <f>MMap!O69</f>
        <v>0.90060000000000007</v>
      </c>
      <c r="D66" s="52">
        <f>MMap!K69</f>
        <v>18</v>
      </c>
      <c r="E66" s="52">
        <f>MMap!P69</f>
        <v>0.24230296381278862</v>
      </c>
      <c r="F66" s="52"/>
      <c r="G66" s="187" t="s">
        <v>542</v>
      </c>
      <c r="H66" s="52"/>
      <c r="I66" s="52"/>
      <c r="J66" s="52"/>
      <c r="K66" s="52"/>
      <c r="L66" s="52"/>
      <c r="M66" s="52"/>
      <c r="N66" s="52"/>
      <c r="O66" s="52">
        <f>MMap!X69</f>
        <v>-1.3110396749999999E-2</v>
      </c>
      <c r="P66" s="187" t="s">
        <v>542</v>
      </c>
      <c r="Q66" s="52" t="s">
        <v>543</v>
      </c>
    </row>
    <row r="67" spans="1:131">
      <c r="A67" s="21" t="str">
        <f>MMap!A70</f>
        <v>ECM-VAV-NR-Medium Ret</v>
      </c>
      <c r="B67" s="52" t="str">
        <f>MMap!D70</f>
        <v>ECM-VAV-NR-Medium Ret-GasHt</v>
      </c>
      <c r="C67" s="52">
        <f>MMap!O70</f>
        <v>0.90060000000000007</v>
      </c>
      <c r="D67" s="52">
        <f>MMap!K70</f>
        <v>18</v>
      </c>
      <c r="E67" s="52">
        <f>MMap!P70</f>
        <v>0.24230296381278862</v>
      </c>
      <c r="F67" s="52"/>
      <c r="G67" s="187" t="s">
        <v>542</v>
      </c>
      <c r="H67" s="52"/>
      <c r="I67" s="52"/>
      <c r="J67" s="52"/>
      <c r="K67" s="52"/>
      <c r="L67" s="52"/>
      <c r="M67" s="52"/>
      <c r="N67" s="52"/>
      <c r="O67" s="52">
        <f>MMap!X70</f>
        <v>-1.3110396749999999E-2</v>
      </c>
      <c r="P67" s="187" t="s">
        <v>542</v>
      </c>
      <c r="Q67" s="52" t="s">
        <v>543</v>
      </c>
    </row>
    <row r="68" spans="1:131">
      <c r="A68" s="21" t="str">
        <f>MMap!A71</f>
        <v>ECM-VAV-NR-Small Ret</v>
      </c>
      <c r="B68" s="52" t="str">
        <f>MMap!D71</f>
        <v>ECM-VAV-NR-Small Ret-GasHt</v>
      </c>
      <c r="C68" s="52">
        <f>MMap!O71</f>
        <v>0.90060000000000007</v>
      </c>
      <c r="D68" s="52">
        <f>MMap!K71</f>
        <v>18</v>
      </c>
      <c r="E68" s="52">
        <f>MMap!P71</f>
        <v>0.24230296381278862</v>
      </c>
      <c r="F68" s="52"/>
      <c r="G68" s="187" t="s">
        <v>542</v>
      </c>
      <c r="H68" s="52"/>
      <c r="I68" s="52"/>
      <c r="J68" s="52"/>
      <c r="K68" s="52"/>
      <c r="L68" s="52"/>
      <c r="M68" s="52"/>
      <c r="N68" s="52"/>
      <c r="O68" s="52">
        <f>MMap!X71</f>
        <v>-1.3110396749999999E-2</v>
      </c>
      <c r="P68" s="187" t="s">
        <v>542</v>
      </c>
      <c r="Q68" s="52" t="s">
        <v>543</v>
      </c>
    </row>
    <row r="69" spans="1:131">
      <c r="A69" s="21" t="str">
        <f>MMap!A72</f>
        <v>ECM-VAV-NR-School K-12</v>
      </c>
      <c r="B69" s="52" t="str">
        <f>MMap!D72</f>
        <v>ECM-VAV-NR-School K-12-GasHt</v>
      </c>
      <c r="C69" s="52">
        <f>MMap!O72</f>
        <v>0.90060000000000007</v>
      </c>
      <c r="D69" s="52">
        <f>MMap!K72</f>
        <v>18</v>
      </c>
      <c r="E69" s="52">
        <f>MMap!P72</f>
        <v>0.24230296381278862</v>
      </c>
      <c r="F69" s="52"/>
      <c r="G69" s="187" t="s">
        <v>542</v>
      </c>
      <c r="H69" s="52"/>
      <c r="I69" s="52"/>
      <c r="J69" s="52"/>
      <c r="K69" s="52"/>
      <c r="L69" s="52"/>
      <c r="M69" s="52"/>
      <c r="N69" s="52"/>
      <c r="O69" s="52">
        <f>MMap!X72</f>
        <v>-1.3110396749999999E-2</v>
      </c>
      <c r="P69" s="187" t="s">
        <v>542</v>
      </c>
      <c r="Q69" s="52" t="s">
        <v>543</v>
      </c>
    </row>
    <row r="70" spans="1:131">
      <c r="A70" s="21" t="str">
        <f>MMap!A73</f>
        <v>ECM-VAV-NR-University</v>
      </c>
      <c r="B70" s="52" t="str">
        <f>MMap!D73</f>
        <v>ECM-VAV-NR-University-GasHt</v>
      </c>
      <c r="C70" s="52">
        <f>MMap!O73</f>
        <v>0.90060000000000007</v>
      </c>
      <c r="D70" s="52">
        <f>MMap!K73</f>
        <v>18</v>
      </c>
      <c r="E70" s="52">
        <f>MMap!P73</f>
        <v>0.24230296381278862</v>
      </c>
      <c r="F70" s="52"/>
      <c r="G70" s="187" t="s">
        <v>542</v>
      </c>
      <c r="H70" s="52"/>
      <c r="I70" s="52"/>
      <c r="J70" s="52"/>
      <c r="K70" s="52"/>
      <c r="L70" s="52"/>
      <c r="M70" s="52"/>
      <c r="N70" s="52"/>
      <c r="O70" s="52">
        <f>MMap!X73</f>
        <v>-1.3110396749999999E-2</v>
      </c>
      <c r="P70" s="187" t="s">
        <v>542</v>
      </c>
      <c r="Q70" s="52" t="s">
        <v>543</v>
      </c>
    </row>
    <row r="71" spans="1:131">
      <c r="A71" s="21" t="str">
        <f>MMap!A74</f>
        <v>ECM-VAV-NR-Warehouse</v>
      </c>
      <c r="B71" s="52" t="str">
        <f>MMap!D74</f>
        <v>ECM-VAV-NR-Warehouse-GasHt</v>
      </c>
      <c r="C71" s="52">
        <f>MMap!O74</f>
        <v>0.90060000000000007</v>
      </c>
      <c r="D71" s="52">
        <f>MMap!K74</f>
        <v>18</v>
      </c>
      <c r="E71" s="52">
        <f>MMap!P74</f>
        <v>0.24230296381278862</v>
      </c>
      <c r="F71" s="52"/>
      <c r="G71" s="187" t="s">
        <v>542</v>
      </c>
      <c r="H71" s="52"/>
      <c r="I71" s="52"/>
      <c r="J71" s="52"/>
      <c r="K71" s="52"/>
      <c r="L71" s="52"/>
      <c r="M71" s="52"/>
      <c r="N71" s="52"/>
      <c r="O71" s="52">
        <f>MMap!X74</f>
        <v>-1.3110396749999999E-2</v>
      </c>
      <c r="P71" s="187" t="s">
        <v>542</v>
      </c>
      <c r="Q71" s="52" t="s">
        <v>543</v>
      </c>
    </row>
    <row r="72" spans="1:131">
      <c r="A72" s="21" t="str">
        <f>MMap!A75</f>
        <v>ECM-VAV-NR-Supermarket</v>
      </c>
      <c r="B72" s="52" t="str">
        <f>MMap!D75</f>
        <v>ECM-VAV-NR-Supermarket-GasHt</v>
      </c>
      <c r="C72" s="52">
        <f>MMap!O75</f>
        <v>0.90060000000000007</v>
      </c>
      <c r="D72" s="52">
        <f>MMap!K75</f>
        <v>18</v>
      </c>
      <c r="E72" s="52">
        <f>MMap!P75</f>
        <v>0.24230296381278862</v>
      </c>
      <c r="F72" s="52"/>
      <c r="G72" s="187" t="s">
        <v>542</v>
      </c>
      <c r="H72" s="52"/>
      <c r="I72" s="52"/>
      <c r="J72" s="52"/>
      <c r="K72" s="52"/>
      <c r="L72" s="52"/>
      <c r="M72" s="52"/>
      <c r="N72" s="52"/>
      <c r="O72" s="52">
        <f>MMap!X75</f>
        <v>-1.3110396749999999E-2</v>
      </c>
      <c r="P72" s="187" t="s">
        <v>542</v>
      </c>
      <c r="Q72" s="52" t="s">
        <v>543</v>
      </c>
    </row>
    <row r="73" spans="1:131">
      <c r="A73" s="21" t="str">
        <f>MMap!A76</f>
        <v>ECM-VAV-NR-MiniMart</v>
      </c>
      <c r="B73" s="52" t="str">
        <f>MMap!D76</f>
        <v>ECM-VAV-NR-MiniMart-GasHt</v>
      </c>
      <c r="C73" s="52">
        <f>MMap!O76</f>
        <v>0.90060000000000007</v>
      </c>
      <c r="D73" s="52">
        <f>MMap!K76</f>
        <v>18</v>
      </c>
      <c r="E73" s="52">
        <f>MMap!P76</f>
        <v>0.24230296381278862</v>
      </c>
      <c r="F73" s="52"/>
      <c r="G73" s="187" t="s">
        <v>542</v>
      </c>
      <c r="H73" s="52"/>
      <c r="I73" s="52"/>
      <c r="J73" s="52"/>
      <c r="K73" s="52"/>
      <c r="L73" s="52"/>
      <c r="M73" s="52"/>
      <c r="N73" s="52"/>
      <c r="O73" s="52">
        <f>MMap!X76</f>
        <v>-1.3110396749999999E-2</v>
      </c>
      <c r="P73" s="187" t="s">
        <v>542</v>
      </c>
      <c r="Q73" s="52" t="s">
        <v>543</v>
      </c>
    </row>
    <row r="74" spans="1:131">
      <c r="A74" s="21" t="str">
        <f>MMap!A77</f>
        <v>ECM-VAV-NR-Restaurant</v>
      </c>
      <c r="B74" s="52" t="str">
        <f>MMap!D77</f>
        <v>ECM-VAV-NR-Restaurant-GasHt</v>
      </c>
      <c r="C74" s="52">
        <f>MMap!O77</f>
        <v>0.90060000000000007</v>
      </c>
      <c r="D74" s="52">
        <f>MMap!K77</f>
        <v>18</v>
      </c>
      <c r="E74" s="52">
        <f>MMap!P77</f>
        <v>0.24230296381278862</v>
      </c>
      <c r="F74" s="52"/>
      <c r="G74" s="187" t="s">
        <v>542</v>
      </c>
      <c r="H74" s="52"/>
      <c r="I74" s="52"/>
      <c r="J74" s="52"/>
      <c r="K74" s="52"/>
      <c r="L74" s="52"/>
      <c r="M74" s="52"/>
      <c r="N74" s="52"/>
      <c r="O74" s="52">
        <f>MMap!X77</f>
        <v>-1.3110396749999999E-2</v>
      </c>
      <c r="P74" s="187" t="s">
        <v>542</v>
      </c>
      <c r="Q74" s="52" t="s">
        <v>543</v>
      </c>
    </row>
    <row r="75" spans="1:131">
      <c r="A75" s="21" t="str">
        <f>MMap!A78</f>
        <v>ECM-VAV-NR-Lodging</v>
      </c>
      <c r="B75" s="52" t="str">
        <f>MMap!D78</f>
        <v>ECM-VAV-NR-Lodging-GasHt</v>
      </c>
      <c r="C75" s="52">
        <f>MMap!O78</f>
        <v>0.90060000000000007</v>
      </c>
      <c r="D75" s="52">
        <f>MMap!K78</f>
        <v>18</v>
      </c>
      <c r="E75" s="52">
        <f>MMap!P78</f>
        <v>0.24230296381278862</v>
      </c>
      <c r="F75" s="52"/>
      <c r="G75" s="187" t="s">
        <v>542</v>
      </c>
      <c r="H75" s="52"/>
      <c r="I75" s="52"/>
      <c r="J75" s="52"/>
      <c r="K75" s="52"/>
      <c r="L75" s="52"/>
      <c r="M75" s="52"/>
      <c r="N75" s="52"/>
      <c r="O75" s="52">
        <f>MMap!X78</f>
        <v>-1.3110396749999999E-2</v>
      </c>
      <c r="P75" s="187" t="s">
        <v>542</v>
      </c>
      <c r="Q75" s="52" t="s">
        <v>543</v>
      </c>
    </row>
    <row r="76" spans="1:131" s="231" customFormat="1" ht="16.5" customHeight="1">
      <c r="A76" s="21" t="str">
        <f>MMap!A79</f>
        <v>ECM-VAV-NR-Hospital</v>
      </c>
      <c r="B76" s="52" t="str">
        <f>MMap!D79</f>
        <v>ECM-VAV-NR-Hospital-GasHt</v>
      </c>
      <c r="C76" s="52">
        <f>MMap!O79</f>
        <v>0.90060000000000007</v>
      </c>
      <c r="D76" s="52">
        <f>MMap!K79</f>
        <v>18</v>
      </c>
      <c r="E76" s="52">
        <f>MMap!P79</f>
        <v>0.24230296381278862</v>
      </c>
      <c r="F76" s="52"/>
      <c r="G76" s="187" t="s">
        <v>542</v>
      </c>
      <c r="H76" s="52"/>
      <c r="I76" s="52"/>
      <c r="J76" s="52"/>
      <c r="K76" s="52"/>
      <c r="L76" s="52"/>
      <c r="M76" s="52"/>
      <c r="N76" s="52"/>
      <c r="O76" s="52">
        <f>MMap!X79</f>
        <v>-1.3110396749999999E-2</v>
      </c>
      <c r="P76" s="187" t="s">
        <v>542</v>
      </c>
      <c r="Q76" s="52" t="s">
        <v>543</v>
      </c>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row>
    <row r="77" spans="1:131" s="231" customFormat="1" ht="16.5" customHeight="1">
      <c r="A77" s="21" t="str">
        <f>MMap!A80</f>
        <v>ECM-VAV-NR-Residential Care</v>
      </c>
      <c r="B77" s="52" t="str">
        <f>MMap!D80</f>
        <v>ECM-VAV-NR-Residential Care-GasHt</v>
      </c>
      <c r="C77" s="52">
        <f>MMap!O80</f>
        <v>0.90060000000000007</v>
      </c>
      <c r="D77" s="52">
        <f>MMap!K80</f>
        <v>18</v>
      </c>
      <c r="E77" s="52">
        <f>MMap!P80</f>
        <v>0.24230296381278862</v>
      </c>
      <c r="F77" s="52"/>
      <c r="G77" s="187" t="s">
        <v>542</v>
      </c>
      <c r="H77" s="52"/>
      <c r="I77" s="52"/>
      <c r="J77" s="52"/>
      <c r="K77" s="52"/>
      <c r="L77" s="52"/>
      <c r="M77" s="52"/>
      <c r="N77" s="52"/>
      <c r="O77" s="52">
        <f>MMap!X80</f>
        <v>-1.3110396749999999E-2</v>
      </c>
      <c r="P77" s="187" t="s">
        <v>542</v>
      </c>
      <c r="Q77" s="52" t="s">
        <v>543</v>
      </c>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row>
    <row r="78" spans="1:131" s="231" customFormat="1" ht="16.5" customHeight="1">
      <c r="A78" s="21" t="str">
        <f>MMap!A81</f>
        <v>ECM-VAV-NR-Assembly</v>
      </c>
      <c r="B78" s="52" t="str">
        <f>MMap!D81</f>
        <v>ECM-VAV-NR-Assembly-GasHt</v>
      </c>
      <c r="C78" s="52">
        <f>MMap!O81</f>
        <v>0.90060000000000007</v>
      </c>
      <c r="D78" s="52">
        <f>MMap!K81</f>
        <v>18</v>
      </c>
      <c r="E78" s="52">
        <f>MMap!P81</f>
        <v>0.24230296381278862</v>
      </c>
      <c r="F78" s="52"/>
      <c r="G78" s="187" t="s">
        <v>542</v>
      </c>
      <c r="H78" s="52"/>
      <c r="I78" s="52"/>
      <c r="J78" s="52"/>
      <c r="K78" s="52"/>
      <c r="L78" s="52"/>
      <c r="M78" s="52"/>
      <c r="N78" s="52"/>
      <c r="O78" s="52">
        <f>MMap!X81</f>
        <v>-1.3110396749999999E-2</v>
      </c>
      <c r="P78" s="187" t="s">
        <v>542</v>
      </c>
      <c r="Q78" s="52" t="s">
        <v>543</v>
      </c>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row>
    <row r="79" spans="1:131" s="231" customFormat="1" ht="16.5" customHeight="1">
      <c r="A79" s="21" t="str">
        <f>MMap!A82</f>
        <v>ECM-VAV-NR-Other</v>
      </c>
      <c r="B79" s="52" t="str">
        <f>MMap!D82</f>
        <v>ECM-VAV-NR-Other-GasHt</v>
      </c>
      <c r="C79" s="52">
        <f>MMap!O82</f>
        <v>0.90060000000000007</v>
      </c>
      <c r="D79" s="52">
        <f>MMap!K82</f>
        <v>18</v>
      </c>
      <c r="E79" s="52">
        <f>MMap!P82</f>
        <v>0.24230296381278862</v>
      </c>
      <c r="F79" s="52"/>
      <c r="G79" s="187" t="s">
        <v>542</v>
      </c>
      <c r="H79" s="52"/>
      <c r="I79" s="52"/>
      <c r="J79" s="52"/>
      <c r="K79" s="52"/>
      <c r="L79" s="52"/>
      <c r="M79" s="52"/>
      <c r="N79" s="52"/>
      <c r="O79" s="52">
        <f>MMap!X82</f>
        <v>-1.3110396749999999E-2</v>
      </c>
      <c r="P79" s="187" t="s">
        <v>542</v>
      </c>
      <c r="Q79" s="52" t="s">
        <v>543</v>
      </c>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row>
    <row r="80" spans="1:131" s="231" customFormat="1" ht="16.5" customHeight="1">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row>
    <row r="81" spans="1:131" s="231" customFormat="1" ht="16.5" customHeight="1">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31" customFormat="1" ht="16.5" customHeight="1">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c r="AW82" s="21"/>
      <c r="AX82" s="21"/>
      <c r="AY82" s="21"/>
      <c r="AZ82" s="21"/>
      <c r="BA82" s="21"/>
      <c r="BB82" s="21"/>
      <c r="BC82" s="21"/>
      <c r="BD82" s="21"/>
      <c r="BE82" s="21"/>
      <c r="BF82" s="21"/>
      <c r="BG82" s="21"/>
      <c r="BH82" s="21"/>
      <c r="BI82" s="21"/>
      <c r="BJ82" s="21"/>
      <c r="BK82" s="21"/>
      <c r="BL82" s="21"/>
      <c r="BM82" s="21"/>
      <c r="BN82" s="21"/>
      <c r="BO82" s="21"/>
      <c r="BP82" s="21"/>
      <c r="BQ82" s="21"/>
      <c r="BR82" s="21"/>
      <c r="BS82" s="21"/>
      <c r="BT82" s="21"/>
      <c r="BU82" s="21"/>
      <c r="BV82" s="21"/>
      <c r="BW82" s="21"/>
      <c r="BX82" s="21"/>
      <c r="BY82" s="21"/>
      <c r="BZ82" s="21"/>
      <c r="CA82" s="21"/>
      <c r="CB82" s="21"/>
      <c r="CC82" s="21"/>
      <c r="CD82" s="21"/>
      <c r="CE82" s="21"/>
      <c r="CF82" s="21"/>
      <c r="CG82" s="21"/>
      <c r="CH82" s="21"/>
      <c r="CI82" s="21"/>
      <c r="CJ82" s="21"/>
      <c r="CK82" s="21"/>
      <c r="CL82" s="21"/>
      <c r="CM82" s="21"/>
      <c r="CN82" s="21"/>
      <c r="CO82" s="21"/>
      <c r="CP82" s="21"/>
      <c r="CQ82" s="21"/>
      <c r="CR82" s="21"/>
      <c r="CS82" s="21"/>
      <c r="CT82" s="21"/>
      <c r="CU82" s="21"/>
      <c r="CV82" s="21"/>
      <c r="CW82" s="21"/>
      <c r="CX82" s="21"/>
      <c r="CY82" s="21"/>
      <c r="CZ82" s="21"/>
      <c r="DA82" s="21"/>
      <c r="DB82" s="21"/>
      <c r="DC82" s="21"/>
      <c r="DD82" s="21"/>
      <c r="DE82" s="21"/>
      <c r="DF82" s="21"/>
      <c r="DG82" s="21"/>
      <c r="DH82" s="21"/>
      <c r="DI82" s="21"/>
      <c r="DJ82" s="21"/>
      <c r="DK82" s="21"/>
      <c r="DL82" s="21"/>
      <c r="DM82" s="21"/>
      <c r="DN82" s="21"/>
      <c r="DO82" s="21"/>
      <c r="DP82" s="21"/>
      <c r="DQ82" s="21"/>
      <c r="DR82" s="21"/>
      <c r="DS82" s="21"/>
      <c r="DT82" s="21"/>
      <c r="DU82" s="21"/>
      <c r="DV82" s="21"/>
      <c r="DW82" s="21"/>
      <c r="DX82" s="21"/>
      <c r="DY82" s="21"/>
      <c r="DZ82" s="21"/>
      <c r="EA82" s="21"/>
    </row>
    <row r="83" spans="1:131" s="231" customFormat="1" ht="16.5" customHeight="1">
      <c r="A83" s="55" t="s">
        <v>79</v>
      </c>
      <c r="B83" s="56"/>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c r="AW83" s="21"/>
      <c r="AX83" s="21"/>
      <c r="AY83" s="21"/>
      <c r="AZ83" s="21"/>
      <c r="BA83" s="21"/>
      <c r="BB83" s="21"/>
      <c r="BC83" s="21"/>
      <c r="BD83" s="21"/>
      <c r="BE83" s="21"/>
      <c r="BF83" s="21"/>
      <c r="BG83" s="21"/>
      <c r="BH83" s="21"/>
      <c r="BI83" s="21"/>
      <c r="BJ83" s="21"/>
      <c r="BK83" s="21"/>
      <c r="BL83" s="21"/>
      <c r="BM83" s="21"/>
      <c r="BN83" s="21"/>
      <c r="BO83" s="21"/>
      <c r="BP83" s="21"/>
      <c r="BQ83" s="21"/>
      <c r="BR83" s="21"/>
      <c r="BS83" s="21"/>
      <c r="BT83" s="21"/>
      <c r="BU83" s="21"/>
      <c r="BV83" s="21"/>
      <c r="BW83" s="21"/>
      <c r="BX83" s="21"/>
      <c r="BY83" s="21"/>
      <c r="BZ83" s="21"/>
      <c r="CA83" s="21"/>
      <c r="CB83" s="21"/>
      <c r="CC83" s="21"/>
      <c r="CD83" s="21"/>
      <c r="CE83" s="21"/>
      <c r="CF83" s="21"/>
      <c r="CG83" s="21"/>
      <c r="CH83" s="21"/>
      <c r="CI83" s="21"/>
      <c r="CJ83" s="21"/>
      <c r="CK83" s="21"/>
      <c r="CL83" s="21"/>
      <c r="CM83" s="21"/>
      <c r="CN83" s="21"/>
      <c r="CO83" s="21"/>
      <c r="CP83" s="21"/>
      <c r="CQ83" s="21"/>
      <c r="CR83" s="21"/>
      <c r="CS83" s="21"/>
      <c r="CT83" s="21"/>
      <c r="CU83" s="21"/>
      <c r="CV83" s="21"/>
      <c r="CW83" s="21"/>
      <c r="CX83" s="21"/>
      <c r="CY83" s="21"/>
      <c r="CZ83" s="21"/>
      <c r="DA83" s="21"/>
      <c r="DB83" s="21"/>
      <c r="DC83" s="21"/>
      <c r="DD83" s="21"/>
      <c r="DE83" s="21"/>
      <c r="DF83" s="21"/>
      <c r="DG83" s="21"/>
      <c r="DH83" s="21"/>
      <c r="DI83" s="21"/>
      <c r="DJ83" s="21"/>
      <c r="DK83" s="21"/>
      <c r="DL83" s="21"/>
      <c r="DM83" s="21"/>
      <c r="DN83" s="21"/>
      <c r="DO83" s="21"/>
      <c r="DP83" s="21"/>
      <c r="DQ83" s="21"/>
      <c r="DR83" s="21"/>
      <c r="DS83" s="21"/>
      <c r="DT83" s="21"/>
      <c r="DU83" s="21"/>
      <c r="DV83" s="21"/>
      <c r="DW83" s="21"/>
      <c r="DX83" s="21"/>
      <c r="DY83" s="21"/>
      <c r="DZ83" s="21"/>
      <c r="EA83" s="21"/>
    </row>
    <row r="84" spans="1:131" s="231" customFormat="1" ht="16.5" customHeight="1">
      <c r="A84" s="21" t="s">
        <v>80</v>
      </c>
      <c r="B84" s="21" t="s">
        <v>313</v>
      </c>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c r="AW84" s="21"/>
      <c r="AX84" s="21"/>
      <c r="AY84" s="21"/>
      <c r="AZ84" s="21"/>
      <c r="BA84" s="21"/>
      <c r="BB84" s="21"/>
      <c r="BC84" s="21"/>
      <c r="BD84" s="21"/>
      <c r="BE84" s="21"/>
      <c r="BF84" s="21"/>
      <c r="BG84" s="21"/>
      <c r="BH84" s="21"/>
      <c r="BI84" s="21"/>
      <c r="BJ84" s="21"/>
      <c r="BK84" s="21"/>
      <c r="BL84" s="21"/>
      <c r="BM84" s="21"/>
      <c r="BN84" s="21"/>
      <c r="BO84" s="21"/>
      <c r="BP84" s="21"/>
      <c r="BQ84" s="21"/>
      <c r="BR84" s="21"/>
      <c r="BS84" s="21"/>
      <c r="BT84" s="21"/>
      <c r="BU84" s="21"/>
      <c r="BV84" s="21"/>
      <c r="BW84" s="21"/>
      <c r="BX84" s="21"/>
      <c r="BY84" s="21"/>
      <c r="BZ84" s="21"/>
      <c r="CA84" s="21"/>
      <c r="CB84" s="21"/>
      <c r="CC84" s="21"/>
      <c r="CD84" s="21"/>
      <c r="CE84" s="21"/>
      <c r="CF84" s="21"/>
      <c r="CG84" s="21"/>
      <c r="CH84" s="21"/>
      <c r="CI84" s="21"/>
      <c r="CJ84" s="21"/>
      <c r="CK84" s="21"/>
      <c r="CL84" s="21"/>
      <c r="CM84" s="21"/>
      <c r="CN84" s="21"/>
      <c r="CO84" s="21"/>
      <c r="CP84" s="21"/>
      <c r="CQ84" s="21"/>
      <c r="CR84" s="21"/>
      <c r="CS84" s="21"/>
      <c r="CT84" s="21"/>
      <c r="CU84" s="21"/>
      <c r="CV84" s="21"/>
      <c r="CW84" s="21"/>
      <c r="CX84" s="21"/>
      <c r="CY84" s="21"/>
      <c r="CZ84" s="21"/>
      <c r="DA84" s="21"/>
      <c r="DB84" s="21"/>
      <c r="DC84" s="21"/>
      <c r="DD84" s="21"/>
      <c r="DE84" s="21"/>
      <c r="DF84" s="21"/>
      <c r="DG84" s="21"/>
      <c r="DH84" s="21"/>
      <c r="DI84" s="21"/>
      <c r="DJ84" s="21"/>
      <c r="DK84" s="21"/>
      <c r="DL84" s="21"/>
      <c r="DM84" s="21"/>
      <c r="DN84" s="21"/>
      <c r="DO84" s="21"/>
      <c r="DP84" s="21"/>
      <c r="DQ84" s="21"/>
      <c r="DR84" s="21"/>
      <c r="DS84" s="21"/>
      <c r="DT84" s="21"/>
      <c r="DU84" s="21"/>
      <c r="DV84" s="21"/>
      <c r="DW84" s="21"/>
      <c r="DX84" s="21"/>
      <c r="DY84" s="21"/>
      <c r="DZ84" s="21"/>
      <c r="EA84" s="21"/>
    </row>
    <row r="85" spans="1:131" s="231" customFormat="1" ht="16.5" customHeight="1">
      <c r="A85" s="21" t="s">
        <v>81</v>
      </c>
      <c r="B85" s="21" t="s">
        <v>688</v>
      </c>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c r="AW85" s="21"/>
      <c r="AX85" s="21"/>
      <c r="AY85" s="21"/>
      <c r="AZ85" s="21"/>
      <c r="BA85" s="21"/>
      <c r="BB85" s="21"/>
      <c r="BC85" s="21"/>
      <c r="BD85" s="21"/>
      <c r="BE85" s="21"/>
      <c r="BF85" s="21"/>
      <c r="BG85" s="21"/>
      <c r="BH85" s="21"/>
      <c r="BI85" s="21"/>
      <c r="BJ85" s="21"/>
      <c r="BK85" s="21"/>
      <c r="BL85" s="21"/>
      <c r="BM85" s="21"/>
      <c r="BN85" s="21"/>
      <c r="BO85" s="21"/>
      <c r="BP85" s="21"/>
      <c r="BQ85" s="21"/>
      <c r="BR85" s="21"/>
      <c r="BS85" s="21"/>
      <c r="BT85" s="21"/>
      <c r="BU85" s="21"/>
      <c r="BV85" s="21"/>
      <c r="BW85" s="21"/>
      <c r="BX85" s="21"/>
      <c r="BY85" s="21"/>
      <c r="BZ85" s="21"/>
      <c r="CA85" s="21"/>
      <c r="CB85" s="21"/>
      <c r="CC85" s="21"/>
      <c r="CD85" s="21"/>
      <c r="CE85" s="21"/>
      <c r="CF85" s="21"/>
      <c r="CG85" s="21"/>
      <c r="CH85" s="21"/>
      <c r="CI85" s="21"/>
      <c r="CJ85" s="21"/>
      <c r="CK85" s="21"/>
      <c r="CL85" s="21"/>
      <c r="CM85" s="21"/>
      <c r="CN85" s="21"/>
      <c r="CO85" s="21"/>
      <c r="CP85" s="21"/>
      <c r="CQ85" s="21"/>
      <c r="CR85" s="21"/>
      <c r="CS85" s="21"/>
      <c r="CT85" s="21"/>
      <c r="CU85" s="21"/>
      <c r="CV85" s="21"/>
      <c r="CW85" s="21"/>
      <c r="CX85" s="21"/>
      <c r="CY85" s="21"/>
      <c r="CZ85" s="21"/>
      <c r="DA85" s="21"/>
      <c r="DB85" s="21"/>
      <c r="DC85" s="21"/>
      <c r="DD85" s="21"/>
      <c r="DE85" s="21"/>
      <c r="DF85" s="21"/>
      <c r="DG85" s="21"/>
      <c r="DH85" s="21"/>
      <c r="DI85" s="21"/>
      <c r="DJ85" s="21"/>
      <c r="DK85" s="21"/>
      <c r="DL85" s="21"/>
      <c r="DM85" s="21"/>
      <c r="DN85" s="21"/>
      <c r="DO85" s="21"/>
      <c r="DP85" s="21"/>
      <c r="DQ85" s="21"/>
      <c r="DR85" s="21"/>
      <c r="DS85" s="21"/>
      <c r="DT85" s="21"/>
      <c r="DU85" s="21"/>
      <c r="DV85" s="21"/>
      <c r="DW85" s="21"/>
      <c r="DX85" s="21"/>
      <c r="DY85" s="21"/>
      <c r="DZ85" s="21"/>
      <c r="EA85" s="21"/>
    </row>
    <row r="86" spans="1:131" s="231" customFormat="1" ht="16.5" customHeight="1">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c r="AW86" s="21"/>
      <c r="AX86" s="21"/>
      <c r="AY86" s="21"/>
      <c r="AZ86" s="21"/>
      <c r="BA86" s="21"/>
      <c r="BB86" s="21"/>
      <c r="BC86" s="21"/>
      <c r="BD86" s="21"/>
      <c r="BE86" s="21"/>
      <c r="BF86" s="21"/>
      <c r="BG86" s="21"/>
      <c r="BH86" s="21"/>
      <c r="BI86" s="21"/>
      <c r="BJ86" s="21"/>
      <c r="BK86" s="21"/>
      <c r="BL86" s="21"/>
      <c r="BM86" s="21"/>
      <c r="BN86" s="21"/>
      <c r="BO86" s="21"/>
      <c r="BP86" s="21"/>
      <c r="BQ86" s="21"/>
      <c r="BR86" s="21"/>
      <c r="BS86" s="21"/>
      <c r="BT86" s="21"/>
      <c r="BU86" s="21"/>
      <c r="BV86" s="21"/>
      <c r="BW86" s="21"/>
      <c r="BX86" s="21"/>
      <c r="BY86" s="21"/>
      <c r="BZ86" s="21"/>
      <c r="CA86" s="21"/>
      <c r="CB86" s="21"/>
      <c r="CC86" s="21"/>
      <c r="CD86" s="21"/>
      <c r="CE86" s="21"/>
      <c r="CF86" s="21"/>
      <c r="CG86" s="21"/>
      <c r="CH86" s="21"/>
      <c r="CI86" s="21"/>
      <c r="CJ86" s="21"/>
      <c r="CK86" s="21"/>
      <c r="CL86" s="21"/>
      <c r="CM86" s="21"/>
      <c r="CN86" s="21"/>
      <c r="CO86" s="21"/>
      <c r="CP86" s="21"/>
      <c r="CQ86" s="21"/>
      <c r="CR86" s="21"/>
      <c r="CS86" s="21"/>
      <c r="CT86" s="21"/>
      <c r="CU86" s="21"/>
      <c r="CV86" s="21"/>
      <c r="CW86" s="21"/>
      <c r="CX86" s="21"/>
      <c r="CY86" s="21"/>
      <c r="CZ86" s="21"/>
      <c r="DA86" s="21"/>
      <c r="DB86" s="21"/>
      <c r="DC86" s="21"/>
      <c r="DD86" s="21"/>
      <c r="DE86" s="21"/>
      <c r="DF86" s="21"/>
      <c r="DG86" s="21"/>
      <c r="DH86" s="21"/>
      <c r="DI86" s="21"/>
      <c r="DJ86" s="21"/>
      <c r="DK86" s="21"/>
      <c r="DL86" s="21"/>
      <c r="DM86" s="21"/>
      <c r="DN86" s="21"/>
      <c r="DO86" s="21"/>
      <c r="DP86" s="21"/>
      <c r="DQ86" s="21"/>
      <c r="DR86" s="21"/>
      <c r="DS86" s="21"/>
      <c r="DT86" s="21"/>
      <c r="DU86" s="21"/>
      <c r="DV86" s="21"/>
      <c r="DW86" s="21"/>
      <c r="DX86" s="21"/>
      <c r="DY86" s="21"/>
      <c r="DZ86" s="21"/>
      <c r="EA86" s="21"/>
    </row>
    <row r="87" spans="1:131" s="231" customFormat="1" ht="16.5" customHeight="1" thickBot="1">
      <c r="A87" s="57" t="s">
        <v>82</v>
      </c>
      <c r="B87" s="58"/>
      <c r="C87" s="58"/>
      <c r="D87" s="58"/>
      <c r="E87" s="58"/>
      <c r="F87" s="58"/>
      <c r="G87" s="58"/>
      <c r="H87" s="58"/>
      <c r="I87" s="58"/>
      <c r="J87" s="58"/>
      <c r="K87" s="58"/>
      <c r="L87" s="58"/>
      <c r="M87" s="58"/>
      <c r="N87" s="58"/>
      <c r="O87" s="58"/>
      <c r="P87" s="58"/>
      <c r="Q87" s="58"/>
      <c r="R87" s="58"/>
      <c r="S87" s="58"/>
      <c r="T87" s="58"/>
      <c r="U87" s="58"/>
      <c r="V87" s="58"/>
      <c r="W87" s="58"/>
      <c r="X87" s="58"/>
      <c r="Y87" s="58"/>
      <c r="Z87" s="58"/>
      <c r="AA87" s="58"/>
      <c r="AB87" s="58"/>
      <c r="AC87" s="58"/>
      <c r="AD87" s="58"/>
      <c r="AE87" s="58"/>
      <c r="AF87" s="58"/>
      <c r="AG87" s="58"/>
      <c r="AH87" s="58"/>
      <c r="AI87" s="59"/>
      <c r="AJ87" s="21"/>
      <c r="AK87" s="21"/>
      <c r="AL87" s="21"/>
      <c r="AM87" s="21"/>
      <c r="AN87" s="21"/>
      <c r="AO87" s="21"/>
      <c r="AP87" s="21"/>
      <c r="AQ87" s="21"/>
      <c r="AR87" s="21"/>
      <c r="AS87" s="21"/>
      <c r="AT87" s="21"/>
      <c r="AU87" s="21"/>
      <c r="AV87" s="21"/>
      <c r="AW87" s="21"/>
      <c r="AX87" s="21"/>
      <c r="AY87" s="21"/>
      <c r="AZ87" s="21"/>
      <c r="BA87" s="21"/>
      <c r="BB87" s="21"/>
      <c r="BC87" s="21"/>
      <c r="BD87" s="21"/>
      <c r="BE87" s="21"/>
      <c r="BF87" s="21"/>
      <c r="BG87" s="21"/>
      <c r="BH87" s="21"/>
      <c r="BI87" s="21"/>
      <c r="BJ87" s="21"/>
      <c r="BK87" s="21"/>
      <c r="BL87" s="21"/>
      <c r="BM87" s="21"/>
      <c r="BN87" s="21"/>
      <c r="BO87" s="21"/>
      <c r="BP87" s="21"/>
      <c r="BQ87" s="21"/>
      <c r="BR87" s="21"/>
      <c r="BS87" s="21"/>
      <c r="BT87" s="21"/>
      <c r="BU87" s="21"/>
      <c r="BV87" s="21"/>
      <c r="BW87" s="21"/>
      <c r="BX87" s="21"/>
      <c r="BY87" s="21"/>
      <c r="BZ87" s="21"/>
      <c r="CA87" s="21"/>
      <c r="CB87" s="21"/>
      <c r="CC87" s="21"/>
      <c r="CD87" s="21"/>
      <c r="CE87" s="21"/>
      <c r="CF87" s="21"/>
      <c r="CG87" s="21"/>
      <c r="CH87" s="21"/>
      <c r="CI87" s="21"/>
      <c r="CJ87" s="21"/>
      <c r="CK87" s="21"/>
      <c r="CL87" s="21"/>
      <c r="CM87" s="21"/>
      <c r="CN87" s="21"/>
      <c r="CO87" s="21"/>
      <c r="CP87" s="21"/>
      <c r="CQ87" s="21"/>
      <c r="CR87" s="21"/>
      <c r="CS87" s="21"/>
      <c r="CT87" s="21"/>
      <c r="CU87" s="21"/>
      <c r="CV87" s="21"/>
      <c r="CW87" s="21"/>
      <c r="CX87" s="21"/>
      <c r="CY87" s="21"/>
      <c r="CZ87" s="21"/>
      <c r="DA87" s="21"/>
      <c r="DB87" s="21"/>
      <c r="DC87" s="21"/>
      <c r="DD87" s="21"/>
      <c r="DE87" s="21"/>
      <c r="DF87" s="21"/>
      <c r="DG87" s="21"/>
      <c r="DH87" s="21"/>
      <c r="DI87" s="21"/>
      <c r="DJ87" s="21"/>
      <c r="DK87" s="21"/>
      <c r="DL87" s="21"/>
      <c r="DM87" s="21"/>
      <c r="DN87" s="21"/>
      <c r="DO87" s="21"/>
      <c r="DP87" s="21"/>
      <c r="DQ87" s="21"/>
      <c r="DR87" s="21"/>
      <c r="DS87" s="21"/>
      <c r="DT87" s="21"/>
      <c r="DU87" s="21"/>
      <c r="DV87" s="21"/>
      <c r="DW87" s="21"/>
      <c r="DX87" s="21"/>
      <c r="DY87" s="21"/>
      <c r="DZ87" s="21"/>
      <c r="EA87" s="21"/>
    </row>
    <row r="88" spans="1:131" s="231" customFormat="1" ht="16.5" customHeight="1">
      <c r="A88" s="21"/>
      <c r="B88" s="60" t="s">
        <v>83</v>
      </c>
      <c r="C88" s="61"/>
      <c r="D88" s="61" t="s">
        <v>83</v>
      </c>
      <c r="E88" s="62"/>
      <c r="F88" s="21"/>
      <c r="G88" s="60" t="s">
        <v>84</v>
      </c>
      <c r="H88" s="61"/>
      <c r="I88" s="61"/>
      <c r="J88" s="61"/>
      <c r="K88" s="61"/>
      <c r="L88" s="61"/>
      <c r="M88" s="61"/>
      <c r="N88" s="61"/>
      <c r="O88" s="62"/>
      <c r="P88" s="21"/>
      <c r="Q88" s="60" t="s">
        <v>85</v>
      </c>
      <c r="R88" s="61"/>
      <c r="S88" s="61"/>
      <c r="T88" s="61"/>
      <c r="U88" s="62"/>
      <c r="V88" s="21"/>
      <c r="W88" s="60" t="s">
        <v>86</v>
      </c>
      <c r="X88" s="62"/>
      <c r="Y88" s="21"/>
      <c r="Z88" s="60" t="s">
        <v>87</v>
      </c>
      <c r="AA88" s="61"/>
      <c r="AB88" s="62"/>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c r="BV88" s="21"/>
      <c r="BW88" s="21"/>
      <c r="BX88" s="21"/>
      <c r="BY88" s="21"/>
      <c r="BZ88" s="21"/>
      <c r="CA88" s="21"/>
      <c r="CB88" s="21"/>
      <c r="CC88" s="21"/>
      <c r="CD88" s="21"/>
      <c r="CE88" s="21"/>
      <c r="CF88" s="21"/>
      <c r="CG88" s="21"/>
      <c r="CH88" s="21"/>
      <c r="CI88" s="21"/>
      <c r="CJ88" s="21"/>
      <c r="CK88" s="21"/>
      <c r="CL88" s="21"/>
      <c r="CM88" s="21"/>
      <c r="CN88" s="21"/>
      <c r="CO88" s="21"/>
      <c r="CP88" s="21"/>
      <c r="CQ88" s="21"/>
      <c r="CR88" s="21"/>
      <c r="CS88" s="21"/>
      <c r="CT88" s="21"/>
      <c r="CU88" s="21"/>
      <c r="CV88" s="21"/>
      <c r="CW88" s="21"/>
      <c r="CX88" s="21"/>
      <c r="CY88" s="21"/>
      <c r="CZ88" s="21"/>
      <c r="DA88" s="21"/>
      <c r="DB88" s="21"/>
      <c r="DC88" s="21"/>
      <c r="DD88" s="21"/>
      <c r="DE88" s="21"/>
      <c r="DF88" s="21"/>
      <c r="DG88" s="21"/>
      <c r="DH88" s="21"/>
      <c r="DI88" s="21"/>
      <c r="DJ88" s="21"/>
      <c r="DK88" s="21"/>
      <c r="DL88" s="21"/>
      <c r="DM88" s="21"/>
      <c r="DN88" s="21"/>
      <c r="DO88" s="21"/>
      <c r="DP88" s="21"/>
      <c r="DQ88" s="21"/>
      <c r="DR88" s="21"/>
      <c r="DS88" s="21"/>
      <c r="DT88" s="21"/>
      <c r="DU88" s="21"/>
      <c r="DV88" s="21"/>
      <c r="DW88" s="21"/>
      <c r="DX88" s="21"/>
      <c r="DY88" s="21"/>
      <c r="DZ88" s="21"/>
      <c r="EA88" s="21"/>
    </row>
    <row r="89" spans="1:131" s="231" customFormat="1" ht="16.5" customHeight="1">
      <c r="A89" s="21"/>
      <c r="B89" s="63" t="s">
        <v>90</v>
      </c>
      <c r="C89" s="64" t="s">
        <v>88</v>
      </c>
      <c r="D89" s="64" t="s">
        <v>90</v>
      </c>
      <c r="E89" s="65" t="s">
        <v>88</v>
      </c>
      <c r="F89" s="21"/>
      <c r="G89" s="63" t="s">
        <v>91</v>
      </c>
      <c r="H89" s="64" t="s">
        <v>684</v>
      </c>
      <c r="I89" s="64"/>
      <c r="J89" s="64"/>
      <c r="K89" s="64" t="s">
        <v>332</v>
      </c>
      <c r="L89" s="64"/>
      <c r="M89" s="64"/>
      <c r="N89" s="64"/>
      <c r="O89" s="65"/>
      <c r="P89" s="21"/>
      <c r="Q89" s="63"/>
      <c r="R89" s="64" t="s">
        <v>92</v>
      </c>
      <c r="S89" s="64" t="s">
        <v>93</v>
      </c>
      <c r="T89" s="64" t="s">
        <v>94</v>
      </c>
      <c r="U89" s="65" t="s">
        <v>95</v>
      </c>
      <c r="V89" s="21"/>
      <c r="W89" s="63" t="s">
        <v>96</v>
      </c>
      <c r="X89" s="65">
        <v>20</v>
      </c>
      <c r="Y89" s="21"/>
      <c r="Z89" s="63"/>
      <c r="AA89" s="64" t="s">
        <v>88</v>
      </c>
      <c r="AB89" s="65" t="s">
        <v>89</v>
      </c>
      <c r="AC89" s="21"/>
      <c r="AD89" s="21"/>
      <c r="AE89" s="21"/>
      <c r="AF89" s="21"/>
      <c r="AG89" s="21"/>
      <c r="AH89" s="21"/>
      <c r="AI89" s="21"/>
      <c r="AJ89" s="21"/>
      <c r="AK89" s="21"/>
      <c r="AL89" s="21"/>
      <c r="AM89" s="21"/>
      <c r="AN89" s="21"/>
      <c r="AO89" s="21"/>
      <c r="AP89" s="21"/>
      <c r="AQ89" s="21"/>
      <c r="AR89" s="21"/>
      <c r="AS89" s="21"/>
      <c r="AT89" s="21"/>
      <c r="AU89" s="21"/>
      <c r="AV89" s="21"/>
      <c r="AW89" s="21"/>
      <c r="AX89" s="21"/>
      <c r="AY89" s="21"/>
      <c r="AZ89" s="21"/>
      <c r="BA89" s="21"/>
      <c r="BB89" s="21"/>
      <c r="BC89" s="21"/>
      <c r="BD89" s="21"/>
      <c r="BE89" s="21"/>
      <c r="BF89" s="21"/>
      <c r="BG89" s="21"/>
      <c r="BH89" s="21"/>
      <c r="BI89" s="21"/>
      <c r="BJ89" s="21"/>
      <c r="BK89" s="21"/>
      <c r="BL89" s="21"/>
      <c r="BM89" s="21"/>
      <c r="BN89" s="21"/>
      <c r="BO89" s="21"/>
      <c r="BP89" s="21"/>
      <c r="BQ89" s="21"/>
      <c r="BR89" s="21"/>
      <c r="BS89" s="21"/>
      <c r="BT89" s="21"/>
      <c r="BU89" s="21"/>
      <c r="BV89" s="21"/>
      <c r="BW89" s="21"/>
      <c r="BX89" s="21"/>
      <c r="BY89" s="21"/>
      <c r="BZ89" s="21"/>
      <c r="CA89" s="21"/>
      <c r="CB89" s="21"/>
      <c r="CC89" s="21"/>
      <c r="CD89" s="21"/>
      <c r="CE89" s="21"/>
      <c r="CF89" s="21"/>
      <c r="CG89" s="21"/>
      <c r="CH89" s="21"/>
      <c r="CI89" s="21"/>
      <c r="CJ89" s="21"/>
      <c r="CK89" s="21"/>
      <c r="CL89" s="21"/>
      <c r="CM89" s="21"/>
      <c r="CN89" s="21"/>
      <c r="CO89" s="21"/>
      <c r="CP89" s="21"/>
      <c r="CQ89" s="21"/>
      <c r="CR89" s="21"/>
      <c r="CS89" s="21"/>
      <c r="CT89" s="21"/>
      <c r="CU89" s="21"/>
      <c r="CV89" s="21"/>
      <c r="CW89" s="21"/>
      <c r="CX89" s="21"/>
      <c r="CY89" s="21"/>
      <c r="CZ89" s="21"/>
      <c r="DA89" s="21"/>
      <c r="DB89" s="21"/>
      <c r="DC89" s="21"/>
      <c r="DD89" s="21"/>
      <c r="DE89" s="21"/>
      <c r="DF89" s="21"/>
      <c r="DG89" s="21"/>
      <c r="DH89" s="21"/>
      <c r="DI89" s="21"/>
      <c r="DJ89" s="21"/>
      <c r="DK89" s="21"/>
      <c r="DL89" s="21"/>
      <c r="DM89" s="21"/>
      <c r="DN89" s="21"/>
      <c r="DO89" s="21"/>
      <c r="DP89" s="21"/>
      <c r="DQ89" s="21"/>
      <c r="DR89" s="21"/>
      <c r="DS89" s="21"/>
      <c r="DT89" s="21"/>
      <c r="DU89" s="21"/>
      <c r="DV89" s="21"/>
      <c r="DW89" s="21"/>
      <c r="DX89" s="21"/>
      <c r="DY89" s="21"/>
      <c r="DZ89" s="21"/>
      <c r="EA89" s="21"/>
    </row>
    <row r="90" spans="1:131" s="231" customFormat="1" ht="16.5" customHeight="1">
      <c r="A90" s="21"/>
      <c r="B90" s="63" t="s">
        <v>97</v>
      </c>
      <c r="C90" s="64" t="s">
        <v>314</v>
      </c>
      <c r="D90" s="64" t="s">
        <v>97</v>
      </c>
      <c r="E90" s="65" t="s">
        <v>314</v>
      </c>
      <c r="F90" s="21"/>
      <c r="G90" s="63" t="s">
        <v>98</v>
      </c>
      <c r="H90" s="64" t="s">
        <v>315</v>
      </c>
      <c r="I90" s="64"/>
      <c r="J90" s="64"/>
      <c r="K90" s="64" t="s">
        <v>333</v>
      </c>
      <c r="L90" s="64"/>
      <c r="M90" s="64"/>
      <c r="N90" s="64"/>
      <c r="O90" s="65"/>
      <c r="P90" s="21"/>
      <c r="Q90" s="63" t="s">
        <v>99</v>
      </c>
      <c r="R90" s="64">
        <v>6.8012888465852586E-2</v>
      </c>
      <c r="S90" s="64">
        <v>4.387844424080023E-2</v>
      </c>
      <c r="T90" s="64">
        <v>5.3289007766645871E-2</v>
      </c>
      <c r="U90" s="65">
        <v>5.447903102274565E-2</v>
      </c>
      <c r="V90" s="21"/>
      <c r="W90" s="63" t="s">
        <v>100</v>
      </c>
      <c r="X90" s="65">
        <v>2016</v>
      </c>
      <c r="Y90" s="21"/>
      <c r="Z90" s="63" t="s">
        <v>316</v>
      </c>
      <c r="AA90" s="64">
        <v>4.03890184699085E-3</v>
      </c>
      <c r="AB90" s="65">
        <v>0.01</v>
      </c>
      <c r="AC90" s="21"/>
      <c r="AD90" s="21"/>
      <c r="AE90" s="21"/>
      <c r="AF90" s="21"/>
      <c r="AG90" s="21"/>
      <c r="AH90" s="21"/>
      <c r="AI90" s="21"/>
      <c r="AJ90" s="21"/>
      <c r="AK90" s="21"/>
      <c r="AL90" s="21"/>
      <c r="AM90" s="21"/>
      <c r="AN90" s="21"/>
      <c r="AO90" s="21"/>
      <c r="AP90" s="21"/>
      <c r="AQ90" s="21"/>
      <c r="AR90" s="21"/>
      <c r="AS90" s="21"/>
      <c r="AT90" s="21"/>
      <c r="AU90" s="21"/>
      <c r="AV90" s="21"/>
      <c r="AW90" s="21"/>
      <c r="AX90" s="21"/>
      <c r="AY90" s="21"/>
      <c r="AZ90" s="21"/>
      <c r="BA90" s="21"/>
      <c r="BB90" s="21"/>
      <c r="BC90" s="21"/>
      <c r="BD90" s="21"/>
      <c r="BE90" s="21"/>
      <c r="BF90" s="21"/>
      <c r="BG90" s="21"/>
      <c r="BH90" s="21"/>
      <c r="BI90" s="21"/>
      <c r="BJ90" s="21"/>
      <c r="BK90" s="21"/>
      <c r="BL90" s="21"/>
      <c r="BM90" s="21"/>
      <c r="BN90" s="21"/>
      <c r="BO90" s="21"/>
      <c r="BP90" s="21"/>
      <c r="BQ90" s="21"/>
      <c r="BR90" s="21"/>
      <c r="BS90" s="21"/>
      <c r="BT90" s="21"/>
      <c r="BU90" s="21"/>
      <c r="BV90" s="21"/>
      <c r="BW90" s="21"/>
      <c r="BX90" s="21"/>
      <c r="BY90" s="21"/>
      <c r="BZ90" s="21"/>
      <c r="CA90" s="21"/>
      <c r="CB90" s="21"/>
      <c r="CC90" s="21"/>
      <c r="CD90" s="21"/>
      <c r="CE90" s="21"/>
      <c r="CF90" s="21"/>
      <c r="CG90" s="21"/>
      <c r="CH90" s="21"/>
      <c r="CI90" s="21"/>
      <c r="CJ90" s="21"/>
      <c r="CK90" s="21"/>
      <c r="CL90" s="21"/>
      <c r="CM90" s="21"/>
      <c r="CN90" s="21"/>
      <c r="CO90" s="21"/>
      <c r="CP90" s="21"/>
      <c r="CQ90" s="21"/>
      <c r="CR90" s="21"/>
      <c r="CS90" s="21"/>
      <c r="CT90" s="21"/>
      <c r="CU90" s="21"/>
      <c r="CV90" s="21"/>
      <c r="CW90" s="21"/>
      <c r="CX90" s="21"/>
      <c r="CY90" s="21"/>
      <c r="CZ90" s="21"/>
      <c r="DA90" s="21"/>
      <c r="DB90" s="21"/>
      <c r="DC90" s="21"/>
      <c r="DD90" s="21"/>
      <c r="DE90" s="21"/>
      <c r="DF90" s="21"/>
      <c r="DG90" s="21"/>
      <c r="DH90" s="21"/>
      <c r="DI90" s="21"/>
      <c r="DJ90" s="21"/>
      <c r="DK90" s="21"/>
      <c r="DL90" s="21"/>
      <c r="DM90" s="21"/>
      <c r="DN90" s="21"/>
      <c r="DO90" s="21"/>
      <c r="DP90" s="21"/>
      <c r="DQ90" s="21"/>
      <c r="DR90" s="21"/>
      <c r="DS90" s="21"/>
      <c r="DT90" s="21"/>
      <c r="DU90" s="21"/>
      <c r="DV90" s="21"/>
      <c r="DW90" s="21"/>
      <c r="DX90" s="21"/>
      <c r="DY90" s="21"/>
      <c r="DZ90" s="21"/>
      <c r="EA90" s="21"/>
    </row>
    <row r="91" spans="1:131" s="231" customFormat="1" ht="16.5" customHeight="1">
      <c r="A91" s="21"/>
      <c r="B91" s="63" t="s">
        <v>102</v>
      </c>
      <c r="C91" s="64" t="s">
        <v>317</v>
      </c>
      <c r="D91" s="64" t="s">
        <v>102</v>
      </c>
      <c r="E91" s="65" t="s">
        <v>317</v>
      </c>
      <c r="F91" s="21"/>
      <c r="G91" s="63" t="s">
        <v>103</v>
      </c>
      <c r="H91" s="64" t="s">
        <v>318</v>
      </c>
      <c r="I91" s="64"/>
      <c r="J91" s="64"/>
      <c r="K91" s="64" t="s">
        <v>334</v>
      </c>
      <c r="L91" s="64"/>
      <c r="M91" s="64"/>
      <c r="N91" s="64"/>
      <c r="O91" s="65"/>
      <c r="P91" s="21"/>
      <c r="Q91" s="63" t="s">
        <v>104</v>
      </c>
      <c r="R91" s="64">
        <v>12</v>
      </c>
      <c r="S91" s="64">
        <v>12</v>
      </c>
      <c r="T91" s="64">
        <v>1</v>
      </c>
      <c r="U91" s="65">
        <v>1</v>
      </c>
      <c r="V91" s="21"/>
      <c r="W91" s="63" t="s">
        <v>105</v>
      </c>
      <c r="X91" s="65">
        <v>2016</v>
      </c>
      <c r="Y91" s="21"/>
      <c r="Z91" s="63" t="s">
        <v>101</v>
      </c>
      <c r="AA91" s="64">
        <v>26</v>
      </c>
      <c r="AB91" s="65">
        <v>0</v>
      </c>
      <c r="AC91" s="21"/>
      <c r="AD91" s="21"/>
      <c r="AE91" s="21"/>
      <c r="AF91" s="21"/>
      <c r="AG91" s="21"/>
      <c r="AH91" s="21"/>
      <c r="AI91" s="21"/>
      <c r="AJ91" s="21"/>
      <c r="AK91" s="21"/>
      <c r="AL91" s="21"/>
      <c r="AM91" s="21"/>
      <c r="AN91" s="21"/>
      <c r="AO91" s="21"/>
      <c r="AP91" s="21"/>
      <c r="AQ91" s="21"/>
      <c r="AR91" s="21"/>
      <c r="AS91" s="21"/>
      <c r="AT91" s="21"/>
      <c r="AU91" s="21"/>
      <c r="AV91" s="21"/>
      <c r="AW91" s="21"/>
      <c r="AX91" s="21"/>
      <c r="AY91" s="21"/>
      <c r="AZ91" s="21"/>
      <c r="BA91" s="21"/>
      <c r="BB91" s="21"/>
      <c r="BC91" s="21"/>
      <c r="BD91" s="21"/>
      <c r="BE91" s="21"/>
      <c r="BF91" s="21"/>
      <c r="BG91" s="21"/>
      <c r="BH91" s="21"/>
      <c r="BI91" s="21"/>
      <c r="BJ91" s="21"/>
      <c r="BK91" s="21"/>
      <c r="BL91" s="21"/>
      <c r="BM91" s="21"/>
      <c r="BN91" s="21"/>
      <c r="BO91" s="21"/>
      <c r="BP91" s="21"/>
      <c r="BQ91" s="21"/>
      <c r="BR91" s="21"/>
      <c r="BS91" s="21"/>
      <c r="BT91" s="21"/>
      <c r="BU91" s="21"/>
      <c r="BV91" s="21"/>
      <c r="BW91" s="21"/>
      <c r="BX91" s="21"/>
      <c r="BY91" s="21"/>
      <c r="BZ91" s="21"/>
      <c r="CA91" s="21"/>
      <c r="CB91" s="21"/>
      <c r="CC91" s="21"/>
      <c r="CD91" s="21"/>
      <c r="CE91" s="21"/>
      <c r="CF91" s="21"/>
      <c r="CG91" s="21"/>
      <c r="CH91" s="21"/>
      <c r="CI91" s="21"/>
      <c r="CJ91" s="21"/>
      <c r="CK91" s="21"/>
      <c r="CL91" s="21"/>
      <c r="CM91" s="21"/>
      <c r="CN91" s="21"/>
      <c r="CO91" s="21"/>
      <c r="CP91" s="21"/>
      <c r="CQ91" s="21"/>
      <c r="CR91" s="21"/>
      <c r="CS91" s="21"/>
      <c r="CT91" s="21"/>
      <c r="CU91" s="21"/>
      <c r="CV91" s="21"/>
      <c r="CW91" s="21"/>
      <c r="CX91" s="21"/>
      <c r="CY91" s="21"/>
      <c r="CZ91" s="21"/>
      <c r="DA91" s="21"/>
      <c r="DB91" s="21"/>
      <c r="DC91" s="21"/>
      <c r="DD91" s="21"/>
      <c r="DE91" s="21"/>
      <c r="DF91" s="21"/>
      <c r="DG91" s="21"/>
      <c r="DH91" s="21"/>
      <c r="DI91" s="21"/>
      <c r="DJ91" s="21"/>
      <c r="DK91" s="21"/>
      <c r="DL91" s="21"/>
      <c r="DM91" s="21"/>
      <c r="DN91" s="21"/>
      <c r="DO91" s="21"/>
      <c r="DP91" s="21"/>
      <c r="DQ91" s="21"/>
      <c r="DR91" s="21"/>
      <c r="DS91" s="21"/>
      <c r="DT91" s="21"/>
      <c r="DU91" s="21"/>
      <c r="DV91" s="21"/>
      <c r="DW91" s="21"/>
      <c r="DX91" s="21"/>
      <c r="DY91" s="21"/>
      <c r="DZ91" s="21"/>
      <c r="EA91" s="21"/>
    </row>
    <row r="92" spans="1:131" s="231" customFormat="1" ht="16.5" customHeight="1" thickBot="1">
      <c r="A92" s="21"/>
      <c r="B92" s="66" t="s">
        <v>106</v>
      </c>
      <c r="C92" s="67" t="s">
        <v>317</v>
      </c>
      <c r="D92" s="67" t="s">
        <v>106</v>
      </c>
      <c r="E92" s="68" t="s">
        <v>317</v>
      </c>
      <c r="F92" s="21"/>
      <c r="G92" s="63" t="s">
        <v>107</v>
      </c>
      <c r="H92" s="64" t="s">
        <v>319</v>
      </c>
      <c r="I92" s="64"/>
      <c r="J92" s="64"/>
      <c r="K92" s="64" t="s">
        <v>333</v>
      </c>
      <c r="L92" s="64"/>
      <c r="M92" s="64"/>
      <c r="N92" s="64"/>
      <c r="O92" s="65"/>
      <c r="P92" s="21"/>
      <c r="Q92" s="63"/>
      <c r="R92" s="64" t="s">
        <v>92</v>
      </c>
      <c r="S92" s="64" t="s">
        <v>93</v>
      </c>
      <c r="T92" s="64" t="s">
        <v>94</v>
      </c>
      <c r="U92" s="65" t="s">
        <v>95</v>
      </c>
      <c r="V92" s="21"/>
      <c r="W92" s="63" t="s">
        <v>108</v>
      </c>
      <c r="X92" s="65">
        <v>2012</v>
      </c>
      <c r="Y92" s="21"/>
      <c r="Z92" s="63" t="s">
        <v>320</v>
      </c>
      <c r="AA92" s="64">
        <v>0.9</v>
      </c>
      <c r="AB92" s="65" t="s">
        <v>321</v>
      </c>
      <c r="AC92" s="21"/>
      <c r="AD92" s="21"/>
      <c r="AE92" s="21"/>
      <c r="AF92" s="21"/>
      <c r="AG92" s="21"/>
      <c r="AH92" s="21"/>
      <c r="AI92" s="21"/>
      <c r="AJ92" s="21"/>
      <c r="AK92" s="21"/>
      <c r="AL92" s="21"/>
      <c r="AM92" s="21"/>
      <c r="AN92" s="21"/>
      <c r="AO92" s="21"/>
      <c r="AP92" s="21"/>
      <c r="AQ92" s="21"/>
      <c r="AR92" s="21"/>
      <c r="AS92" s="21"/>
      <c r="AT92" s="21"/>
      <c r="AU92" s="21"/>
      <c r="AV92" s="21"/>
      <c r="AW92" s="21"/>
      <c r="AX92" s="21"/>
      <c r="AY92" s="21"/>
      <c r="AZ92" s="21"/>
      <c r="BA92" s="21"/>
      <c r="BB92" s="21"/>
      <c r="BC92" s="21"/>
      <c r="BD92" s="21"/>
      <c r="BE92" s="21"/>
      <c r="BF92" s="21"/>
      <c r="BG92" s="21"/>
      <c r="BH92" s="21"/>
      <c r="BI92" s="21"/>
      <c r="BJ92" s="21"/>
      <c r="BK92" s="21"/>
      <c r="BL92" s="21"/>
      <c r="BM92" s="21"/>
      <c r="BN92" s="21"/>
      <c r="BO92" s="21"/>
      <c r="BP92" s="21"/>
      <c r="BQ92" s="21"/>
      <c r="BR92" s="21"/>
      <c r="BS92" s="21"/>
      <c r="BT92" s="21"/>
      <c r="BU92" s="21"/>
      <c r="BV92" s="21"/>
      <c r="BW92" s="21"/>
      <c r="BX92" s="21"/>
      <c r="BY92" s="21"/>
      <c r="BZ92" s="21"/>
      <c r="CA92" s="21"/>
      <c r="CB92" s="21"/>
      <c r="CC92" s="21"/>
      <c r="CD92" s="21"/>
      <c r="CE92" s="21"/>
      <c r="CF92" s="21"/>
      <c r="CG92" s="21"/>
      <c r="CH92" s="21"/>
      <c r="CI92" s="21"/>
      <c r="CJ92" s="21"/>
      <c r="CK92" s="21"/>
      <c r="CL92" s="21"/>
      <c r="CM92" s="21"/>
      <c r="CN92" s="21"/>
      <c r="CO92" s="21"/>
      <c r="CP92" s="21"/>
      <c r="CQ92" s="21"/>
      <c r="CR92" s="21"/>
      <c r="CS92" s="21"/>
      <c r="CT92" s="21"/>
      <c r="CU92" s="21"/>
      <c r="CV92" s="21"/>
      <c r="CW92" s="21"/>
      <c r="CX92" s="21"/>
      <c r="CY92" s="21"/>
      <c r="CZ92" s="21"/>
      <c r="DA92" s="21"/>
      <c r="DB92" s="21"/>
      <c r="DC92" s="21"/>
      <c r="DD92" s="21"/>
      <c r="DE92" s="21"/>
      <c r="DF92" s="21"/>
      <c r="DG92" s="21"/>
      <c r="DH92" s="21"/>
      <c r="DI92" s="21"/>
      <c r="DJ92" s="21"/>
      <c r="DK92" s="21"/>
      <c r="DL92" s="21"/>
      <c r="DM92" s="21"/>
      <c r="DN92" s="21"/>
      <c r="DO92" s="21"/>
      <c r="DP92" s="21"/>
      <c r="DQ92" s="21"/>
      <c r="DR92" s="21"/>
      <c r="DS92" s="21"/>
      <c r="DT92" s="21"/>
      <c r="DU92" s="21"/>
      <c r="DV92" s="21"/>
      <c r="DW92" s="21"/>
      <c r="DX92" s="21"/>
      <c r="DY92" s="21"/>
      <c r="DZ92" s="21"/>
      <c r="EA92" s="21"/>
    </row>
    <row r="93" spans="1:131" s="230" customFormat="1" ht="16.5" customHeight="1">
      <c r="A93" s="21"/>
      <c r="B93" s="21"/>
      <c r="C93" s="21"/>
      <c r="D93" s="21"/>
      <c r="E93" s="21"/>
      <c r="F93" s="21"/>
      <c r="G93" s="63" t="s">
        <v>110</v>
      </c>
      <c r="H93" s="64" t="s">
        <v>318</v>
      </c>
      <c r="I93" s="64"/>
      <c r="J93" s="64"/>
      <c r="K93" s="64"/>
      <c r="L93" s="64"/>
      <c r="M93" s="64"/>
      <c r="N93" s="64"/>
      <c r="O93" s="65"/>
      <c r="P93" s="21"/>
      <c r="Q93" s="63" t="s">
        <v>111</v>
      </c>
      <c r="R93" s="64">
        <v>0.35</v>
      </c>
      <c r="S93" s="64">
        <v>0.19500000000000001</v>
      </c>
      <c r="T93" s="64">
        <v>0.45499999999999996</v>
      </c>
      <c r="U93" s="65">
        <v>0</v>
      </c>
      <c r="V93" s="21"/>
      <c r="W93" s="63" t="s">
        <v>112</v>
      </c>
      <c r="X93" s="65">
        <v>0.04</v>
      </c>
      <c r="Y93" s="21"/>
      <c r="Z93" s="63" t="s">
        <v>322</v>
      </c>
      <c r="AA93" s="64">
        <v>4.7399348199455904E-2</v>
      </c>
      <c r="AB93" s="65">
        <v>0</v>
      </c>
      <c r="AC93" s="21"/>
      <c r="AD93" s="21"/>
      <c r="AE93" s="21"/>
      <c r="AF93" s="21"/>
      <c r="AG93" s="21"/>
      <c r="AH93" s="21"/>
      <c r="AI93" s="21"/>
      <c r="AJ93" s="21"/>
      <c r="AK93" s="21"/>
      <c r="AL93" s="21"/>
      <c r="AM93" s="21"/>
      <c r="AN93" s="21"/>
      <c r="AO93" s="21"/>
      <c r="AP93" s="21"/>
      <c r="AQ93" s="21"/>
      <c r="AR93" s="21"/>
      <c r="AS93" s="21"/>
      <c r="AT93" s="21"/>
      <c r="AU93" s="21"/>
      <c r="AV93" s="21"/>
      <c r="AW93" s="21"/>
      <c r="AX93" s="21"/>
      <c r="AY93" s="21"/>
      <c r="AZ93" s="21"/>
      <c r="BA93" s="21"/>
      <c r="BB93" s="21"/>
      <c r="BC93" s="21"/>
      <c r="BD93" s="21"/>
      <c r="BE93" s="21"/>
      <c r="BF93" s="21"/>
      <c r="BG93" s="21"/>
      <c r="BH93" s="21"/>
      <c r="BI93" s="21"/>
      <c r="BJ93" s="21"/>
      <c r="BK93" s="21"/>
      <c r="BL93" s="21"/>
      <c r="BM93" s="21"/>
      <c r="BN93" s="21"/>
      <c r="BO93" s="21"/>
      <c r="BP93" s="21"/>
      <c r="BQ93" s="21"/>
      <c r="BR93" s="21"/>
      <c r="BS93" s="21"/>
      <c r="BT93" s="21"/>
      <c r="BU93" s="21"/>
      <c r="BV93" s="21"/>
      <c r="BW93" s="21"/>
      <c r="BX93" s="21"/>
      <c r="BY93" s="21"/>
      <c r="BZ93" s="21"/>
      <c r="CA93" s="21"/>
      <c r="CB93" s="21"/>
      <c r="CC93" s="21"/>
      <c r="CD93" s="21"/>
      <c r="CE93" s="21"/>
      <c r="CF93" s="21"/>
      <c r="CG93" s="21"/>
      <c r="CH93" s="21"/>
      <c r="CI93" s="21"/>
      <c r="CJ93" s="21"/>
      <c r="CK93" s="21"/>
      <c r="CL93" s="21"/>
      <c r="CM93" s="21"/>
      <c r="CN93" s="21"/>
      <c r="CO93" s="21"/>
      <c r="CP93" s="21"/>
      <c r="CQ93" s="21"/>
      <c r="CR93" s="21"/>
      <c r="CS93" s="21"/>
      <c r="CT93" s="21"/>
      <c r="CU93" s="21"/>
      <c r="CV93" s="21"/>
      <c r="CW93" s="21"/>
      <c r="CX93" s="21"/>
      <c r="CY93" s="21"/>
      <c r="CZ93" s="21"/>
      <c r="DA93" s="21"/>
      <c r="DB93" s="21"/>
      <c r="DC93" s="21"/>
      <c r="DD93" s="21"/>
      <c r="DE93" s="21"/>
      <c r="DF93" s="21"/>
      <c r="DG93" s="21"/>
      <c r="DH93" s="21"/>
      <c r="DI93" s="21"/>
      <c r="DJ93" s="21"/>
      <c r="DK93" s="21"/>
      <c r="DL93" s="21"/>
      <c r="DM93" s="21"/>
      <c r="DN93" s="21"/>
      <c r="DO93" s="21"/>
      <c r="DP93" s="21"/>
      <c r="DQ93" s="21"/>
      <c r="DR93" s="21"/>
      <c r="DS93" s="21"/>
      <c r="DT93" s="21"/>
      <c r="DU93" s="21"/>
      <c r="DV93" s="21"/>
      <c r="DW93" s="21"/>
      <c r="DX93" s="21"/>
      <c r="DY93" s="21"/>
      <c r="DZ93" s="21"/>
      <c r="EA93" s="21"/>
    </row>
    <row r="94" spans="1:131" s="21" customFormat="1">
      <c r="B94" s="21" t="s">
        <v>113</v>
      </c>
      <c r="C94" s="21" t="s">
        <v>88</v>
      </c>
      <c r="G94" s="63" t="s">
        <v>114</v>
      </c>
      <c r="H94" s="64" t="s">
        <v>323</v>
      </c>
      <c r="I94" s="64"/>
      <c r="J94" s="64"/>
      <c r="K94" s="64" t="s">
        <v>120</v>
      </c>
      <c r="L94" s="64"/>
      <c r="M94" s="64"/>
      <c r="N94" s="64"/>
      <c r="O94" s="65"/>
      <c r="Q94" s="63" t="s">
        <v>115</v>
      </c>
      <c r="R94" s="64">
        <v>1</v>
      </c>
      <c r="S94" s="64">
        <v>0</v>
      </c>
      <c r="T94" s="64">
        <v>0</v>
      </c>
      <c r="U94" s="65">
        <v>0</v>
      </c>
      <c r="W94" s="63" t="s">
        <v>116</v>
      </c>
      <c r="X94" s="65">
        <v>0</v>
      </c>
      <c r="Z94" s="63" t="s">
        <v>109</v>
      </c>
      <c r="AA94" s="64">
        <v>31</v>
      </c>
      <c r="AB94" s="65">
        <v>0</v>
      </c>
    </row>
    <row r="95" spans="1:131" s="21" customFormat="1">
      <c r="B95" s="21" t="s">
        <v>117</v>
      </c>
      <c r="C95" s="21" t="s">
        <v>118</v>
      </c>
      <c r="G95" s="63" t="s">
        <v>119</v>
      </c>
      <c r="H95" s="64" t="s">
        <v>120</v>
      </c>
      <c r="I95" s="64"/>
      <c r="J95" s="64"/>
      <c r="K95" s="64" t="s">
        <v>125</v>
      </c>
      <c r="L95" s="64"/>
      <c r="M95" s="64"/>
      <c r="N95" s="64"/>
      <c r="O95" s="65"/>
      <c r="Q95" s="63" t="s">
        <v>121</v>
      </c>
      <c r="R95" s="64">
        <v>1</v>
      </c>
      <c r="S95" s="64">
        <v>0</v>
      </c>
      <c r="T95" s="64">
        <v>0</v>
      </c>
      <c r="U95" s="65">
        <v>0</v>
      </c>
      <c r="W95" s="63" t="s">
        <v>324</v>
      </c>
      <c r="X95" s="65">
        <v>0.2</v>
      </c>
      <c r="Z95" s="63" t="s">
        <v>325</v>
      </c>
      <c r="AA95" s="64">
        <v>0.7</v>
      </c>
      <c r="AB95" s="65" t="s">
        <v>321</v>
      </c>
    </row>
    <row r="96" spans="1:131" s="21" customFormat="1">
      <c r="B96" s="21" t="s">
        <v>122</v>
      </c>
      <c r="C96" s="21" t="s">
        <v>123</v>
      </c>
      <c r="G96" s="63" t="s">
        <v>124</v>
      </c>
      <c r="H96" s="64" t="s">
        <v>125</v>
      </c>
      <c r="I96" s="64"/>
      <c r="J96" s="64"/>
      <c r="K96" s="64" t="s">
        <v>131</v>
      </c>
      <c r="L96" s="64"/>
      <c r="M96" s="64"/>
      <c r="N96" s="64"/>
      <c r="O96" s="65"/>
      <c r="Q96" s="63" t="s">
        <v>126</v>
      </c>
      <c r="R96" s="64"/>
      <c r="S96" s="64">
        <v>0.3</v>
      </c>
      <c r="T96" s="64">
        <v>0.7</v>
      </c>
      <c r="U96" s="65">
        <v>0</v>
      </c>
      <c r="W96" s="63" t="s">
        <v>127</v>
      </c>
      <c r="X96" s="65">
        <v>0</v>
      </c>
      <c r="Z96" s="63" t="s">
        <v>326</v>
      </c>
      <c r="AA96" s="64">
        <v>0</v>
      </c>
      <c r="AB96" s="65">
        <v>0</v>
      </c>
    </row>
    <row r="97" spans="1:101" s="21" customFormat="1" ht="13.5" thickBot="1">
      <c r="B97" s="21" t="s">
        <v>128</v>
      </c>
      <c r="C97" s="21" t="s">
        <v>129</v>
      </c>
      <c r="G97" s="66" t="s">
        <v>130</v>
      </c>
      <c r="H97" s="67" t="s">
        <v>131</v>
      </c>
      <c r="I97" s="67"/>
      <c r="J97" s="67"/>
      <c r="K97" s="67"/>
      <c r="L97" s="67"/>
      <c r="M97" s="67"/>
      <c r="N97" s="67"/>
      <c r="O97" s="68"/>
      <c r="Q97" s="66" t="s">
        <v>327</v>
      </c>
      <c r="R97" s="67"/>
      <c r="S97" s="67">
        <v>20</v>
      </c>
      <c r="T97" s="67"/>
      <c r="U97" s="68"/>
      <c r="W97" s="66" t="s">
        <v>132</v>
      </c>
      <c r="X97" s="68">
        <v>2018</v>
      </c>
      <c r="Z97" s="66" t="s">
        <v>328</v>
      </c>
      <c r="AA97" s="67">
        <v>0</v>
      </c>
      <c r="AB97" s="68">
        <v>0</v>
      </c>
    </row>
    <row r="98" spans="1:101" s="21" customFormat="1"/>
    <row r="99" spans="1:101" s="21" customFormat="1"/>
    <row r="100" spans="1:101" s="21" customFormat="1"/>
    <row r="101" spans="1:101" s="21" customFormat="1"/>
    <row r="102" spans="1:101" s="21" customFormat="1"/>
    <row r="103" spans="1:101" s="21" customFormat="1"/>
    <row r="104" spans="1:101" s="21" customFormat="1"/>
    <row r="105" spans="1:101" s="21" customFormat="1" ht="13.5" thickBot="1">
      <c r="A105" s="57" t="s">
        <v>133</v>
      </c>
      <c r="B105" s="59"/>
      <c r="C105" s="41"/>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c r="AV105" s="41"/>
      <c r="AW105" s="41"/>
      <c r="AX105" s="41"/>
      <c r="AY105" s="41"/>
      <c r="AZ105" s="41"/>
      <c r="BA105" s="41"/>
      <c r="BB105" s="41"/>
      <c r="BC105" s="41"/>
      <c r="BD105" s="41"/>
      <c r="BE105" s="41"/>
      <c r="BF105" s="41"/>
      <c r="BG105" s="41"/>
      <c r="BH105" s="41"/>
      <c r="BI105" s="41"/>
      <c r="BJ105" s="41"/>
      <c r="BK105" s="41"/>
      <c r="BL105" s="41"/>
      <c r="BM105" s="41"/>
      <c r="BN105" s="41"/>
      <c r="BO105" s="41"/>
      <c r="BP105" s="41"/>
      <c r="BQ105" s="41"/>
      <c r="BR105" s="41"/>
      <c r="BS105" s="41"/>
      <c r="BT105" s="41"/>
      <c r="BU105" s="41"/>
      <c r="BV105" s="41"/>
      <c r="BW105" s="41"/>
      <c r="BX105" s="41"/>
      <c r="BY105" s="41"/>
      <c r="BZ105" s="41"/>
      <c r="CA105" s="41"/>
      <c r="CB105" s="41"/>
      <c r="CC105" s="41"/>
      <c r="CD105" s="41"/>
      <c r="CE105" s="41"/>
      <c r="CF105" s="41"/>
      <c r="CG105" s="41"/>
      <c r="CH105" s="41"/>
      <c r="CI105" s="41"/>
      <c r="CJ105" s="41"/>
      <c r="CK105" s="41"/>
      <c r="CL105" s="41"/>
      <c r="CM105" s="41"/>
      <c r="CN105" s="41"/>
      <c r="CO105" s="41"/>
      <c r="CP105" s="41"/>
      <c r="CQ105" s="41"/>
      <c r="CR105" s="41"/>
      <c r="CS105" s="41"/>
      <c r="CT105" s="41"/>
      <c r="CU105" s="41"/>
      <c r="CV105" s="41"/>
      <c r="CW105" s="41"/>
    </row>
    <row r="106" spans="1:101" s="21" customFormat="1" ht="26.25" thickBot="1">
      <c r="A106" s="69" t="s">
        <v>134</v>
      </c>
      <c r="B106" s="70"/>
      <c r="C106" s="71" t="s">
        <v>135</v>
      </c>
      <c r="D106" s="72"/>
      <c r="E106" s="72"/>
      <c r="F106" s="72"/>
      <c r="G106" s="72"/>
      <c r="H106" s="72"/>
      <c r="I106" s="72"/>
      <c r="J106" s="72"/>
      <c r="K106" s="73"/>
      <c r="L106" s="71" t="s">
        <v>136</v>
      </c>
      <c r="M106" s="72"/>
      <c r="N106" s="72"/>
      <c r="O106" s="72"/>
      <c r="P106" s="72"/>
      <c r="Q106" s="73"/>
      <c r="R106" s="71" t="s">
        <v>137</v>
      </c>
      <c r="S106" s="72"/>
      <c r="T106" s="72"/>
      <c r="U106" s="73"/>
      <c r="V106" s="71" t="s">
        <v>138</v>
      </c>
      <c r="W106" s="72"/>
      <c r="X106" s="72"/>
      <c r="Y106" s="73"/>
      <c r="Z106" s="71" t="s">
        <v>139</v>
      </c>
      <c r="AA106" s="72"/>
      <c r="AB106" s="72"/>
      <c r="AC106" s="73"/>
      <c r="AD106" s="71" t="s">
        <v>140</v>
      </c>
      <c r="AE106" s="72"/>
      <c r="AF106" s="72"/>
      <c r="AG106" s="73"/>
      <c r="AH106" s="71" t="s">
        <v>141</v>
      </c>
      <c r="AI106" s="72"/>
      <c r="AJ106" s="72"/>
      <c r="AK106" s="72"/>
      <c r="AL106" s="73"/>
      <c r="AM106" s="71" t="s">
        <v>142</v>
      </c>
      <c r="AN106" s="72"/>
      <c r="AO106" s="72"/>
      <c r="AP106" s="72"/>
      <c r="AQ106" s="72"/>
      <c r="AR106" s="72"/>
      <c r="AS106" s="73"/>
      <c r="AT106" s="71" t="s">
        <v>143</v>
      </c>
      <c r="AU106" s="72"/>
      <c r="AV106" s="72"/>
      <c r="AW106" s="72"/>
      <c r="AX106" s="72"/>
      <c r="AY106" s="72"/>
      <c r="AZ106" s="73"/>
      <c r="BA106" s="71" t="s">
        <v>144</v>
      </c>
      <c r="BB106" s="72"/>
      <c r="BC106" s="72"/>
      <c r="BD106" s="72"/>
      <c r="BE106" s="72"/>
      <c r="BF106" s="73"/>
      <c r="BG106" s="71" t="s">
        <v>145</v>
      </c>
      <c r="BH106" s="73"/>
      <c r="BI106" s="71" t="s">
        <v>146</v>
      </c>
      <c r="BJ106" s="72"/>
      <c r="BK106" s="72"/>
      <c r="BL106" s="72"/>
      <c r="BM106" s="73"/>
      <c r="BN106" s="71" t="s">
        <v>147</v>
      </c>
      <c r="BO106" s="72"/>
      <c r="BP106" s="72"/>
      <c r="BQ106" s="72"/>
      <c r="BR106" s="72"/>
      <c r="BS106" s="72"/>
      <c r="BT106" s="72"/>
      <c r="BU106" s="72"/>
      <c r="BV106" s="72"/>
      <c r="BW106" s="72"/>
      <c r="BX106" s="72"/>
      <c r="BY106" s="72"/>
      <c r="BZ106" s="72"/>
      <c r="CA106" s="72"/>
      <c r="CB106" s="72"/>
      <c r="CC106" s="73"/>
      <c r="CD106" s="71" t="s">
        <v>148</v>
      </c>
      <c r="CE106" s="73"/>
      <c r="CF106" s="71" t="s">
        <v>149</v>
      </c>
      <c r="CG106" s="72"/>
      <c r="CH106" s="72"/>
      <c r="CI106" s="72"/>
      <c r="CJ106" s="72"/>
      <c r="CK106" s="73"/>
      <c r="CL106" s="74"/>
      <c r="CM106" s="71" t="s">
        <v>18</v>
      </c>
      <c r="CN106" s="72"/>
      <c r="CO106" s="72"/>
      <c r="CP106" s="73"/>
      <c r="CQ106" s="71" t="s">
        <v>150</v>
      </c>
      <c r="CR106" s="72"/>
      <c r="CS106" s="72"/>
      <c r="CT106" s="72"/>
      <c r="CU106" s="73"/>
      <c r="CV106" s="71" t="s">
        <v>151</v>
      </c>
      <c r="CW106" s="73"/>
    </row>
    <row r="107" spans="1:101" s="21" customFormat="1" ht="127.5">
      <c r="A107" s="75" t="s">
        <v>152</v>
      </c>
      <c r="B107" s="76" t="s">
        <v>153</v>
      </c>
      <c r="C107" s="77" t="s">
        <v>9</v>
      </c>
      <c r="D107" s="77" t="s">
        <v>154</v>
      </c>
      <c r="E107" s="77" t="s">
        <v>155</v>
      </c>
      <c r="F107" s="77" t="s">
        <v>156</v>
      </c>
      <c r="G107" s="77" t="s">
        <v>157</v>
      </c>
      <c r="H107" s="77" t="s">
        <v>158</v>
      </c>
      <c r="I107" s="77" t="s">
        <v>159</v>
      </c>
      <c r="J107" s="77" t="s">
        <v>160</v>
      </c>
      <c r="K107" s="77" t="s">
        <v>161</v>
      </c>
      <c r="L107" s="77" t="s">
        <v>162</v>
      </c>
      <c r="M107" s="77" t="s">
        <v>163</v>
      </c>
      <c r="N107" s="77" t="s">
        <v>164</v>
      </c>
      <c r="O107" s="77" t="s">
        <v>165</v>
      </c>
      <c r="P107" s="77" t="s">
        <v>166</v>
      </c>
      <c r="Q107" s="77" t="s">
        <v>167</v>
      </c>
      <c r="R107" s="77" t="s">
        <v>168</v>
      </c>
      <c r="S107" s="77" t="s">
        <v>169</v>
      </c>
      <c r="T107" s="77" t="s">
        <v>170</v>
      </c>
      <c r="U107" s="77" t="s">
        <v>92</v>
      </c>
      <c r="V107" s="77" t="s">
        <v>168</v>
      </c>
      <c r="W107" s="77" t="s">
        <v>169</v>
      </c>
      <c r="X107" s="77" t="s">
        <v>170</v>
      </c>
      <c r="Y107" s="77" t="s">
        <v>92</v>
      </c>
      <c r="Z107" s="77" t="s">
        <v>168</v>
      </c>
      <c r="AA107" s="77" t="s">
        <v>169</v>
      </c>
      <c r="AB107" s="77" t="s">
        <v>170</v>
      </c>
      <c r="AC107" s="77" t="s">
        <v>92</v>
      </c>
      <c r="AD107" s="77" t="s">
        <v>168</v>
      </c>
      <c r="AE107" s="77" t="s">
        <v>169</v>
      </c>
      <c r="AF107" s="77" t="s">
        <v>170</v>
      </c>
      <c r="AG107" s="77" t="s">
        <v>92</v>
      </c>
      <c r="AH107" s="77" t="s">
        <v>168</v>
      </c>
      <c r="AI107" s="77" t="s">
        <v>169</v>
      </c>
      <c r="AJ107" s="77" t="s">
        <v>170</v>
      </c>
      <c r="AK107" s="77" t="s">
        <v>92</v>
      </c>
      <c r="AL107" s="77" t="s">
        <v>171</v>
      </c>
      <c r="AM107" s="77" t="s">
        <v>172</v>
      </c>
      <c r="AN107" s="77" t="s">
        <v>173</v>
      </c>
      <c r="AO107" s="77" t="s">
        <v>174</v>
      </c>
      <c r="AP107" s="77" t="s">
        <v>175</v>
      </c>
      <c r="AQ107" s="77" t="s">
        <v>176</v>
      </c>
      <c r="AR107" s="77" t="s">
        <v>177</v>
      </c>
      <c r="AS107" s="77" t="s">
        <v>178</v>
      </c>
      <c r="AT107" s="77" t="s">
        <v>179</v>
      </c>
      <c r="AU107" s="77" t="s">
        <v>180</v>
      </c>
      <c r="AV107" s="77" t="s">
        <v>181</v>
      </c>
      <c r="AW107" s="77" t="s">
        <v>182</v>
      </c>
      <c r="AX107" s="77" t="s">
        <v>183</v>
      </c>
      <c r="AY107" s="77" t="s">
        <v>184</v>
      </c>
      <c r="AZ107" s="77" t="s">
        <v>185</v>
      </c>
      <c r="BA107" s="77" t="s">
        <v>186</v>
      </c>
      <c r="BB107" s="77" t="s">
        <v>187</v>
      </c>
      <c r="BC107" s="77" t="s">
        <v>188</v>
      </c>
      <c r="BD107" s="77" t="s">
        <v>189</v>
      </c>
      <c r="BE107" s="77" t="s">
        <v>190</v>
      </c>
      <c r="BF107" s="77" t="s">
        <v>191</v>
      </c>
      <c r="BG107" s="77" t="s">
        <v>192</v>
      </c>
      <c r="BH107" s="77" t="s">
        <v>193</v>
      </c>
      <c r="BI107" s="77" t="s">
        <v>194</v>
      </c>
      <c r="BJ107" s="77" t="s">
        <v>195</v>
      </c>
      <c r="BK107" s="77" t="s">
        <v>196</v>
      </c>
      <c r="BL107" s="77" t="s">
        <v>197</v>
      </c>
      <c r="BM107" s="77" t="s">
        <v>198</v>
      </c>
      <c r="BN107" s="77" t="s">
        <v>199</v>
      </c>
      <c r="BO107" s="77" t="s">
        <v>200</v>
      </c>
      <c r="BP107" s="77" t="s">
        <v>201</v>
      </c>
      <c r="BQ107" s="77" t="s">
        <v>202</v>
      </c>
      <c r="BR107" s="77" t="s">
        <v>203</v>
      </c>
      <c r="BS107" s="77" t="s">
        <v>204</v>
      </c>
      <c r="BT107" s="77" t="s">
        <v>205</v>
      </c>
      <c r="BU107" s="77" t="s">
        <v>206</v>
      </c>
      <c r="BV107" s="77" t="s">
        <v>207</v>
      </c>
      <c r="BW107" s="77" t="s">
        <v>208</v>
      </c>
      <c r="BX107" s="77" t="s">
        <v>209</v>
      </c>
      <c r="BY107" s="77" t="s">
        <v>210</v>
      </c>
      <c r="BZ107" s="77" t="s">
        <v>211</v>
      </c>
      <c r="CA107" s="77" t="s">
        <v>212</v>
      </c>
      <c r="CB107" s="77" t="s">
        <v>213</v>
      </c>
      <c r="CC107" s="77" t="s">
        <v>214</v>
      </c>
      <c r="CD107" s="77" t="s">
        <v>215</v>
      </c>
      <c r="CE107" s="77" t="s">
        <v>53</v>
      </c>
      <c r="CF107" s="77" t="s">
        <v>216</v>
      </c>
      <c r="CG107" s="77" t="s">
        <v>217</v>
      </c>
      <c r="CH107" s="77" t="s">
        <v>218</v>
      </c>
      <c r="CI107" s="77" t="s">
        <v>335</v>
      </c>
      <c r="CJ107" s="77" t="s">
        <v>336</v>
      </c>
      <c r="CK107" s="77" t="s">
        <v>337</v>
      </c>
      <c r="CL107" s="77"/>
      <c r="CM107" s="77" t="s">
        <v>219</v>
      </c>
      <c r="CN107" s="77" t="s">
        <v>220</v>
      </c>
      <c r="CO107" s="77" t="s">
        <v>221</v>
      </c>
      <c r="CP107" s="77" t="s">
        <v>222</v>
      </c>
      <c r="CQ107" s="77" t="s">
        <v>223</v>
      </c>
      <c r="CR107" s="77" t="s">
        <v>224</v>
      </c>
      <c r="CS107" s="77" t="s">
        <v>225</v>
      </c>
      <c r="CT107" s="77" t="s">
        <v>226</v>
      </c>
      <c r="CU107" s="77" t="s">
        <v>227</v>
      </c>
      <c r="CV107" s="77" t="s">
        <v>228</v>
      </c>
      <c r="CW107" s="78" t="s">
        <v>229</v>
      </c>
    </row>
    <row r="108" spans="1:101" s="21" customFormat="1">
      <c r="A108" s="21" t="s">
        <v>550</v>
      </c>
      <c r="B108" s="21" t="s">
        <v>541</v>
      </c>
      <c r="C108" s="41">
        <v>18</v>
      </c>
      <c r="D108" s="41">
        <v>0.504</v>
      </c>
      <c r="E108" s="41">
        <v>0</v>
      </c>
      <c r="F108" s="41">
        <v>0.24230296381278862</v>
      </c>
      <c r="G108" s="41">
        <v>0</v>
      </c>
      <c r="H108" s="41">
        <v>0</v>
      </c>
      <c r="I108" s="41" t="s">
        <v>542</v>
      </c>
      <c r="J108" s="41"/>
      <c r="K108" s="41"/>
      <c r="L108" s="41">
        <v>0.54169683551571579</v>
      </c>
      <c r="M108" s="41">
        <v>1.0183162153947911E-4</v>
      </c>
      <c r="N108" s="41">
        <v>1.0109664656094386E-4</v>
      </c>
      <c r="O108" s="41">
        <v>0</v>
      </c>
      <c r="P108" s="41">
        <v>0</v>
      </c>
      <c r="Q108" s="41">
        <v>0</v>
      </c>
      <c r="R108" s="41">
        <v>4.8318447788938484E-2</v>
      </c>
      <c r="S108" s="41">
        <v>0.11165658364581421</v>
      </c>
      <c r="T108" s="41">
        <v>0</v>
      </c>
      <c r="U108" s="41">
        <v>0.11998210298143155</v>
      </c>
      <c r="V108" s="41" t="s">
        <v>230</v>
      </c>
      <c r="W108" s="41" t="s">
        <v>230</v>
      </c>
      <c r="X108" s="41" t="s">
        <v>230</v>
      </c>
      <c r="Y108" s="41" t="s">
        <v>230</v>
      </c>
      <c r="Z108" s="41">
        <v>0</v>
      </c>
      <c r="AA108" s="41">
        <v>0</v>
      </c>
      <c r="AB108" s="41">
        <v>0</v>
      </c>
      <c r="AC108" s="41">
        <v>0</v>
      </c>
      <c r="AD108" s="41">
        <v>0</v>
      </c>
      <c r="AE108" s="41">
        <v>0</v>
      </c>
      <c r="AF108" s="41">
        <v>0</v>
      </c>
      <c r="AG108" s="41">
        <v>0</v>
      </c>
      <c r="AH108" s="41">
        <v>4.8318447788938484E-2</v>
      </c>
      <c r="AI108" s="41">
        <v>0.11165658364581421</v>
      </c>
      <c r="AJ108" s="41">
        <v>0</v>
      </c>
      <c r="AK108" s="41">
        <v>0.11998210298143155</v>
      </c>
      <c r="AL108" s="41">
        <v>0.27995713441618425</v>
      </c>
      <c r="AM108" s="41">
        <v>0.28193070568232803</v>
      </c>
      <c r="AN108" s="41">
        <v>3.5982049192927808E-2</v>
      </c>
      <c r="AO108" s="41">
        <v>0</v>
      </c>
      <c r="AP108" s="41">
        <v>0</v>
      </c>
      <c r="AQ108" s="41">
        <v>0.31791275487525583</v>
      </c>
      <c r="AR108" s="41">
        <v>4.8318447788938484E-2</v>
      </c>
      <c r="AS108" s="79">
        <v>6.5795316162460713</v>
      </c>
      <c r="AT108" s="41">
        <v>0.28193070568232803</v>
      </c>
      <c r="AU108" s="41">
        <v>4.2592028993497545E-2</v>
      </c>
      <c r="AV108" s="41">
        <v>0</v>
      </c>
      <c r="AW108" s="41">
        <v>0</v>
      </c>
      <c r="AX108" s="41">
        <v>0.3245227346758256</v>
      </c>
      <c r="AY108" s="41">
        <v>0.11165658364581421</v>
      </c>
      <c r="AZ108" s="79">
        <v>2.9064361820816944</v>
      </c>
      <c r="BA108" s="41">
        <v>0.28193070568232803</v>
      </c>
      <c r="BB108" s="41">
        <v>7.8574078186425353E-2</v>
      </c>
      <c r="BC108" s="41">
        <v>0</v>
      </c>
      <c r="BD108" s="41">
        <v>0</v>
      </c>
      <c r="BE108" s="41">
        <v>0.3605047838687534</v>
      </c>
      <c r="BF108" s="41">
        <v>0.1599750314347527</v>
      </c>
      <c r="BG108" s="41">
        <v>11.057152683434937</v>
      </c>
      <c r="BH108" s="79">
        <v>2.2535065668406422</v>
      </c>
      <c r="BI108" s="41">
        <v>6.5633685271351592</v>
      </c>
      <c r="BJ108" s="41">
        <v>15.166946383491663</v>
      </c>
      <c r="BK108" s="41">
        <v>0</v>
      </c>
      <c r="BL108" s="41">
        <v>16.297848845800388</v>
      </c>
      <c r="BM108" s="41">
        <v>38.028163756427212</v>
      </c>
      <c r="BN108" s="41">
        <v>0.28193070568232803</v>
      </c>
      <c r="BO108" s="41">
        <v>0</v>
      </c>
      <c r="BP108" s="41">
        <v>7.8574078186425353E-2</v>
      </c>
      <c r="BQ108" s="41">
        <v>0</v>
      </c>
      <c r="BR108" s="41">
        <v>0</v>
      </c>
      <c r="BS108" s="41">
        <v>0</v>
      </c>
      <c r="BT108" s="41">
        <v>0</v>
      </c>
      <c r="BU108" s="41">
        <v>0</v>
      </c>
      <c r="BV108" s="41">
        <v>0</v>
      </c>
      <c r="BW108" s="41">
        <v>0</v>
      </c>
      <c r="BX108" s="41">
        <v>0.27995713441618425</v>
      </c>
      <c r="BY108" s="41"/>
      <c r="BZ108" s="41">
        <v>0</v>
      </c>
      <c r="CA108" s="41">
        <v>0</v>
      </c>
      <c r="CB108" s="41">
        <v>0.3605047838687534</v>
      </c>
      <c r="CC108" s="41">
        <v>0.27995713441618425</v>
      </c>
      <c r="CD108" s="79">
        <v>1.2877142231811354</v>
      </c>
      <c r="CE108" s="41">
        <v>27.355001529235327</v>
      </c>
      <c r="CF108" s="41">
        <v>5.1461686357203431E-3</v>
      </c>
      <c r="CG108" s="41">
        <v>0</v>
      </c>
      <c r="CH108" s="41">
        <v>5.1461686357203431E-3</v>
      </c>
      <c r="CI108" s="41">
        <v>2.5730599686996498E-4</v>
      </c>
      <c r="CJ108" s="41">
        <v>0</v>
      </c>
      <c r="CK108" s="41">
        <v>2.5730599686996498E-4</v>
      </c>
      <c r="CL108" s="41"/>
      <c r="CM108" s="41">
        <v>0</v>
      </c>
      <c r="CN108" s="41" t="s">
        <v>542</v>
      </c>
      <c r="CO108" s="41">
        <v>0</v>
      </c>
      <c r="CP108" s="41">
        <v>0</v>
      </c>
      <c r="CQ108" s="41">
        <v>0</v>
      </c>
      <c r="CR108" s="41">
        <v>0</v>
      </c>
      <c r="CS108" s="41">
        <v>0</v>
      </c>
      <c r="CT108" s="41">
        <v>0</v>
      </c>
      <c r="CU108" s="41">
        <v>0</v>
      </c>
      <c r="CV108" s="41">
        <v>9999</v>
      </c>
      <c r="CW108" s="79">
        <v>9999</v>
      </c>
    </row>
    <row r="109" spans="1:101" s="21" customFormat="1">
      <c r="A109" s="21" t="s">
        <v>556</v>
      </c>
      <c r="B109" s="21" t="s">
        <v>568</v>
      </c>
      <c r="C109" s="41">
        <v>18</v>
      </c>
      <c r="D109" s="41">
        <v>0.504</v>
      </c>
      <c r="E109" s="41">
        <v>0</v>
      </c>
      <c r="F109" s="41">
        <v>0.24230296381278862</v>
      </c>
      <c r="G109" s="41">
        <v>0</v>
      </c>
      <c r="H109" s="41">
        <v>0</v>
      </c>
      <c r="I109" s="41" t="s">
        <v>542</v>
      </c>
      <c r="J109" s="41"/>
      <c r="K109" s="41"/>
      <c r="L109" s="41">
        <v>0.54169683551571579</v>
      </c>
      <c r="M109" s="41">
        <v>1.0183162153947911E-4</v>
      </c>
      <c r="N109" s="41">
        <v>1.0109664656094386E-4</v>
      </c>
      <c r="O109" s="41">
        <v>0</v>
      </c>
      <c r="P109" s="41">
        <v>0</v>
      </c>
      <c r="Q109" s="41">
        <v>0</v>
      </c>
      <c r="R109" s="41">
        <v>4.8318447788938484E-2</v>
      </c>
      <c r="S109" s="41">
        <v>0.11165658364581421</v>
      </c>
      <c r="T109" s="41">
        <v>0</v>
      </c>
      <c r="U109" s="41">
        <v>0.11998210298143155</v>
      </c>
      <c r="V109" s="41" t="s">
        <v>230</v>
      </c>
      <c r="W109" s="41" t="s">
        <v>230</v>
      </c>
      <c r="X109" s="41" t="s">
        <v>230</v>
      </c>
      <c r="Y109" s="41" t="s">
        <v>230</v>
      </c>
      <c r="Z109" s="41">
        <v>0</v>
      </c>
      <c r="AA109" s="41">
        <v>0</v>
      </c>
      <c r="AB109" s="41">
        <v>0</v>
      </c>
      <c r="AC109" s="41">
        <v>0</v>
      </c>
      <c r="AD109" s="41">
        <v>0</v>
      </c>
      <c r="AE109" s="41">
        <v>0</v>
      </c>
      <c r="AF109" s="41">
        <v>0</v>
      </c>
      <c r="AG109" s="41">
        <v>0</v>
      </c>
      <c r="AH109" s="41">
        <v>4.8318447788938484E-2</v>
      </c>
      <c r="AI109" s="41">
        <v>0.11165658364581421</v>
      </c>
      <c r="AJ109" s="41">
        <v>0</v>
      </c>
      <c r="AK109" s="41">
        <v>0.11998210298143155</v>
      </c>
      <c r="AL109" s="41">
        <v>0.27995713441618425</v>
      </c>
      <c r="AM109" s="41">
        <v>0.28193070568232803</v>
      </c>
      <c r="AN109" s="41">
        <v>3.5982049192927808E-2</v>
      </c>
      <c r="AO109" s="41">
        <v>0</v>
      </c>
      <c r="AP109" s="41">
        <v>0</v>
      </c>
      <c r="AQ109" s="41">
        <v>0.31791275487525583</v>
      </c>
      <c r="AR109" s="41">
        <v>4.8318447788938484E-2</v>
      </c>
      <c r="AS109" s="79">
        <v>6.5795316162460713</v>
      </c>
      <c r="AT109" s="41">
        <v>0.28193070568232803</v>
      </c>
      <c r="AU109" s="41">
        <v>4.2592028993497545E-2</v>
      </c>
      <c r="AV109" s="41">
        <v>0</v>
      </c>
      <c r="AW109" s="41">
        <v>0</v>
      </c>
      <c r="AX109" s="41">
        <v>0.3245227346758256</v>
      </c>
      <c r="AY109" s="41">
        <v>0.11165658364581421</v>
      </c>
      <c r="AZ109" s="79">
        <v>2.9064361820816944</v>
      </c>
      <c r="BA109" s="41">
        <v>0.28193070568232803</v>
      </c>
      <c r="BB109" s="41">
        <v>7.8574078186425353E-2</v>
      </c>
      <c r="BC109" s="41">
        <v>0</v>
      </c>
      <c r="BD109" s="41">
        <v>0</v>
      </c>
      <c r="BE109" s="41">
        <v>0.3605047838687534</v>
      </c>
      <c r="BF109" s="41">
        <v>0.1599750314347527</v>
      </c>
      <c r="BG109" s="41">
        <v>11.057152683434937</v>
      </c>
      <c r="BH109" s="79">
        <v>2.2535065668406422</v>
      </c>
      <c r="BI109" s="41">
        <v>6.5633685271351592</v>
      </c>
      <c r="BJ109" s="41">
        <v>15.166946383491663</v>
      </c>
      <c r="BK109" s="41">
        <v>0</v>
      </c>
      <c r="BL109" s="41">
        <v>16.297848845800388</v>
      </c>
      <c r="BM109" s="41">
        <v>38.028163756427212</v>
      </c>
      <c r="BN109" s="41">
        <v>0.28193070568232803</v>
      </c>
      <c r="BO109" s="41">
        <v>0</v>
      </c>
      <c r="BP109" s="41">
        <v>7.8574078186425353E-2</v>
      </c>
      <c r="BQ109" s="41">
        <v>0</v>
      </c>
      <c r="BR109" s="41">
        <v>0</v>
      </c>
      <c r="BS109" s="41">
        <v>0</v>
      </c>
      <c r="BT109" s="41">
        <v>0</v>
      </c>
      <c r="BU109" s="41">
        <v>0</v>
      </c>
      <c r="BV109" s="41">
        <v>0</v>
      </c>
      <c r="BW109" s="41">
        <v>0</v>
      </c>
      <c r="BX109" s="41">
        <v>0.27995713441618425</v>
      </c>
      <c r="BY109" s="41"/>
      <c r="BZ109" s="41">
        <v>0</v>
      </c>
      <c r="CA109" s="41">
        <v>0</v>
      </c>
      <c r="CB109" s="41">
        <v>0.3605047838687534</v>
      </c>
      <c r="CC109" s="41">
        <v>0.27995713441618425</v>
      </c>
      <c r="CD109" s="79">
        <v>1.2877142231811354</v>
      </c>
      <c r="CE109" s="41">
        <v>27.355001529235327</v>
      </c>
      <c r="CF109" s="41">
        <v>5.1461686357203431E-3</v>
      </c>
      <c r="CG109" s="41">
        <v>0</v>
      </c>
      <c r="CH109" s="41">
        <v>5.1461686357203431E-3</v>
      </c>
      <c r="CI109" s="41">
        <v>2.5730599686996498E-4</v>
      </c>
      <c r="CJ109" s="41">
        <v>0</v>
      </c>
      <c r="CK109" s="41">
        <v>2.5730599686996498E-4</v>
      </c>
      <c r="CL109" s="41"/>
      <c r="CM109" s="41">
        <v>0</v>
      </c>
      <c r="CN109" s="41" t="s">
        <v>542</v>
      </c>
      <c r="CO109" s="41">
        <v>0</v>
      </c>
      <c r="CP109" s="41">
        <v>0</v>
      </c>
      <c r="CQ109" s="41">
        <v>0</v>
      </c>
      <c r="CR109" s="41">
        <v>0</v>
      </c>
      <c r="CS109" s="41">
        <v>0</v>
      </c>
      <c r="CT109" s="41">
        <v>0</v>
      </c>
      <c r="CU109" s="41">
        <v>0</v>
      </c>
      <c r="CV109" s="41">
        <v>9999</v>
      </c>
      <c r="CW109" s="79">
        <v>9999</v>
      </c>
    </row>
    <row r="110" spans="1:101" s="21" customFormat="1">
      <c r="A110" s="21" t="s">
        <v>560</v>
      </c>
      <c r="B110" s="21" t="s">
        <v>569</v>
      </c>
      <c r="C110" s="41">
        <v>18</v>
      </c>
      <c r="D110" s="41">
        <v>0.504</v>
      </c>
      <c r="E110" s="41">
        <v>0</v>
      </c>
      <c r="F110" s="41">
        <v>0.24230296381278862</v>
      </c>
      <c r="G110" s="41">
        <v>0</v>
      </c>
      <c r="H110" s="41">
        <v>0</v>
      </c>
      <c r="I110" s="41" t="s">
        <v>542</v>
      </c>
      <c r="J110" s="41"/>
      <c r="K110" s="41"/>
      <c r="L110" s="41">
        <v>0.54169683551571579</v>
      </c>
      <c r="M110" s="41">
        <v>1.0183162153947911E-4</v>
      </c>
      <c r="N110" s="41">
        <v>1.0109664656094386E-4</v>
      </c>
      <c r="O110" s="41">
        <v>0</v>
      </c>
      <c r="P110" s="41">
        <v>0</v>
      </c>
      <c r="Q110" s="41">
        <v>0</v>
      </c>
      <c r="R110" s="41">
        <v>4.8318447788938484E-2</v>
      </c>
      <c r="S110" s="41">
        <v>0.11165658364581421</v>
      </c>
      <c r="T110" s="41">
        <v>0</v>
      </c>
      <c r="U110" s="41">
        <v>0.11998210298143155</v>
      </c>
      <c r="V110" s="41" t="s">
        <v>230</v>
      </c>
      <c r="W110" s="41" t="s">
        <v>230</v>
      </c>
      <c r="X110" s="41" t="s">
        <v>230</v>
      </c>
      <c r="Y110" s="41" t="s">
        <v>230</v>
      </c>
      <c r="Z110" s="41">
        <v>0</v>
      </c>
      <c r="AA110" s="41">
        <v>0</v>
      </c>
      <c r="AB110" s="41">
        <v>0</v>
      </c>
      <c r="AC110" s="41">
        <v>0</v>
      </c>
      <c r="AD110" s="41">
        <v>0</v>
      </c>
      <c r="AE110" s="41">
        <v>0</v>
      </c>
      <c r="AF110" s="41">
        <v>0</v>
      </c>
      <c r="AG110" s="41">
        <v>0</v>
      </c>
      <c r="AH110" s="41">
        <v>4.8318447788938484E-2</v>
      </c>
      <c r="AI110" s="41">
        <v>0.11165658364581421</v>
      </c>
      <c r="AJ110" s="41">
        <v>0</v>
      </c>
      <c r="AK110" s="41">
        <v>0.11998210298143155</v>
      </c>
      <c r="AL110" s="41">
        <v>0.27995713441618425</v>
      </c>
      <c r="AM110" s="41">
        <v>0.28193070568232803</v>
      </c>
      <c r="AN110" s="41">
        <v>3.5982049192927808E-2</v>
      </c>
      <c r="AO110" s="41">
        <v>0</v>
      </c>
      <c r="AP110" s="41">
        <v>0</v>
      </c>
      <c r="AQ110" s="41">
        <v>0.31791275487525583</v>
      </c>
      <c r="AR110" s="41">
        <v>4.8318447788938484E-2</v>
      </c>
      <c r="AS110" s="79">
        <v>6.5795316162460713</v>
      </c>
      <c r="AT110" s="41">
        <v>0.28193070568232803</v>
      </c>
      <c r="AU110" s="41">
        <v>4.2592028993497545E-2</v>
      </c>
      <c r="AV110" s="41">
        <v>0</v>
      </c>
      <c r="AW110" s="41">
        <v>0</v>
      </c>
      <c r="AX110" s="41">
        <v>0.3245227346758256</v>
      </c>
      <c r="AY110" s="41">
        <v>0.11165658364581421</v>
      </c>
      <c r="AZ110" s="79">
        <v>2.9064361820816944</v>
      </c>
      <c r="BA110" s="41">
        <v>0.28193070568232803</v>
      </c>
      <c r="BB110" s="41">
        <v>7.8574078186425353E-2</v>
      </c>
      <c r="BC110" s="41">
        <v>0</v>
      </c>
      <c r="BD110" s="41">
        <v>0</v>
      </c>
      <c r="BE110" s="41">
        <v>0.3605047838687534</v>
      </c>
      <c r="BF110" s="41">
        <v>0.1599750314347527</v>
      </c>
      <c r="BG110" s="41">
        <v>11.057152683434937</v>
      </c>
      <c r="BH110" s="79">
        <v>2.2535065668406422</v>
      </c>
      <c r="BI110" s="41">
        <v>6.5633685271351592</v>
      </c>
      <c r="BJ110" s="41">
        <v>15.166946383491663</v>
      </c>
      <c r="BK110" s="41">
        <v>0</v>
      </c>
      <c r="BL110" s="41">
        <v>16.297848845800388</v>
      </c>
      <c r="BM110" s="41">
        <v>38.028163756427212</v>
      </c>
      <c r="BN110" s="41">
        <v>0.28193070568232803</v>
      </c>
      <c r="BO110" s="41">
        <v>0</v>
      </c>
      <c r="BP110" s="41">
        <v>7.8574078186425353E-2</v>
      </c>
      <c r="BQ110" s="41">
        <v>0</v>
      </c>
      <c r="BR110" s="41">
        <v>0</v>
      </c>
      <c r="BS110" s="41">
        <v>0</v>
      </c>
      <c r="BT110" s="41">
        <v>0</v>
      </c>
      <c r="BU110" s="41">
        <v>0</v>
      </c>
      <c r="BV110" s="41">
        <v>0</v>
      </c>
      <c r="BW110" s="41">
        <v>0</v>
      </c>
      <c r="BX110" s="41">
        <v>0.27995713441618425</v>
      </c>
      <c r="BY110" s="41"/>
      <c r="BZ110" s="41">
        <v>0</v>
      </c>
      <c r="CA110" s="41">
        <v>0</v>
      </c>
      <c r="CB110" s="41">
        <v>0.3605047838687534</v>
      </c>
      <c r="CC110" s="41">
        <v>0.27995713441618425</v>
      </c>
      <c r="CD110" s="79">
        <v>1.2877142231811354</v>
      </c>
      <c r="CE110" s="41">
        <v>27.355001529235327</v>
      </c>
      <c r="CF110" s="41">
        <v>5.1461686357203431E-3</v>
      </c>
      <c r="CG110" s="41">
        <v>0</v>
      </c>
      <c r="CH110" s="41">
        <v>5.1461686357203431E-3</v>
      </c>
      <c r="CI110" s="41">
        <v>2.5730599686996498E-4</v>
      </c>
      <c r="CJ110" s="41">
        <v>0</v>
      </c>
      <c r="CK110" s="41">
        <v>2.5730599686996498E-4</v>
      </c>
      <c r="CL110" s="41"/>
      <c r="CM110" s="41">
        <v>0</v>
      </c>
      <c r="CN110" s="41" t="s">
        <v>542</v>
      </c>
      <c r="CO110" s="41">
        <v>0</v>
      </c>
      <c r="CP110" s="41">
        <v>0</v>
      </c>
      <c r="CQ110" s="41">
        <v>0</v>
      </c>
      <c r="CR110" s="41">
        <v>0</v>
      </c>
      <c r="CS110" s="41">
        <v>0</v>
      </c>
      <c r="CT110" s="41">
        <v>0</v>
      </c>
      <c r="CU110" s="41">
        <v>0</v>
      </c>
      <c r="CV110" s="41">
        <v>9999</v>
      </c>
      <c r="CW110" s="79">
        <v>9999</v>
      </c>
    </row>
    <row r="111" spans="1:101" s="21" customFormat="1">
      <c r="A111" s="21" t="s">
        <v>559</v>
      </c>
      <c r="B111" s="21" t="s">
        <v>570</v>
      </c>
      <c r="C111" s="41">
        <v>18</v>
      </c>
      <c r="D111" s="41">
        <v>0.504</v>
      </c>
      <c r="E111" s="41">
        <v>0</v>
      </c>
      <c r="F111" s="41">
        <v>0.24230296381278862</v>
      </c>
      <c r="G111" s="41">
        <v>0</v>
      </c>
      <c r="H111" s="41">
        <v>0</v>
      </c>
      <c r="I111" s="41" t="s">
        <v>542</v>
      </c>
      <c r="J111" s="41"/>
      <c r="K111" s="41"/>
      <c r="L111" s="41">
        <v>0.54169683551571579</v>
      </c>
      <c r="M111" s="41">
        <v>1.0183162153947911E-4</v>
      </c>
      <c r="N111" s="41">
        <v>1.0109664656094386E-4</v>
      </c>
      <c r="O111" s="41">
        <v>0</v>
      </c>
      <c r="P111" s="41">
        <v>0</v>
      </c>
      <c r="Q111" s="41">
        <v>0</v>
      </c>
      <c r="R111" s="41">
        <v>4.8318447788938484E-2</v>
      </c>
      <c r="S111" s="41">
        <v>0.11165658364581421</v>
      </c>
      <c r="T111" s="41">
        <v>0</v>
      </c>
      <c r="U111" s="41">
        <v>0.11998210298143155</v>
      </c>
      <c r="V111" s="41" t="s">
        <v>230</v>
      </c>
      <c r="W111" s="41" t="s">
        <v>230</v>
      </c>
      <c r="X111" s="41" t="s">
        <v>230</v>
      </c>
      <c r="Y111" s="41" t="s">
        <v>230</v>
      </c>
      <c r="Z111" s="41">
        <v>0</v>
      </c>
      <c r="AA111" s="41">
        <v>0</v>
      </c>
      <c r="AB111" s="41">
        <v>0</v>
      </c>
      <c r="AC111" s="41">
        <v>0</v>
      </c>
      <c r="AD111" s="41">
        <v>0</v>
      </c>
      <c r="AE111" s="41">
        <v>0</v>
      </c>
      <c r="AF111" s="41">
        <v>0</v>
      </c>
      <c r="AG111" s="41">
        <v>0</v>
      </c>
      <c r="AH111" s="41">
        <v>4.8318447788938484E-2</v>
      </c>
      <c r="AI111" s="41">
        <v>0.11165658364581421</v>
      </c>
      <c r="AJ111" s="41">
        <v>0</v>
      </c>
      <c r="AK111" s="41">
        <v>0.11998210298143155</v>
      </c>
      <c r="AL111" s="41">
        <v>0.27995713441618425</v>
      </c>
      <c r="AM111" s="41">
        <v>0.28193070568232803</v>
      </c>
      <c r="AN111" s="41">
        <v>3.5982049192927808E-2</v>
      </c>
      <c r="AO111" s="41">
        <v>0</v>
      </c>
      <c r="AP111" s="41">
        <v>0</v>
      </c>
      <c r="AQ111" s="41">
        <v>0.31791275487525583</v>
      </c>
      <c r="AR111" s="41">
        <v>4.8318447788938484E-2</v>
      </c>
      <c r="AS111" s="79">
        <v>6.5795316162460713</v>
      </c>
      <c r="AT111" s="41">
        <v>0.28193070568232803</v>
      </c>
      <c r="AU111" s="41">
        <v>4.2592028993497545E-2</v>
      </c>
      <c r="AV111" s="41">
        <v>0</v>
      </c>
      <c r="AW111" s="41">
        <v>0</v>
      </c>
      <c r="AX111" s="41">
        <v>0.3245227346758256</v>
      </c>
      <c r="AY111" s="41">
        <v>0.11165658364581421</v>
      </c>
      <c r="AZ111" s="79">
        <v>2.9064361820816944</v>
      </c>
      <c r="BA111" s="41">
        <v>0.28193070568232803</v>
      </c>
      <c r="BB111" s="41">
        <v>7.8574078186425353E-2</v>
      </c>
      <c r="BC111" s="41">
        <v>0</v>
      </c>
      <c r="BD111" s="41">
        <v>0</v>
      </c>
      <c r="BE111" s="41">
        <v>0.3605047838687534</v>
      </c>
      <c r="BF111" s="41">
        <v>0.1599750314347527</v>
      </c>
      <c r="BG111" s="41">
        <v>11.057152683434937</v>
      </c>
      <c r="BH111" s="79">
        <v>2.2535065668406422</v>
      </c>
      <c r="BI111" s="41">
        <v>6.5633685271351592</v>
      </c>
      <c r="BJ111" s="41">
        <v>15.166946383491663</v>
      </c>
      <c r="BK111" s="41">
        <v>0</v>
      </c>
      <c r="BL111" s="41">
        <v>16.297848845800388</v>
      </c>
      <c r="BM111" s="41">
        <v>38.028163756427212</v>
      </c>
      <c r="BN111" s="41">
        <v>0.28193070568232803</v>
      </c>
      <c r="BO111" s="41">
        <v>0</v>
      </c>
      <c r="BP111" s="41">
        <v>7.8574078186425353E-2</v>
      </c>
      <c r="BQ111" s="41">
        <v>0</v>
      </c>
      <c r="BR111" s="41">
        <v>0</v>
      </c>
      <c r="BS111" s="41">
        <v>0</v>
      </c>
      <c r="BT111" s="41">
        <v>0</v>
      </c>
      <c r="BU111" s="41">
        <v>0</v>
      </c>
      <c r="BV111" s="41">
        <v>0</v>
      </c>
      <c r="BW111" s="41">
        <v>0</v>
      </c>
      <c r="BX111" s="41">
        <v>0.27995713441618425</v>
      </c>
      <c r="BY111" s="41"/>
      <c r="BZ111" s="41">
        <v>0</v>
      </c>
      <c r="CA111" s="41">
        <v>0</v>
      </c>
      <c r="CB111" s="41">
        <v>0.3605047838687534</v>
      </c>
      <c r="CC111" s="41">
        <v>0.27995713441618425</v>
      </c>
      <c r="CD111" s="79">
        <v>1.2877142231811354</v>
      </c>
      <c r="CE111" s="41">
        <v>27.355001529235327</v>
      </c>
      <c r="CF111" s="41">
        <v>5.1461686357203431E-3</v>
      </c>
      <c r="CG111" s="41">
        <v>0</v>
      </c>
      <c r="CH111" s="41">
        <v>5.1461686357203431E-3</v>
      </c>
      <c r="CI111" s="41">
        <v>2.5730599686996498E-4</v>
      </c>
      <c r="CJ111" s="41">
        <v>0</v>
      </c>
      <c r="CK111" s="41">
        <v>2.5730599686996498E-4</v>
      </c>
      <c r="CL111" s="41"/>
      <c r="CM111" s="41">
        <v>0</v>
      </c>
      <c r="CN111" s="41" t="s">
        <v>542</v>
      </c>
      <c r="CO111" s="41">
        <v>0</v>
      </c>
      <c r="CP111" s="41">
        <v>0</v>
      </c>
      <c r="CQ111" s="41">
        <v>0</v>
      </c>
      <c r="CR111" s="41">
        <v>0</v>
      </c>
      <c r="CS111" s="41">
        <v>0</v>
      </c>
      <c r="CT111" s="41">
        <v>0</v>
      </c>
      <c r="CU111" s="41">
        <v>0</v>
      </c>
      <c r="CV111" s="41">
        <v>9999</v>
      </c>
      <c r="CW111" s="79">
        <v>9999</v>
      </c>
    </row>
    <row r="112" spans="1:101" s="21" customFormat="1">
      <c r="A112" s="21" t="s">
        <v>561</v>
      </c>
      <c r="B112" s="21" t="s">
        <v>571</v>
      </c>
      <c r="C112" s="41">
        <v>18</v>
      </c>
      <c r="D112" s="41">
        <v>0.504</v>
      </c>
      <c r="E112" s="41">
        <v>0</v>
      </c>
      <c r="F112" s="41">
        <v>0.24230296381278862</v>
      </c>
      <c r="G112" s="41">
        <v>0</v>
      </c>
      <c r="H112" s="41">
        <v>0</v>
      </c>
      <c r="I112" s="41" t="s">
        <v>542</v>
      </c>
      <c r="J112" s="41"/>
      <c r="K112" s="41"/>
      <c r="L112" s="41">
        <v>0.54169683551571579</v>
      </c>
      <c r="M112" s="41">
        <v>1.0183162153947911E-4</v>
      </c>
      <c r="N112" s="41">
        <v>1.0109664656094386E-4</v>
      </c>
      <c r="O112" s="41">
        <v>0</v>
      </c>
      <c r="P112" s="41">
        <v>0</v>
      </c>
      <c r="Q112" s="41">
        <v>0</v>
      </c>
      <c r="R112" s="41">
        <v>4.8318447788938484E-2</v>
      </c>
      <c r="S112" s="41">
        <v>0.11165658364581421</v>
      </c>
      <c r="T112" s="41">
        <v>0</v>
      </c>
      <c r="U112" s="41">
        <v>0.11998210298143155</v>
      </c>
      <c r="V112" s="41" t="s">
        <v>230</v>
      </c>
      <c r="W112" s="41" t="s">
        <v>230</v>
      </c>
      <c r="X112" s="41" t="s">
        <v>230</v>
      </c>
      <c r="Y112" s="41" t="s">
        <v>230</v>
      </c>
      <c r="Z112" s="41">
        <v>0</v>
      </c>
      <c r="AA112" s="41">
        <v>0</v>
      </c>
      <c r="AB112" s="41">
        <v>0</v>
      </c>
      <c r="AC112" s="41">
        <v>0</v>
      </c>
      <c r="AD112" s="41">
        <v>0</v>
      </c>
      <c r="AE112" s="41">
        <v>0</v>
      </c>
      <c r="AF112" s="41">
        <v>0</v>
      </c>
      <c r="AG112" s="41">
        <v>0</v>
      </c>
      <c r="AH112" s="41">
        <v>4.8318447788938484E-2</v>
      </c>
      <c r="AI112" s="41">
        <v>0.11165658364581421</v>
      </c>
      <c r="AJ112" s="41">
        <v>0</v>
      </c>
      <c r="AK112" s="41">
        <v>0.11998210298143155</v>
      </c>
      <c r="AL112" s="41">
        <v>0.27995713441618425</v>
      </c>
      <c r="AM112" s="41">
        <v>0.28193070568232803</v>
      </c>
      <c r="AN112" s="41">
        <v>3.5982049192927808E-2</v>
      </c>
      <c r="AO112" s="41">
        <v>0</v>
      </c>
      <c r="AP112" s="41">
        <v>0</v>
      </c>
      <c r="AQ112" s="41">
        <v>0.31791275487525583</v>
      </c>
      <c r="AR112" s="41">
        <v>4.8318447788938484E-2</v>
      </c>
      <c r="AS112" s="79">
        <v>6.5795316162460713</v>
      </c>
      <c r="AT112" s="41">
        <v>0.28193070568232803</v>
      </c>
      <c r="AU112" s="41">
        <v>4.2592028993497545E-2</v>
      </c>
      <c r="AV112" s="41">
        <v>0</v>
      </c>
      <c r="AW112" s="41">
        <v>0</v>
      </c>
      <c r="AX112" s="41">
        <v>0.3245227346758256</v>
      </c>
      <c r="AY112" s="41">
        <v>0.11165658364581421</v>
      </c>
      <c r="AZ112" s="79">
        <v>2.9064361820816944</v>
      </c>
      <c r="BA112" s="41">
        <v>0.28193070568232803</v>
      </c>
      <c r="BB112" s="41">
        <v>7.8574078186425353E-2</v>
      </c>
      <c r="BC112" s="41">
        <v>0</v>
      </c>
      <c r="BD112" s="41">
        <v>0</v>
      </c>
      <c r="BE112" s="41">
        <v>0.3605047838687534</v>
      </c>
      <c r="BF112" s="41">
        <v>0.1599750314347527</v>
      </c>
      <c r="BG112" s="41">
        <v>11.057152683434937</v>
      </c>
      <c r="BH112" s="79">
        <v>2.2535065668406422</v>
      </c>
      <c r="BI112" s="41">
        <v>6.5633685271351592</v>
      </c>
      <c r="BJ112" s="41">
        <v>15.166946383491663</v>
      </c>
      <c r="BK112" s="41">
        <v>0</v>
      </c>
      <c r="BL112" s="41">
        <v>16.297848845800388</v>
      </c>
      <c r="BM112" s="41">
        <v>38.028163756427212</v>
      </c>
      <c r="BN112" s="41">
        <v>0.28193070568232803</v>
      </c>
      <c r="BO112" s="41">
        <v>0</v>
      </c>
      <c r="BP112" s="41">
        <v>7.8574078186425353E-2</v>
      </c>
      <c r="BQ112" s="41">
        <v>0</v>
      </c>
      <c r="BR112" s="41">
        <v>0</v>
      </c>
      <c r="BS112" s="41">
        <v>0</v>
      </c>
      <c r="BT112" s="41">
        <v>0</v>
      </c>
      <c r="BU112" s="41">
        <v>0</v>
      </c>
      <c r="BV112" s="41">
        <v>0</v>
      </c>
      <c r="BW112" s="41">
        <v>0</v>
      </c>
      <c r="BX112" s="41">
        <v>0.27995713441618425</v>
      </c>
      <c r="BY112" s="41"/>
      <c r="BZ112" s="41">
        <v>0</v>
      </c>
      <c r="CA112" s="41">
        <v>0</v>
      </c>
      <c r="CB112" s="41">
        <v>0.3605047838687534</v>
      </c>
      <c r="CC112" s="41">
        <v>0.27995713441618425</v>
      </c>
      <c r="CD112" s="79">
        <v>1.2877142231811354</v>
      </c>
      <c r="CE112" s="41">
        <v>27.355001529235327</v>
      </c>
      <c r="CF112" s="41">
        <v>5.1461686357203431E-3</v>
      </c>
      <c r="CG112" s="41">
        <v>0</v>
      </c>
      <c r="CH112" s="41">
        <v>5.1461686357203431E-3</v>
      </c>
      <c r="CI112" s="41">
        <v>2.5730599686996498E-4</v>
      </c>
      <c r="CJ112" s="41">
        <v>0</v>
      </c>
      <c r="CK112" s="41">
        <v>2.5730599686996498E-4</v>
      </c>
      <c r="CL112" s="41"/>
      <c r="CM112" s="41">
        <v>0</v>
      </c>
      <c r="CN112" s="41" t="s">
        <v>542</v>
      </c>
      <c r="CO112" s="41">
        <v>0</v>
      </c>
      <c r="CP112" s="41">
        <v>0</v>
      </c>
      <c r="CQ112" s="41">
        <v>0</v>
      </c>
      <c r="CR112" s="41">
        <v>0</v>
      </c>
      <c r="CS112" s="41">
        <v>0</v>
      </c>
      <c r="CT112" s="41">
        <v>0</v>
      </c>
      <c r="CU112" s="41">
        <v>0</v>
      </c>
      <c r="CV112" s="41">
        <v>9999</v>
      </c>
      <c r="CW112" s="79">
        <v>9999</v>
      </c>
    </row>
    <row r="113" spans="1:101" s="21" customFormat="1">
      <c r="A113" s="21" t="s">
        <v>562</v>
      </c>
      <c r="B113" s="21" t="s">
        <v>572</v>
      </c>
      <c r="C113" s="41">
        <v>18</v>
      </c>
      <c r="D113" s="41">
        <v>0.504</v>
      </c>
      <c r="E113" s="41">
        <v>0</v>
      </c>
      <c r="F113" s="41">
        <v>0.24230296381278862</v>
      </c>
      <c r="G113" s="41">
        <v>0</v>
      </c>
      <c r="H113" s="41">
        <v>0</v>
      </c>
      <c r="I113" s="41" t="s">
        <v>542</v>
      </c>
      <c r="J113" s="41"/>
      <c r="K113" s="41"/>
      <c r="L113" s="41">
        <v>0.54169683551571579</v>
      </c>
      <c r="M113" s="41">
        <v>1.0183162153947911E-4</v>
      </c>
      <c r="N113" s="41">
        <v>1.0109664656094386E-4</v>
      </c>
      <c r="O113" s="41">
        <v>0</v>
      </c>
      <c r="P113" s="41">
        <v>0</v>
      </c>
      <c r="Q113" s="41">
        <v>0</v>
      </c>
      <c r="R113" s="41">
        <v>4.8318447788938484E-2</v>
      </c>
      <c r="S113" s="41">
        <v>0.11165658364581421</v>
      </c>
      <c r="T113" s="41">
        <v>0</v>
      </c>
      <c r="U113" s="41">
        <v>0.11998210298143155</v>
      </c>
      <c r="V113" s="41" t="s">
        <v>230</v>
      </c>
      <c r="W113" s="41" t="s">
        <v>230</v>
      </c>
      <c r="X113" s="41" t="s">
        <v>230</v>
      </c>
      <c r="Y113" s="41" t="s">
        <v>230</v>
      </c>
      <c r="Z113" s="41">
        <v>0</v>
      </c>
      <c r="AA113" s="41">
        <v>0</v>
      </c>
      <c r="AB113" s="41">
        <v>0</v>
      </c>
      <c r="AC113" s="41">
        <v>0</v>
      </c>
      <c r="AD113" s="41">
        <v>0</v>
      </c>
      <c r="AE113" s="41">
        <v>0</v>
      </c>
      <c r="AF113" s="41">
        <v>0</v>
      </c>
      <c r="AG113" s="41">
        <v>0</v>
      </c>
      <c r="AH113" s="41">
        <v>4.8318447788938484E-2</v>
      </c>
      <c r="AI113" s="41">
        <v>0.11165658364581421</v>
      </c>
      <c r="AJ113" s="41">
        <v>0</v>
      </c>
      <c r="AK113" s="41">
        <v>0.11998210298143155</v>
      </c>
      <c r="AL113" s="41">
        <v>0.27995713441618425</v>
      </c>
      <c r="AM113" s="41">
        <v>0.28193070568232803</v>
      </c>
      <c r="AN113" s="41">
        <v>3.5982049192927808E-2</v>
      </c>
      <c r="AO113" s="41">
        <v>0</v>
      </c>
      <c r="AP113" s="41">
        <v>0</v>
      </c>
      <c r="AQ113" s="41">
        <v>0.31791275487525583</v>
      </c>
      <c r="AR113" s="41">
        <v>4.8318447788938484E-2</v>
      </c>
      <c r="AS113" s="79">
        <v>6.5795316162460713</v>
      </c>
      <c r="AT113" s="41">
        <v>0.28193070568232803</v>
      </c>
      <c r="AU113" s="41">
        <v>4.2592028993497545E-2</v>
      </c>
      <c r="AV113" s="41">
        <v>0</v>
      </c>
      <c r="AW113" s="41">
        <v>0</v>
      </c>
      <c r="AX113" s="41">
        <v>0.3245227346758256</v>
      </c>
      <c r="AY113" s="41">
        <v>0.11165658364581421</v>
      </c>
      <c r="AZ113" s="79">
        <v>2.9064361820816944</v>
      </c>
      <c r="BA113" s="41">
        <v>0.28193070568232803</v>
      </c>
      <c r="BB113" s="41">
        <v>7.8574078186425353E-2</v>
      </c>
      <c r="BC113" s="41">
        <v>0</v>
      </c>
      <c r="BD113" s="41">
        <v>0</v>
      </c>
      <c r="BE113" s="41">
        <v>0.3605047838687534</v>
      </c>
      <c r="BF113" s="41">
        <v>0.1599750314347527</v>
      </c>
      <c r="BG113" s="41">
        <v>11.057152683434937</v>
      </c>
      <c r="BH113" s="79">
        <v>2.2535065668406422</v>
      </c>
      <c r="BI113" s="41">
        <v>6.5633685271351592</v>
      </c>
      <c r="BJ113" s="41">
        <v>15.166946383491663</v>
      </c>
      <c r="BK113" s="41">
        <v>0</v>
      </c>
      <c r="BL113" s="41">
        <v>16.297848845800388</v>
      </c>
      <c r="BM113" s="41">
        <v>38.028163756427212</v>
      </c>
      <c r="BN113" s="41">
        <v>0.28193070568232803</v>
      </c>
      <c r="BO113" s="41">
        <v>0</v>
      </c>
      <c r="BP113" s="41">
        <v>7.8574078186425353E-2</v>
      </c>
      <c r="BQ113" s="41">
        <v>0</v>
      </c>
      <c r="BR113" s="41">
        <v>0</v>
      </c>
      <c r="BS113" s="41">
        <v>0</v>
      </c>
      <c r="BT113" s="41">
        <v>0</v>
      </c>
      <c r="BU113" s="41">
        <v>0</v>
      </c>
      <c r="BV113" s="41">
        <v>0</v>
      </c>
      <c r="BW113" s="41">
        <v>0</v>
      </c>
      <c r="BX113" s="41">
        <v>0.27995713441618425</v>
      </c>
      <c r="BY113" s="41"/>
      <c r="BZ113" s="41">
        <v>0</v>
      </c>
      <c r="CA113" s="41">
        <v>0</v>
      </c>
      <c r="CB113" s="41">
        <v>0.3605047838687534</v>
      </c>
      <c r="CC113" s="41">
        <v>0.27995713441618425</v>
      </c>
      <c r="CD113" s="79">
        <v>1.2877142231811354</v>
      </c>
      <c r="CE113" s="41">
        <v>27.355001529235327</v>
      </c>
      <c r="CF113" s="41">
        <v>5.1461686357203431E-3</v>
      </c>
      <c r="CG113" s="41">
        <v>0</v>
      </c>
      <c r="CH113" s="41">
        <v>5.1461686357203431E-3</v>
      </c>
      <c r="CI113" s="41">
        <v>2.5730599686996498E-4</v>
      </c>
      <c r="CJ113" s="41">
        <v>0</v>
      </c>
      <c r="CK113" s="41">
        <v>2.5730599686996498E-4</v>
      </c>
      <c r="CL113" s="41"/>
      <c r="CM113" s="41">
        <v>0</v>
      </c>
      <c r="CN113" s="41" t="s">
        <v>542</v>
      </c>
      <c r="CO113" s="41">
        <v>0</v>
      </c>
      <c r="CP113" s="41">
        <v>0</v>
      </c>
      <c r="CQ113" s="41">
        <v>0</v>
      </c>
      <c r="CR113" s="41">
        <v>0</v>
      </c>
      <c r="CS113" s="41">
        <v>0</v>
      </c>
      <c r="CT113" s="41">
        <v>0</v>
      </c>
      <c r="CU113" s="41">
        <v>0</v>
      </c>
      <c r="CV113" s="41">
        <v>9999</v>
      </c>
      <c r="CW113" s="79">
        <v>9999</v>
      </c>
    </row>
    <row r="114" spans="1:101" s="21" customFormat="1">
      <c r="A114" s="21" t="s">
        <v>563</v>
      </c>
      <c r="B114" s="21" t="s">
        <v>573</v>
      </c>
      <c r="C114" s="41">
        <v>18</v>
      </c>
      <c r="D114" s="41">
        <v>0.504</v>
      </c>
      <c r="E114" s="41">
        <v>0</v>
      </c>
      <c r="F114" s="41">
        <v>0.24230296381278862</v>
      </c>
      <c r="G114" s="41">
        <v>0</v>
      </c>
      <c r="H114" s="41">
        <v>0</v>
      </c>
      <c r="I114" s="41" t="s">
        <v>542</v>
      </c>
      <c r="J114" s="41"/>
      <c r="K114" s="41"/>
      <c r="L114" s="41">
        <v>0.54169683551571579</v>
      </c>
      <c r="M114" s="41">
        <v>1.0183162153947911E-4</v>
      </c>
      <c r="N114" s="41">
        <v>1.0109664656094386E-4</v>
      </c>
      <c r="O114" s="41">
        <v>0</v>
      </c>
      <c r="P114" s="41">
        <v>0</v>
      </c>
      <c r="Q114" s="41">
        <v>0</v>
      </c>
      <c r="R114" s="41">
        <v>4.8318447788938484E-2</v>
      </c>
      <c r="S114" s="41">
        <v>0.11165658364581421</v>
      </c>
      <c r="T114" s="41">
        <v>0</v>
      </c>
      <c r="U114" s="41">
        <v>0.11998210298143155</v>
      </c>
      <c r="V114" s="41" t="s">
        <v>230</v>
      </c>
      <c r="W114" s="41" t="s">
        <v>230</v>
      </c>
      <c r="X114" s="41" t="s">
        <v>230</v>
      </c>
      <c r="Y114" s="41" t="s">
        <v>230</v>
      </c>
      <c r="Z114" s="41">
        <v>0</v>
      </c>
      <c r="AA114" s="41">
        <v>0</v>
      </c>
      <c r="AB114" s="41">
        <v>0</v>
      </c>
      <c r="AC114" s="41">
        <v>0</v>
      </c>
      <c r="AD114" s="41">
        <v>0</v>
      </c>
      <c r="AE114" s="41">
        <v>0</v>
      </c>
      <c r="AF114" s="41">
        <v>0</v>
      </c>
      <c r="AG114" s="41">
        <v>0</v>
      </c>
      <c r="AH114" s="41">
        <v>4.8318447788938484E-2</v>
      </c>
      <c r="AI114" s="41">
        <v>0.11165658364581421</v>
      </c>
      <c r="AJ114" s="41">
        <v>0</v>
      </c>
      <c r="AK114" s="41">
        <v>0.11998210298143155</v>
      </c>
      <c r="AL114" s="41">
        <v>0.27995713441618425</v>
      </c>
      <c r="AM114" s="41">
        <v>0.28193070568232803</v>
      </c>
      <c r="AN114" s="41">
        <v>3.5982049192927808E-2</v>
      </c>
      <c r="AO114" s="41">
        <v>0</v>
      </c>
      <c r="AP114" s="41">
        <v>0</v>
      </c>
      <c r="AQ114" s="41">
        <v>0.31791275487525583</v>
      </c>
      <c r="AR114" s="41">
        <v>4.8318447788938484E-2</v>
      </c>
      <c r="AS114" s="79">
        <v>6.5795316162460713</v>
      </c>
      <c r="AT114" s="41">
        <v>0.28193070568232803</v>
      </c>
      <c r="AU114" s="41">
        <v>4.2592028993497545E-2</v>
      </c>
      <c r="AV114" s="41">
        <v>0</v>
      </c>
      <c r="AW114" s="41">
        <v>0</v>
      </c>
      <c r="AX114" s="41">
        <v>0.3245227346758256</v>
      </c>
      <c r="AY114" s="41">
        <v>0.11165658364581421</v>
      </c>
      <c r="AZ114" s="79">
        <v>2.9064361820816944</v>
      </c>
      <c r="BA114" s="41">
        <v>0.28193070568232803</v>
      </c>
      <c r="BB114" s="41">
        <v>7.8574078186425353E-2</v>
      </c>
      <c r="BC114" s="41">
        <v>0</v>
      </c>
      <c r="BD114" s="41">
        <v>0</v>
      </c>
      <c r="BE114" s="41">
        <v>0.3605047838687534</v>
      </c>
      <c r="BF114" s="41">
        <v>0.1599750314347527</v>
      </c>
      <c r="BG114" s="41">
        <v>11.057152683434937</v>
      </c>
      <c r="BH114" s="79">
        <v>2.2535065668406422</v>
      </c>
      <c r="BI114" s="41">
        <v>6.5633685271351592</v>
      </c>
      <c r="BJ114" s="41">
        <v>15.166946383491663</v>
      </c>
      <c r="BK114" s="41">
        <v>0</v>
      </c>
      <c r="BL114" s="41">
        <v>16.297848845800388</v>
      </c>
      <c r="BM114" s="41">
        <v>38.028163756427212</v>
      </c>
      <c r="BN114" s="41">
        <v>0.28193070568232803</v>
      </c>
      <c r="BO114" s="41">
        <v>0</v>
      </c>
      <c r="BP114" s="41">
        <v>7.8574078186425353E-2</v>
      </c>
      <c r="BQ114" s="41">
        <v>0</v>
      </c>
      <c r="BR114" s="41">
        <v>0</v>
      </c>
      <c r="BS114" s="41">
        <v>0</v>
      </c>
      <c r="BT114" s="41">
        <v>0</v>
      </c>
      <c r="BU114" s="41">
        <v>0</v>
      </c>
      <c r="BV114" s="41">
        <v>0</v>
      </c>
      <c r="BW114" s="41">
        <v>0</v>
      </c>
      <c r="BX114" s="41">
        <v>0.27995713441618425</v>
      </c>
      <c r="BY114" s="41"/>
      <c r="BZ114" s="41">
        <v>0</v>
      </c>
      <c r="CA114" s="41">
        <v>0</v>
      </c>
      <c r="CB114" s="41">
        <v>0.3605047838687534</v>
      </c>
      <c r="CC114" s="41">
        <v>0.27995713441618425</v>
      </c>
      <c r="CD114" s="79">
        <v>1.2877142231811354</v>
      </c>
      <c r="CE114" s="41">
        <v>27.355001529235327</v>
      </c>
      <c r="CF114" s="41">
        <v>5.1461686357203431E-3</v>
      </c>
      <c r="CG114" s="41">
        <v>0</v>
      </c>
      <c r="CH114" s="41">
        <v>5.1461686357203431E-3</v>
      </c>
      <c r="CI114" s="41">
        <v>2.5730599686996498E-4</v>
      </c>
      <c r="CJ114" s="41">
        <v>0</v>
      </c>
      <c r="CK114" s="41">
        <v>2.5730599686996498E-4</v>
      </c>
      <c r="CL114" s="41"/>
      <c r="CM114" s="41">
        <v>0</v>
      </c>
      <c r="CN114" s="41" t="s">
        <v>542</v>
      </c>
      <c r="CO114" s="41">
        <v>0</v>
      </c>
      <c r="CP114" s="41">
        <v>0</v>
      </c>
      <c r="CQ114" s="41">
        <v>0</v>
      </c>
      <c r="CR114" s="41">
        <v>0</v>
      </c>
      <c r="CS114" s="41">
        <v>0</v>
      </c>
      <c r="CT114" s="41">
        <v>0</v>
      </c>
      <c r="CU114" s="41">
        <v>0</v>
      </c>
      <c r="CV114" s="41">
        <v>9999</v>
      </c>
      <c r="CW114" s="79">
        <v>9999</v>
      </c>
    </row>
    <row r="115" spans="1:101" s="21" customFormat="1">
      <c r="A115" s="21" t="s">
        <v>555</v>
      </c>
      <c r="B115" s="21" t="s">
        <v>574</v>
      </c>
      <c r="C115" s="41">
        <v>18</v>
      </c>
      <c r="D115" s="41">
        <v>0.504</v>
      </c>
      <c r="E115" s="41">
        <v>0</v>
      </c>
      <c r="F115" s="41">
        <v>0.24230296381278862</v>
      </c>
      <c r="G115" s="41">
        <v>0</v>
      </c>
      <c r="H115" s="41">
        <v>0</v>
      </c>
      <c r="I115" s="41" t="s">
        <v>542</v>
      </c>
      <c r="J115" s="41"/>
      <c r="K115" s="41"/>
      <c r="L115" s="41">
        <v>0.54169683551571579</v>
      </c>
      <c r="M115" s="41">
        <v>1.0183162153947911E-4</v>
      </c>
      <c r="N115" s="41">
        <v>1.0109664656094386E-4</v>
      </c>
      <c r="O115" s="41">
        <v>0</v>
      </c>
      <c r="P115" s="41">
        <v>0</v>
      </c>
      <c r="Q115" s="41">
        <v>0</v>
      </c>
      <c r="R115" s="41">
        <v>4.8318447788938484E-2</v>
      </c>
      <c r="S115" s="41">
        <v>0.11165658364581421</v>
      </c>
      <c r="T115" s="41">
        <v>0</v>
      </c>
      <c r="U115" s="41">
        <v>0.11998210298143155</v>
      </c>
      <c r="V115" s="41" t="s">
        <v>230</v>
      </c>
      <c r="W115" s="41" t="s">
        <v>230</v>
      </c>
      <c r="X115" s="41" t="s">
        <v>230</v>
      </c>
      <c r="Y115" s="41" t="s">
        <v>230</v>
      </c>
      <c r="Z115" s="41">
        <v>0</v>
      </c>
      <c r="AA115" s="41">
        <v>0</v>
      </c>
      <c r="AB115" s="41">
        <v>0</v>
      </c>
      <c r="AC115" s="41">
        <v>0</v>
      </c>
      <c r="AD115" s="41">
        <v>0</v>
      </c>
      <c r="AE115" s="41">
        <v>0</v>
      </c>
      <c r="AF115" s="41">
        <v>0</v>
      </c>
      <c r="AG115" s="41">
        <v>0</v>
      </c>
      <c r="AH115" s="41">
        <v>4.8318447788938484E-2</v>
      </c>
      <c r="AI115" s="41">
        <v>0.11165658364581421</v>
      </c>
      <c r="AJ115" s="41">
        <v>0</v>
      </c>
      <c r="AK115" s="41">
        <v>0.11998210298143155</v>
      </c>
      <c r="AL115" s="41">
        <v>0.27995713441618425</v>
      </c>
      <c r="AM115" s="41">
        <v>0.28193070568232803</v>
      </c>
      <c r="AN115" s="41">
        <v>3.5982049192927808E-2</v>
      </c>
      <c r="AO115" s="41">
        <v>0</v>
      </c>
      <c r="AP115" s="41">
        <v>0</v>
      </c>
      <c r="AQ115" s="41">
        <v>0.31791275487525583</v>
      </c>
      <c r="AR115" s="41">
        <v>4.8318447788938484E-2</v>
      </c>
      <c r="AS115" s="79">
        <v>6.5795316162460713</v>
      </c>
      <c r="AT115" s="41">
        <v>0.28193070568232803</v>
      </c>
      <c r="AU115" s="41">
        <v>4.2592028993497545E-2</v>
      </c>
      <c r="AV115" s="41">
        <v>0</v>
      </c>
      <c r="AW115" s="41">
        <v>0</v>
      </c>
      <c r="AX115" s="41">
        <v>0.3245227346758256</v>
      </c>
      <c r="AY115" s="41">
        <v>0.11165658364581421</v>
      </c>
      <c r="AZ115" s="79">
        <v>2.9064361820816944</v>
      </c>
      <c r="BA115" s="41">
        <v>0.28193070568232803</v>
      </c>
      <c r="BB115" s="41">
        <v>7.8574078186425353E-2</v>
      </c>
      <c r="BC115" s="41">
        <v>0</v>
      </c>
      <c r="BD115" s="41">
        <v>0</v>
      </c>
      <c r="BE115" s="41">
        <v>0.3605047838687534</v>
      </c>
      <c r="BF115" s="41">
        <v>0.1599750314347527</v>
      </c>
      <c r="BG115" s="41">
        <v>11.057152683434937</v>
      </c>
      <c r="BH115" s="79">
        <v>2.2535065668406422</v>
      </c>
      <c r="BI115" s="41">
        <v>6.5633685271351592</v>
      </c>
      <c r="BJ115" s="41">
        <v>15.166946383491663</v>
      </c>
      <c r="BK115" s="41">
        <v>0</v>
      </c>
      <c r="BL115" s="41">
        <v>16.297848845800388</v>
      </c>
      <c r="BM115" s="41">
        <v>38.028163756427212</v>
      </c>
      <c r="BN115" s="41">
        <v>0.28193070568232803</v>
      </c>
      <c r="BO115" s="41">
        <v>0</v>
      </c>
      <c r="BP115" s="41">
        <v>7.8574078186425353E-2</v>
      </c>
      <c r="BQ115" s="41">
        <v>0</v>
      </c>
      <c r="BR115" s="41">
        <v>0</v>
      </c>
      <c r="BS115" s="41">
        <v>0</v>
      </c>
      <c r="BT115" s="41">
        <v>0</v>
      </c>
      <c r="BU115" s="41">
        <v>0</v>
      </c>
      <c r="BV115" s="41">
        <v>0</v>
      </c>
      <c r="BW115" s="41">
        <v>0</v>
      </c>
      <c r="BX115" s="41">
        <v>0.27995713441618425</v>
      </c>
      <c r="BY115" s="41"/>
      <c r="BZ115" s="41">
        <v>0</v>
      </c>
      <c r="CA115" s="41">
        <v>0</v>
      </c>
      <c r="CB115" s="41">
        <v>0.3605047838687534</v>
      </c>
      <c r="CC115" s="41">
        <v>0.27995713441618425</v>
      </c>
      <c r="CD115" s="79">
        <v>1.2877142231811354</v>
      </c>
      <c r="CE115" s="41">
        <v>27.355001529235327</v>
      </c>
      <c r="CF115" s="41">
        <v>5.1461686357203431E-3</v>
      </c>
      <c r="CG115" s="41">
        <v>0</v>
      </c>
      <c r="CH115" s="41">
        <v>5.1461686357203431E-3</v>
      </c>
      <c r="CI115" s="41">
        <v>2.5730599686996498E-4</v>
      </c>
      <c r="CJ115" s="41">
        <v>0</v>
      </c>
      <c r="CK115" s="41">
        <v>2.5730599686996498E-4</v>
      </c>
      <c r="CL115" s="41"/>
      <c r="CM115" s="41">
        <v>0</v>
      </c>
      <c r="CN115" s="41" t="s">
        <v>542</v>
      </c>
      <c r="CO115" s="41">
        <v>0</v>
      </c>
      <c r="CP115" s="41">
        <v>0</v>
      </c>
      <c r="CQ115" s="41">
        <v>0</v>
      </c>
      <c r="CR115" s="41">
        <v>0</v>
      </c>
      <c r="CS115" s="41">
        <v>0</v>
      </c>
      <c r="CT115" s="41">
        <v>0</v>
      </c>
      <c r="CU115" s="41">
        <v>0</v>
      </c>
      <c r="CV115" s="41">
        <v>9999</v>
      </c>
      <c r="CW115" s="79">
        <v>9999</v>
      </c>
    </row>
    <row r="116" spans="1:101" s="21" customFormat="1">
      <c r="A116" s="21" t="s">
        <v>551</v>
      </c>
      <c r="B116" s="21" t="s">
        <v>575</v>
      </c>
      <c r="C116" s="41">
        <v>18</v>
      </c>
      <c r="D116" s="41">
        <v>0.504</v>
      </c>
      <c r="E116" s="41">
        <v>0</v>
      </c>
      <c r="F116" s="41">
        <v>0.24230296381278862</v>
      </c>
      <c r="G116" s="41">
        <v>0</v>
      </c>
      <c r="H116" s="41">
        <v>0</v>
      </c>
      <c r="I116" s="41" t="s">
        <v>542</v>
      </c>
      <c r="J116" s="41"/>
      <c r="K116" s="41"/>
      <c r="L116" s="41">
        <v>0.54169683551571579</v>
      </c>
      <c r="M116" s="41">
        <v>1.0183162153947911E-4</v>
      </c>
      <c r="N116" s="41">
        <v>1.0109664656094386E-4</v>
      </c>
      <c r="O116" s="41">
        <v>0</v>
      </c>
      <c r="P116" s="41">
        <v>0</v>
      </c>
      <c r="Q116" s="41">
        <v>0</v>
      </c>
      <c r="R116" s="41">
        <v>4.8318447788938484E-2</v>
      </c>
      <c r="S116" s="41">
        <v>0.11165658364581421</v>
      </c>
      <c r="T116" s="41">
        <v>0</v>
      </c>
      <c r="U116" s="41">
        <v>0.11998210298143155</v>
      </c>
      <c r="V116" s="41" t="s">
        <v>230</v>
      </c>
      <c r="W116" s="41" t="s">
        <v>230</v>
      </c>
      <c r="X116" s="41" t="s">
        <v>230</v>
      </c>
      <c r="Y116" s="41" t="s">
        <v>230</v>
      </c>
      <c r="Z116" s="41">
        <v>0</v>
      </c>
      <c r="AA116" s="41">
        <v>0</v>
      </c>
      <c r="AB116" s="41">
        <v>0</v>
      </c>
      <c r="AC116" s="41">
        <v>0</v>
      </c>
      <c r="AD116" s="41">
        <v>0</v>
      </c>
      <c r="AE116" s="41">
        <v>0</v>
      </c>
      <c r="AF116" s="41">
        <v>0</v>
      </c>
      <c r="AG116" s="41">
        <v>0</v>
      </c>
      <c r="AH116" s="41">
        <v>4.8318447788938484E-2</v>
      </c>
      <c r="AI116" s="41">
        <v>0.11165658364581421</v>
      </c>
      <c r="AJ116" s="41">
        <v>0</v>
      </c>
      <c r="AK116" s="41">
        <v>0.11998210298143155</v>
      </c>
      <c r="AL116" s="41">
        <v>0.27995713441618425</v>
      </c>
      <c r="AM116" s="41">
        <v>0.28193070568232803</v>
      </c>
      <c r="AN116" s="41">
        <v>3.5982049192927808E-2</v>
      </c>
      <c r="AO116" s="41">
        <v>0</v>
      </c>
      <c r="AP116" s="41">
        <v>0</v>
      </c>
      <c r="AQ116" s="41">
        <v>0.31791275487525583</v>
      </c>
      <c r="AR116" s="41">
        <v>4.8318447788938484E-2</v>
      </c>
      <c r="AS116" s="79">
        <v>6.5795316162460713</v>
      </c>
      <c r="AT116" s="41">
        <v>0.28193070568232803</v>
      </c>
      <c r="AU116" s="41">
        <v>4.2592028993497545E-2</v>
      </c>
      <c r="AV116" s="41">
        <v>0</v>
      </c>
      <c r="AW116" s="41">
        <v>0</v>
      </c>
      <c r="AX116" s="41">
        <v>0.3245227346758256</v>
      </c>
      <c r="AY116" s="41">
        <v>0.11165658364581421</v>
      </c>
      <c r="AZ116" s="79">
        <v>2.9064361820816944</v>
      </c>
      <c r="BA116" s="41">
        <v>0.28193070568232803</v>
      </c>
      <c r="BB116" s="41">
        <v>7.8574078186425353E-2</v>
      </c>
      <c r="BC116" s="41">
        <v>0</v>
      </c>
      <c r="BD116" s="41">
        <v>0</v>
      </c>
      <c r="BE116" s="41">
        <v>0.3605047838687534</v>
      </c>
      <c r="BF116" s="41">
        <v>0.1599750314347527</v>
      </c>
      <c r="BG116" s="41">
        <v>11.057152683434937</v>
      </c>
      <c r="BH116" s="79">
        <v>2.2535065668406422</v>
      </c>
      <c r="BI116" s="41">
        <v>6.5633685271351592</v>
      </c>
      <c r="BJ116" s="41">
        <v>15.166946383491663</v>
      </c>
      <c r="BK116" s="41">
        <v>0</v>
      </c>
      <c r="BL116" s="41">
        <v>16.297848845800388</v>
      </c>
      <c r="BM116" s="41">
        <v>38.028163756427212</v>
      </c>
      <c r="BN116" s="41">
        <v>0.28193070568232803</v>
      </c>
      <c r="BO116" s="41">
        <v>0</v>
      </c>
      <c r="BP116" s="41">
        <v>7.8574078186425353E-2</v>
      </c>
      <c r="BQ116" s="41">
        <v>0</v>
      </c>
      <c r="BR116" s="41">
        <v>0</v>
      </c>
      <c r="BS116" s="41">
        <v>0</v>
      </c>
      <c r="BT116" s="41">
        <v>0</v>
      </c>
      <c r="BU116" s="41">
        <v>0</v>
      </c>
      <c r="BV116" s="41">
        <v>0</v>
      </c>
      <c r="BW116" s="41">
        <v>0</v>
      </c>
      <c r="BX116" s="41">
        <v>0.27995713441618425</v>
      </c>
      <c r="BY116" s="41"/>
      <c r="BZ116" s="41">
        <v>0</v>
      </c>
      <c r="CA116" s="41">
        <v>0</v>
      </c>
      <c r="CB116" s="41">
        <v>0.3605047838687534</v>
      </c>
      <c r="CC116" s="41">
        <v>0.27995713441618425</v>
      </c>
      <c r="CD116" s="79">
        <v>1.2877142231811354</v>
      </c>
      <c r="CE116" s="41">
        <v>27.355001529235327</v>
      </c>
      <c r="CF116" s="41">
        <v>5.1461686357203431E-3</v>
      </c>
      <c r="CG116" s="41">
        <v>0</v>
      </c>
      <c r="CH116" s="41">
        <v>5.1461686357203431E-3</v>
      </c>
      <c r="CI116" s="41">
        <v>2.5730599686996498E-4</v>
      </c>
      <c r="CJ116" s="41">
        <v>0</v>
      </c>
      <c r="CK116" s="41">
        <v>2.5730599686996498E-4</v>
      </c>
      <c r="CL116" s="41"/>
      <c r="CM116" s="41">
        <v>0</v>
      </c>
      <c r="CN116" s="41" t="s">
        <v>542</v>
      </c>
      <c r="CO116" s="41">
        <v>0</v>
      </c>
      <c r="CP116" s="41">
        <v>0</v>
      </c>
      <c r="CQ116" s="41">
        <v>0</v>
      </c>
      <c r="CR116" s="41">
        <v>0</v>
      </c>
      <c r="CS116" s="41">
        <v>0</v>
      </c>
      <c r="CT116" s="41">
        <v>0</v>
      </c>
      <c r="CU116" s="41">
        <v>0</v>
      </c>
      <c r="CV116" s="41">
        <v>9999</v>
      </c>
      <c r="CW116" s="79">
        <v>9999</v>
      </c>
    </row>
    <row r="117" spans="1:101" s="21" customFormat="1">
      <c r="A117" s="21" t="s">
        <v>564</v>
      </c>
      <c r="B117" s="21" t="s">
        <v>576</v>
      </c>
      <c r="C117" s="41">
        <v>18</v>
      </c>
      <c r="D117" s="41">
        <v>0.504</v>
      </c>
      <c r="E117" s="41">
        <v>0</v>
      </c>
      <c r="F117" s="41">
        <v>0.24230296381278862</v>
      </c>
      <c r="G117" s="41">
        <v>0</v>
      </c>
      <c r="H117" s="41">
        <v>0</v>
      </c>
      <c r="I117" s="41" t="s">
        <v>542</v>
      </c>
      <c r="J117" s="41"/>
      <c r="K117" s="41"/>
      <c r="L117" s="41">
        <v>0.54169683551571579</v>
      </c>
      <c r="M117" s="41">
        <v>1.0183162153947911E-4</v>
      </c>
      <c r="N117" s="41">
        <v>1.0109664656094386E-4</v>
      </c>
      <c r="O117" s="41">
        <v>0</v>
      </c>
      <c r="P117" s="41">
        <v>0</v>
      </c>
      <c r="Q117" s="41">
        <v>0</v>
      </c>
      <c r="R117" s="41">
        <v>4.8318447788938484E-2</v>
      </c>
      <c r="S117" s="41">
        <v>0.11165658364581421</v>
      </c>
      <c r="T117" s="41">
        <v>0</v>
      </c>
      <c r="U117" s="41">
        <v>0.11998210298143155</v>
      </c>
      <c r="V117" s="41" t="s">
        <v>230</v>
      </c>
      <c r="W117" s="41" t="s">
        <v>230</v>
      </c>
      <c r="X117" s="41" t="s">
        <v>230</v>
      </c>
      <c r="Y117" s="41" t="s">
        <v>230</v>
      </c>
      <c r="Z117" s="41">
        <v>0</v>
      </c>
      <c r="AA117" s="41">
        <v>0</v>
      </c>
      <c r="AB117" s="41">
        <v>0</v>
      </c>
      <c r="AC117" s="41">
        <v>0</v>
      </c>
      <c r="AD117" s="41">
        <v>0</v>
      </c>
      <c r="AE117" s="41">
        <v>0</v>
      </c>
      <c r="AF117" s="41">
        <v>0</v>
      </c>
      <c r="AG117" s="41">
        <v>0</v>
      </c>
      <c r="AH117" s="41">
        <v>4.8318447788938484E-2</v>
      </c>
      <c r="AI117" s="41">
        <v>0.11165658364581421</v>
      </c>
      <c r="AJ117" s="41">
        <v>0</v>
      </c>
      <c r="AK117" s="41">
        <v>0.11998210298143155</v>
      </c>
      <c r="AL117" s="41">
        <v>0.27995713441618425</v>
      </c>
      <c r="AM117" s="41">
        <v>0.28193070568232803</v>
      </c>
      <c r="AN117" s="41">
        <v>3.5982049192927808E-2</v>
      </c>
      <c r="AO117" s="41">
        <v>0</v>
      </c>
      <c r="AP117" s="41">
        <v>0</v>
      </c>
      <c r="AQ117" s="41">
        <v>0.31791275487525583</v>
      </c>
      <c r="AR117" s="41">
        <v>4.8318447788938484E-2</v>
      </c>
      <c r="AS117" s="79">
        <v>6.5795316162460713</v>
      </c>
      <c r="AT117" s="41">
        <v>0.28193070568232803</v>
      </c>
      <c r="AU117" s="41">
        <v>4.2592028993497545E-2</v>
      </c>
      <c r="AV117" s="41">
        <v>0</v>
      </c>
      <c r="AW117" s="41">
        <v>0</v>
      </c>
      <c r="AX117" s="41">
        <v>0.3245227346758256</v>
      </c>
      <c r="AY117" s="41">
        <v>0.11165658364581421</v>
      </c>
      <c r="AZ117" s="79">
        <v>2.9064361820816944</v>
      </c>
      <c r="BA117" s="41">
        <v>0.28193070568232803</v>
      </c>
      <c r="BB117" s="41">
        <v>7.8574078186425353E-2</v>
      </c>
      <c r="BC117" s="41">
        <v>0</v>
      </c>
      <c r="BD117" s="41">
        <v>0</v>
      </c>
      <c r="BE117" s="41">
        <v>0.3605047838687534</v>
      </c>
      <c r="BF117" s="41">
        <v>0.1599750314347527</v>
      </c>
      <c r="BG117" s="41">
        <v>11.057152683434937</v>
      </c>
      <c r="BH117" s="79">
        <v>2.2535065668406422</v>
      </c>
      <c r="BI117" s="41">
        <v>6.5633685271351592</v>
      </c>
      <c r="BJ117" s="41">
        <v>15.166946383491663</v>
      </c>
      <c r="BK117" s="41">
        <v>0</v>
      </c>
      <c r="BL117" s="41">
        <v>16.297848845800388</v>
      </c>
      <c r="BM117" s="41">
        <v>38.028163756427212</v>
      </c>
      <c r="BN117" s="41">
        <v>0.28193070568232803</v>
      </c>
      <c r="BO117" s="41">
        <v>0</v>
      </c>
      <c r="BP117" s="41">
        <v>7.8574078186425353E-2</v>
      </c>
      <c r="BQ117" s="41">
        <v>0</v>
      </c>
      <c r="BR117" s="41">
        <v>0</v>
      </c>
      <c r="BS117" s="41">
        <v>0</v>
      </c>
      <c r="BT117" s="41">
        <v>0</v>
      </c>
      <c r="BU117" s="41">
        <v>0</v>
      </c>
      <c r="BV117" s="41">
        <v>0</v>
      </c>
      <c r="BW117" s="41">
        <v>0</v>
      </c>
      <c r="BX117" s="41">
        <v>0.27995713441618425</v>
      </c>
      <c r="BY117" s="41"/>
      <c r="BZ117" s="41">
        <v>0</v>
      </c>
      <c r="CA117" s="41">
        <v>0</v>
      </c>
      <c r="CB117" s="41">
        <v>0.3605047838687534</v>
      </c>
      <c r="CC117" s="41">
        <v>0.27995713441618425</v>
      </c>
      <c r="CD117" s="79">
        <v>1.2877142231811354</v>
      </c>
      <c r="CE117" s="41">
        <v>27.355001529235327</v>
      </c>
      <c r="CF117" s="41">
        <v>5.1461686357203431E-3</v>
      </c>
      <c r="CG117" s="41">
        <v>0</v>
      </c>
      <c r="CH117" s="41">
        <v>5.1461686357203431E-3</v>
      </c>
      <c r="CI117" s="41">
        <v>2.5730599686996498E-4</v>
      </c>
      <c r="CJ117" s="41">
        <v>0</v>
      </c>
      <c r="CK117" s="41">
        <v>2.5730599686996498E-4</v>
      </c>
      <c r="CL117" s="41"/>
      <c r="CM117" s="41">
        <v>0</v>
      </c>
      <c r="CN117" s="41" t="s">
        <v>542</v>
      </c>
      <c r="CO117" s="41">
        <v>0</v>
      </c>
      <c r="CP117" s="41">
        <v>0</v>
      </c>
      <c r="CQ117" s="41">
        <v>0</v>
      </c>
      <c r="CR117" s="41">
        <v>0</v>
      </c>
      <c r="CS117" s="41">
        <v>0</v>
      </c>
      <c r="CT117" s="41">
        <v>0</v>
      </c>
      <c r="CU117" s="41">
        <v>0</v>
      </c>
      <c r="CV117" s="41">
        <v>9999</v>
      </c>
      <c r="CW117" s="79">
        <v>9999</v>
      </c>
    </row>
    <row r="118" spans="1:101" s="21" customFormat="1">
      <c r="A118" s="21" t="s">
        <v>565</v>
      </c>
      <c r="B118" s="21" t="s">
        <v>577</v>
      </c>
      <c r="C118" s="41">
        <v>18</v>
      </c>
      <c r="D118" s="41">
        <v>0.504</v>
      </c>
      <c r="E118" s="41">
        <v>0</v>
      </c>
      <c r="F118" s="41">
        <v>0.24230296381278862</v>
      </c>
      <c r="G118" s="41">
        <v>0</v>
      </c>
      <c r="H118" s="41">
        <v>0</v>
      </c>
      <c r="I118" s="41" t="s">
        <v>542</v>
      </c>
      <c r="J118" s="41"/>
      <c r="K118" s="41"/>
      <c r="L118" s="41">
        <v>0.54169683551571579</v>
      </c>
      <c r="M118" s="41">
        <v>1.0183162153947911E-4</v>
      </c>
      <c r="N118" s="41">
        <v>1.0109664656094386E-4</v>
      </c>
      <c r="O118" s="41">
        <v>0</v>
      </c>
      <c r="P118" s="41">
        <v>0</v>
      </c>
      <c r="Q118" s="41">
        <v>0</v>
      </c>
      <c r="R118" s="41">
        <v>4.8318447788938484E-2</v>
      </c>
      <c r="S118" s="41">
        <v>0.11165658364581421</v>
      </c>
      <c r="T118" s="41">
        <v>0</v>
      </c>
      <c r="U118" s="41">
        <v>0.11998210298143155</v>
      </c>
      <c r="V118" s="41" t="s">
        <v>230</v>
      </c>
      <c r="W118" s="41" t="s">
        <v>230</v>
      </c>
      <c r="X118" s="41" t="s">
        <v>230</v>
      </c>
      <c r="Y118" s="41" t="s">
        <v>230</v>
      </c>
      <c r="Z118" s="41">
        <v>0</v>
      </c>
      <c r="AA118" s="41">
        <v>0</v>
      </c>
      <c r="AB118" s="41">
        <v>0</v>
      </c>
      <c r="AC118" s="41">
        <v>0</v>
      </c>
      <c r="AD118" s="41">
        <v>0</v>
      </c>
      <c r="AE118" s="41">
        <v>0</v>
      </c>
      <c r="AF118" s="41">
        <v>0</v>
      </c>
      <c r="AG118" s="41">
        <v>0</v>
      </c>
      <c r="AH118" s="41">
        <v>4.8318447788938484E-2</v>
      </c>
      <c r="AI118" s="41">
        <v>0.11165658364581421</v>
      </c>
      <c r="AJ118" s="41">
        <v>0</v>
      </c>
      <c r="AK118" s="41">
        <v>0.11998210298143155</v>
      </c>
      <c r="AL118" s="41">
        <v>0.27995713441618425</v>
      </c>
      <c r="AM118" s="41">
        <v>0.28193070568232803</v>
      </c>
      <c r="AN118" s="41">
        <v>3.5982049192927808E-2</v>
      </c>
      <c r="AO118" s="41">
        <v>0</v>
      </c>
      <c r="AP118" s="41">
        <v>0</v>
      </c>
      <c r="AQ118" s="41">
        <v>0.31791275487525583</v>
      </c>
      <c r="AR118" s="41">
        <v>4.8318447788938484E-2</v>
      </c>
      <c r="AS118" s="79">
        <v>6.5795316162460713</v>
      </c>
      <c r="AT118" s="41">
        <v>0.28193070568232803</v>
      </c>
      <c r="AU118" s="41">
        <v>4.2592028993497545E-2</v>
      </c>
      <c r="AV118" s="41">
        <v>0</v>
      </c>
      <c r="AW118" s="41">
        <v>0</v>
      </c>
      <c r="AX118" s="41">
        <v>0.3245227346758256</v>
      </c>
      <c r="AY118" s="41">
        <v>0.11165658364581421</v>
      </c>
      <c r="AZ118" s="79">
        <v>2.9064361820816944</v>
      </c>
      <c r="BA118" s="41">
        <v>0.28193070568232803</v>
      </c>
      <c r="BB118" s="41">
        <v>7.8574078186425353E-2</v>
      </c>
      <c r="BC118" s="41">
        <v>0</v>
      </c>
      <c r="BD118" s="41">
        <v>0</v>
      </c>
      <c r="BE118" s="41">
        <v>0.3605047838687534</v>
      </c>
      <c r="BF118" s="41">
        <v>0.1599750314347527</v>
      </c>
      <c r="BG118" s="41">
        <v>11.057152683434937</v>
      </c>
      <c r="BH118" s="79">
        <v>2.2535065668406422</v>
      </c>
      <c r="BI118" s="41">
        <v>6.5633685271351592</v>
      </c>
      <c r="BJ118" s="41">
        <v>15.166946383491663</v>
      </c>
      <c r="BK118" s="41">
        <v>0</v>
      </c>
      <c r="BL118" s="41">
        <v>16.297848845800388</v>
      </c>
      <c r="BM118" s="41">
        <v>38.028163756427212</v>
      </c>
      <c r="BN118" s="41">
        <v>0.28193070568232803</v>
      </c>
      <c r="BO118" s="41">
        <v>0</v>
      </c>
      <c r="BP118" s="41">
        <v>7.8574078186425353E-2</v>
      </c>
      <c r="BQ118" s="41">
        <v>0</v>
      </c>
      <c r="BR118" s="41">
        <v>0</v>
      </c>
      <c r="BS118" s="41">
        <v>0</v>
      </c>
      <c r="BT118" s="41">
        <v>0</v>
      </c>
      <c r="BU118" s="41">
        <v>0</v>
      </c>
      <c r="BV118" s="41">
        <v>0</v>
      </c>
      <c r="BW118" s="41">
        <v>0</v>
      </c>
      <c r="BX118" s="41">
        <v>0.27995713441618425</v>
      </c>
      <c r="BY118" s="41"/>
      <c r="BZ118" s="41">
        <v>0</v>
      </c>
      <c r="CA118" s="41">
        <v>0</v>
      </c>
      <c r="CB118" s="41">
        <v>0.3605047838687534</v>
      </c>
      <c r="CC118" s="41">
        <v>0.27995713441618425</v>
      </c>
      <c r="CD118" s="79">
        <v>1.2877142231811354</v>
      </c>
      <c r="CE118" s="41">
        <v>27.355001529235327</v>
      </c>
      <c r="CF118" s="41">
        <v>5.1461686357203431E-3</v>
      </c>
      <c r="CG118" s="41">
        <v>0</v>
      </c>
      <c r="CH118" s="41">
        <v>5.1461686357203431E-3</v>
      </c>
      <c r="CI118" s="41">
        <v>2.5730599686996498E-4</v>
      </c>
      <c r="CJ118" s="41">
        <v>0</v>
      </c>
      <c r="CK118" s="41">
        <v>2.5730599686996498E-4</v>
      </c>
      <c r="CL118" s="41"/>
      <c r="CM118" s="41">
        <v>0</v>
      </c>
      <c r="CN118" s="41" t="s">
        <v>542</v>
      </c>
      <c r="CO118" s="41">
        <v>0</v>
      </c>
      <c r="CP118" s="41">
        <v>0</v>
      </c>
      <c r="CQ118" s="41">
        <v>0</v>
      </c>
      <c r="CR118" s="41">
        <v>0</v>
      </c>
      <c r="CS118" s="41">
        <v>0</v>
      </c>
      <c r="CT118" s="41">
        <v>0</v>
      </c>
      <c r="CU118" s="41">
        <v>0</v>
      </c>
      <c r="CV118" s="41">
        <v>9999</v>
      </c>
      <c r="CW118" s="79">
        <v>9999</v>
      </c>
    </row>
    <row r="119" spans="1:101" s="21" customFormat="1">
      <c r="A119" s="21" t="s">
        <v>566</v>
      </c>
      <c r="B119" s="21" t="s">
        <v>578</v>
      </c>
      <c r="C119" s="41">
        <v>18</v>
      </c>
      <c r="D119" s="41">
        <v>0.504</v>
      </c>
      <c r="E119" s="41">
        <v>0</v>
      </c>
      <c r="F119" s="41">
        <v>0.24230296381278862</v>
      </c>
      <c r="G119" s="41">
        <v>0</v>
      </c>
      <c r="H119" s="41">
        <v>0</v>
      </c>
      <c r="I119" s="41" t="s">
        <v>542</v>
      </c>
      <c r="J119" s="41"/>
      <c r="K119" s="41"/>
      <c r="L119" s="41">
        <v>0.54169683551571579</v>
      </c>
      <c r="M119" s="41">
        <v>1.0183162153947911E-4</v>
      </c>
      <c r="N119" s="41">
        <v>1.0109664656094386E-4</v>
      </c>
      <c r="O119" s="41">
        <v>0</v>
      </c>
      <c r="P119" s="41">
        <v>0</v>
      </c>
      <c r="Q119" s="41">
        <v>0</v>
      </c>
      <c r="R119" s="41">
        <v>4.8318447788938484E-2</v>
      </c>
      <c r="S119" s="41">
        <v>0.11165658364581421</v>
      </c>
      <c r="T119" s="41">
        <v>0</v>
      </c>
      <c r="U119" s="41">
        <v>0.11998210298143155</v>
      </c>
      <c r="V119" s="41" t="s">
        <v>230</v>
      </c>
      <c r="W119" s="41" t="s">
        <v>230</v>
      </c>
      <c r="X119" s="41" t="s">
        <v>230</v>
      </c>
      <c r="Y119" s="41" t="s">
        <v>230</v>
      </c>
      <c r="Z119" s="41">
        <v>0</v>
      </c>
      <c r="AA119" s="41">
        <v>0</v>
      </c>
      <c r="AB119" s="41">
        <v>0</v>
      </c>
      <c r="AC119" s="41">
        <v>0</v>
      </c>
      <c r="AD119" s="41">
        <v>0</v>
      </c>
      <c r="AE119" s="41">
        <v>0</v>
      </c>
      <c r="AF119" s="41">
        <v>0</v>
      </c>
      <c r="AG119" s="41">
        <v>0</v>
      </c>
      <c r="AH119" s="41">
        <v>4.8318447788938484E-2</v>
      </c>
      <c r="AI119" s="41">
        <v>0.11165658364581421</v>
      </c>
      <c r="AJ119" s="41">
        <v>0</v>
      </c>
      <c r="AK119" s="41">
        <v>0.11998210298143155</v>
      </c>
      <c r="AL119" s="41">
        <v>0.27995713441618425</v>
      </c>
      <c r="AM119" s="41">
        <v>0.28193070568232803</v>
      </c>
      <c r="AN119" s="41">
        <v>3.5982049192927808E-2</v>
      </c>
      <c r="AO119" s="41">
        <v>0</v>
      </c>
      <c r="AP119" s="41">
        <v>0</v>
      </c>
      <c r="AQ119" s="41">
        <v>0.31791275487525583</v>
      </c>
      <c r="AR119" s="41">
        <v>4.8318447788938484E-2</v>
      </c>
      <c r="AS119" s="79">
        <v>6.5795316162460713</v>
      </c>
      <c r="AT119" s="41">
        <v>0.28193070568232803</v>
      </c>
      <c r="AU119" s="41">
        <v>4.2592028993497545E-2</v>
      </c>
      <c r="AV119" s="41">
        <v>0</v>
      </c>
      <c r="AW119" s="41">
        <v>0</v>
      </c>
      <c r="AX119" s="41">
        <v>0.3245227346758256</v>
      </c>
      <c r="AY119" s="41">
        <v>0.11165658364581421</v>
      </c>
      <c r="AZ119" s="79">
        <v>2.9064361820816944</v>
      </c>
      <c r="BA119" s="41">
        <v>0.28193070568232803</v>
      </c>
      <c r="BB119" s="41">
        <v>7.8574078186425353E-2</v>
      </c>
      <c r="BC119" s="41">
        <v>0</v>
      </c>
      <c r="BD119" s="41">
        <v>0</v>
      </c>
      <c r="BE119" s="41">
        <v>0.3605047838687534</v>
      </c>
      <c r="BF119" s="41">
        <v>0.1599750314347527</v>
      </c>
      <c r="BG119" s="41">
        <v>11.057152683434937</v>
      </c>
      <c r="BH119" s="79">
        <v>2.2535065668406422</v>
      </c>
      <c r="BI119" s="41">
        <v>6.5633685271351592</v>
      </c>
      <c r="BJ119" s="41">
        <v>15.166946383491663</v>
      </c>
      <c r="BK119" s="41">
        <v>0</v>
      </c>
      <c r="BL119" s="41">
        <v>16.297848845800388</v>
      </c>
      <c r="BM119" s="41">
        <v>38.028163756427212</v>
      </c>
      <c r="BN119" s="41">
        <v>0.28193070568232803</v>
      </c>
      <c r="BO119" s="41">
        <v>0</v>
      </c>
      <c r="BP119" s="41">
        <v>7.8574078186425353E-2</v>
      </c>
      <c r="BQ119" s="41">
        <v>0</v>
      </c>
      <c r="BR119" s="41">
        <v>0</v>
      </c>
      <c r="BS119" s="41">
        <v>0</v>
      </c>
      <c r="BT119" s="41">
        <v>0</v>
      </c>
      <c r="BU119" s="41">
        <v>0</v>
      </c>
      <c r="BV119" s="41">
        <v>0</v>
      </c>
      <c r="BW119" s="41">
        <v>0</v>
      </c>
      <c r="BX119" s="41">
        <v>0.27995713441618425</v>
      </c>
      <c r="BY119" s="41"/>
      <c r="BZ119" s="41">
        <v>0</v>
      </c>
      <c r="CA119" s="41">
        <v>0</v>
      </c>
      <c r="CB119" s="41">
        <v>0.3605047838687534</v>
      </c>
      <c r="CC119" s="41">
        <v>0.27995713441618425</v>
      </c>
      <c r="CD119" s="79">
        <v>1.2877142231811354</v>
      </c>
      <c r="CE119" s="41">
        <v>27.355001529235327</v>
      </c>
      <c r="CF119" s="41">
        <v>5.1461686357203431E-3</v>
      </c>
      <c r="CG119" s="41">
        <v>0</v>
      </c>
      <c r="CH119" s="41">
        <v>5.1461686357203431E-3</v>
      </c>
      <c r="CI119" s="41">
        <v>2.5730599686996498E-4</v>
      </c>
      <c r="CJ119" s="41">
        <v>0</v>
      </c>
      <c r="CK119" s="41">
        <v>2.5730599686996498E-4</v>
      </c>
      <c r="CL119" s="41"/>
      <c r="CM119" s="41">
        <v>0</v>
      </c>
      <c r="CN119" s="41" t="s">
        <v>542</v>
      </c>
      <c r="CO119" s="41">
        <v>0</v>
      </c>
      <c r="CP119" s="41">
        <v>0</v>
      </c>
      <c r="CQ119" s="41">
        <v>0</v>
      </c>
      <c r="CR119" s="41">
        <v>0</v>
      </c>
      <c r="CS119" s="41">
        <v>0</v>
      </c>
      <c r="CT119" s="41">
        <v>0</v>
      </c>
      <c r="CU119" s="41">
        <v>0</v>
      </c>
      <c r="CV119" s="41">
        <v>9999</v>
      </c>
      <c r="CW119" s="79">
        <v>9999</v>
      </c>
    </row>
    <row r="120" spans="1:101" s="21" customFormat="1">
      <c r="A120" s="21" t="s">
        <v>567</v>
      </c>
      <c r="B120" s="21" t="s">
        <v>579</v>
      </c>
      <c r="C120" s="41">
        <v>18</v>
      </c>
      <c r="D120" s="41">
        <v>0.504</v>
      </c>
      <c r="E120" s="41">
        <v>0</v>
      </c>
      <c r="F120" s="41">
        <v>0.24230296381278862</v>
      </c>
      <c r="G120" s="41">
        <v>0</v>
      </c>
      <c r="H120" s="41">
        <v>0</v>
      </c>
      <c r="I120" s="41" t="s">
        <v>542</v>
      </c>
      <c r="J120" s="41"/>
      <c r="K120" s="41"/>
      <c r="L120" s="41">
        <v>0.54169683551571579</v>
      </c>
      <c r="M120" s="41">
        <v>1.0183162153947911E-4</v>
      </c>
      <c r="N120" s="41">
        <v>1.0109664656094386E-4</v>
      </c>
      <c r="O120" s="41">
        <v>0</v>
      </c>
      <c r="P120" s="41">
        <v>0</v>
      </c>
      <c r="Q120" s="41">
        <v>0</v>
      </c>
      <c r="R120" s="41">
        <v>4.8318447788938484E-2</v>
      </c>
      <c r="S120" s="41">
        <v>0.11165658364581421</v>
      </c>
      <c r="T120" s="41">
        <v>0</v>
      </c>
      <c r="U120" s="41">
        <v>0.11998210298143155</v>
      </c>
      <c r="V120" s="41" t="s">
        <v>230</v>
      </c>
      <c r="W120" s="41" t="s">
        <v>230</v>
      </c>
      <c r="X120" s="41" t="s">
        <v>230</v>
      </c>
      <c r="Y120" s="41" t="s">
        <v>230</v>
      </c>
      <c r="Z120" s="41">
        <v>0</v>
      </c>
      <c r="AA120" s="41">
        <v>0</v>
      </c>
      <c r="AB120" s="41">
        <v>0</v>
      </c>
      <c r="AC120" s="41">
        <v>0</v>
      </c>
      <c r="AD120" s="41">
        <v>0</v>
      </c>
      <c r="AE120" s="41">
        <v>0</v>
      </c>
      <c r="AF120" s="41">
        <v>0</v>
      </c>
      <c r="AG120" s="41">
        <v>0</v>
      </c>
      <c r="AH120" s="41">
        <v>4.8318447788938484E-2</v>
      </c>
      <c r="AI120" s="41">
        <v>0.11165658364581421</v>
      </c>
      <c r="AJ120" s="41">
        <v>0</v>
      </c>
      <c r="AK120" s="41">
        <v>0.11998210298143155</v>
      </c>
      <c r="AL120" s="41">
        <v>0.27995713441618425</v>
      </c>
      <c r="AM120" s="41">
        <v>0.28193070568232803</v>
      </c>
      <c r="AN120" s="41">
        <v>3.5982049192927808E-2</v>
      </c>
      <c r="AO120" s="41">
        <v>0</v>
      </c>
      <c r="AP120" s="41">
        <v>0</v>
      </c>
      <c r="AQ120" s="41">
        <v>0.31791275487525583</v>
      </c>
      <c r="AR120" s="41">
        <v>4.8318447788938484E-2</v>
      </c>
      <c r="AS120" s="79">
        <v>6.5795316162460713</v>
      </c>
      <c r="AT120" s="41">
        <v>0.28193070568232803</v>
      </c>
      <c r="AU120" s="41">
        <v>4.2592028993497545E-2</v>
      </c>
      <c r="AV120" s="41">
        <v>0</v>
      </c>
      <c r="AW120" s="41">
        <v>0</v>
      </c>
      <c r="AX120" s="41">
        <v>0.3245227346758256</v>
      </c>
      <c r="AY120" s="41">
        <v>0.11165658364581421</v>
      </c>
      <c r="AZ120" s="79">
        <v>2.9064361820816944</v>
      </c>
      <c r="BA120" s="41">
        <v>0.28193070568232803</v>
      </c>
      <c r="BB120" s="41">
        <v>7.8574078186425353E-2</v>
      </c>
      <c r="BC120" s="41">
        <v>0</v>
      </c>
      <c r="BD120" s="41">
        <v>0</v>
      </c>
      <c r="BE120" s="41">
        <v>0.3605047838687534</v>
      </c>
      <c r="BF120" s="41">
        <v>0.1599750314347527</v>
      </c>
      <c r="BG120" s="41">
        <v>11.057152683434937</v>
      </c>
      <c r="BH120" s="79">
        <v>2.2535065668406422</v>
      </c>
      <c r="BI120" s="41">
        <v>6.5633685271351592</v>
      </c>
      <c r="BJ120" s="41">
        <v>15.166946383491663</v>
      </c>
      <c r="BK120" s="41">
        <v>0</v>
      </c>
      <c r="BL120" s="41">
        <v>16.297848845800388</v>
      </c>
      <c r="BM120" s="41">
        <v>38.028163756427212</v>
      </c>
      <c r="BN120" s="41">
        <v>0.28193070568232803</v>
      </c>
      <c r="BO120" s="41">
        <v>0</v>
      </c>
      <c r="BP120" s="41">
        <v>7.8574078186425353E-2</v>
      </c>
      <c r="BQ120" s="41">
        <v>0</v>
      </c>
      <c r="BR120" s="41">
        <v>0</v>
      </c>
      <c r="BS120" s="41">
        <v>0</v>
      </c>
      <c r="BT120" s="41">
        <v>0</v>
      </c>
      <c r="BU120" s="41">
        <v>0</v>
      </c>
      <c r="BV120" s="41">
        <v>0</v>
      </c>
      <c r="BW120" s="41">
        <v>0</v>
      </c>
      <c r="BX120" s="41">
        <v>0.27995713441618425</v>
      </c>
      <c r="BY120" s="41"/>
      <c r="BZ120" s="41">
        <v>0</v>
      </c>
      <c r="CA120" s="41">
        <v>0</v>
      </c>
      <c r="CB120" s="41">
        <v>0.3605047838687534</v>
      </c>
      <c r="CC120" s="41">
        <v>0.27995713441618425</v>
      </c>
      <c r="CD120" s="79">
        <v>1.2877142231811354</v>
      </c>
      <c r="CE120" s="41">
        <v>27.355001529235327</v>
      </c>
      <c r="CF120" s="41">
        <v>5.1461686357203431E-3</v>
      </c>
      <c r="CG120" s="41">
        <v>0</v>
      </c>
      <c r="CH120" s="41">
        <v>5.1461686357203431E-3</v>
      </c>
      <c r="CI120" s="41">
        <v>2.5730599686996498E-4</v>
      </c>
      <c r="CJ120" s="41">
        <v>0</v>
      </c>
      <c r="CK120" s="41">
        <v>2.5730599686996498E-4</v>
      </c>
      <c r="CL120" s="41"/>
      <c r="CM120" s="41">
        <v>0</v>
      </c>
      <c r="CN120" s="41" t="s">
        <v>542</v>
      </c>
      <c r="CO120" s="41">
        <v>0</v>
      </c>
      <c r="CP120" s="41">
        <v>0</v>
      </c>
      <c r="CQ120" s="41">
        <v>0</v>
      </c>
      <c r="CR120" s="41">
        <v>0</v>
      </c>
      <c r="CS120" s="41">
        <v>0</v>
      </c>
      <c r="CT120" s="41">
        <v>0</v>
      </c>
      <c r="CU120" s="41">
        <v>0</v>
      </c>
      <c r="CV120" s="41">
        <v>9999</v>
      </c>
      <c r="CW120" s="79">
        <v>9999</v>
      </c>
    </row>
    <row r="121" spans="1:101" s="21" customFormat="1">
      <c r="A121" s="21" t="s">
        <v>558</v>
      </c>
      <c r="B121" s="21" t="s">
        <v>580</v>
      </c>
      <c r="C121" s="41">
        <v>18</v>
      </c>
      <c r="D121" s="41">
        <v>0.504</v>
      </c>
      <c r="E121" s="41">
        <v>0</v>
      </c>
      <c r="F121" s="41">
        <v>0.24230296381278862</v>
      </c>
      <c r="G121" s="41">
        <v>0</v>
      </c>
      <c r="H121" s="41">
        <v>0</v>
      </c>
      <c r="I121" s="41" t="s">
        <v>542</v>
      </c>
      <c r="J121" s="41"/>
      <c r="K121" s="41"/>
      <c r="L121" s="41">
        <v>0.54169683551571579</v>
      </c>
      <c r="M121" s="41">
        <v>1.0183162153947911E-4</v>
      </c>
      <c r="N121" s="41">
        <v>1.0109664656094386E-4</v>
      </c>
      <c r="O121" s="41">
        <v>0</v>
      </c>
      <c r="P121" s="41">
        <v>0</v>
      </c>
      <c r="Q121" s="41">
        <v>0</v>
      </c>
      <c r="R121" s="41">
        <v>4.8318447788938484E-2</v>
      </c>
      <c r="S121" s="41">
        <v>0.11165658364581421</v>
      </c>
      <c r="T121" s="41">
        <v>0</v>
      </c>
      <c r="U121" s="41">
        <v>0.11998210298143155</v>
      </c>
      <c r="V121" s="41" t="s">
        <v>230</v>
      </c>
      <c r="W121" s="41" t="s">
        <v>230</v>
      </c>
      <c r="X121" s="41" t="s">
        <v>230</v>
      </c>
      <c r="Y121" s="41" t="s">
        <v>230</v>
      </c>
      <c r="Z121" s="41">
        <v>0</v>
      </c>
      <c r="AA121" s="41">
        <v>0</v>
      </c>
      <c r="AB121" s="41">
        <v>0</v>
      </c>
      <c r="AC121" s="41">
        <v>0</v>
      </c>
      <c r="AD121" s="41">
        <v>0</v>
      </c>
      <c r="AE121" s="41">
        <v>0</v>
      </c>
      <c r="AF121" s="41">
        <v>0</v>
      </c>
      <c r="AG121" s="41">
        <v>0</v>
      </c>
      <c r="AH121" s="41">
        <v>4.8318447788938484E-2</v>
      </c>
      <c r="AI121" s="41">
        <v>0.11165658364581421</v>
      </c>
      <c r="AJ121" s="41">
        <v>0</v>
      </c>
      <c r="AK121" s="41">
        <v>0.11998210298143155</v>
      </c>
      <c r="AL121" s="41">
        <v>0.27995713441618425</v>
      </c>
      <c r="AM121" s="41">
        <v>0.28193070568232803</v>
      </c>
      <c r="AN121" s="41">
        <v>3.5982049192927808E-2</v>
      </c>
      <c r="AO121" s="41">
        <v>0</v>
      </c>
      <c r="AP121" s="41">
        <v>0</v>
      </c>
      <c r="AQ121" s="41">
        <v>0.31791275487525583</v>
      </c>
      <c r="AR121" s="41">
        <v>4.8318447788938484E-2</v>
      </c>
      <c r="AS121" s="79">
        <v>6.5795316162460713</v>
      </c>
      <c r="AT121" s="41">
        <v>0.28193070568232803</v>
      </c>
      <c r="AU121" s="41">
        <v>4.2592028993497545E-2</v>
      </c>
      <c r="AV121" s="41">
        <v>0</v>
      </c>
      <c r="AW121" s="41">
        <v>0</v>
      </c>
      <c r="AX121" s="41">
        <v>0.3245227346758256</v>
      </c>
      <c r="AY121" s="41">
        <v>0.11165658364581421</v>
      </c>
      <c r="AZ121" s="79">
        <v>2.9064361820816944</v>
      </c>
      <c r="BA121" s="41">
        <v>0.28193070568232803</v>
      </c>
      <c r="BB121" s="41">
        <v>7.8574078186425353E-2</v>
      </c>
      <c r="BC121" s="41">
        <v>0</v>
      </c>
      <c r="BD121" s="41">
        <v>0</v>
      </c>
      <c r="BE121" s="41">
        <v>0.3605047838687534</v>
      </c>
      <c r="BF121" s="41">
        <v>0.1599750314347527</v>
      </c>
      <c r="BG121" s="41">
        <v>11.057152683434937</v>
      </c>
      <c r="BH121" s="79">
        <v>2.2535065668406422</v>
      </c>
      <c r="BI121" s="41">
        <v>6.5633685271351592</v>
      </c>
      <c r="BJ121" s="41">
        <v>15.166946383491663</v>
      </c>
      <c r="BK121" s="41">
        <v>0</v>
      </c>
      <c r="BL121" s="41">
        <v>16.297848845800388</v>
      </c>
      <c r="BM121" s="41">
        <v>38.028163756427212</v>
      </c>
      <c r="BN121" s="41">
        <v>0.28193070568232803</v>
      </c>
      <c r="BO121" s="41">
        <v>0</v>
      </c>
      <c r="BP121" s="41">
        <v>7.8574078186425353E-2</v>
      </c>
      <c r="BQ121" s="41">
        <v>0</v>
      </c>
      <c r="BR121" s="41">
        <v>0</v>
      </c>
      <c r="BS121" s="41">
        <v>0</v>
      </c>
      <c r="BT121" s="41">
        <v>0</v>
      </c>
      <c r="BU121" s="41">
        <v>0</v>
      </c>
      <c r="BV121" s="41">
        <v>0</v>
      </c>
      <c r="BW121" s="41">
        <v>0</v>
      </c>
      <c r="BX121" s="41">
        <v>0.27995713441618425</v>
      </c>
      <c r="BY121" s="41"/>
      <c r="BZ121" s="41">
        <v>0</v>
      </c>
      <c r="CA121" s="41">
        <v>0</v>
      </c>
      <c r="CB121" s="41">
        <v>0.3605047838687534</v>
      </c>
      <c r="CC121" s="41">
        <v>0.27995713441618425</v>
      </c>
      <c r="CD121" s="79">
        <v>1.2877142231811354</v>
      </c>
      <c r="CE121" s="41">
        <v>27.355001529235327</v>
      </c>
      <c r="CF121" s="41">
        <v>5.1461686357203431E-3</v>
      </c>
      <c r="CG121" s="41">
        <v>0</v>
      </c>
      <c r="CH121" s="41">
        <v>5.1461686357203431E-3</v>
      </c>
      <c r="CI121" s="41">
        <v>2.5730599686996498E-4</v>
      </c>
      <c r="CJ121" s="41">
        <v>0</v>
      </c>
      <c r="CK121" s="41">
        <v>2.5730599686996498E-4</v>
      </c>
      <c r="CL121" s="41"/>
      <c r="CM121" s="41">
        <v>0</v>
      </c>
      <c r="CN121" s="41" t="s">
        <v>542</v>
      </c>
      <c r="CO121" s="41">
        <v>0</v>
      </c>
      <c r="CP121" s="41">
        <v>0</v>
      </c>
      <c r="CQ121" s="41">
        <v>0</v>
      </c>
      <c r="CR121" s="41">
        <v>0</v>
      </c>
      <c r="CS121" s="41">
        <v>0</v>
      </c>
      <c r="CT121" s="41">
        <v>0</v>
      </c>
      <c r="CU121" s="41">
        <v>0</v>
      </c>
      <c r="CV121" s="41">
        <v>9999</v>
      </c>
      <c r="CW121" s="79">
        <v>9999</v>
      </c>
    </row>
    <row r="122" spans="1:101" s="21" customFormat="1">
      <c r="A122" s="21" t="s">
        <v>552</v>
      </c>
      <c r="B122" s="21" t="s">
        <v>581</v>
      </c>
      <c r="C122" s="41">
        <v>18</v>
      </c>
      <c r="D122" s="41">
        <v>0.504</v>
      </c>
      <c r="E122" s="41">
        <v>0</v>
      </c>
      <c r="F122" s="41">
        <v>0.24230296381278862</v>
      </c>
      <c r="G122" s="41">
        <v>0</v>
      </c>
      <c r="H122" s="41">
        <v>0</v>
      </c>
      <c r="I122" s="41" t="s">
        <v>542</v>
      </c>
      <c r="J122" s="41"/>
      <c r="K122" s="41"/>
      <c r="L122" s="41">
        <v>0.54169683551571579</v>
      </c>
      <c r="M122" s="41">
        <v>1.0183162153947911E-4</v>
      </c>
      <c r="N122" s="41">
        <v>1.0109664656094386E-4</v>
      </c>
      <c r="O122" s="41">
        <v>0</v>
      </c>
      <c r="P122" s="41">
        <v>0</v>
      </c>
      <c r="Q122" s="41">
        <v>0</v>
      </c>
      <c r="R122" s="41">
        <v>4.8318447788938484E-2</v>
      </c>
      <c r="S122" s="41">
        <v>0.11165658364581421</v>
      </c>
      <c r="T122" s="41">
        <v>0</v>
      </c>
      <c r="U122" s="41">
        <v>0.11998210298143155</v>
      </c>
      <c r="V122" s="41" t="s">
        <v>230</v>
      </c>
      <c r="W122" s="41" t="s">
        <v>230</v>
      </c>
      <c r="X122" s="41" t="s">
        <v>230</v>
      </c>
      <c r="Y122" s="41" t="s">
        <v>230</v>
      </c>
      <c r="Z122" s="41">
        <v>0</v>
      </c>
      <c r="AA122" s="41">
        <v>0</v>
      </c>
      <c r="AB122" s="41">
        <v>0</v>
      </c>
      <c r="AC122" s="41">
        <v>0</v>
      </c>
      <c r="AD122" s="41">
        <v>0</v>
      </c>
      <c r="AE122" s="41">
        <v>0</v>
      </c>
      <c r="AF122" s="41">
        <v>0</v>
      </c>
      <c r="AG122" s="41">
        <v>0</v>
      </c>
      <c r="AH122" s="41">
        <v>4.8318447788938484E-2</v>
      </c>
      <c r="AI122" s="41">
        <v>0.11165658364581421</v>
      </c>
      <c r="AJ122" s="41">
        <v>0</v>
      </c>
      <c r="AK122" s="41">
        <v>0.11998210298143155</v>
      </c>
      <c r="AL122" s="41">
        <v>0.27995713441618425</v>
      </c>
      <c r="AM122" s="41">
        <v>0.28193070568232803</v>
      </c>
      <c r="AN122" s="41">
        <v>3.5982049192927808E-2</v>
      </c>
      <c r="AO122" s="41">
        <v>0</v>
      </c>
      <c r="AP122" s="41">
        <v>0</v>
      </c>
      <c r="AQ122" s="41">
        <v>0.31791275487525583</v>
      </c>
      <c r="AR122" s="41">
        <v>4.8318447788938484E-2</v>
      </c>
      <c r="AS122" s="79">
        <v>6.5795316162460713</v>
      </c>
      <c r="AT122" s="41">
        <v>0.28193070568232803</v>
      </c>
      <c r="AU122" s="41">
        <v>4.2592028993497545E-2</v>
      </c>
      <c r="AV122" s="41">
        <v>0</v>
      </c>
      <c r="AW122" s="41">
        <v>0</v>
      </c>
      <c r="AX122" s="41">
        <v>0.3245227346758256</v>
      </c>
      <c r="AY122" s="41">
        <v>0.11165658364581421</v>
      </c>
      <c r="AZ122" s="79">
        <v>2.9064361820816944</v>
      </c>
      <c r="BA122" s="41">
        <v>0.28193070568232803</v>
      </c>
      <c r="BB122" s="41">
        <v>7.8574078186425353E-2</v>
      </c>
      <c r="BC122" s="41">
        <v>0</v>
      </c>
      <c r="BD122" s="41">
        <v>0</v>
      </c>
      <c r="BE122" s="41">
        <v>0.3605047838687534</v>
      </c>
      <c r="BF122" s="41">
        <v>0.1599750314347527</v>
      </c>
      <c r="BG122" s="41">
        <v>11.057152683434937</v>
      </c>
      <c r="BH122" s="79">
        <v>2.2535065668406422</v>
      </c>
      <c r="BI122" s="41">
        <v>6.5633685271351592</v>
      </c>
      <c r="BJ122" s="41">
        <v>15.166946383491663</v>
      </c>
      <c r="BK122" s="41">
        <v>0</v>
      </c>
      <c r="BL122" s="41">
        <v>16.297848845800388</v>
      </c>
      <c r="BM122" s="41">
        <v>38.028163756427212</v>
      </c>
      <c r="BN122" s="41">
        <v>0.28193070568232803</v>
      </c>
      <c r="BO122" s="41">
        <v>0</v>
      </c>
      <c r="BP122" s="41">
        <v>7.8574078186425353E-2</v>
      </c>
      <c r="BQ122" s="41">
        <v>0</v>
      </c>
      <c r="BR122" s="41">
        <v>0</v>
      </c>
      <c r="BS122" s="41">
        <v>0</v>
      </c>
      <c r="BT122" s="41">
        <v>0</v>
      </c>
      <c r="BU122" s="41">
        <v>0</v>
      </c>
      <c r="BV122" s="41">
        <v>0</v>
      </c>
      <c r="BW122" s="41">
        <v>0</v>
      </c>
      <c r="BX122" s="41">
        <v>0.27995713441618425</v>
      </c>
      <c r="BY122" s="41"/>
      <c r="BZ122" s="41">
        <v>0</v>
      </c>
      <c r="CA122" s="41">
        <v>0</v>
      </c>
      <c r="CB122" s="41">
        <v>0.3605047838687534</v>
      </c>
      <c r="CC122" s="41">
        <v>0.27995713441618425</v>
      </c>
      <c r="CD122" s="79">
        <v>1.2877142231811354</v>
      </c>
      <c r="CE122" s="41">
        <v>27.355001529235327</v>
      </c>
      <c r="CF122" s="41">
        <v>5.1461686357203431E-3</v>
      </c>
      <c r="CG122" s="41">
        <v>0</v>
      </c>
      <c r="CH122" s="41">
        <v>5.1461686357203431E-3</v>
      </c>
      <c r="CI122" s="41">
        <v>2.5730599686996498E-4</v>
      </c>
      <c r="CJ122" s="41">
        <v>0</v>
      </c>
      <c r="CK122" s="41">
        <v>2.5730599686996498E-4</v>
      </c>
      <c r="CL122" s="41"/>
      <c r="CM122" s="41">
        <v>0</v>
      </c>
      <c r="CN122" s="41" t="s">
        <v>542</v>
      </c>
      <c r="CO122" s="41">
        <v>0</v>
      </c>
      <c r="CP122" s="41">
        <v>0</v>
      </c>
      <c r="CQ122" s="41">
        <v>0</v>
      </c>
      <c r="CR122" s="41">
        <v>0</v>
      </c>
      <c r="CS122" s="41">
        <v>0</v>
      </c>
      <c r="CT122" s="41">
        <v>0</v>
      </c>
      <c r="CU122" s="41">
        <v>0</v>
      </c>
      <c r="CV122" s="41">
        <v>9999</v>
      </c>
      <c r="CW122" s="79">
        <v>9999</v>
      </c>
    </row>
    <row r="123" spans="1:101" s="21" customFormat="1">
      <c r="A123" s="21" t="s">
        <v>557</v>
      </c>
      <c r="B123" s="21" t="s">
        <v>582</v>
      </c>
      <c r="C123" s="41">
        <v>18</v>
      </c>
      <c r="D123" s="41">
        <v>0.504</v>
      </c>
      <c r="E123" s="41">
        <v>0</v>
      </c>
      <c r="F123" s="41">
        <v>0.24230296381278862</v>
      </c>
      <c r="G123" s="41">
        <v>0</v>
      </c>
      <c r="H123" s="41">
        <v>0</v>
      </c>
      <c r="I123" s="41" t="s">
        <v>542</v>
      </c>
      <c r="J123" s="41"/>
      <c r="K123" s="41"/>
      <c r="L123" s="41">
        <v>0.54169683551571579</v>
      </c>
      <c r="M123" s="41">
        <v>1.0183162153947911E-4</v>
      </c>
      <c r="N123" s="41">
        <v>1.0109664656094386E-4</v>
      </c>
      <c r="O123" s="41">
        <v>0</v>
      </c>
      <c r="P123" s="41">
        <v>0</v>
      </c>
      <c r="Q123" s="41">
        <v>0</v>
      </c>
      <c r="R123" s="41">
        <v>4.8318447788938484E-2</v>
      </c>
      <c r="S123" s="41">
        <v>0.11165658364581421</v>
      </c>
      <c r="T123" s="41">
        <v>0</v>
      </c>
      <c r="U123" s="41">
        <v>0.11998210298143155</v>
      </c>
      <c r="V123" s="41" t="s">
        <v>230</v>
      </c>
      <c r="W123" s="41" t="s">
        <v>230</v>
      </c>
      <c r="X123" s="41" t="s">
        <v>230</v>
      </c>
      <c r="Y123" s="41" t="s">
        <v>230</v>
      </c>
      <c r="Z123" s="41">
        <v>0</v>
      </c>
      <c r="AA123" s="41">
        <v>0</v>
      </c>
      <c r="AB123" s="41">
        <v>0</v>
      </c>
      <c r="AC123" s="41">
        <v>0</v>
      </c>
      <c r="AD123" s="41">
        <v>0</v>
      </c>
      <c r="AE123" s="41">
        <v>0</v>
      </c>
      <c r="AF123" s="41">
        <v>0</v>
      </c>
      <c r="AG123" s="41">
        <v>0</v>
      </c>
      <c r="AH123" s="41">
        <v>4.8318447788938484E-2</v>
      </c>
      <c r="AI123" s="41">
        <v>0.11165658364581421</v>
      </c>
      <c r="AJ123" s="41">
        <v>0</v>
      </c>
      <c r="AK123" s="41">
        <v>0.11998210298143155</v>
      </c>
      <c r="AL123" s="41">
        <v>0.27995713441618425</v>
      </c>
      <c r="AM123" s="41">
        <v>0.28193070568232803</v>
      </c>
      <c r="AN123" s="41">
        <v>3.5982049192927808E-2</v>
      </c>
      <c r="AO123" s="41">
        <v>0</v>
      </c>
      <c r="AP123" s="41">
        <v>0</v>
      </c>
      <c r="AQ123" s="41">
        <v>0.31791275487525583</v>
      </c>
      <c r="AR123" s="41">
        <v>4.8318447788938484E-2</v>
      </c>
      <c r="AS123" s="79">
        <v>6.5795316162460713</v>
      </c>
      <c r="AT123" s="41">
        <v>0.28193070568232803</v>
      </c>
      <c r="AU123" s="41">
        <v>4.2592028993497545E-2</v>
      </c>
      <c r="AV123" s="41">
        <v>0</v>
      </c>
      <c r="AW123" s="41">
        <v>0</v>
      </c>
      <c r="AX123" s="41">
        <v>0.3245227346758256</v>
      </c>
      <c r="AY123" s="41">
        <v>0.11165658364581421</v>
      </c>
      <c r="AZ123" s="79">
        <v>2.9064361820816944</v>
      </c>
      <c r="BA123" s="41">
        <v>0.28193070568232803</v>
      </c>
      <c r="BB123" s="41">
        <v>7.8574078186425353E-2</v>
      </c>
      <c r="BC123" s="41">
        <v>0</v>
      </c>
      <c r="BD123" s="41">
        <v>0</v>
      </c>
      <c r="BE123" s="41">
        <v>0.3605047838687534</v>
      </c>
      <c r="BF123" s="41">
        <v>0.1599750314347527</v>
      </c>
      <c r="BG123" s="41">
        <v>11.057152683434937</v>
      </c>
      <c r="BH123" s="79">
        <v>2.2535065668406422</v>
      </c>
      <c r="BI123" s="41">
        <v>6.5633685271351592</v>
      </c>
      <c r="BJ123" s="41">
        <v>15.166946383491663</v>
      </c>
      <c r="BK123" s="41">
        <v>0</v>
      </c>
      <c r="BL123" s="41">
        <v>16.297848845800388</v>
      </c>
      <c r="BM123" s="41">
        <v>38.028163756427212</v>
      </c>
      <c r="BN123" s="41">
        <v>0.28193070568232803</v>
      </c>
      <c r="BO123" s="41">
        <v>0</v>
      </c>
      <c r="BP123" s="41">
        <v>7.8574078186425353E-2</v>
      </c>
      <c r="BQ123" s="41">
        <v>0</v>
      </c>
      <c r="BR123" s="41">
        <v>0</v>
      </c>
      <c r="BS123" s="41">
        <v>0</v>
      </c>
      <c r="BT123" s="41">
        <v>0</v>
      </c>
      <c r="BU123" s="41">
        <v>0</v>
      </c>
      <c r="BV123" s="41">
        <v>0</v>
      </c>
      <c r="BW123" s="41">
        <v>0</v>
      </c>
      <c r="BX123" s="41">
        <v>0.27995713441618425</v>
      </c>
      <c r="BY123" s="41"/>
      <c r="BZ123" s="41">
        <v>0</v>
      </c>
      <c r="CA123" s="41">
        <v>0</v>
      </c>
      <c r="CB123" s="41">
        <v>0.3605047838687534</v>
      </c>
      <c r="CC123" s="41">
        <v>0.27995713441618425</v>
      </c>
      <c r="CD123" s="79">
        <v>1.2877142231811354</v>
      </c>
      <c r="CE123" s="41">
        <v>27.355001529235327</v>
      </c>
      <c r="CF123" s="41">
        <v>5.1461686357203431E-3</v>
      </c>
      <c r="CG123" s="41">
        <v>0</v>
      </c>
      <c r="CH123" s="41">
        <v>5.1461686357203431E-3</v>
      </c>
      <c r="CI123" s="41">
        <v>2.5730599686996498E-4</v>
      </c>
      <c r="CJ123" s="41">
        <v>0</v>
      </c>
      <c r="CK123" s="41">
        <v>2.5730599686996498E-4</v>
      </c>
      <c r="CL123" s="41"/>
      <c r="CM123" s="41">
        <v>0</v>
      </c>
      <c r="CN123" s="41" t="s">
        <v>542</v>
      </c>
      <c r="CO123" s="41">
        <v>0</v>
      </c>
      <c r="CP123" s="41">
        <v>0</v>
      </c>
      <c r="CQ123" s="41">
        <v>0</v>
      </c>
      <c r="CR123" s="41">
        <v>0</v>
      </c>
      <c r="CS123" s="41">
        <v>0</v>
      </c>
      <c r="CT123" s="41">
        <v>0</v>
      </c>
      <c r="CU123" s="41">
        <v>0</v>
      </c>
      <c r="CV123" s="41">
        <v>9999</v>
      </c>
      <c r="CW123" s="79">
        <v>9999</v>
      </c>
    </row>
    <row r="124" spans="1:101" s="21" customFormat="1">
      <c r="A124" s="21" t="s">
        <v>553</v>
      </c>
      <c r="B124" s="21" t="s">
        <v>583</v>
      </c>
      <c r="C124" s="41">
        <v>18</v>
      </c>
      <c r="D124" s="41">
        <v>0.504</v>
      </c>
      <c r="E124" s="41">
        <v>0</v>
      </c>
      <c r="F124" s="41">
        <v>0.24230296381278862</v>
      </c>
      <c r="G124" s="41">
        <v>0</v>
      </c>
      <c r="H124" s="41">
        <v>0</v>
      </c>
      <c r="I124" s="41" t="s">
        <v>542</v>
      </c>
      <c r="J124" s="41"/>
      <c r="K124" s="41"/>
      <c r="L124" s="41">
        <v>0.54169683551571579</v>
      </c>
      <c r="M124" s="41">
        <v>1.0183162153947911E-4</v>
      </c>
      <c r="N124" s="41">
        <v>1.0109664656094386E-4</v>
      </c>
      <c r="O124" s="41">
        <v>0</v>
      </c>
      <c r="P124" s="41">
        <v>0</v>
      </c>
      <c r="Q124" s="41">
        <v>0</v>
      </c>
      <c r="R124" s="41">
        <v>4.8318447788938484E-2</v>
      </c>
      <c r="S124" s="41">
        <v>0.11165658364581421</v>
      </c>
      <c r="T124" s="41">
        <v>0</v>
      </c>
      <c r="U124" s="41">
        <v>0.11998210298143155</v>
      </c>
      <c r="V124" s="41" t="s">
        <v>230</v>
      </c>
      <c r="W124" s="41" t="s">
        <v>230</v>
      </c>
      <c r="X124" s="41" t="s">
        <v>230</v>
      </c>
      <c r="Y124" s="41" t="s">
        <v>230</v>
      </c>
      <c r="Z124" s="41">
        <v>0</v>
      </c>
      <c r="AA124" s="41">
        <v>0</v>
      </c>
      <c r="AB124" s="41">
        <v>0</v>
      </c>
      <c r="AC124" s="41">
        <v>0</v>
      </c>
      <c r="AD124" s="41">
        <v>0</v>
      </c>
      <c r="AE124" s="41">
        <v>0</v>
      </c>
      <c r="AF124" s="41">
        <v>0</v>
      </c>
      <c r="AG124" s="41">
        <v>0</v>
      </c>
      <c r="AH124" s="41">
        <v>4.8318447788938484E-2</v>
      </c>
      <c r="AI124" s="41">
        <v>0.11165658364581421</v>
      </c>
      <c r="AJ124" s="41">
        <v>0</v>
      </c>
      <c r="AK124" s="41">
        <v>0.11998210298143155</v>
      </c>
      <c r="AL124" s="41">
        <v>0.27995713441618425</v>
      </c>
      <c r="AM124" s="41">
        <v>0.28193070568232803</v>
      </c>
      <c r="AN124" s="41">
        <v>3.5982049192927808E-2</v>
      </c>
      <c r="AO124" s="41">
        <v>0</v>
      </c>
      <c r="AP124" s="41">
        <v>0</v>
      </c>
      <c r="AQ124" s="41">
        <v>0.31791275487525583</v>
      </c>
      <c r="AR124" s="41">
        <v>4.8318447788938484E-2</v>
      </c>
      <c r="AS124" s="79">
        <v>6.5795316162460713</v>
      </c>
      <c r="AT124" s="41">
        <v>0.28193070568232803</v>
      </c>
      <c r="AU124" s="41">
        <v>4.2592028993497545E-2</v>
      </c>
      <c r="AV124" s="41">
        <v>0</v>
      </c>
      <c r="AW124" s="41">
        <v>0</v>
      </c>
      <c r="AX124" s="41">
        <v>0.3245227346758256</v>
      </c>
      <c r="AY124" s="41">
        <v>0.11165658364581421</v>
      </c>
      <c r="AZ124" s="79">
        <v>2.9064361820816944</v>
      </c>
      <c r="BA124" s="41">
        <v>0.28193070568232803</v>
      </c>
      <c r="BB124" s="41">
        <v>7.8574078186425353E-2</v>
      </c>
      <c r="BC124" s="41">
        <v>0</v>
      </c>
      <c r="BD124" s="41">
        <v>0</v>
      </c>
      <c r="BE124" s="41">
        <v>0.3605047838687534</v>
      </c>
      <c r="BF124" s="41">
        <v>0.1599750314347527</v>
      </c>
      <c r="BG124" s="41">
        <v>11.057152683434937</v>
      </c>
      <c r="BH124" s="79">
        <v>2.2535065668406422</v>
      </c>
      <c r="BI124" s="41">
        <v>6.5633685271351592</v>
      </c>
      <c r="BJ124" s="41">
        <v>15.166946383491663</v>
      </c>
      <c r="BK124" s="41">
        <v>0</v>
      </c>
      <c r="BL124" s="41">
        <v>16.297848845800388</v>
      </c>
      <c r="BM124" s="41">
        <v>38.028163756427212</v>
      </c>
      <c r="BN124" s="41">
        <v>0.28193070568232803</v>
      </c>
      <c r="BO124" s="41">
        <v>0</v>
      </c>
      <c r="BP124" s="41">
        <v>7.8574078186425353E-2</v>
      </c>
      <c r="BQ124" s="41">
        <v>0</v>
      </c>
      <c r="BR124" s="41">
        <v>0</v>
      </c>
      <c r="BS124" s="41">
        <v>0</v>
      </c>
      <c r="BT124" s="41">
        <v>0</v>
      </c>
      <c r="BU124" s="41">
        <v>0</v>
      </c>
      <c r="BV124" s="41">
        <v>0</v>
      </c>
      <c r="BW124" s="41">
        <v>0</v>
      </c>
      <c r="BX124" s="41">
        <v>0.27995713441618425</v>
      </c>
      <c r="BY124" s="41"/>
      <c r="BZ124" s="41">
        <v>0</v>
      </c>
      <c r="CA124" s="41">
        <v>0</v>
      </c>
      <c r="CB124" s="41">
        <v>0.3605047838687534</v>
      </c>
      <c r="CC124" s="41">
        <v>0.27995713441618425</v>
      </c>
      <c r="CD124" s="79">
        <v>1.2877142231811354</v>
      </c>
      <c r="CE124" s="41">
        <v>27.355001529235327</v>
      </c>
      <c r="CF124" s="41">
        <v>5.1461686357203431E-3</v>
      </c>
      <c r="CG124" s="41">
        <v>0</v>
      </c>
      <c r="CH124" s="41">
        <v>5.1461686357203431E-3</v>
      </c>
      <c r="CI124" s="41">
        <v>2.5730599686996498E-4</v>
      </c>
      <c r="CJ124" s="41">
        <v>0</v>
      </c>
      <c r="CK124" s="41">
        <v>2.5730599686996498E-4</v>
      </c>
      <c r="CL124" s="41"/>
      <c r="CM124" s="41">
        <v>0</v>
      </c>
      <c r="CN124" s="41" t="s">
        <v>542</v>
      </c>
      <c r="CO124" s="41">
        <v>0</v>
      </c>
      <c r="CP124" s="41">
        <v>0</v>
      </c>
      <c r="CQ124" s="41">
        <v>0</v>
      </c>
      <c r="CR124" s="41">
        <v>0</v>
      </c>
      <c r="CS124" s="41">
        <v>0</v>
      </c>
      <c r="CT124" s="41">
        <v>0</v>
      </c>
      <c r="CU124" s="41">
        <v>0</v>
      </c>
      <c r="CV124" s="41">
        <v>9999</v>
      </c>
      <c r="CW124" s="79">
        <v>9999</v>
      </c>
    </row>
    <row r="125" spans="1:101" s="21" customFormat="1">
      <c r="A125" s="21" t="s">
        <v>554</v>
      </c>
      <c r="B125" s="21" t="s">
        <v>584</v>
      </c>
      <c r="C125" s="41">
        <v>18</v>
      </c>
      <c r="D125" s="41">
        <v>0.504</v>
      </c>
      <c r="E125" s="41">
        <v>0</v>
      </c>
      <c r="F125" s="41">
        <v>0.24230296381278862</v>
      </c>
      <c r="G125" s="41">
        <v>0</v>
      </c>
      <c r="H125" s="41">
        <v>0</v>
      </c>
      <c r="I125" s="41" t="s">
        <v>542</v>
      </c>
      <c r="J125" s="41"/>
      <c r="K125" s="41"/>
      <c r="L125" s="41">
        <v>0.54169683551571579</v>
      </c>
      <c r="M125" s="41">
        <v>1.0183162153947911E-4</v>
      </c>
      <c r="N125" s="41">
        <v>1.0109664656094386E-4</v>
      </c>
      <c r="O125" s="41">
        <v>0</v>
      </c>
      <c r="P125" s="41">
        <v>0</v>
      </c>
      <c r="Q125" s="41">
        <v>0</v>
      </c>
      <c r="R125" s="41">
        <v>4.8318447788938484E-2</v>
      </c>
      <c r="S125" s="41">
        <v>0.11165658364581421</v>
      </c>
      <c r="T125" s="41">
        <v>0</v>
      </c>
      <c r="U125" s="41">
        <v>0.11998210298143155</v>
      </c>
      <c r="V125" s="41" t="s">
        <v>230</v>
      </c>
      <c r="W125" s="41" t="s">
        <v>230</v>
      </c>
      <c r="X125" s="41" t="s">
        <v>230</v>
      </c>
      <c r="Y125" s="41" t="s">
        <v>230</v>
      </c>
      <c r="Z125" s="41">
        <v>0</v>
      </c>
      <c r="AA125" s="41">
        <v>0</v>
      </c>
      <c r="AB125" s="41">
        <v>0</v>
      </c>
      <c r="AC125" s="41">
        <v>0</v>
      </c>
      <c r="AD125" s="41">
        <v>0</v>
      </c>
      <c r="AE125" s="41">
        <v>0</v>
      </c>
      <c r="AF125" s="41">
        <v>0</v>
      </c>
      <c r="AG125" s="41">
        <v>0</v>
      </c>
      <c r="AH125" s="41">
        <v>4.8318447788938484E-2</v>
      </c>
      <c r="AI125" s="41">
        <v>0.11165658364581421</v>
      </c>
      <c r="AJ125" s="41">
        <v>0</v>
      </c>
      <c r="AK125" s="41">
        <v>0.11998210298143155</v>
      </c>
      <c r="AL125" s="41">
        <v>0.27995713441618425</v>
      </c>
      <c r="AM125" s="41">
        <v>0.28193070568232803</v>
      </c>
      <c r="AN125" s="41">
        <v>3.5982049192927808E-2</v>
      </c>
      <c r="AO125" s="41">
        <v>0</v>
      </c>
      <c r="AP125" s="41">
        <v>0</v>
      </c>
      <c r="AQ125" s="41">
        <v>0.31791275487525583</v>
      </c>
      <c r="AR125" s="41">
        <v>4.8318447788938484E-2</v>
      </c>
      <c r="AS125" s="79">
        <v>6.5795316162460713</v>
      </c>
      <c r="AT125" s="41">
        <v>0.28193070568232803</v>
      </c>
      <c r="AU125" s="41">
        <v>4.2592028993497545E-2</v>
      </c>
      <c r="AV125" s="41">
        <v>0</v>
      </c>
      <c r="AW125" s="41">
        <v>0</v>
      </c>
      <c r="AX125" s="41">
        <v>0.3245227346758256</v>
      </c>
      <c r="AY125" s="41">
        <v>0.11165658364581421</v>
      </c>
      <c r="AZ125" s="79">
        <v>2.9064361820816944</v>
      </c>
      <c r="BA125" s="41">
        <v>0.28193070568232803</v>
      </c>
      <c r="BB125" s="41">
        <v>7.8574078186425353E-2</v>
      </c>
      <c r="BC125" s="41">
        <v>0</v>
      </c>
      <c r="BD125" s="41">
        <v>0</v>
      </c>
      <c r="BE125" s="41">
        <v>0.3605047838687534</v>
      </c>
      <c r="BF125" s="41">
        <v>0.1599750314347527</v>
      </c>
      <c r="BG125" s="41">
        <v>11.057152683434937</v>
      </c>
      <c r="BH125" s="79">
        <v>2.2535065668406422</v>
      </c>
      <c r="BI125" s="41">
        <v>6.5633685271351592</v>
      </c>
      <c r="BJ125" s="41">
        <v>15.166946383491663</v>
      </c>
      <c r="BK125" s="41">
        <v>0</v>
      </c>
      <c r="BL125" s="41">
        <v>16.297848845800388</v>
      </c>
      <c r="BM125" s="41">
        <v>38.028163756427212</v>
      </c>
      <c r="BN125" s="41">
        <v>0.28193070568232803</v>
      </c>
      <c r="BO125" s="41">
        <v>0</v>
      </c>
      <c r="BP125" s="41">
        <v>7.8574078186425353E-2</v>
      </c>
      <c r="BQ125" s="41">
        <v>0</v>
      </c>
      <c r="BR125" s="41">
        <v>0</v>
      </c>
      <c r="BS125" s="41">
        <v>0</v>
      </c>
      <c r="BT125" s="41">
        <v>0</v>
      </c>
      <c r="BU125" s="41">
        <v>0</v>
      </c>
      <c r="BV125" s="41">
        <v>0</v>
      </c>
      <c r="BW125" s="41">
        <v>0</v>
      </c>
      <c r="BX125" s="41">
        <v>0.27995713441618425</v>
      </c>
      <c r="BY125" s="41"/>
      <c r="BZ125" s="41">
        <v>0</v>
      </c>
      <c r="CA125" s="41">
        <v>0</v>
      </c>
      <c r="CB125" s="41">
        <v>0.3605047838687534</v>
      </c>
      <c r="CC125" s="41">
        <v>0.27995713441618425</v>
      </c>
      <c r="CD125" s="79">
        <v>1.2877142231811354</v>
      </c>
      <c r="CE125" s="41">
        <v>27.355001529235327</v>
      </c>
      <c r="CF125" s="41">
        <v>5.1461686357203431E-3</v>
      </c>
      <c r="CG125" s="41">
        <v>0</v>
      </c>
      <c r="CH125" s="41">
        <v>5.1461686357203431E-3</v>
      </c>
      <c r="CI125" s="41">
        <v>2.5730599686996498E-4</v>
      </c>
      <c r="CJ125" s="41">
        <v>0</v>
      </c>
      <c r="CK125" s="41">
        <v>2.5730599686996498E-4</v>
      </c>
      <c r="CL125" s="41"/>
      <c r="CM125" s="41">
        <v>0</v>
      </c>
      <c r="CN125" s="41" t="s">
        <v>542</v>
      </c>
      <c r="CO125" s="41">
        <v>0</v>
      </c>
      <c r="CP125" s="41">
        <v>0</v>
      </c>
      <c r="CQ125" s="41">
        <v>0</v>
      </c>
      <c r="CR125" s="41">
        <v>0</v>
      </c>
      <c r="CS125" s="41">
        <v>0</v>
      </c>
      <c r="CT125" s="41">
        <v>0</v>
      </c>
      <c r="CU125" s="41">
        <v>0</v>
      </c>
      <c r="CV125" s="41">
        <v>9999</v>
      </c>
      <c r="CW125" s="79">
        <v>9999</v>
      </c>
    </row>
    <row r="126" spans="1:101" s="21" customFormat="1">
      <c r="A126" s="21" t="s">
        <v>550</v>
      </c>
      <c r="B126" s="21" t="s">
        <v>585</v>
      </c>
      <c r="C126" s="41">
        <v>18</v>
      </c>
      <c r="D126" s="41">
        <v>0.82799999999999996</v>
      </c>
      <c r="E126" s="41">
        <v>-1.38186E-2</v>
      </c>
      <c r="F126" s="41">
        <v>0.24230296381278862</v>
      </c>
      <c r="G126" s="41">
        <v>0</v>
      </c>
      <c r="H126" s="41">
        <v>0</v>
      </c>
      <c r="I126" s="41" t="s">
        <v>542</v>
      </c>
      <c r="J126" s="41"/>
      <c r="K126" s="41"/>
      <c r="L126" s="41">
        <v>0.88993051549010438</v>
      </c>
      <c r="M126" s="41">
        <v>1.6729480681485854E-4</v>
      </c>
      <c r="N126" s="41">
        <v>1.6608734792155063E-4</v>
      </c>
      <c r="O126" s="41">
        <v>-1.3956786103986162E-2</v>
      </c>
      <c r="P126" s="41">
        <v>0</v>
      </c>
      <c r="Q126" s="41">
        <v>0</v>
      </c>
      <c r="R126" s="41">
        <v>4.8318447788938484E-2</v>
      </c>
      <c r="S126" s="41">
        <v>0.11165658364581421</v>
      </c>
      <c r="T126" s="41">
        <v>0</v>
      </c>
      <c r="U126" s="41">
        <v>0.11998210298143155</v>
      </c>
      <c r="V126" s="41" t="s">
        <v>230</v>
      </c>
      <c r="W126" s="41" t="s">
        <v>230</v>
      </c>
      <c r="X126" s="41" t="s">
        <v>230</v>
      </c>
      <c r="Y126" s="41" t="s">
        <v>230</v>
      </c>
      <c r="Z126" s="41">
        <v>0</v>
      </c>
      <c r="AA126" s="41">
        <v>0</v>
      </c>
      <c r="AB126" s="41">
        <v>0</v>
      </c>
      <c r="AC126" s="41">
        <v>0</v>
      </c>
      <c r="AD126" s="41">
        <v>0</v>
      </c>
      <c r="AE126" s="41">
        <v>0</v>
      </c>
      <c r="AF126" s="41">
        <v>0</v>
      </c>
      <c r="AG126" s="41">
        <v>0</v>
      </c>
      <c r="AH126" s="41">
        <v>4.8318447788938484E-2</v>
      </c>
      <c r="AI126" s="41">
        <v>0.11165658364581421</v>
      </c>
      <c r="AJ126" s="41">
        <v>0</v>
      </c>
      <c r="AK126" s="41">
        <v>0.11998210298143155</v>
      </c>
      <c r="AL126" s="41">
        <v>0.27995713441618425</v>
      </c>
      <c r="AM126" s="41">
        <v>0.4631718736209674</v>
      </c>
      <c r="AN126" s="41">
        <v>5.911336653123854E-2</v>
      </c>
      <c r="AO126" s="41">
        <v>0</v>
      </c>
      <c r="AP126" s="41">
        <v>0</v>
      </c>
      <c r="AQ126" s="41">
        <v>0.5222852401522059</v>
      </c>
      <c r="AR126" s="41">
        <v>4.8318447788938484E-2</v>
      </c>
      <c r="AS126" s="79">
        <v>10.809230512404257</v>
      </c>
      <c r="AT126" s="41">
        <v>0.4631718736209674</v>
      </c>
      <c r="AU126" s="41">
        <v>6.9972619060745964E-2</v>
      </c>
      <c r="AV126" s="41">
        <v>0</v>
      </c>
      <c r="AW126" s="41">
        <v>0</v>
      </c>
      <c r="AX126" s="41">
        <v>0.53314449268171338</v>
      </c>
      <c r="AY126" s="41">
        <v>0.11165658364581421</v>
      </c>
      <c r="AZ126" s="79">
        <v>4.7748594419913539</v>
      </c>
      <c r="BA126" s="41">
        <v>0.4631718736209674</v>
      </c>
      <c r="BB126" s="41">
        <v>0.1290859855919845</v>
      </c>
      <c r="BC126" s="41">
        <v>0</v>
      </c>
      <c r="BD126" s="41">
        <v>0</v>
      </c>
      <c r="BE126" s="41">
        <v>0.59225785921295193</v>
      </c>
      <c r="BF126" s="41">
        <v>0.1599750314347527</v>
      </c>
      <c r="BG126" s="41">
        <v>2.5539859792766135</v>
      </c>
      <c r="BH126" s="79">
        <v>3.7021893598096263</v>
      </c>
      <c r="BI126" s="41">
        <v>3.9950938860822709</v>
      </c>
      <c r="BJ126" s="41">
        <v>9.2320543203862311</v>
      </c>
      <c r="BK126" s="41">
        <v>0</v>
      </c>
      <c r="BL126" s="41">
        <v>9.9204297322263244</v>
      </c>
      <c r="BM126" s="41">
        <v>23.147577938694827</v>
      </c>
      <c r="BN126" s="41">
        <v>0.4631718736209674</v>
      </c>
      <c r="BO126" s="41">
        <v>-0.10072055180238812</v>
      </c>
      <c r="BP126" s="41">
        <v>0.1290859855919845</v>
      </c>
      <c r="BQ126" s="41">
        <v>0</v>
      </c>
      <c r="BR126" s="41">
        <v>0</v>
      </c>
      <c r="BS126" s="41">
        <v>0</v>
      </c>
      <c r="BT126" s="41">
        <v>0</v>
      </c>
      <c r="BU126" s="41">
        <v>0</v>
      </c>
      <c r="BV126" s="41">
        <v>0</v>
      </c>
      <c r="BW126" s="41">
        <v>0</v>
      </c>
      <c r="BX126" s="41">
        <v>0.27995713441618425</v>
      </c>
      <c r="BY126" s="41"/>
      <c r="BZ126" s="41">
        <v>0</v>
      </c>
      <c r="CA126" s="41">
        <v>0</v>
      </c>
      <c r="CB126" s="41">
        <v>0.49153730741056367</v>
      </c>
      <c r="CC126" s="41">
        <v>0.27995713441618425</v>
      </c>
      <c r="CD126" s="79">
        <v>1.5557987259408139</v>
      </c>
      <c r="CE126" s="41">
        <v>20.802250712872176</v>
      </c>
      <c r="CF126" s="41">
        <v>8.4544199015405812E-3</v>
      </c>
      <c r="CG126" s="41">
        <v>-1.6329439741663806E-3</v>
      </c>
      <c r="CH126" s="41">
        <v>6.8214759273742005E-3</v>
      </c>
      <c r="CI126" s="41">
        <v>4.2271699485779961E-4</v>
      </c>
      <c r="CJ126" s="41">
        <v>-8.1647198708319004E-5</v>
      </c>
      <c r="CK126" s="41">
        <v>3.4106979614948059E-4</v>
      </c>
      <c r="CL126" s="41"/>
      <c r="CM126" s="41">
        <v>-1.38186E-2</v>
      </c>
      <c r="CN126" s="41" t="s">
        <v>542</v>
      </c>
      <c r="CO126" s="41">
        <v>0</v>
      </c>
      <c r="CP126" s="41">
        <v>0</v>
      </c>
      <c r="CQ126" s="41">
        <v>-0.10072055180238812</v>
      </c>
      <c r="CR126" s="41">
        <v>0</v>
      </c>
      <c r="CS126" s="41">
        <v>0</v>
      </c>
      <c r="CT126" s="41">
        <v>-0.10072055180238812</v>
      </c>
      <c r="CU126" s="41">
        <v>0</v>
      </c>
      <c r="CV126" s="41">
        <v>9999</v>
      </c>
      <c r="CW126" s="87">
        <v>0</v>
      </c>
    </row>
    <row r="127" spans="1:101" s="21" customFormat="1">
      <c r="A127" s="21" t="s">
        <v>556</v>
      </c>
      <c r="B127" s="21" t="s">
        <v>586</v>
      </c>
      <c r="C127" s="41">
        <v>18</v>
      </c>
      <c r="D127" s="41">
        <v>0.82799999999999996</v>
      </c>
      <c r="E127" s="41">
        <v>-1.38186E-2</v>
      </c>
      <c r="F127" s="41">
        <v>0.24230296381278862</v>
      </c>
      <c r="G127" s="41">
        <v>0</v>
      </c>
      <c r="H127" s="41">
        <v>0</v>
      </c>
      <c r="I127" s="41" t="s">
        <v>542</v>
      </c>
      <c r="J127" s="41"/>
      <c r="K127" s="41"/>
      <c r="L127" s="41">
        <v>0.88993051549010438</v>
      </c>
      <c r="M127" s="41">
        <v>1.6729480681485854E-4</v>
      </c>
      <c r="N127" s="41">
        <v>1.6608734792155063E-4</v>
      </c>
      <c r="O127" s="41">
        <v>-1.3956786103986162E-2</v>
      </c>
      <c r="P127" s="41">
        <v>0</v>
      </c>
      <c r="Q127" s="41">
        <v>0</v>
      </c>
      <c r="R127" s="41">
        <v>4.8318447788938484E-2</v>
      </c>
      <c r="S127" s="41">
        <v>0.11165658364581421</v>
      </c>
      <c r="T127" s="41">
        <v>0</v>
      </c>
      <c r="U127" s="41">
        <v>0.11998210298143155</v>
      </c>
      <c r="V127" s="41" t="s">
        <v>230</v>
      </c>
      <c r="W127" s="41" t="s">
        <v>230</v>
      </c>
      <c r="X127" s="41" t="s">
        <v>230</v>
      </c>
      <c r="Y127" s="41" t="s">
        <v>230</v>
      </c>
      <c r="Z127" s="41">
        <v>0</v>
      </c>
      <c r="AA127" s="41">
        <v>0</v>
      </c>
      <c r="AB127" s="41">
        <v>0</v>
      </c>
      <c r="AC127" s="41">
        <v>0</v>
      </c>
      <c r="AD127" s="41">
        <v>0</v>
      </c>
      <c r="AE127" s="41">
        <v>0</v>
      </c>
      <c r="AF127" s="41">
        <v>0</v>
      </c>
      <c r="AG127" s="41">
        <v>0</v>
      </c>
      <c r="AH127" s="41">
        <v>4.8318447788938484E-2</v>
      </c>
      <c r="AI127" s="41">
        <v>0.11165658364581421</v>
      </c>
      <c r="AJ127" s="41">
        <v>0</v>
      </c>
      <c r="AK127" s="41">
        <v>0.11998210298143155</v>
      </c>
      <c r="AL127" s="41">
        <v>0.27995713441618425</v>
      </c>
      <c r="AM127" s="41">
        <v>0.4631718736209674</v>
      </c>
      <c r="AN127" s="41">
        <v>5.911336653123854E-2</v>
      </c>
      <c r="AO127" s="41">
        <v>0</v>
      </c>
      <c r="AP127" s="41">
        <v>0</v>
      </c>
      <c r="AQ127" s="41">
        <v>0.5222852401522059</v>
      </c>
      <c r="AR127" s="41">
        <v>4.8318447788938484E-2</v>
      </c>
      <c r="AS127" s="79">
        <v>10.809230512404257</v>
      </c>
      <c r="AT127" s="41">
        <v>0.4631718736209674</v>
      </c>
      <c r="AU127" s="41">
        <v>6.9972619060745964E-2</v>
      </c>
      <c r="AV127" s="41">
        <v>0</v>
      </c>
      <c r="AW127" s="41">
        <v>0</v>
      </c>
      <c r="AX127" s="41">
        <v>0.53314449268171338</v>
      </c>
      <c r="AY127" s="41">
        <v>0.11165658364581421</v>
      </c>
      <c r="AZ127" s="79">
        <v>4.7748594419913539</v>
      </c>
      <c r="BA127" s="41">
        <v>0.4631718736209674</v>
      </c>
      <c r="BB127" s="41">
        <v>0.1290859855919845</v>
      </c>
      <c r="BC127" s="41">
        <v>0</v>
      </c>
      <c r="BD127" s="41">
        <v>0</v>
      </c>
      <c r="BE127" s="41">
        <v>0.59225785921295193</v>
      </c>
      <c r="BF127" s="41">
        <v>0.1599750314347527</v>
      </c>
      <c r="BG127" s="41">
        <v>2.5539859792766135</v>
      </c>
      <c r="BH127" s="79">
        <v>3.7021893598096263</v>
      </c>
      <c r="BI127" s="41">
        <v>3.9950938860822709</v>
      </c>
      <c r="BJ127" s="41">
        <v>9.2320543203862311</v>
      </c>
      <c r="BK127" s="41">
        <v>0</v>
      </c>
      <c r="BL127" s="41">
        <v>9.9204297322263244</v>
      </c>
      <c r="BM127" s="41">
        <v>23.147577938694827</v>
      </c>
      <c r="BN127" s="41">
        <v>0.4631718736209674</v>
      </c>
      <c r="BO127" s="41">
        <v>-0.10072055180238812</v>
      </c>
      <c r="BP127" s="41">
        <v>0.1290859855919845</v>
      </c>
      <c r="BQ127" s="41">
        <v>0</v>
      </c>
      <c r="BR127" s="41">
        <v>0</v>
      </c>
      <c r="BS127" s="41">
        <v>0</v>
      </c>
      <c r="BT127" s="41">
        <v>0</v>
      </c>
      <c r="BU127" s="41">
        <v>0</v>
      </c>
      <c r="BV127" s="41">
        <v>0</v>
      </c>
      <c r="BW127" s="41">
        <v>0</v>
      </c>
      <c r="BX127" s="41">
        <v>0.27995713441618425</v>
      </c>
      <c r="BY127" s="41"/>
      <c r="BZ127" s="41">
        <v>0</v>
      </c>
      <c r="CA127" s="41">
        <v>0</v>
      </c>
      <c r="CB127" s="41">
        <v>0.49153730741056367</v>
      </c>
      <c r="CC127" s="41">
        <v>0.27995713441618425</v>
      </c>
      <c r="CD127" s="79">
        <v>1.5557987259408139</v>
      </c>
      <c r="CE127" s="41">
        <v>20.802250712872176</v>
      </c>
      <c r="CF127" s="41">
        <v>8.4544199015405812E-3</v>
      </c>
      <c r="CG127" s="41">
        <v>-1.6329439741663806E-3</v>
      </c>
      <c r="CH127" s="41">
        <v>6.8214759273742005E-3</v>
      </c>
      <c r="CI127" s="41">
        <v>4.2271699485779961E-4</v>
      </c>
      <c r="CJ127" s="41">
        <v>-8.1647198708319004E-5</v>
      </c>
      <c r="CK127" s="41">
        <v>3.4106979614948059E-4</v>
      </c>
      <c r="CL127" s="41"/>
      <c r="CM127" s="41">
        <v>-1.38186E-2</v>
      </c>
      <c r="CN127" s="41" t="s">
        <v>542</v>
      </c>
      <c r="CO127" s="41">
        <v>0</v>
      </c>
      <c r="CP127" s="41">
        <v>0</v>
      </c>
      <c r="CQ127" s="41">
        <v>-0.10072055180238812</v>
      </c>
      <c r="CR127" s="41">
        <v>0</v>
      </c>
      <c r="CS127" s="41">
        <v>0</v>
      </c>
      <c r="CT127" s="41">
        <v>-0.10072055180238812</v>
      </c>
      <c r="CU127" s="41">
        <v>0</v>
      </c>
      <c r="CV127" s="41">
        <v>9999</v>
      </c>
      <c r="CW127" s="87">
        <v>0</v>
      </c>
    </row>
    <row r="128" spans="1:101" s="21" customFormat="1">
      <c r="A128" s="21" t="s">
        <v>560</v>
      </c>
      <c r="B128" s="21" t="s">
        <v>587</v>
      </c>
      <c r="C128" s="41">
        <v>18</v>
      </c>
      <c r="D128" s="41">
        <v>0.82799999999999996</v>
      </c>
      <c r="E128" s="41">
        <v>-1.38186E-2</v>
      </c>
      <c r="F128" s="41">
        <v>0.24230296381278862</v>
      </c>
      <c r="G128" s="41">
        <v>0</v>
      </c>
      <c r="H128" s="41">
        <v>0</v>
      </c>
      <c r="I128" s="41" t="s">
        <v>542</v>
      </c>
      <c r="J128" s="41"/>
      <c r="K128" s="41"/>
      <c r="L128" s="41">
        <v>0.88993051549010438</v>
      </c>
      <c r="M128" s="41">
        <v>1.6729480681485854E-4</v>
      </c>
      <c r="N128" s="41">
        <v>1.6608734792155063E-4</v>
      </c>
      <c r="O128" s="41">
        <v>-1.3956786103986162E-2</v>
      </c>
      <c r="P128" s="41">
        <v>0</v>
      </c>
      <c r="Q128" s="41">
        <v>0</v>
      </c>
      <c r="R128" s="41">
        <v>4.8318447788938484E-2</v>
      </c>
      <c r="S128" s="41">
        <v>0.11165658364581421</v>
      </c>
      <c r="T128" s="41">
        <v>0</v>
      </c>
      <c r="U128" s="41">
        <v>0.11998210298143155</v>
      </c>
      <c r="V128" s="41" t="s">
        <v>230</v>
      </c>
      <c r="W128" s="41" t="s">
        <v>230</v>
      </c>
      <c r="X128" s="41" t="s">
        <v>230</v>
      </c>
      <c r="Y128" s="41" t="s">
        <v>230</v>
      </c>
      <c r="Z128" s="41">
        <v>0</v>
      </c>
      <c r="AA128" s="41">
        <v>0</v>
      </c>
      <c r="AB128" s="41">
        <v>0</v>
      </c>
      <c r="AC128" s="41">
        <v>0</v>
      </c>
      <c r="AD128" s="41">
        <v>0</v>
      </c>
      <c r="AE128" s="41">
        <v>0</v>
      </c>
      <c r="AF128" s="41">
        <v>0</v>
      </c>
      <c r="AG128" s="41">
        <v>0</v>
      </c>
      <c r="AH128" s="41">
        <v>4.8318447788938484E-2</v>
      </c>
      <c r="AI128" s="41">
        <v>0.11165658364581421</v>
      </c>
      <c r="AJ128" s="41">
        <v>0</v>
      </c>
      <c r="AK128" s="41">
        <v>0.11998210298143155</v>
      </c>
      <c r="AL128" s="41">
        <v>0.27995713441618425</v>
      </c>
      <c r="AM128" s="41">
        <v>0.4631718736209674</v>
      </c>
      <c r="AN128" s="41">
        <v>5.911336653123854E-2</v>
      </c>
      <c r="AO128" s="41">
        <v>0</v>
      </c>
      <c r="AP128" s="41">
        <v>0</v>
      </c>
      <c r="AQ128" s="41">
        <v>0.5222852401522059</v>
      </c>
      <c r="AR128" s="41">
        <v>4.8318447788938484E-2</v>
      </c>
      <c r="AS128" s="79">
        <v>10.809230512404257</v>
      </c>
      <c r="AT128" s="41">
        <v>0.4631718736209674</v>
      </c>
      <c r="AU128" s="41">
        <v>6.9972619060745964E-2</v>
      </c>
      <c r="AV128" s="41">
        <v>0</v>
      </c>
      <c r="AW128" s="41">
        <v>0</v>
      </c>
      <c r="AX128" s="41">
        <v>0.53314449268171338</v>
      </c>
      <c r="AY128" s="41">
        <v>0.11165658364581421</v>
      </c>
      <c r="AZ128" s="79">
        <v>4.7748594419913539</v>
      </c>
      <c r="BA128" s="41">
        <v>0.4631718736209674</v>
      </c>
      <c r="BB128" s="41">
        <v>0.1290859855919845</v>
      </c>
      <c r="BC128" s="41">
        <v>0</v>
      </c>
      <c r="BD128" s="41">
        <v>0</v>
      </c>
      <c r="BE128" s="41">
        <v>0.59225785921295193</v>
      </c>
      <c r="BF128" s="41">
        <v>0.1599750314347527</v>
      </c>
      <c r="BG128" s="41">
        <v>2.5539859792766135</v>
      </c>
      <c r="BH128" s="79">
        <v>3.7021893598096263</v>
      </c>
      <c r="BI128" s="41">
        <v>3.9950938860822709</v>
      </c>
      <c r="BJ128" s="41">
        <v>9.2320543203862311</v>
      </c>
      <c r="BK128" s="41">
        <v>0</v>
      </c>
      <c r="BL128" s="41">
        <v>9.9204297322263244</v>
      </c>
      <c r="BM128" s="41">
        <v>23.147577938694827</v>
      </c>
      <c r="BN128" s="41">
        <v>0.4631718736209674</v>
      </c>
      <c r="BO128" s="41">
        <v>-0.10072055180238812</v>
      </c>
      <c r="BP128" s="41">
        <v>0.1290859855919845</v>
      </c>
      <c r="BQ128" s="41">
        <v>0</v>
      </c>
      <c r="BR128" s="41">
        <v>0</v>
      </c>
      <c r="BS128" s="41">
        <v>0</v>
      </c>
      <c r="BT128" s="41">
        <v>0</v>
      </c>
      <c r="BU128" s="41">
        <v>0</v>
      </c>
      <c r="BV128" s="41">
        <v>0</v>
      </c>
      <c r="BW128" s="41">
        <v>0</v>
      </c>
      <c r="BX128" s="41">
        <v>0.27995713441618425</v>
      </c>
      <c r="BY128" s="41"/>
      <c r="BZ128" s="41">
        <v>0</v>
      </c>
      <c r="CA128" s="41">
        <v>0</v>
      </c>
      <c r="CB128" s="41">
        <v>0.49153730741056367</v>
      </c>
      <c r="CC128" s="41">
        <v>0.27995713441618425</v>
      </c>
      <c r="CD128" s="79">
        <v>1.5557987259408139</v>
      </c>
      <c r="CE128" s="41">
        <v>20.802250712872176</v>
      </c>
      <c r="CF128" s="41">
        <v>8.4544199015405812E-3</v>
      </c>
      <c r="CG128" s="41">
        <v>-1.6329439741663806E-3</v>
      </c>
      <c r="CH128" s="41">
        <v>6.8214759273742005E-3</v>
      </c>
      <c r="CI128" s="41">
        <v>4.2271699485779961E-4</v>
      </c>
      <c r="CJ128" s="41">
        <v>-8.1647198708319004E-5</v>
      </c>
      <c r="CK128" s="41">
        <v>3.4106979614948059E-4</v>
      </c>
      <c r="CL128" s="41"/>
      <c r="CM128" s="41">
        <v>-1.38186E-2</v>
      </c>
      <c r="CN128" s="41" t="s">
        <v>542</v>
      </c>
      <c r="CO128" s="41">
        <v>0</v>
      </c>
      <c r="CP128" s="41">
        <v>0</v>
      </c>
      <c r="CQ128" s="41">
        <v>-0.10072055180238812</v>
      </c>
      <c r="CR128" s="41">
        <v>0</v>
      </c>
      <c r="CS128" s="41">
        <v>0</v>
      </c>
      <c r="CT128" s="41">
        <v>-0.10072055180238812</v>
      </c>
      <c r="CU128" s="41">
        <v>0</v>
      </c>
      <c r="CV128" s="41">
        <v>9999</v>
      </c>
      <c r="CW128" s="87">
        <v>0</v>
      </c>
    </row>
    <row r="129" spans="1:101" s="21" customFormat="1">
      <c r="A129" s="21" t="s">
        <v>559</v>
      </c>
      <c r="B129" s="21" t="s">
        <v>588</v>
      </c>
      <c r="C129" s="41">
        <v>18</v>
      </c>
      <c r="D129" s="41">
        <v>0.82799999999999996</v>
      </c>
      <c r="E129" s="41">
        <v>-1.38186E-2</v>
      </c>
      <c r="F129" s="41">
        <v>0.24230296381278862</v>
      </c>
      <c r="G129" s="41">
        <v>0</v>
      </c>
      <c r="H129" s="41">
        <v>0</v>
      </c>
      <c r="I129" s="41" t="s">
        <v>542</v>
      </c>
      <c r="J129" s="41"/>
      <c r="K129" s="41"/>
      <c r="L129" s="41">
        <v>0.88993051549010438</v>
      </c>
      <c r="M129" s="41">
        <v>1.6729480681485854E-4</v>
      </c>
      <c r="N129" s="41">
        <v>1.6608734792155063E-4</v>
      </c>
      <c r="O129" s="41">
        <v>-1.3956786103986162E-2</v>
      </c>
      <c r="P129" s="41">
        <v>0</v>
      </c>
      <c r="Q129" s="41">
        <v>0</v>
      </c>
      <c r="R129" s="41">
        <v>4.8318447788938484E-2</v>
      </c>
      <c r="S129" s="41">
        <v>0.11165658364581421</v>
      </c>
      <c r="T129" s="41">
        <v>0</v>
      </c>
      <c r="U129" s="41">
        <v>0.11998210298143155</v>
      </c>
      <c r="V129" s="41" t="s">
        <v>230</v>
      </c>
      <c r="W129" s="41" t="s">
        <v>230</v>
      </c>
      <c r="X129" s="41" t="s">
        <v>230</v>
      </c>
      <c r="Y129" s="41" t="s">
        <v>230</v>
      </c>
      <c r="Z129" s="41">
        <v>0</v>
      </c>
      <c r="AA129" s="41">
        <v>0</v>
      </c>
      <c r="AB129" s="41">
        <v>0</v>
      </c>
      <c r="AC129" s="41">
        <v>0</v>
      </c>
      <c r="AD129" s="41">
        <v>0</v>
      </c>
      <c r="AE129" s="41">
        <v>0</v>
      </c>
      <c r="AF129" s="41">
        <v>0</v>
      </c>
      <c r="AG129" s="41">
        <v>0</v>
      </c>
      <c r="AH129" s="41">
        <v>4.8318447788938484E-2</v>
      </c>
      <c r="AI129" s="41">
        <v>0.11165658364581421</v>
      </c>
      <c r="AJ129" s="41">
        <v>0</v>
      </c>
      <c r="AK129" s="41">
        <v>0.11998210298143155</v>
      </c>
      <c r="AL129" s="41">
        <v>0.27995713441618425</v>
      </c>
      <c r="AM129" s="41">
        <v>0.4631718736209674</v>
      </c>
      <c r="AN129" s="41">
        <v>5.911336653123854E-2</v>
      </c>
      <c r="AO129" s="41">
        <v>0</v>
      </c>
      <c r="AP129" s="41">
        <v>0</v>
      </c>
      <c r="AQ129" s="41">
        <v>0.5222852401522059</v>
      </c>
      <c r="AR129" s="41">
        <v>4.8318447788938484E-2</v>
      </c>
      <c r="AS129" s="79">
        <v>10.809230512404257</v>
      </c>
      <c r="AT129" s="41">
        <v>0.4631718736209674</v>
      </c>
      <c r="AU129" s="41">
        <v>6.9972619060745964E-2</v>
      </c>
      <c r="AV129" s="41">
        <v>0</v>
      </c>
      <c r="AW129" s="41">
        <v>0</v>
      </c>
      <c r="AX129" s="41">
        <v>0.53314449268171338</v>
      </c>
      <c r="AY129" s="41">
        <v>0.11165658364581421</v>
      </c>
      <c r="AZ129" s="79">
        <v>4.7748594419913539</v>
      </c>
      <c r="BA129" s="41">
        <v>0.4631718736209674</v>
      </c>
      <c r="BB129" s="41">
        <v>0.1290859855919845</v>
      </c>
      <c r="BC129" s="41">
        <v>0</v>
      </c>
      <c r="BD129" s="41">
        <v>0</v>
      </c>
      <c r="BE129" s="41">
        <v>0.59225785921295193</v>
      </c>
      <c r="BF129" s="41">
        <v>0.1599750314347527</v>
      </c>
      <c r="BG129" s="41">
        <v>2.5539859792766135</v>
      </c>
      <c r="BH129" s="79">
        <v>3.7021893598096263</v>
      </c>
      <c r="BI129" s="41">
        <v>3.9950938860822709</v>
      </c>
      <c r="BJ129" s="41">
        <v>9.2320543203862311</v>
      </c>
      <c r="BK129" s="41">
        <v>0</v>
      </c>
      <c r="BL129" s="41">
        <v>9.9204297322263244</v>
      </c>
      <c r="BM129" s="41">
        <v>23.147577938694827</v>
      </c>
      <c r="BN129" s="41">
        <v>0.4631718736209674</v>
      </c>
      <c r="BO129" s="41">
        <v>-0.10072055180238812</v>
      </c>
      <c r="BP129" s="41">
        <v>0.1290859855919845</v>
      </c>
      <c r="BQ129" s="41">
        <v>0</v>
      </c>
      <c r="BR129" s="41">
        <v>0</v>
      </c>
      <c r="BS129" s="41">
        <v>0</v>
      </c>
      <c r="BT129" s="41">
        <v>0</v>
      </c>
      <c r="BU129" s="41">
        <v>0</v>
      </c>
      <c r="BV129" s="41">
        <v>0</v>
      </c>
      <c r="BW129" s="41">
        <v>0</v>
      </c>
      <c r="BX129" s="41">
        <v>0.27995713441618425</v>
      </c>
      <c r="BY129" s="41"/>
      <c r="BZ129" s="41">
        <v>0</v>
      </c>
      <c r="CA129" s="41">
        <v>0</v>
      </c>
      <c r="CB129" s="41">
        <v>0.49153730741056367</v>
      </c>
      <c r="CC129" s="41">
        <v>0.27995713441618425</v>
      </c>
      <c r="CD129" s="79">
        <v>1.5557987259408139</v>
      </c>
      <c r="CE129" s="41">
        <v>20.802250712872176</v>
      </c>
      <c r="CF129" s="41">
        <v>8.4544199015405812E-3</v>
      </c>
      <c r="CG129" s="41">
        <v>-1.6329439741663806E-3</v>
      </c>
      <c r="CH129" s="41">
        <v>6.8214759273742005E-3</v>
      </c>
      <c r="CI129" s="41">
        <v>4.2271699485779961E-4</v>
      </c>
      <c r="CJ129" s="41">
        <v>-8.1647198708319004E-5</v>
      </c>
      <c r="CK129" s="41">
        <v>3.4106979614948059E-4</v>
      </c>
      <c r="CL129" s="41"/>
      <c r="CM129" s="41">
        <v>-1.38186E-2</v>
      </c>
      <c r="CN129" s="41" t="s">
        <v>542</v>
      </c>
      <c r="CO129" s="41">
        <v>0</v>
      </c>
      <c r="CP129" s="41">
        <v>0</v>
      </c>
      <c r="CQ129" s="41">
        <v>-0.10072055180238812</v>
      </c>
      <c r="CR129" s="41">
        <v>0</v>
      </c>
      <c r="CS129" s="41">
        <v>0</v>
      </c>
      <c r="CT129" s="41">
        <v>-0.10072055180238812</v>
      </c>
      <c r="CU129" s="41">
        <v>0</v>
      </c>
      <c r="CV129" s="41">
        <v>9999</v>
      </c>
      <c r="CW129" s="87">
        <v>0</v>
      </c>
    </row>
    <row r="130" spans="1:101" s="21" customFormat="1">
      <c r="A130" s="21" t="s">
        <v>561</v>
      </c>
      <c r="B130" s="21" t="s">
        <v>589</v>
      </c>
      <c r="C130" s="41">
        <v>18</v>
      </c>
      <c r="D130" s="41">
        <v>0.82799999999999996</v>
      </c>
      <c r="E130" s="41">
        <v>-1.38186E-2</v>
      </c>
      <c r="F130" s="41">
        <v>0.24230296381278862</v>
      </c>
      <c r="G130" s="41">
        <v>0</v>
      </c>
      <c r="H130" s="41">
        <v>0</v>
      </c>
      <c r="I130" s="41" t="s">
        <v>542</v>
      </c>
      <c r="J130" s="41"/>
      <c r="K130" s="41"/>
      <c r="L130" s="41">
        <v>0.88993051549010438</v>
      </c>
      <c r="M130" s="41">
        <v>1.6729480681485854E-4</v>
      </c>
      <c r="N130" s="41">
        <v>1.6608734792155063E-4</v>
      </c>
      <c r="O130" s="41">
        <v>-1.3956786103986162E-2</v>
      </c>
      <c r="P130" s="41">
        <v>0</v>
      </c>
      <c r="Q130" s="41">
        <v>0</v>
      </c>
      <c r="R130" s="41">
        <v>4.8318447788938484E-2</v>
      </c>
      <c r="S130" s="41">
        <v>0.11165658364581421</v>
      </c>
      <c r="T130" s="41">
        <v>0</v>
      </c>
      <c r="U130" s="41">
        <v>0.11998210298143155</v>
      </c>
      <c r="V130" s="41" t="s">
        <v>230</v>
      </c>
      <c r="W130" s="41" t="s">
        <v>230</v>
      </c>
      <c r="X130" s="41" t="s">
        <v>230</v>
      </c>
      <c r="Y130" s="41" t="s">
        <v>230</v>
      </c>
      <c r="Z130" s="41">
        <v>0</v>
      </c>
      <c r="AA130" s="41">
        <v>0</v>
      </c>
      <c r="AB130" s="41">
        <v>0</v>
      </c>
      <c r="AC130" s="41">
        <v>0</v>
      </c>
      <c r="AD130" s="41">
        <v>0</v>
      </c>
      <c r="AE130" s="41">
        <v>0</v>
      </c>
      <c r="AF130" s="41">
        <v>0</v>
      </c>
      <c r="AG130" s="41">
        <v>0</v>
      </c>
      <c r="AH130" s="41">
        <v>4.8318447788938484E-2</v>
      </c>
      <c r="AI130" s="41">
        <v>0.11165658364581421</v>
      </c>
      <c r="AJ130" s="41">
        <v>0</v>
      </c>
      <c r="AK130" s="41">
        <v>0.11998210298143155</v>
      </c>
      <c r="AL130" s="41">
        <v>0.27995713441618425</v>
      </c>
      <c r="AM130" s="41">
        <v>0.4631718736209674</v>
      </c>
      <c r="AN130" s="41">
        <v>5.911336653123854E-2</v>
      </c>
      <c r="AO130" s="41">
        <v>0</v>
      </c>
      <c r="AP130" s="41">
        <v>0</v>
      </c>
      <c r="AQ130" s="41">
        <v>0.5222852401522059</v>
      </c>
      <c r="AR130" s="41">
        <v>4.8318447788938484E-2</v>
      </c>
      <c r="AS130" s="79">
        <v>10.809230512404257</v>
      </c>
      <c r="AT130" s="41">
        <v>0.4631718736209674</v>
      </c>
      <c r="AU130" s="41">
        <v>6.9972619060745964E-2</v>
      </c>
      <c r="AV130" s="41">
        <v>0</v>
      </c>
      <c r="AW130" s="41">
        <v>0</v>
      </c>
      <c r="AX130" s="41">
        <v>0.53314449268171338</v>
      </c>
      <c r="AY130" s="41">
        <v>0.11165658364581421</v>
      </c>
      <c r="AZ130" s="79">
        <v>4.7748594419913539</v>
      </c>
      <c r="BA130" s="41">
        <v>0.4631718736209674</v>
      </c>
      <c r="BB130" s="41">
        <v>0.1290859855919845</v>
      </c>
      <c r="BC130" s="41">
        <v>0</v>
      </c>
      <c r="BD130" s="41">
        <v>0</v>
      </c>
      <c r="BE130" s="41">
        <v>0.59225785921295193</v>
      </c>
      <c r="BF130" s="41">
        <v>0.1599750314347527</v>
      </c>
      <c r="BG130" s="41">
        <v>2.5539859792766135</v>
      </c>
      <c r="BH130" s="79">
        <v>3.7021893598096263</v>
      </c>
      <c r="BI130" s="41">
        <v>3.9950938860822709</v>
      </c>
      <c r="BJ130" s="41">
        <v>9.2320543203862311</v>
      </c>
      <c r="BK130" s="41">
        <v>0</v>
      </c>
      <c r="BL130" s="41">
        <v>9.9204297322263244</v>
      </c>
      <c r="BM130" s="41">
        <v>23.147577938694827</v>
      </c>
      <c r="BN130" s="41">
        <v>0.4631718736209674</v>
      </c>
      <c r="BO130" s="41">
        <v>-0.10072055180238812</v>
      </c>
      <c r="BP130" s="41">
        <v>0.1290859855919845</v>
      </c>
      <c r="BQ130" s="41">
        <v>0</v>
      </c>
      <c r="BR130" s="41">
        <v>0</v>
      </c>
      <c r="BS130" s="41">
        <v>0</v>
      </c>
      <c r="BT130" s="41">
        <v>0</v>
      </c>
      <c r="BU130" s="41">
        <v>0</v>
      </c>
      <c r="BV130" s="41">
        <v>0</v>
      </c>
      <c r="BW130" s="41">
        <v>0</v>
      </c>
      <c r="BX130" s="41">
        <v>0.27995713441618425</v>
      </c>
      <c r="BY130" s="41"/>
      <c r="BZ130" s="41">
        <v>0</v>
      </c>
      <c r="CA130" s="41">
        <v>0</v>
      </c>
      <c r="CB130" s="41">
        <v>0.49153730741056367</v>
      </c>
      <c r="CC130" s="41">
        <v>0.27995713441618425</v>
      </c>
      <c r="CD130" s="79">
        <v>1.5557987259408139</v>
      </c>
      <c r="CE130" s="41">
        <v>20.802250712872176</v>
      </c>
      <c r="CF130" s="41">
        <v>8.4544199015405812E-3</v>
      </c>
      <c r="CG130" s="41">
        <v>-1.6329439741663806E-3</v>
      </c>
      <c r="CH130" s="41">
        <v>6.8214759273742005E-3</v>
      </c>
      <c r="CI130" s="41">
        <v>4.2271699485779961E-4</v>
      </c>
      <c r="CJ130" s="41">
        <v>-8.1647198708319004E-5</v>
      </c>
      <c r="CK130" s="41">
        <v>3.4106979614948059E-4</v>
      </c>
      <c r="CL130" s="41"/>
      <c r="CM130" s="41">
        <v>-1.38186E-2</v>
      </c>
      <c r="CN130" s="41" t="s">
        <v>542</v>
      </c>
      <c r="CO130" s="41">
        <v>0</v>
      </c>
      <c r="CP130" s="41">
        <v>0</v>
      </c>
      <c r="CQ130" s="41">
        <v>-0.10072055180238812</v>
      </c>
      <c r="CR130" s="41">
        <v>0</v>
      </c>
      <c r="CS130" s="41">
        <v>0</v>
      </c>
      <c r="CT130" s="41">
        <v>-0.10072055180238812</v>
      </c>
      <c r="CU130" s="41">
        <v>0</v>
      </c>
      <c r="CV130" s="41">
        <v>9999</v>
      </c>
      <c r="CW130" s="87">
        <v>0</v>
      </c>
    </row>
    <row r="131" spans="1:101" s="21" customFormat="1">
      <c r="A131" s="21" t="s">
        <v>562</v>
      </c>
      <c r="B131" s="21" t="s">
        <v>590</v>
      </c>
      <c r="C131" s="41">
        <v>18</v>
      </c>
      <c r="D131" s="41">
        <v>0.82799999999999996</v>
      </c>
      <c r="E131" s="41">
        <v>-1.38186E-2</v>
      </c>
      <c r="F131" s="41">
        <v>0.24230296381278862</v>
      </c>
      <c r="G131" s="41">
        <v>0</v>
      </c>
      <c r="H131" s="41">
        <v>0</v>
      </c>
      <c r="I131" s="41" t="s">
        <v>542</v>
      </c>
      <c r="J131" s="41"/>
      <c r="K131" s="41"/>
      <c r="L131" s="41">
        <v>0.88993051549010438</v>
      </c>
      <c r="M131" s="41">
        <v>1.6729480681485854E-4</v>
      </c>
      <c r="N131" s="41">
        <v>1.6608734792155063E-4</v>
      </c>
      <c r="O131" s="41">
        <v>-1.3956786103986162E-2</v>
      </c>
      <c r="P131" s="41">
        <v>0</v>
      </c>
      <c r="Q131" s="41">
        <v>0</v>
      </c>
      <c r="R131" s="41">
        <v>4.8318447788938484E-2</v>
      </c>
      <c r="S131" s="41">
        <v>0.11165658364581421</v>
      </c>
      <c r="T131" s="41">
        <v>0</v>
      </c>
      <c r="U131" s="41">
        <v>0.11998210298143155</v>
      </c>
      <c r="V131" s="41" t="s">
        <v>230</v>
      </c>
      <c r="W131" s="41" t="s">
        <v>230</v>
      </c>
      <c r="X131" s="41" t="s">
        <v>230</v>
      </c>
      <c r="Y131" s="41" t="s">
        <v>230</v>
      </c>
      <c r="Z131" s="41">
        <v>0</v>
      </c>
      <c r="AA131" s="41">
        <v>0</v>
      </c>
      <c r="AB131" s="41">
        <v>0</v>
      </c>
      <c r="AC131" s="41">
        <v>0</v>
      </c>
      <c r="AD131" s="41">
        <v>0</v>
      </c>
      <c r="AE131" s="41">
        <v>0</v>
      </c>
      <c r="AF131" s="41">
        <v>0</v>
      </c>
      <c r="AG131" s="41">
        <v>0</v>
      </c>
      <c r="AH131" s="41">
        <v>4.8318447788938484E-2</v>
      </c>
      <c r="AI131" s="41">
        <v>0.11165658364581421</v>
      </c>
      <c r="AJ131" s="41">
        <v>0</v>
      </c>
      <c r="AK131" s="41">
        <v>0.11998210298143155</v>
      </c>
      <c r="AL131" s="41">
        <v>0.27995713441618425</v>
      </c>
      <c r="AM131" s="41">
        <v>0.4631718736209674</v>
      </c>
      <c r="AN131" s="41">
        <v>5.911336653123854E-2</v>
      </c>
      <c r="AO131" s="41">
        <v>0</v>
      </c>
      <c r="AP131" s="41">
        <v>0</v>
      </c>
      <c r="AQ131" s="41">
        <v>0.5222852401522059</v>
      </c>
      <c r="AR131" s="41">
        <v>4.8318447788938484E-2</v>
      </c>
      <c r="AS131" s="79">
        <v>10.809230512404257</v>
      </c>
      <c r="AT131" s="41">
        <v>0.4631718736209674</v>
      </c>
      <c r="AU131" s="41">
        <v>6.9972619060745964E-2</v>
      </c>
      <c r="AV131" s="41">
        <v>0</v>
      </c>
      <c r="AW131" s="41">
        <v>0</v>
      </c>
      <c r="AX131" s="41">
        <v>0.53314449268171338</v>
      </c>
      <c r="AY131" s="41">
        <v>0.11165658364581421</v>
      </c>
      <c r="AZ131" s="79">
        <v>4.7748594419913539</v>
      </c>
      <c r="BA131" s="41">
        <v>0.4631718736209674</v>
      </c>
      <c r="BB131" s="41">
        <v>0.1290859855919845</v>
      </c>
      <c r="BC131" s="41">
        <v>0</v>
      </c>
      <c r="BD131" s="41">
        <v>0</v>
      </c>
      <c r="BE131" s="41">
        <v>0.59225785921295193</v>
      </c>
      <c r="BF131" s="41">
        <v>0.1599750314347527</v>
      </c>
      <c r="BG131" s="41">
        <v>2.5539859792766135</v>
      </c>
      <c r="BH131" s="79">
        <v>3.7021893598096263</v>
      </c>
      <c r="BI131" s="41">
        <v>3.9950938860822709</v>
      </c>
      <c r="BJ131" s="41">
        <v>9.2320543203862311</v>
      </c>
      <c r="BK131" s="41">
        <v>0</v>
      </c>
      <c r="BL131" s="41">
        <v>9.9204297322263244</v>
      </c>
      <c r="BM131" s="41">
        <v>23.147577938694827</v>
      </c>
      <c r="BN131" s="41">
        <v>0.4631718736209674</v>
      </c>
      <c r="BO131" s="41">
        <v>-0.10072055180238812</v>
      </c>
      <c r="BP131" s="41">
        <v>0.1290859855919845</v>
      </c>
      <c r="BQ131" s="41">
        <v>0</v>
      </c>
      <c r="BR131" s="41">
        <v>0</v>
      </c>
      <c r="BS131" s="41">
        <v>0</v>
      </c>
      <c r="BT131" s="41">
        <v>0</v>
      </c>
      <c r="BU131" s="41">
        <v>0</v>
      </c>
      <c r="BV131" s="41">
        <v>0</v>
      </c>
      <c r="BW131" s="41">
        <v>0</v>
      </c>
      <c r="BX131" s="41">
        <v>0.27995713441618425</v>
      </c>
      <c r="BY131" s="41"/>
      <c r="BZ131" s="41">
        <v>0</v>
      </c>
      <c r="CA131" s="41">
        <v>0</v>
      </c>
      <c r="CB131" s="41">
        <v>0.49153730741056367</v>
      </c>
      <c r="CC131" s="41">
        <v>0.27995713441618425</v>
      </c>
      <c r="CD131" s="79">
        <v>1.5557987259408139</v>
      </c>
      <c r="CE131" s="41">
        <v>20.802250712872176</v>
      </c>
      <c r="CF131" s="41">
        <v>8.4544199015405812E-3</v>
      </c>
      <c r="CG131" s="41">
        <v>-1.6329439741663806E-3</v>
      </c>
      <c r="CH131" s="41">
        <v>6.8214759273742005E-3</v>
      </c>
      <c r="CI131" s="41">
        <v>4.2271699485779961E-4</v>
      </c>
      <c r="CJ131" s="41">
        <v>-8.1647198708319004E-5</v>
      </c>
      <c r="CK131" s="41">
        <v>3.4106979614948059E-4</v>
      </c>
      <c r="CL131" s="41"/>
      <c r="CM131" s="41">
        <v>-1.38186E-2</v>
      </c>
      <c r="CN131" s="41" t="s">
        <v>542</v>
      </c>
      <c r="CO131" s="41">
        <v>0</v>
      </c>
      <c r="CP131" s="41">
        <v>0</v>
      </c>
      <c r="CQ131" s="41">
        <v>-0.10072055180238812</v>
      </c>
      <c r="CR131" s="41">
        <v>0</v>
      </c>
      <c r="CS131" s="41">
        <v>0</v>
      </c>
      <c r="CT131" s="41">
        <v>-0.10072055180238812</v>
      </c>
      <c r="CU131" s="41">
        <v>0</v>
      </c>
      <c r="CV131" s="41">
        <v>9999</v>
      </c>
      <c r="CW131" s="87">
        <v>0</v>
      </c>
    </row>
    <row r="132" spans="1:101" s="21" customFormat="1">
      <c r="A132" s="21" t="s">
        <v>563</v>
      </c>
      <c r="B132" s="21" t="s">
        <v>591</v>
      </c>
      <c r="C132" s="41">
        <v>18</v>
      </c>
      <c r="D132" s="41">
        <v>0.82799999999999996</v>
      </c>
      <c r="E132" s="41">
        <v>-1.38186E-2</v>
      </c>
      <c r="F132" s="41">
        <v>0.24230296381278862</v>
      </c>
      <c r="G132" s="41">
        <v>0</v>
      </c>
      <c r="H132" s="41">
        <v>0</v>
      </c>
      <c r="I132" s="41" t="s">
        <v>542</v>
      </c>
      <c r="J132" s="41"/>
      <c r="K132" s="41"/>
      <c r="L132" s="41">
        <v>0.88993051549010438</v>
      </c>
      <c r="M132" s="41">
        <v>1.6729480681485854E-4</v>
      </c>
      <c r="N132" s="41">
        <v>1.6608734792155063E-4</v>
      </c>
      <c r="O132" s="41">
        <v>-1.3956786103986162E-2</v>
      </c>
      <c r="P132" s="41">
        <v>0</v>
      </c>
      <c r="Q132" s="41">
        <v>0</v>
      </c>
      <c r="R132" s="41">
        <v>4.8318447788938484E-2</v>
      </c>
      <c r="S132" s="41">
        <v>0.11165658364581421</v>
      </c>
      <c r="T132" s="41">
        <v>0</v>
      </c>
      <c r="U132" s="41">
        <v>0.11998210298143155</v>
      </c>
      <c r="V132" s="41" t="s">
        <v>230</v>
      </c>
      <c r="W132" s="41" t="s">
        <v>230</v>
      </c>
      <c r="X132" s="41" t="s">
        <v>230</v>
      </c>
      <c r="Y132" s="41" t="s">
        <v>230</v>
      </c>
      <c r="Z132" s="41">
        <v>0</v>
      </c>
      <c r="AA132" s="41">
        <v>0</v>
      </c>
      <c r="AB132" s="41">
        <v>0</v>
      </c>
      <c r="AC132" s="41">
        <v>0</v>
      </c>
      <c r="AD132" s="41">
        <v>0</v>
      </c>
      <c r="AE132" s="41">
        <v>0</v>
      </c>
      <c r="AF132" s="41">
        <v>0</v>
      </c>
      <c r="AG132" s="41">
        <v>0</v>
      </c>
      <c r="AH132" s="41">
        <v>4.8318447788938484E-2</v>
      </c>
      <c r="AI132" s="41">
        <v>0.11165658364581421</v>
      </c>
      <c r="AJ132" s="41">
        <v>0</v>
      </c>
      <c r="AK132" s="41">
        <v>0.11998210298143155</v>
      </c>
      <c r="AL132" s="41">
        <v>0.27995713441618425</v>
      </c>
      <c r="AM132" s="41">
        <v>0.4631718736209674</v>
      </c>
      <c r="AN132" s="41">
        <v>5.911336653123854E-2</v>
      </c>
      <c r="AO132" s="41">
        <v>0</v>
      </c>
      <c r="AP132" s="41">
        <v>0</v>
      </c>
      <c r="AQ132" s="41">
        <v>0.5222852401522059</v>
      </c>
      <c r="AR132" s="41">
        <v>4.8318447788938484E-2</v>
      </c>
      <c r="AS132" s="79">
        <v>10.809230512404257</v>
      </c>
      <c r="AT132" s="41">
        <v>0.4631718736209674</v>
      </c>
      <c r="AU132" s="41">
        <v>6.9972619060745964E-2</v>
      </c>
      <c r="AV132" s="41">
        <v>0</v>
      </c>
      <c r="AW132" s="41">
        <v>0</v>
      </c>
      <c r="AX132" s="41">
        <v>0.53314449268171338</v>
      </c>
      <c r="AY132" s="41">
        <v>0.11165658364581421</v>
      </c>
      <c r="AZ132" s="79">
        <v>4.7748594419913539</v>
      </c>
      <c r="BA132" s="41">
        <v>0.4631718736209674</v>
      </c>
      <c r="BB132" s="41">
        <v>0.1290859855919845</v>
      </c>
      <c r="BC132" s="41">
        <v>0</v>
      </c>
      <c r="BD132" s="41">
        <v>0</v>
      </c>
      <c r="BE132" s="41">
        <v>0.59225785921295193</v>
      </c>
      <c r="BF132" s="41">
        <v>0.1599750314347527</v>
      </c>
      <c r="BG132" s="41">
        <v>2.5539859792766135</v>
      </c>
      <c r="BH132" s="79">
        <v>3.7021893598096263</v>
      </c>
      <c r="BI132" s="41">
        <v>3.9950938860822709</v>
      </c>
      <c r="BJ132" s="41">
        <v>9.2320543203862311</v>
      </c>
      <c r="BK132" s="41">
        <v>0</v>
      </c>
      <c r="BL132" s="41">
        <v>9.9204297322263244</v>
      </c>
      <c r="BM132" s="41">
        <v>23.147577938694827</v>
      </c>
      <c r="BN132" s="41">
        <v>0.4631718736209674</v>
      </c>
      <c r="BO132" s="41">
        <v>-0.10072055180238812</v>
      </c>
      <c r="BP132" s="41">
        <v>0.1290859855919845</v>
      </c>
      <c r="BQ132" s="41">
        <v>0</v>
      </c>
      <c r="BR132" s="41">
        <v>0</v>
      </c>
      <c r="BS132" s="41">
        <v>0</v>
      </c>
      <c r="BT132" s="41">
        <v>0</v>
      </c>
      <c r="BU132" s="41">
        <v>0</v>
      </c>
      <c r="BV132" s="41">
        <v>0</v>
      </c>
      <c r="BW132" s="41">
        <v>0</v>
      </c>
      <c r="BX132" s="41">
        <v>0.27995713441618425</v>
      </c>
      <c r="BY132" s="41"/>
      <c r="BZ132" s="41">
        <v>0</v>
      </c>
      <c r="CA132" s="41">
        <v>0</v>
      </c>
      <c r="CB132" s="41">
        <v>0.49153730741056367</v>
      </c>
      <c r="CC132" s="41">
        <v>0.27995713441618425</v>
      </c>
      <c r="CD132" s="79">
        <v>1.5557987259408139</v>
      </c>
      <c r="CE132" s="41">
        <v>20.802250712872176</v>
      </c>
      <c r="CF132" s="41">
        <v>8.4544199015405812E-3</v>
      </c>
      <c r="CG132" s="41">
        <v>-1.6329439741663806E-3</v>
      </c>
      <c r="CH132" s="41">
        <v>6.8214759273742005E-3</v>
      </c>
      <c r="CI132" s="41">
        <v>4.2271699485779961E-4</v>
      </c>
      <c r="CJ132" s="41">
        <v>-8.1647198708319004E-5</v>
      </c>
      <c r="CK132" s="41">
        <v>3.4106979614948059E-4</v>
      </c>
      <c r="CL132" s="41"/>
      <c r="CM132" s="41">
        <v>-1.38186E-2</v>
      </c>
      <c r="CN132" s="41" t="s">
        <v>542</v>
      </c>
      <c r="CO132" s="41">
        <v>0</v>
      </c>
      <c r="CP132" s="41">
        <v>0</v>
      </c>
      <c r="CQ132" s="41">
        <v>-0.10072055180238812</v>
      </c>
      <c r="CR132" s="41">
        <v>0</v>
      </c>
      <c r="CS132" s="41">
        <v>0</v>
      </c>
      <c r="CT132" s="41">
        <v>-0.10072055180238812</v>
      </c>
      <c r="CU132" s="41">
        <v>0</v>
      </c>
      <c r="CV132" s="41">
        <v>9999</v>
      </c>
      <c r="CW132" s="87">
        <v>0</v>
      </c>
    </row>
    <row r="133" spans="1:101" s="21" customFormat="1">
      <c r="A133" s="21" t="s">
        <v>555</v>
      </c>
      <c r="B133" s="21" t="s">
        <v>592</v>
      </c>
      <c r="C133" s="41">
        <v>18</v>
      </c>
      <c r="D133" s="41">
        <v>0.82799999999999996</v>
      </c>
      <c r="E133" s="41">
        <v>-1.38186E-2</v>
      </c>
      <c r="F133" s="41">
        <v>0.24230296381278862</v>
      </c>
      <c r="G133" s="41">
        <v>0</v>
      </c>
      <c r="H133" s="41">
        <v>0</v>
      </c>
      <c r="I133" s="41" t="s">
        <v>542</v>
      </c>
      <c r="J133" s="41"/>
      <c r="K133" s="41"/>
      <c r="L133" s="41">
        <v>0.88993051549010438</v>
      </c>
      <c r="M133" s="41">
        <v>1.6729480681485854E-4</v>
      </c>
      <c r="N133" s="41">
        <v>1.6608734792155063E-4</v>
      </c>
      <c r="O133" s="41">
        <v>-1.3956786103986162E-2</v>
      </c>
      <c r="P133" s="41">
        <v>0</v>
      </c>
      <c r="Q133" s="41">
        <v>0</v>
      </c>
      <c r="R133" s="41">
        <v>4.8318447788938484E-2</v>
      </c>
      <c r="S133" s="41">
        <v>0.11165658364581421</v>
      </c>
      <c r="T133" s="41">
        <v>0</v>
      </c>
      <c r="U133" s="41">
        <v>0.11998210298143155</v>
      </c>
      <c r="V133" s="41" t="s">
        <v>230</v>
      </c>
      <c r="W133" s="41" t="s">
        <v>230</v>
      </c>
      <c r="X133" s="41" t="s">
        <v>230</v>
      </c>
      <c r="Y133" s="41" t="s">
        <v>230</v>
      </c>
      <c r="Z133" s="41">
        <v>0</v>
      </c>
      <c r="AA133" s="41">
        <v>0</v>
      </c>
      <c r="AB133" s="41">
        <v>0</v>
      </c>
      <c r="AC133" s="41">
        <v>0</v>
      </c>
      <c r="AD133" s="41">
        <v>0</v>
      </c>
      <c r="AE133" s="41">
        <v>0</v>
      </c>
      <c r="AF133" s="41">
        <v>0</v>
      </c>
      <c r="AG133" s="41">
        <v>0</v>
      </c>
      <c r="AH133" s="41">
        <v>4.8318447788938484E-2</v>
      </c>
      <c r="AI133" s="41">
        <v>0.11165658364581421</v>
      </c>
      <c r="AJ133" s="41">
        <v>0</v>
      </c>
      <c r="AK133" s="41">
        <v>0.11998210298143155</v>
      </c>
      <c r="AL133" s="41">
        <v>0.27995713441618425</v>
      </c>
      <c r="AM133" s="41">
        <v>0.4631718736209674</v>
      </c>
      <c r="AN133" s="41">
        <v>5.911336653123854E-2</v>
      </c>
      <c r="AO133" s="41">
        <v>0</v>
      </c>
      <c r="AP133" s="41">
        <v>0</v>
      </c>
      <c r="AQ133" s="41">
        <v>0.5222852401522059</v>
      </c>
      <c r="AR133" s="41">
        <v>4.8318447788938484E-2</v>
      </c>
      <c r="AS133" s="79">
        <v>10.809230512404257</v>
      </c>
      <c r="AT133" s="41">
        <v>0.4631718736209674</v>
      </c>
      <c r="AU133" s="41">
        <v>6.9972619060745964E-2</v>
      </c>
      <c r="AV133" s="41">
        <v>0</v>
      </c>
      <c r="AW133" s="41">
        <v>0</v>
      </c>
      <c r="AX133" s="41">
        <v>0.53314449268171338</v>
      </c>
      <c r="AY133" s="41">
        <v>0.11165658364581421</v>
      </c>
      <c r="AZ133" s="79">
        <v>4.7748594419913539</v>
      </c>
      <c r="BA133" s="41">
        <v>0.4631718736209674</v>
      </c>
      <c r="BB133" s="41">
        <v>0.1290859855919845</v>
      </c>
      <c r="BC133" s="41">
        <v>0</v>
      </c>
      <c r="BD133" s="41">
        <v>0</v>
      </c>
      <c r="BE133" s="41">
        <v>0.59225785921295193</v>
      </c>
      <c r="BF133" s="41">
        <v>0.1599750314347527</v>
      </c>
      <c r="BG133" s="41">
        <v>2.5539859792766135</v>
      </c>
      <c r="BH133" s="79">
        <v>3.7021893598096263</v>
      </c>
      <c r="BI133" s="41">
        <v>3.9950938860822709</v>
      </c>
      <c r="BJ133" s="41">
        <v>9.2320543203862311</v>
      </c>
      <c r="BK133" s="41">
        <v>0</v>
      </c>
      <c r="BL133" s="41">
        <v>9.9204297322263244</v>
      </c>
      <c r="BM133" s="41">
        <v>23.147577938694827</v>
      </c>
      <c r="BN133" s="41">
        <v>0.4631718736209674</v>
      </c>
      <c r="BO133" s="41">
        <v>-0.10072055180238812</v>
      </c>
      <c r="BP133" s="41">
        <v>0.1290859855919845</v>
      </c>
      <c r="BQ133" s="41">
        <v>0</v>
      </c>
      <c r="BR133" s="41">
        <v>0</v>
      </c>
      <c r="BS133" s="41">
        <v>0</v>
      </c>
      <c r="BT133" s="41">
        <v>0</v>
      </c>
      <c r="BU133" s="41">
        <v>0</v>
      </c>
      <c r="BV133" s="41">
        <v>0</v>
      </c>
      <c r="BW133" s="41">
        <v>0</v>
      </c>
      <c r="BX133" s="41">
        <v>0.27995713441618425</v>
      </c>
      <c r="BY133" s="41"/>
      <c r="BZ133" s="41">
        <v>0</v>
      </c>
      <c r="CA133" s="41">
        <v>0</v>
      </c>
      <c r="CB133" s="41">
        <v>0.49153730741056367</v>
      </c>
      <c r="CC133" s="41">
        <v>0.27995713441618425</v>
      </c>
      <c r="CD133" s="79">
        <v>1.5557987259408139</v>
      </c>
      <c r="CE133" s="41">
        <v>20.802250712872176</v>
      </c>
      <c r="CF133" s="41">
        <v>8.4544199015405812E-3</v>
      </c>
      <c r="CG133" s="41">
        <v>-1.6329439741663806E-3</v>
      </c>
      <c r="CH133" s="41">
        <v>6.8214759273742005E-3</v>
      </c>
      <c r="CI133" s="41">
        <v>4.2271699485779961E-4</v>
      </c>
      <c r="CJ133" s="41">
        <v>-8.1647198708319004E-5</v>
      </c>
      <c r="CK133" s="41">
        <v>3.4106979614948059E-4</v>
      </c>
      <c r="CL133" s="41"/>
      <c r="CM133" s="41">
        <v>-1.38186E-2</v>
      </c>
      <c r="CN133" s="41" t="s">
        <v>542</v>
      </c>
      <c r="CO133" s="41">
        <v>0</v>
      </c>
      <c r="CP133" s="41">
        <v>0</v>
      </c>
      <c r="CQ133" s="41">
        <v>-0.10072055180238812</v>
      </c>
      <c r="CR133" s="41">
        <v>0</v>
      </c>
      <c r="CS133" s="41">
        <v>0</v>
      </c>
      <c r="CT133" s="41">
        <v>-0.10072055180238812</v>
      </c>
      <c r="CU133" s="41">
        <v>0</v>
      </c>
      <c r="CV133" s="41">
        <v>9999</v>
      </c>
      <c r="CW133" s="87">
        <v>0</v>
      </c>
    </row>
    <row r="134" spans="1:101" s="21" customFormat="1">
      <c r="A134" s="21" t="s">
        <v>551</v>
      </c>
      <c r="B134" s="21" t="s">
        <v>593</v>
      </c>
      <c r="C134" s="41">
        <v>18</v>
      </c>
      <c r="D134" s="41">
        <v>0.82799999999999996</v>
      </c>
      <c r="E134" s="41">
        <v>-1.38186E-2</v>
      </c>
      <c r="F134" s="41">
        <v>0.24230296381278862</v>
      </c>
      <c r="G134" s="41">
        <v>0</v>
      </c>
      <c r="H134" s="41">
        <v>0</v>
      </c>
      <c r="I134" s="41" t="s">
        <v>542</v>
      </c>
      <c r="J134" s="41"/>
      <c r="K134" s="41"/>
      <c r="L134" s="41">
        <v>0.88993051549010438</v>
      </c>
      <c r="M134" s="41">
        <v>1.6729480681485854E-4</v>
      </c>
      <c r="N134" s="41">
        <v>1.6608734792155063E-4</v>
      </c>
      <c r="O134" s="41">
        <v>-1.3956786103986162E-2</v>
      </c>
      <c r="P134" s="41">
        <v>0</v>
      </c>
      <c r="Q134" s="41">
        <v>0</v>
      </c>
      <c r="R134" s="41">
        <v>4.8318447788938484E-2</v>
      </c>
      <c r="S134" s="41">
        <v>0.11165658364581421</v>
      </c>
      <c r="T134" s="41">
        <v>0</v>
      </c>
      <c r="U134" s="41">
        <v>0.11998210298143155</v>
      </c>
      <c r="V134" s="41" t="s">
        <v>230</v>
      </c>
      <c r="W134" s="41" t="s">
        <v>230</v>
      </c>
      <c r="X134" s="41" t="s">
        <v>230</v>
      </c>
      <c r="Y134" s="41" t="s">
        <v>230</v>
      </c>
      <c r="Z134" s="41">
        <v>0</v>
      </c>
      <c r="AA134" s="41">
        <v>0</v>
      </c>
      <c r="AB134" s="41">
        <v>0</v>
      </c>
      <c r="AC134" s="41">
        <v>0</v>
      </c>
      <c r="AD134" s="41">
        <v>0</v>
      </c>
      <c r="AE134" s="41">
        <v>0</v>
      </c>
      <c r="AF134" s="41">
        <v>0</v>
      </c>
      <c r="AG134" s="41">
        <v>0</v>
      </c>
      <c r="AH134" s="41">
        <v>4.8318447788938484E-2</v>
      </c>
      <c r="AI134" s="41">
        <v>0.11165658364581421</v>
      </c>
      <c r="AJ134" s="41">
        <v>0</v>
      </c>
      <c r="AK134" s="41">
        <v>0.11998210298143155</v>
      </c>
      <c r="AL134" s="41">
        <v>0.27995713441618425</v>
      </c>
      <c r="AM134" s="41">
        <v>0.4631718736209674</v>
      </c>
      <c r="AN134" s="41">
        <v>5.911336653123854E-2</v>
      </c>
      <c r="AO134" s="41">
        <v>0</v>
      </c>
      <c r="AP134" s="41">
        <v>0</v>
      </c>
      <c r="AQ134" s="41">
        <v>0.5222852401522059</v>
      </c>
      <c r="AR134" s="41">
        <v>4.8318447788938484E-2</v>
      </c>
      <c r="AS134" s="79">
        <v>10.809230512404257</v>
      </c>
      <c r="AT134" s="41">
        <v>0.4631718736209674</v>
      </c>
      <c r="AU134" s="41">
        <v>6.9972619060745964E-2</v>
      </c>
      <c r="AV134" s="41">
        <v>0</v>
      </c>
      <c r="AW134" s="41">
        <v>0</v>
      </c>
      <c r="AX134" s="41">
        <v>0.53314449268171338</v>
      </c>
      <c r="AY134" s="41">
        <v>0.11165658364581421</v>
      </c>
      <c r="AZ134" s="79">
        <v>4.7748594419913539</v>
      </c>
      <c r="BA134" s="41">
        <v>0.4631718736209674</v>
      </c>
      <c r="BB134" s="41">
        <v>0.1290859855919845</v>
      </c>
      <c r="BC134" s="41">
        <v>0</v>
      </c>
      <c r="BD134" s="41">
        <v>0</v>
      </c>
      <c r="BE134" s="41">
        <v>0.59225785921295193</v>
      </c>
      <c r="BF134" s="41">
        <v>0.1599750314347527</v>
      </c>
      <c r="BG134" s="41">
        <v>2.5539859792766135</v>
      </c>
      <c r="BH134" s="79">
        <v>3.7021893598096263</v>
      </c>
      <c r="BI134" s="41">
        <v>3.9950938860822709</v>
      </c>
      <c r="BJ134" s="41">
        <v>9.2320543203862311</v>
      </c>
      <c r="BK134" s="41">
        <v>0</v>
      </c>
      <c r="BL134" s="41">
        <v>9.9204297322263244</v>
      </c>
      <c r="BM134" s="41">
        <v>23.147577938694827</v>
      </c>
      <c r="BN134" s="41">
        <v>0.4631718736209674</v>
      </c>
      <c r="BO134" s="41">
        <v>-0.10072055180238812</v>
      </c>
      <c r="BP134" s="41">
        <v>0.1290859855919845</v>
      </c>
      <c r="BQ134" s="41">
        <v>0</v>
      </c>
      <c r="BR134" s="41">
        <v>0</v>
      </c>
      <c r="BS134" s="41">
        <v>0</v>
      </c>
      <c r="BT134" s="41">
        <v>0</v>
      </c>
      <c r="BU134" s="41">
        <v>0</v>
      </c>
      <c r="BV134" s="41">
        <v>0</v>
      </c>
      <c r="BW134" s="41">
        <v>0</v>
      </c>
      <c r="BX134" s="41">
        <v>0.27995713441618425</v>
      </c>
      <c r="BY134" s="41"/>
      <c r="BZ134" s="41">
        <v>0</v>
      </c>
      <c r="CA134" s="41">
        <v>0</v>
      </c>
      <c r="CB134" s="41">
        <v>0.49153730741056367</v>
      </c>
      <c r="CC134" s="41">
        <v>0.27995713441618425</v>
      </c>
      <c r="CD134" s="79">
        <v>1.5557987259408139</v>
      </c>
      <c r="CE134" s="41">
        <v>20.802250712872176</v>
      </c>
      <c r="CF134" s="41">
        <v>8.4544199015405812E-3</v>
      </c>
      <c r="CG134" s="41">
        <v>-1.6329439741663806E-3</v>
      </c>
      <c r="CH134" s="41">
        <v>6.8214759273742005E-3</v>
      </c>
      <c r="CI134" s="41">
        <v>4.2271699485779961E-4</v>
      </c>
      <c r="CJ134" s="41">
        <v>-8.1647198708319004E-5</v>
      </c>
      <c r="CK134" s="41">
        <v>3.4106979614948059E-4</v>
      </c>
      <c r="CL134" s="41"/>
      <c r="CM134" s="41">
        <v>-1.38186E-2</v>
      </c>
      <c r="CN134" s="41" t="s">
        <v>542</v>
      </c>
      <c r="CO134" s="41">
        <v>0</v>
      </c>
      <c r="CP134" s="41">
        <v>0</v>
      </c>
      <c r="CQ134" s="41">
        <v>-0.10072055180238812</v>
      </c>
      <c r="CR134" s="41">
        <v>0</v>
      </c>
      <c r="CS134" s="41">
        <v>0</v>
      </c>
      <c r="CT134" s="41">
        <v>-0.10072055180238812</v>
      </c>
      <c r="CU134" s="41">
        <v>0</v>
      </c>
      <c r="CV134" s="41">
        <v>9999</v>
      </c>
      <c r="CW134" s="87">
        <v>0</v>
      </c>
    </row>
    <row r="135" spans="1:101" s="21" customFormat="1">
      <c r="A135" s="21" t="s">
        <v>564</v>
      </c>
      <c r="B135" s="21" t="s">
        <v>594</v>
      </c>
      <c r="C135" s="41">
        <v>18</v>
      </c>
      <c r="D135" s="41">
        <v>0.82799999999999996</v>
      </c>
      <c r="E135" s="41">
        <v>-1.38186E-2</v>
      </c>
      <c r="F135" s="41">
        <v>0.24230296381278862</v>
      </c>
      <c r="G135" s="41">
        <v>0</v>
      </c>
      <c r="H135" s="41">
        <v>0</v>
      </c>
      <c r="I135" s="41" t="s">
        <v>542</v>
      </c>
      <c r="J135" s="41"/>
      <c r="K135" s="41"/>
      <c r="L135" s="41">
        <v>0.88993051549010438</v>
      </c>
      <c r="M135" s="41">
        <v>1.6729480681485854E-4</v>
      </c>
      <c r="N135" s="41">
        <v>1.6608734792155063E-4</v>
      </c>
      <c r="O135" s="41">
        <v>-1.3956786103986162E-2</v>
      </c>
      <c r="P135" s="41">
        <v>0</v>
      </c>
      <c r="Q135" s="41">
        <v>0</v>
      </c>
      <c r="R135" s="41">
        <v>4.8318447788938484E-2</v>
      </c>
      <c r="S135" s="41">
        <v>0.11165658364581421</v>
      </c>
      <c r="T135" s="41">
        <v>0</v>
      </c>
      <c r="U135" s="41">
        <v>0.11998210298143155</v>
      </c>
      <c r="V135" s="41" t="s">
        <v>230</v>
      </c>
      <c r="W135" s="41" t="s">
        <v>230</v>
      </c>
      <c r="X135" s="41" t="s">
        <v>230</v>
      </c>
      <c r="Y135" s="41" t="s">
        <v>230</v>
      </c>
      <c r="Z135" s="41">
        <v>0</v>
      </c>
      <c r="AA135" s="41">
        <v>0</v>
      </c>
      <c r="AB135" s="41">
        <v>0</v>
      </c>
      <c r="AC135" s="41">
        <v>0</v>
      </c>
      <c r="AD135" s="41">
        <v>0</v>
      </c>
      <c r="AE135" s="41">
        <v>0</v>
      </c>
      <c r="AF135" s="41">
        <v>0</v>
      </c>
      <c r="AG135" s="41">
        <v>0</v>
      </c>
      <c r="AH135" s="41">
        <v>4.8318447788938484E-2</v>
      </c>
      <c r="AI135" s="41">
        <v>0.11165658364581421</v>
      </c>
      <c r="AJ135" s="41">
        <v>0</v>
      </c>
      <c r="AK135" s="41">
        <v>0.11998210298143155</v>
      </c>
      <c r="AL135" s="41">
        <v>0.27995713441618425</v>
      </c>
      <c r="AM135" s="41">
        <v>0.4631718736209674</v>
      </c>
      <c r="AN135" s="41">
        <v>5.911336653123854E-2</v>
      </c>
      <c r="AO135" s="41">
        <v>0</v>
      </c>
      <c r="AP135" s="41">
        <v>0</v>
      </c>
      <c r="AQ135" s="41">
        <v>0.5222852401522059</v>
      </c>
      <c r="AR135" s="41">
        <v>4.8318447788938484E-2</v>
      </c>
      <c r="AS135" s="79">
        <v>10.809230512404257</v>
      </c>
      <c r="AT135" s="41">
        <v>0.4631718736209674</v>
      </c>
      <c r="AU135" s="41">
        <v>6.9972619060745964E-2</v>
      </c>
      <c r="AV135" s="41">
        <v>0</v>
      </c>
      <c r="AW135" s="41">
        <v>0</v>
      </c>
      <c r="AX135" s="41">
        <v>0.53314449268171338</v>
      </c>
      <c r="AY135" s="41">
        <v>0.11165658364581421</v>
      </c>
      <c r="AZ135" s="79">
        <v>4.7748594419913539</v>
      </c>
      <c r="BA135" s="41">
        <v>0.4631718736209674</v>
      </c>
      <c r="BB135" s="41">
        <v>0.1290859855919845</v>
      </c>
      <c r="BC135" s="41">
        <v>0</v>
      </c>
      <c r="BD135" s="41">
        <v>0</v>
      </c>
      <c r="BE135" s="41">
        <v>0.59225785921295193</v>
      </c>
      <c r="BF135" s="41">
        <v>0.1599750314347527</v>
      </c>
      <c r="BG135" s="41">
        <v>2.5539859792766135</v>
      </c>
      <c r="BH135" s="79">
        <v>3.7021893598096263</v>
      </c>
      <c r="BI135" s="41">
        <v>3.9950938860822709</v>
      </c>
      <c r="BJ135" s="41">
        <v>9.2320543203862311</v>
      </c>
      <c r="BK135" s="41">
        <v>0</v>
      </c>
      <c r="BL135" s="41">
        <v>9.9204297322263244</v>
      </c>
      <c r="BM135" s="41">
        <v>23.147577938694827</v>
      </c>
      <c r="BN135" s="41">
        <v>0.4631718736209674</v>
      </c>
      <c r="BO135" s="41">
        <v>-0.10072055180238812</v>
      </c>
      <c r="BP135" s="41">
        <v>0.1290859855919845</v>
      </c>
      <c r="BQ135" s="41">
        <v>0</v>
      </c>
      <c r="BR135" s="41">
        <v>0</v>
      </c>
      <c r="BS135" s="41">
        <v>0</v>
      </c>
      <c r="BT135" s="41">
        <v>0</v>
      </c>
      <c r="BU135" s="41">
        <v>0</v>
      </c>
      <c r="BV135" s="41">
        <v>0</v>
      </c>
      <c r="BW135" s="41">
        <v>0</v>
      </c>
      <c r="BX135" s="41">
        <v>0.27995713441618425</v>
      </c>
      <c r="BY135" s="41"/>
      <c r="BZ135" s="41">
        <v>0</v>
      </c>
      <c r="CA135" s="41">
        <v>0</v>
      </c>
      <c r="CB135" s="41">
        <v>0.49153730741056367</v>
      </c>
      <c r="CC135" s="41">
        <v>0.27995713441618425</v>
      </c>
      <c r="CD135" s="79">
        <v>1.5557987259408139</v>
      </c>
      <c r="CE135" s="41">
        <v>20.802250712872176</v>
      </c>
      <c r="CF135" s="41">
        <v>8.4544199015405812E-3</v>
      </c>
      <c r="CG135" s="41">
        <v>-1.6329439741663806E-3</v>
      </c>
      <c r="CH135" s="41">
        <v>6.8214759273742005E-3</v>
      </c>
      <c r="CI135" s="41">
        <v>4.2271699485779961E-4</v>
      </c>
      <c r="CJ135" s="41">
        <v>-8.1647198708319004E-5</v>
      </c>
      <c r="CK135" s="41">
        <v>3.4106979614948059E-4</v>
      </c>
      <c r="CL135" s="41"/>
      <c r="CM135" s="41">
        <v>-1.38186E-2</v>
      </c>
      <c r="CN135" s="41" t="s">
        <v>542</v>
      </c>
      <c r="CO135" s="41">
        <v>0</v>
      </c>
      <c r="CP135" s="41">
        <v>0</v>
      </c>
      <c r="CQ135" s="41">
        <v>-0.10072055180238812</v>
      </c>
      <c r="CR135" s="41">
        <v>0</v>
      </c>
      <c r="CS135" s="41">
        <v>0</v>
      </c>
      <c r="CT135" s="41">
        <v>-0.10072055180238812</v>
      </c>
      <c r="CU135" s="41">
        <v>0</v>
      </c>
      <c r="CV135" s="41">
        <v>9999</v>
      </c>
      <c r="CW135" s="87">
        <v>0</v>
      </c>
    </row>
    <row r="136" spans="1:101" s="21" customFormat="1">
      <c r="A136" s="21" t="s">
        <v>565</v>
      </c>
      <c r="B136" s="21" t="s">
        <v>595</v>
      </c>
      <c r="C136" s="41">
        <v>18</v>
      </c>
      <c r="D136" s="41">
        <v>0.82799999999999996</v>
      </c>
      <c r="E136" s="41">
        <v>-1.38186E-2</v>
      </c>
      <c r="F136" s="41">
        <v>0.24230296381278862</v>
      </c>
      <c r="G136" s="41">
        <v>0</v>
      </c>
      <c r="H136" s="41">
        <v>0</v>
      </c>
      <c r="I136" s="41" t="s">
        <v>542</v>
      </c>
      <c r="J136" s="41"/>
      <c r="K136" s="41"/>
      <c r="L136" s="41">
        <v>0.88993051549010438</v>
      </c>
      <c r="M136" s="41">
        <v>1.6729480681485854E-4</v>
      </c>
      <c r="N136" s="41">
        <v>1.6608734792155063E-4</v>
      </c>
      <c r="O136" s="41">
        <v>-1.3956786103986162E-2</v>
      </c>
      <c r="P136" s="41">
        <v>0</v>
      </c>
      <c r="Q136" s="41">
        <v>0</v>
      </c>
      <c r="R136" s="41">
        <v>4.8318447788938484E-2</v>
      </c>
      <c r="S136" s="41">
        <v>0.11165658364581421</v>
      </c>
      <c r="T136" s="41">
        <v>0</v>
      </c>
      <c r="U136" s="41">
        <v>0.11998210298143155</v>
      </c>
      <c r="V136" s="41" t="s">
        <v>230</v>
      </c>
      <c r="W136" s="41" t="s">
        <v>230</v>
      </c>
      <c r="X136" s="41" t="s">
        <v>230</v>
      </c>
      <c r="Y136" s="41" t="s">
        <v>230</v>
      </c>
      <c r="Z136" s="41">
        <v>0</v>
      </c>
      <c r="AA136" s="41">
        <v>0</v>
      </c>
      <c r="AB136" s="41">
        <v>0</v>
      </c>
      <c r="AC136" s="41">
        <v>0</v>
      </c>
      <c r="AD136" s="41">
        <v>0</v>
      </c>
      <c r="AE136" s="41">
        <v>0</v>
      </c>
      <c r="AF136" s="41">
        <v>0</v>
      </c>
      <c r="AG136" s="41">
        <v>0</v>
      </c>
      <c r="AH136" s="41">
        <v>4.8318447788938484E-2</v>
      </c>
      <c r="AI136" s="41">
        <v>0.11165658364581421</v>
      </c>
      <c r="AJ136" s="41">
        <v>0</v>
      </c>
      <c r="AK136" s="41">
        <v>0.11998210298143155</v>
      </c>
      <c r="AL136" s="41">
        <v>0.27995713441618425</v>
      </c>
      <c r="AM136" s="41">
        <v>0.4631718736209674</v>
      </c>
      <c r="AN136" s="41">
        <v>5.911336653123854E-2</v>
      </c>
      <c r="AO136" s="41">
        <v>0</v>
      </c>
      <c r="AP136" s="41">
        <v>0</v>
      </c>
      <c r="AQ136" s="41">
        <v>0.5222852401522059</v>
      </c>
      <c r="AR136" s="41">
        <v>4.8318447788938484E-2</v>
      </c>
      <c r="AS136" s="79">
        <v>10.809230512404257</v>
      </c>
      <c r="AT136" s="41">
        <v>0.4631718736209674</v>
      </c>
      <c r="AU136" s="41">
        <v>6.9972619060745964E-2</v>
      </c>
      <c r="AV136" s="41">
        <v>0</v>
      </c>
      <c r="AW136" s="41">
        <v>0</v>
      </c>
      <c r="AX136" s="41">
        <v>0.53314449268171338</v>
      </c>
      <c r="AY136" s="41">
        <v>0.11165658364581421</v>
      </c>
      <c r="AZ136" s="79">
        <v>4.7748594419913539</v>
      </c>
      <c r="BA136" s="41">
        <v>0.4631718736209674</v>
      </c>
      <c r="BB136" s="41">
        <v>0.1290859855919845</v>
      </c>
      <c r="BC136" s="41">
        <v>0</v>
      </c>
      <c r="BD136" s="41">
        <v>0</v>
      </c>
      <c r="BE136" s="41">
        <v>0.59225785921295193</v>
      </c>
      <c r="BF136" s="41">
        <v>0.1599750314347527</v>
      </c>
      <c r="BG136" s="41">
        <v>2.5539859792766135</v>
      </c>
      <c r="BH136" s="79">
        <v>3.7021893598096263</v>
      </c>
      <c r="BI136" s="41">
        <v>3.9950938860822709</v>
      </c>
      <c r="BJ136" s="41">
        <v>9.2320543203862311</v>
      </c>
      <c r="BK136" s="41">
        <v>0</v>
      </c>
      <c r="BL136" s="41">
        <v>9.9204297322263244</v>
      </c>
      <c r="BM136" s="41">
        <v>23.147577938694827</v>
      </c>
      <c r="BN136" s="41">
        <v>0.4631718736209674</v>
      </c>
      <c r="BO136" s="41">
        <v>-0.10072055180238812</v>
      </c>
      <c r="BP136" s="41">
        <v>0.1290859855919845</v>
      </c>
      <c r="BQ136" s="41">
        <v>0</v>
      </c>
      <c r="BR136" s="41">
        <v>0</v>
      </c>
      <c r="BS136" s="41">
        <v>0</v>
      </c>
      <c r="BT136" s="41">
        <v>0</v>
      </c>
      <c r="BU136" s="41">
        <v>0</v>
      </c>
      <c r="BV136" s="41">
        <v>0</v>
      </c>
      <c r="BW136" s="41">
        <v>0</v>
      </c>
      <c r="BX136" s="41">
        <v>0.27995713441618425</v>
      </c>
      <c r="BY136" s="41"/>
      <c r="BZ136" s="41">
        <v>0</v>
      </c>
      <c r="CA136" s="41">
        <v>0</v>
      </c>
      <c r="CB136" s="41">
        <v>0.49153730741056367</v>
      </c>
      <c r="CC136" s="41">
        <v>0.27995713441618425</v>
      </c>
      <c r="CD136" s="79">
        <v>1.5557987259408139</v>
      </c>
      <c r="CE136" s="41">
        <v>20.802250712872176</v>
      </c>
      <c r="CF136" s="41">
        <v>8.4544199015405812E-3</v>
      </c>
      <c r="CG136" s="41">
        <v>-1.6329439741663806E-3</v>
      </c>
      <c r="CH136" s="41">
        <v>6.8214759273742005E-3</v>
      </c>
      <c r="CI136" s="41">
        <v>4.2271699485779961E-4</v>
      </c>
      <c r="CJ136" s="41">
        <v>-8.1647198708319004E-5</v>
      </c>
      <c r="CK136" s="41">
        <v>3.4106979614948059E-4</v>
      </c>
      <c r="CL136" s="41"/>
      <c r="CM136" s="41">
        <v>-1.38186E-2</v>
      </c>
      <c r="CN136" s="41" t="s">
        <v>542</v>
      </c>
      <c r="CO136" s="41">
        <v>0</v>
      </c>
      <c r="CP136" s="41">
        <v>0</v>
      </c>
      <c r="CQ136" s="41">
        <v>-0.10072055180238812</v>
      </c>
      <c r="CR136" s="41">
        <v>0</v>
      </c>
      <c r="CS136" s="41">
        <v>0</v>
      </c>
      <c r="CT136" s="41">
        <v>-0.10072055180238812</v>
      </c>
      <c r="CU136" s="41">
        <v>0</v>
      </c>
      <c r="CV136" s="41">
        <v>9999</v>
      </c>
      <c r="CW136" s="87">
        <v>0</v>
      </c>
    </row>
    <row r="137" spans="1:101" s="21" customFormat="1">
      <c r="A137" s="21" t="s">
        <v>566</v>
      </c>
      <c r="B137" s="21" t="s">
        <v>596</v>
      </c>
      <c r="C137" s="41">
        <v>18</v>
      </c>
      <c r="D137" s="41">
        <v>0.82799999999999996</v>
      </c>
      <c r="E137" s="41">
        <v>-1.38186E-2</v>
      </c>
      <c r="F137" s="41">
        <v>0.24230296381278862</v>
      </c>
      <c r="G137" s="41">
        <v>0</v>
      </c>
      <c r="H137" s="41">
        <v>0</v>
      </c>
      <c r="I137" s="41" t="s">
        <v>542</v>
      </c>
      <c r="J137" s="41"/>
      <c r="K137" s="41"/>
      <c r="L137" s="41">
        <v>0.88993051549010438</v>
      </c>
      <c r="M137" s="41">
        <v>1.6729480681485854E-4</v>
      </c>
      <c r="N137" s="41">
        <v>1.6608734792155063E-4</v>
      </c>
      <c r="O137" s="41">
        <v>-1.3956786103986162E-2</v>
      </c>
      <c r="P137" s="41">
        <v>0</v>
      </c>
      <c r="Q137" s="41">
        <v>0</v>
      </c>
      <c r="R137" s="41">
        <v>4.8318447788938484E-2</v>
      </c>
      <c r="S137" s="41">
        <v>0.11165658364581421</v>
      </c>
      <c r="T137" s="41">
        <v>0</v>
      </c>
      <c r="U137" s="41">
        <v>0.11998210298143155</v>
      </c>
      <c r="V137" s="41" t="s">
        <v>230</v>
      </c>
      <c r="W137" s="41" t="s">
        <v>230</v>
      </c>
      <c r="X137" s="41" t="s">
        <v>230</v>
      </c>
      <c r="Y137" s="41" t="s">
        <v>230</v>
      </c>
      <c r="Z137" s="41">
        <v>0</v>
      </c>
      <c r="AA137" s="41">
        <v>0</v>
      </c>
      <c r="AB137" s="41">
        <v>0</v>
      </c>
      <c r="AC137" s="41">
        <v>0</v>
      </c>
      <c r="AD137" s="41">
        <v>0</v>
      </c>
      <c r="AE137" s="41">
        <v>0</v>
      </c>
      <c r="AF137" s="41">
        <v>0</v>
      </c>
      <c r="AG137" s="41">
        <v>0</v>
      </c>
      <c r="AH137" s="41">
        <v>4.8318447788938484E-2</v>
      </c>
      <c r="AI137" s="41">
        <v>0.11165658364581421</v>
      </c>
      <c r="AJ137" s="41">
        <v>0</v>
      </c>
      <c r="AK137" s="41">
        <v>0.11998210298143155</v>
      </c>
      <c r="AL137" s="41">
        <v>0.27995713441618425</v>
      </c>
      <c r="AM137" s="41">
        <v>0.4631718736209674</v>
      </c>
      <c r="AN137" s="41">
        <v>5.911336653123854E-2</v>
      </c>
      <c r="AO137" s="41">
        <v>0</v>
      </c>
      <c r="AP137" s="41">
        <v>0</v>
      </c>
      <c r="AQ137" s="41">
        <v>0.5222852401522059</v>
      </c>
      <c r="AR137" s="41">
        <v>4.8318447788938484E-2</v>
      </c>
      <c r="AS137" s="79">
        <v>10.809230512404257</v>
      </c>
      <c r="AT137" s="41">
        <v>0.4631718736209674</v>
      </c>
      <c r="AU137" s="41">
        <v>6.9972619060745964E-2</v>
      </c>
      <c r="AV137" s="41">
        <v>0</v>
      </c>
      <c r="AW137" s="41">
        <v>0</v>
      </c>
      <c r="AX137" s="41">
        <v>0.53314449268171338</v>
      </c>
      <c r="AY137" s="41">
        <v>0.11165658364581421</v>
      </c>
      <c r="AZ137" s="79">
        <v>4.7748594419913539</v>
      </c>
      <c r="BA137" s="41">
        <v>0.4631718736209674</v>
      </c>
      <c r="BB137" s="41">
        <v>0.1290859855919845</v>
      </c>
      <c r="BC137" s="41">
        <v>0</v>
      </c>
      <c r="BD137" s="41">
        <v>0</v>
      </c>
      <c r="BE137" s="41">
        <v>0.59225785921295193</v>
      </c>
      <c r="BF137" s="41">
        <v>0.1599750314347527</v>
      </c>
      <c r="BG137" s="41">
        <v>2.5539859792766135</v>
      </c>
      <c r="BH137" s="79">
        <v>3.7021893598096263</v>
      </c>
      <c r="BI137" s="41">
        <v>3.9950938860822709</v>
      </c>
      <c r="BJ137" s="41">
        <v>9.2320543203862311</v>
      </c>
      <c r="BK137" s="41">
        <v>0</v>
      </c>
      <c r="BL137" s="41">
        <v>9.9204297322263244</v>
      </c>
      <c r="BM137" s="41">
        <v>23.147577938694827</v>
      </c>
      <c r="BN137" s="41">
        <v>0.4631718736209674</v>
      </c>
      <c r="BO137" s="41">
        <v>-0.10072055180238812</v>
      </c>
      <c r="BP137" s="41">
        <v>0.1290859855919845</v>
      </c>
      <c r="BQ137" s="41">
        <v>0</v>
      </c>
      <c r="BR137" s="41">
        <v>0</v>
      </c>
      <c r="BS137" s="41">
        <v>0</v>
      </c>
      <c r="BT137" s="41">
        <v>0</v>
      </c>
      <c r="BU137" s="41">
        <v>0</v>
      </c>
      <c r="BV137" s="41">
        <v>0</v>
      </c>
      <c r="BW137" s="41">
        <v>0</v>
      </c>
      <c r="BX137" s="41">
        <v>0.27995713441618425</v>
      </c>
      <c r="BY137" s="41"/>
      <c r="BZ137" s="41">
        <v>0</v>
      </c>
      <c r="CA137" s="41">
        <v>0</v>
      </c>
      <c r="CB137" s="41">
        <v>0.49153730741056367</v>
      </c>
      <c r="CC137" s="41">
        <v>0.27995713441618425</v>
      </c>
      <c r="CD137" s="79">
        <v>1.5557987259408139</v>
      </c>
      <c r="CE137" s="41">
        <v>20.802250712872176</v>
      </c>
      <c r="CF137" s="41">
        <v>8.4544199015405812E-3</v>
      </c>
      <c r="CG137" s="41">
        <v>-1.6329439741663806E-3</v>
      </c>
      <c r="CH137" s="41">
        <v>6.8214759273742005E-3</v>
      </c>
      <c r="CI137" s="41">
        <v>4.2271699485779961E-4</v>
      </c>
      <c r="CJ137" s="41">
        <v>-8.1647198708319004E-5</v>
      </c>
      <c r="CK137" s="41">
        <v>3.4106979614948059E-4</v>
      </c>
      <c r="CL137" s="41"/>
      <c r="CM137" s="41">
        <v>-1.38186E-2</v>
      </c>
      <c r="CN137" s="41" t="s">
        <v>542</v>
      </c>
      <c r="CO137" s="41">
        <v>0</v>
      </c>
      <c r="CP137" s="41">
        <v>0</v>
      </c>
      <c r="CQ137" s="41">
        <v>-0.10072055180238812</v>
      </c>
      <c r="CR137" s="41">
        <v>0</v>
      </c>
      <c r="CS137" s="41">
        <v>0</v>
      </c>
      <c r="CT137" s="41">
        <v>-0.10072055180238812</v>
      </c>
      <c r="CU137" s="41">
        <v>0</v>
      </c>
      <c r="CV137" s="41">
        <v>9999</v>
      </c>
      <c r="CW137" s="87">
        <v>0</v>
      </c>
    </row>
    <row r="138" spans="1:101" s="21" customFormat="1">
      <c r="A138" s="21" t="s">
        <v>567</v>
      </c>
      <c r="B138" s="21" t="s">
        <v>597</v>
      </c>
      <c r="C138" s="41">
        <v>18</v>
      </c>
      <c r="D138" s="41">
        <v>0.82799999999999996</v>
      </c>
      <c r="E138" s="41">
        <v>-1.38186E-2</v>
      </c>
      <c r="F138" s="41">
        <v>0.24230296381278862</v>
      </c>
      <c r="G138" s="41">
        <v>0</v>
      </c>
      <c r="H138" s="41">
        <v>0</v>
      </c>
      <c r="I138" s="41" t="s">
        <v>542</v>
      </c>
      <c r="J138" s="41"/>
      <c r="K138" s="41"/>
      <c r="L138" s="41">
        <v>0.88993051549010438</v>
      </c>
      <c r="M138" s="41">
        <v>1.6729480681485854E-4</v>
      </c>
      <c r="N138" s="41">
        <v>1.6608734792155063E-4</v>
      </c>
      <c r="O138" s="41">
        <v>-1.3956786103986162E-2</v>
      </c>
      <c r="P138" s="41">
        <v>0</v>
      </c>
      <c r="Q138" s="41">
        <v>0</v>
      </c>
      <c r="R138" s="41">
        <v>4.8318447788938484E-2</v>
      </c>
      <c r="S138" s="41">
        <v>0.11165658364581421</v>
      </c>
      <c r="T138" s="41">
        <v>0</v>
      </c>
      <c r="U138" s="41">
        <v>0.11998210298143155</v>
      </c>
      <c r="V138" s="41" t="s">
        <v>230</v>
      </c>
      <c r="W138" s="41" t="s">
        <v>230</v>
      </c>
      <c r="X138" s="41" t="s">
        <v>230</v>
      </c>
      <c r="Y138" s="41" t="s">
        <v>230</v>
      </c>
      <c r="Z138" s="41">
        <v>0</v>
      </c>
      <c r="AA138" s="41">
        <v>0</v>
      </c>
      <c r="AB138" s="41">
        <v>0</v>
      </c>
      <c r="AC138" s="41">
        <v>0</v>
      </c>
      <c r="AD138" s="41">
        <v>0</v>
      </c>
      <c r="AE138" s="41">
        <v>0</v>
      </c>
      <c r="AF138" s="41">
        <v>0</v>
      </c>
      <c r="AG138" s="41">
        <v>0</v>
      </c>
      <c r="AH138" s="41">
        <v>4.8318447788938484E-2</v>
      </c>
      <c r="AI138" s="41">
        <v>0.11165658364581421</v>
      </c>
      <c r="AJ138" s="41">
        <v>0</v>
      </c>
      <c r="AK138" s="41">
        <v>0.11998210298143155</v>
      </c>
      <c r="AL138" s="41">
        <v>0.27995713441618425</v>
      </c>
      <c r="AM138" s="41">
        <v>0.4631718736209674</v>
      </c>
      <c r="AN138" s="41">
        <v>5.911336653123854E-2</v>
      </c>
      <c r="AO138" s="41">
        <v>0</v>
      </c>
      <c r="AP138" s="41">
        <v>0</v>
      </c>
      <c r="AQ138" s="41">
        <v>0.5222852401522059</v>
      </c>
      <c r="AR138" s="41">
        <v>4.8318447788938484E-2</v>
      </c>
      <c r="AS138" s="79">
        <v>10.809230512404257</v>
      </c>
      <c r="AT138" s="41">
        <v>0.4631718736209674</v>
      </c>
      <c r="AU138" s="41">
        <v>6.9972619060745964E-2</v>
      </c>
      <c r="AV138" s="41">
        <v>0</v>
      </c>
      <c r="AW138" s="41">
        <v>0</v>
      </c>
      <c r="AX138" s="41">
        <v>0.53314449268171338</v>
      </c>
      <c r="AY138" s="41">
        <v>0.11165658364581421</v>
      </c>
      <c r="AZ138" s="79">
        <v>4.7748594419913539</v>
      </c>
      <c r="BA138" s="41">
        <v>0.4631718736209674</v>
      </c>
      <c r="BB138" s="41">
        <v>0.1290859855919845</v>
      </c>
      <c r="BC138" s="41">
        <v>0</v>
      </c>
      <c r="BD138" s="41">
        <v>0</v>
      </c>
      <c r="BE138" s="41">
        <v>0.59225785921295193</v>
      </c>
      <c r="BF138" s="41">
        <v>0.1599750314347527</v>
      </c>
      <c r="BG138" s="41">
        <v>2.5539859792766135</v>
      </c>
      <c r="BH138" s="79">
        <v>3.7021893598096263</v>
      </c>
      <c r="BI138" s="41">
        <v>3.9950938860822709</v>
      </c>
      <c r="BJ138" s="41">
        <v>9.2320543203862311</v>
      </c>
      <c r="BK138" s="41">
        <v>0</v>
      </c>
      <c r="BL138" s="41">
        <v>9.9204297322263244</v>
      </c>
      <c r="BM138" s="41">
        <v>23.147577938694827</v>
      </c>
      <c r="BN138" s="41">
        <v>0.4631718736209674</v>
      </c>
      <c r="BO138" s="41">
        <v>-0.10072055180238812</v>
      </c>
      <c r="BP138" s="41">
        <v>0.1290859855919845</v>
      </c>
      <c r="BQ138" s="41">
        <v>0</v>
      </c>
      <c r="BR138" s="41">
        <v>0</v>
      </c>
      <c r="BS138" s="41">
        <v>0</v>
      </c>
      <c r="BT138" s="41">
        <v>0</v>
      </c>
      <c r="BU138" s="41">
        <v>0</v>
      </c>
      <c r="BV138" s="41">
        <v>0</v>
      </c>
      <c r="BW138" s="41">
        <v>0</v>
      </c>
      <c r="BX138" s="41">
        <v>0.27995713441618425</v>
      </c>
      <c r="BY138" s="41"/>
      <c r="BZ138" s="41">
        <v>0</v>
      </c>
      <c r="CA138" s="41">
        <v>0</v>
      </c>
      <c r="CB138" s="41">
        <v>0.49153730741056367</v>
      </c>
      <c r="CC138" s="41">
        <v>0.27995713441618425</v>
      </c>
      <c r="CD138" s="79">
        <v>1.5557987259408139</v>
      </c>
      <c r="CE138" s="41">
        <v>20.802250712872176</v>
      </c>
      <c r="CF138" s="41">
        <v>8.4544199015405812E-3</v>
      </c>
      <c r="CG138" s="41">
        <v>-1.6329439741663806E-3</v>
      </c>
      <c r="CH138" s="41">
        <v>6.8214759273742005E-3</v>
      </c>
      <c r="CI138" s="41">
        <v>4.2271699485779961E-4</v>
      </c>
      <c r="CJ138" s="41">
        <v>-8.1647198708319004E-5</v>
      </c>
      <c r="CK138" s="41">
        <v>3.4106979614948059E-4</v>
      </c>
      <c r="CL138" s="41"/>
      <c r="CM138" s="41">
        <v>-1.38186E-2</v>
      </c>
      <c r="CN138" s="41" t="s">
        <v>542</v>
      </c>
      <c r="CO138" s="41">
        <v>0</v>
      </c>
      <c r="CP138" s="41">
        <v>0</v>
      </c>
      <c r="CQ138" s="41">
        <v>-0.10072055180238812</v>
      </c>
      <c r="CR138" s="41">
        <v>0</v>
      </c>
      <c r="CS138" s="41">
        <v>0</v>
      </c>
      <c r="CT138" s="41">
        <v>-0.10072055180238812</v>
      </c>
      <c r="CU138" s="41">
        <v>0</v>
      </c>
      <c r="CV138" s="41">
        <v>9999</v>
      </c>
      <c r="CW138" s="87">
        <v>0</v>
      </c>
    </row>
    <row r="139" spans="1:101" s="21" customFormat="1">
      <c r="A139" s="21" t="s">
        <v>558</v>
      </c>
      <c r="B139" s="21" t="s">
        <v>598</v>
      </c>
      <c r="C139" s="41">
        <v>18</v>
      </c>
      <c r="D139" s="41">
        <v>0.82799999999999996</v>
      </c>
      <c r="E139" s="41">
        <v>-1.38186E-2</v>
      </c>
      <c r="F139" s="41">
        <v>0.24230296381278862</v>
      </c>
      <c r="G139" s="41">
        <v>0</v>
      </c>
      <c r="H139" s="41">
        <v>0</v>
      </c>
      <c r="I139" s="41" t="s">
        <v>542</v>
      </c>
      <c r="J139" s="41"/>
      <c r="K139" s="41"/>
      <c r="L139" s="41">
        <v>0.88993051549010438</v>
      </c>
      <c r="M139" s="41">
        <v>1.6729480681485854E-4</v>
      </c>
      <c r="N139" s="41">
        <v>1.6608734792155063E-4</v>
      </c>
      <c r="O139" s="41">
        <v>-1.3956786103986162E-2</v>
      </c>
      <c r="P139" s="41">
        <v>0</v>
      </c>
      <c r="Q139" s="41">
        <v>0</v>
      </c>
      <c r="R139" s="41">
        <v>4.8318447788938484E-2</v>
      </c>
      <c r="S139" s="41">
        <v>0.11165658364581421</v>
      </c>
      <c r="T139" s="41">
        <v>0</v>
      </c>
      <c r="U139" s="41">
        <v>0.11998210298143155</v>
      </c>
      <c r="V139" s="41" t="s">
        <v>230</v>
      </c>
      <c r="W139" s="41" t="s">
        <v>230</v>
      </c>
      <c r="X139" s="41" t="s">
        <v>230</v>
      </c>
      <c r="Y139" s="41" t="s">
        <v>230</v>
      </c>
      <c r="Z139" s="41">
        <v>0</v>
      </c>
      <c r="AA139" s="41">
        <v>0</v>
      </c>
      <c r="AB139" s="41">
        <v>0</v>
      </c>
      <c r="AC139" s="41">
        <v>0</v>
      </c>
      <c r="AD139" s="41">
        <v>0</v>
      </c>
      <c r="AE139" s="41">
        <v>0</v>
      </c>
      <c r="AF139" s="41">
        <v>0</v>
      </c>
      <c r="AG139" s="41">
        <v>0</v>
      </c>
      <c r="AH139" s="41">
        <v>4.8318447788938484E-2</v>
      </c>
      <c r="AI139" s="41">
        <v>0.11165658364581421</v>
      </c>
      <c r="AJ139" s="41">
        <v>0</v>
      </c>
      <c r="AK139" s="41">
        <v>0.11998210298143155</v>
      </c>
      <c r="AL139" s="41">
        <v>0.27995713441618425</v>
      </c>
      <c r="AM139" s="41">
        <v>0.4631718736209674</v>
      </c>
      <c r="AN139" s="41">
        <v>5.911336653123854E-2</v>
      </c>
      <c r="AO139" s="41">
        <v>0</v>
      </c>
      <c r="AP139" s="41">
        <v>0</v>
      </c>
      <c r="AQ139" s="41">
        <v>0.5222852401522059</v>
      </c>
      <c r="AR139" s="41">
        <v>4.8318447788938484E-2</v>
      </c>
      <c r="AS139" s="79">
        <v>10.809230512404257</v>
      </c>
      <c r="AT139" s="41">
        <v>0.4631718736209674</v>
      </c>
      <c r="AU139" s="41">
        <v>6.9972619060745964E-2</v>
      </c>
      <c r="AV139" s="41">
        <v>0</v>
      </c>
      <c r="AW139" s="41">
        <v>0</v>
      </c>
      <c r="AX139" s="41">
        <v>0.53314449268171338</v>
      </c>
      <c r="AY139" s="41">
        <v>0.11165658364581421</v>
      </c>
      <c r="AZ139" s="79">
        <v>4.7748594419913539</v>
      </c>
      <c r="BA139" s="41">
        <v>0.4631718736209674</v>
      </c>
      <c r="BB139" s="41">
        <v>0.1290859855919845</v>
      </c>
      <c r="BC139" s="41">
        <v>0</v>
      </c>
      <c r="BD139" s="41">
        <v>0</v>
      </c>
      <c r="BE139" s="41">
        <v>0.59225785921295193</v>
      </c>
      <c r="BF139" s="41">
        <v>0.1599750314347527</v>
      </c>
      <c r="BG139" s="41">
        <v>2.5539859792766135</v>
      </c>
      <c r="BH139" s="79">
        <v>3.7021893598096263</v>
      </c>
      <c r="BI139" s="41">
        <v>3.9950938860822709</v>
      </c>
      <c r="BJ139" s="41">
        <v>9.2320543203862311</v>
      </c>
      <c r="BK139" s="41">
        <v>0</v>
      </c>
      <c r="BL139" s="41">
        <v>9.9204297322263244</v>
      </c>
      <c r="BM139" s="41">
        <v>23.147577938694827</v>
      </c>
      <c r="BN139" s="41">
        <v>0.4631718736209674</v>
      </c>
      <c r="BO139" s="41">
        <v>-0.10072055180238812</v>
      </c>
      <c r="BP139" s="41">
        <v>0.1290859855919845</v>
      </c>
      <c r="BQ139" s="41">
        <v>0</v>
      </c>
      <c r="BR139" s="41">
        <v>0</v>
      </c>
      <c r="BS139" s="41">
        <v>0</v>
      </c>
      <c r="BT139" s="41">
        <v>0</v>
      </c>
      <c r="BU139" s="41">
        <v>0</v>
      </c>
      <c r="BV139" s="41">
        <v>0</v>
      </c>
      <c r="BW139" s="41">
        <v>0</v>
      </c>
      <c r="BX139" s="41">
        <v>0.27995713441618425</v>
      </c>
      <c r="BY139" s="41"/>
      <c r="BZ139" s="41">
        <v>0</v>
      </c>
      <c r="CA139" s="41">
        <v>0</v>
      </c>
      <c r="CB139" s="41">
        <v>0.49153730741056367</v>
      </c>
      <c r="CC139" s="41">
        <v>0.27995713441618425</v>
      </c>
      <c r="CD139" s="79">
        <v>1.5557987259408139</v>
      </c>
      <c r="CE139" s="41">
        <v>20.802250712872176</v>
      </c>
      <c r="CF139" s="41">
        <v>8.4544199015405812E-3</v>
      </c>
      <c r="CG139" s="41">
        <v>-1.6329439741663806E-3</v>
      </c>
      <c r="CH139" s="41">
        <v>6.8214759273742005E-3</v>
      </c>
      <c r="CI139" s="41">
        <v>4.2271699485779961E-4</v>
      </c>
      <c r="CJ139" s="41">
        <v>-8.1647198708319004E-5</v>
      </c>
      <c r="CK139" s="41">
        <v>3.4106979614948059E-4</v>
      </c>
      <c r="CL139" s="41"/>
      <c r="CM139" s="41">
        <v>-1.38186E-2</v>
      </c>
      <c r="CN139" s="41" t="s">
        <v>542</v>
      </c>
      <c r="CO139" s="41">
        <v>0</v>
      </c>
      <c r="CP139" s="41">
        <v>0</v>
      </c>
      <c r="CQ139" s="41">
        <v>-0.10072055180238812</v>
      </c>
      <c r="CR139" s="41">
        <v>0</v>
      </c>
      <c r="CS139" s="41">
        <v>0</v>
      </c>
      <c r="CT139" s="41">
        <v>-0.10072055180238812</v>
      </c>
      <c r="CU139" s="41">
        <v>0</v>
      </c>
      <c r="CV139" s="41">
        <v>9999</v>
      </c>
      <c r="CW139" s="87">
        <v>0</v>
      </c>
    </row>
    <row r="140" spans="1:101" s="21" customFormat="1">
      <c r="A140" s="21" t="s">
        <v>552</v>
      </c>
      <c r="B140" s="21" t="s">
        <v>599</v>
      </c>
      <c r="C140" s="41">
        <v>18</v>
      </c>
      <c r="D140" s="41">
        <v>0.82799999999999996</v>
      </c>
      <c r="E140" s="41">
        <v>-1.38186E-2</v>
      </c>
      <c r="F140" s="41">
        <v>0.24230296381278862</v>
      </c>
      <c r="G140" s="41">
        <v>0</v>
      </c>
      <c r="H140" s="41">
        <v>0</v>
      </c>
      <c r="I140" s="41" t="s">
        <v>542</v>
      </c>
      <c r="J140" s="41"/>
      <c r="K140" s="41"/>
      <c r="L140" s="41">
        <v>0.88993051549010438</v>
      </c>
      <c r="M140" s="41">
        <v>1.6729480681485854E-4</v>
      </c>
      <c r="N140" s="41">
        <v>1.6608734792155063E-4</v>
      </c>
      <c r="O140" s="41">
        <v>-1.3956786103986162E-2</v>
      </c>
      <c r="P140" s="41">
        <v>0</v>
      </c>
      <c r="Q140" s="41">
        <v>0</v>
      </c>
      <c r="R140" s="41">
        <v>4.8318447788938484E-2</v>
      </c>
      <c r="S140" s="41">
        <v>0.11165658364581421</v>
      </c>
      <c r="T140" s="41">
        <v>0</v>
      </c>
      <c r="U140" s="41">
        <v>0.11998210298143155</v>
      </c>
      <c r="V140" s="41" t="s">
        <v>230</v>
      </c>
      <c r="W140" s="41" t="s">
        <v>230</v>
      </c>
      <c r="X140" s="41" t="s">
        <v>230</v>
      </c>
      <c r="Y140" s="41" t="s">
        <v>230</v>
      </c>
      <c r="Z140" s="41">
        <v>0</v>
      </c>
      <c r="AA140" s="41">
        <v>0</v>
      </c>
      <c r="AB140" s="41">
        <v>0</v>
      </c>
      <c r="AC140" s="41">
        <v>0</v>
      </c>
      <c r="AD140" s="41">
        <v>0</v>
      </c>
      <c r="AE140" s="41">
        <v>0</v>
      </c>
      <c r="AF140" s="41">
        <v>0</v>
      </c>
      <c r="AG140" s="41">
        <v>0</v>
      </c>
      <c r="AH140" s="41">
        <v>4.8318447788938484E-2</v>
      </c>
      <c r="AI140" s="41">
        <v>0.11165658364581421</v>
      </c>
      <c r="AJ140" s="41">
        <v>0</v>
      </c>
      <c r="AK140" s="41">
        <v>0.11998210298143155</v>
      </c>
      <c r="AL140" s="41">
        <v>0.27995713441618425</v>
      </c>
      <c r="AM140" s="41">
        <v>0.4631718736209674</v>
      </c>
      <c r="AN140" s="41">
        <v>5.911336653123854E-2</v>
      </c>
      <c r="AO140" s="41">
        <v>0</v>
      </c>
      <c r="AP140" s="41">
        <v>0</v>
      </c>
      <c r="AQ140" s="41">
        <v>0.5222852401522059</v>
      </c>
      <c r="AR140" s="41">
        <v>4.8318447788938484E-2</v>
      </c>
      <c r="AS140" s="79">
        <v>10.809230512404257</v>
      </c>
      <c r="AT140" s="41">
        <v>0.4631718736209674</v>
      </c>
      <c r="AU140" s="41">
        <v>6.9972619060745964E-2</v>
      </c>
      <c r="AV140" s="41">
        <v>0</v>
      </c>
      <c r="AW140" s="41">
        <v>0</v>
      </c>
      <c r="AX140" s="41">
        <v>0.53314449268171338</v>
      </c>
      <c r="AY140" s="41">
        <v>0.11165658364581421</v>
      </c>
      <c r="AZ140" s="79">
        <v>4.7748594419913539</v>
      </c>
      <c r="BA140" s="41">
        <v>0.4631718736209674</v>
      </c>
      <c r="BB140" s="41">
        <v>0.1290859855919845</v>
      </c>
      <c r="BC140" s="41">
        <v>0</v>
      </c>
      <c r="BD140" s="41">
        <v>0</v>
      </c>
      <c r="BE140" s="41">
        <v>0.59225785921295193</v>
      </c>
      <c r="BF140" s="41">
        <v>0.1599750314347527</v>
      </c>
      <c r="BG140" s="41">
        <v>2.5539859792766135</v>
      </c>
      <c r="BH140" s="79">
        <v>3.7021893598096263</v>
      </c>
      <c r="BI140" s="41">
        <v>3.9950938860822709</v>
      </c>
      <c r="BJ140" s="41">
        <v>9.2320543203862311</v>
      </c>
      <c r="BK140" s="41">
        <v>0</v>
      </c>
      <c r="BL140" s="41">
        <v>9.9204297322263244</v>
      </c>
      <c r="BM140" s="41">
        <v>23.147577938694827</v>
      </c>
      <c r="BN140" s="41">
        <v>0.4631718736209674</v>
      </c>
      <c r="BO140" s="41">
        <v>-0.10072055180238812</v>
      </c>
      <c r="BP140" s="41">
        <v>0.1290859855919845</v>
      </c>
      <c r="BQ140" s="41">
        <v>0</v>
      </c>
      <c r="BR140" s="41">
        <v>0</v>
      </c>
      <c r="BS140" s="41">
        <v>0</v>
      </c>
      <c r="BT140" s="41">
        <v>0</v>
      </c>
      <c r="BU140" s="41">
        <v>0</v>
      </c>
      <c r="BV140" s="41">
        <v>0</v>
      </c>
      <c r="BW140" s="41">
        <v>0</v>
      </c>
      <c r="BX140" s="41">
        <v>0.27995713441618425</v>
      </c>
      <c r="BY140" s="41"/>
      <c r="BZ140" s="41">
        <v>0</v>
      </c>
      <c r="CA140" s="41">
        <v>0</v>
      </c>
      <c r="CB140" s="41">
        <v>0.49153730741056367</v>
      </c>
      <c r="CC140" s="41">
        <v>0.27995713441618425</v>
      </c>
      <c r="CD140" s="79">
        <v>1.5557987259408139</v>
      </c>
      <c r="CE140" s="41">
        <v>20.802250712872176</v>
      </c>
      <c r="CF140" s="41">
        <v>8.4544199015405812E-3</v>
      </c>
      <c r="CG140" s="41">
        <v>-1.6329439741663806E-3</v>
      </c>
      <c r="CH140" s="41">
        <v>6.8214759273742005E-3</v>
      </c>
      <c r="CI140" s="41">
        <v>4.2271699485779961E-4</v>
      </c>
      <c r="CJ140" s="41">
        <v>-8.1647198708319004E-5</v>
      </c>
      <c r="CK140" s="41">
        <v>3.4106979614948059E-4</v>
      </c>
      <c r="CL140" s="41"/>
      <c r="CM140" s="41">
        <v>-1.38186E-2</v>
      </c>
      <c r="CN140" s="41" t="s">
        <v>542</v>
      </c>
      <c r="CO140" s="41">
        <v>0</v>
      </c>
      <c r="CP140" s="41">
        <v>0</v>
      </c>
      <c r="CQ140" s="41">
        <v>-0.10072055180238812</v>
      </c>
      <c r="CR140" s="41">
        <v>0</v>
      </c>
      <c r="CS140" s="41">
        <v>0</v>
      </c>
      <c r="CT140" s="41">
        <v>-0.10072055180238812</v>
      </c>
      <c r="CU140" s="41">
        <v>0</v>
      </c>
      <c r="CV140" s="41">
        <v>9999</v>
      </c>
      <c r="CW140" s="87">
        <v>0</v>
      </c>
    </row>
    <row r="141" spans="1:101" s="21" customFormat="1">
      <c r="A141" s="21" t="s">
        <v>557</v>
      </c>
      <c r="B141" s="21" t="s">
        <v>600</v>
      </c>
      <c r="C141" s="41">
        <v>18</v>
      </c>
      <c r="D141" s="41">
        <v>0.82799999999999996</v>
      </c>
      <c r="E141" s="41">
        <v>-1.38186E-2</v>
      </c>
      <c r="F141" s="41">
        <v>0.24230296381278862</v>
      </c>
      <c r="G141" s="41">
        <v>0</v>
      </c>
      <c r="H141" s="41">
        <v>0</v>
      </c>
      <c r="I141" s="41" t="s">
        <v>542</v>
      </c>
      <c r="J141" s="41"/>
      <c r="K141" s="41"/>
      <c r="L141" s="41">
        <v>0.88993051549010438</v>
      </c>
      <c r="M141" s="41">
        <v>1.6729480681485854E-4</v>
      </c>
      <c r="N141" s="41">
        <v>1.6608734792155063E-4</v>
      </c>
      <c r="O141" s="41">
        <v>-1.3956786103986162E-2</v>
      </c>
      <c r="P141" s="41">
        <v>0</v>
      </c>
      <c r="Q141" s="41">
        <v>0</v>
      </c>
      <c r="R141" s="41">
        <v>4.8318447788938484E-2</v>
      </c>
      <c r="S141" s="41">
        <v>0.11165658364581421</v>
      </c>
      <c r="T141" s="41">
        <v>0</v>
      </c>
      <c r="U141" s="41">
        <v>0.11998210298143155</v>
      </c>
      <c r="V141" s="41" t="s">
        <v>230</v>
      </c>
      <c r="W141" s="41" t="s">
        <v>230</v>
      </c>
      <c r="X141" s="41" t="s">
        <v>230</v>
      </c>
      <c r="Y141" s="41" t="s">
        <v>230</v>
      </c>
      <c r="Z141" s="41">
        <v>0</v>
      </c>
      <c r="AA141" s="41">
        <v>0</v>
      </c>
      <c r="AB141" s="41">
        <v>0</v>
      </c>
      <c r="AC141" s="41">
        <v>0</v>
      </c>
      <c r="AD141" s="41">
        <v>0</v>
      </c>
      <c r="AE141" s="41">
        <v>0</v>
      </c>
      <c r="AF141" s="41">
        <v>0</v>
      </c>
      <c r="AG141" s="41">
        <v>0</v>
      </c>
      <c r="AH141" s="41">
        <v>4.8318447788938484E-2</v>
      </c>
      <c r="AI141" s="41">
        <v>0.11165658364581421</v>
      </c>
      <c r="AJ141" s="41">
        <v>0</v>
      </c>
      <c r="AK141" s="41">
        <v>0.11998210298143155</v>
      </c>
      <c r="AL141" s="41">
        <v>0.27995713441618425</v>
      </c>
      <c r="AM141" s="41">
        <v>0.4631718736209674</v>
      </c>
      <c r="AN141" s="41">
        <v>5.911336653123854E-2</v>
      </c>
      <c r="AO141" s="41">
        <v>0</v>
      </c>
      <c r="AP141" s="41">
        <v>0</v>
      </c>
      <c r="AQ141" s="41">
        <v>0.5222852401522059</v>
      </c>
      <c r="AR141" s="41">
        <v>4.8318447788938484E-2</v>
      </c>
      <c r="AS141" s="79">
        <v>10.809230512404257</v>
      </c>
      <c r="AT141" s="41">
        <v>0.4631718736209674</v>
      </c>
      <c r="AU141" s="41">
        <v>6.9972619060745964E-2</v>
      </c>
      <c r="AV141" s="41">
        <v>0</v>
      </c>
      <c r="AW141" s="41">
        <v>0</v>
      </c>
      <c r="AX141" s="41">
        <v>0.53314449268171338</v>
      </c>
      <c r="AY141" s="41">
        <v>0.11165658364581421</v>
      </c>
      <c r="AZ141" s="79">
        <v>4.7748594419913539</v>
      </c>
      <c r="BA141" s="41">
        <v>0.4631718736209674</v>
      </c>
      <c r="BB141" s="41">
        <v>0.1290859855919845</v>
      </c>
      <c r="BC141" s="41">
        <v>0</v>
      </c>
      <c r="BD141" s="41">
        <v>0</v>
      </c>
      <c r="BE141" s="41">
        <v>0.59225785921295193</v>
      </c>
      <c r="BF141" s="41">
        <v>0.1599750314347527</v>
      </c>
      <c r="BG141" s="41">
        <v>2.5539859792766135</v>
      </c>
      <c r="BH141" s="79">
        <v>3.7021893598096263</v>
      </c>
      <c r="BI141" s="41">
        <v>3.9950938860822709</v>
      </c>
      <c r="BJ141" s="41">
        <v>9.2320543203862311</v>
      </c>
      <c r="BK141" s="41">
        <v>0</v>
      </c>
      <c r="BL141" s="41">
        <v>9.9204297322263244</v>
      </c>
      <c r="BM141" s="41">
        <v>23.147577938694827</v>
      </c>
      <c r="BN141" s="41">
        <v>0.4631718736209674</v>
      </c>
      <c r="BO141" s="41">
        <v>-0.10072055180238812</v>
      </c>
      <c r="BP141" s="41">
        <v>0.1290859855919845</v>
      </c>
      <c r="BQ141" s="41">
        <v>0</v>
      </c>
      <c r="BR141" s="41">
        <v>0</v>
      </c>
      <c r="BS141" s="41">
        <v>0</v>
      </c>
      <c r="BT141" s="41">
        <v>0</v>
      </c>
      <c r="BU141" s="41">
        <v>0</v>
      </c>
      <c r="BV141" s="41">
        <v>0</v>
      </c>
      <c r="BW141" s="41">
        <v>0</v>
      </c>
      <c r="BX141" s="41">
        <v>0.27995713441618425</v>
      </c>
      <c r="BY141" s="41"/>
      <c r="BZ141" s="41">
        <v>0</v>
      </c>
      <c r="CA141" s="41">
        <v>0</v>
      </c>
      <c r="CB141" s="41">
        <v>0.49153730741056367</v>
      </c>
      <c r="CC141" s="41">
        <v>0.27995713441618425</v>
      </c>
      <c r="CD141" s="79">
        <v>1.5557987259408139</v>
      </c>
      <c r="CE141" s="41">
        <v>20.802250712872176</v>
      </c>
      <c r="CF141" s="41">
        <v>8.4544199015405812E-3</v>
      </c>
      <c r="CG141" s="41">
        <v>-1.6329439741663806E-3</v>
      </c>
      <c r="CH141" s="41">
        <v>6.8214759273742005E-3</v>
      </c>
      <c r="CI141" s="41">
        <v>4.2271699485779961E-4</v>
      </c>
      <c r="CJ141" s="41">
        <v>-8.1647198708319004E-5</v>
      </c>
      <c r="CK141" s="41">
        <v>3.4106979614948059E-4</v>
      </c>
      <c r="CL141" s="41"/>
      <c r="CM141" s="41">
        <v>-1.38186E-2</v>
      </c>
      <c r="CN141" s="41" t="s">
        <v>542</v>
      </c>
      <c r="CO141" s="41">
        <v>0</v>
      </c>
      <c r="CP141" s="41">
        <v>0</v>
      </c>
      <c r="CQ141" s="41">
        <v>-0.10072055180238812</v>
      </c>
      <c r="CR141" s="41">
        <v>0</v>
      </c>
      <c r="CS141" s="41">
        <v>0</v>
      </c>
      <c r="CT141" s="41">
        <v>-0.10072055180238812</v>
      </c>
      <c r="CU141" s="41">
        <v>0</v>
      </c>
      <c r="CV141" s="41">
        <v>9999</v>
      </c>
      <c r="CW141" s="87">
        <v>0</v>
      </c>
    </row>
    <row r="142" spans="1:101" s="21" customFormat="1">
      <c r="A142" s="21" t="s">
        <v>553</v>
      </c>
      <c r="B142" s="21" t="s">
        <v>601</v>
      </c>
      <c r="C142" s="41">
        <v>18</v>
      </c>
      <c r="D142" s="41">
        <v>0.82799999999999996</v>
      </c>
      <c r="E142" s="41">
        <v>-1.38186E-2</v>
      </c>
      <c r="F142" s="41">
        <v>0.24230296381278862</v>
      </c>
      <c r="G142" s="41">
        <v>0</v>
      </c>
      <c r="H142" s="41">
        <v>0</v>
      </c>
      <c r="I142" s="41" t="s">
        <v>542</v>
      </c>
      <c r="J142" s="41"/>
      <c r="K142" s="41"/>
      <c r="L142" s="41">
        <v>0.88993051549010438</v>
      </c>
      <c r="M142" s="41">
        <v>1.6729480681485854E-4</v>
      </c>
      <c r="N142" s="41">
        <v>1.6608734792155063E-4</v>
      </c>
      <c r="O142" s="41">
        <v>-1.3956786103986162E-2</v>
      </c>
      <c r="P142" s="41">
        <v>0</v>
      </c>
      <c r="Q142" s="41">
        <v>0</v>
      </c>
      <c r="R142" s="41">
        <v>4.8318447788938484E-2</v>
      </c>
      <c r="S142" s="41">
        <v>0.11165658364581421</v>
      </c>
      <c r="T142" s="41">
        <v>0</v>
      </c>
      <c r="U142" s="41">
        <v>0.11998210298143155</v>
      </c>
      <c r="V142" s="41" t="s">
        <v>230</v>
      </c>
      <c r="W142" s="41" t="s">
        <v>230</v>
      </c>
      <c r="X142" s="41" t="s">
        <v>230</v>
      </c>
      <c r="Y142" s="41" t="s">
        <v>230</v>
      </c>
      <c r="Z142" s="41">
        <v>0</v>
      </c>
      <c r="AA142" s="41">
        <v>0</v>
      </c>
      <c r="AB142" s="41">
        <v>0</v>
      </c>
      <c r="AC142" s="41">
        <v>0</v>
      </c>
      <c r="AD142" s="41">
        <v>0</v>
      </c>
      <c r="AE142" s="41">
        <v>0</v>
      </c>
      <c r="AF142" s="41">
        <v>0</v>
      </c>
      <c r="AG142" s="41">
        <v>0</v>
      </c>
      <c r="AH142" s="41">
        <v>4.8318447788938484E-2</v>
      </c>
      <c r="AI142" s="41">
        <v>0.11165658364581421</v>
      </c>
      <c r="AJ142" s="41">
        <v>0</v>
      </c>
      <c r="AK142" s="41">
        <v>0.11998210298143155</v>
      </c>
      <c r="AL142" s="41">
        <v>0.27995713441618425</v>
      </c>
      <c r="AM142" s="41">
        <v>0.4631718736209674</v>
      </c>
      <c r="AN142" s="41">
        <v>5.911336653123854E-2</v>
      </c>
      <c r="AO142" s="41">
        <v>0</v>
      </c>
      <c r="AP142" s="41">
        <v>0</v>
      </c>
      <c r="AQ142" s="41">
        <v>0.5222852401522059</v>
      </c>
      <c r="AR142" s="41">
        <v>4.8318447788938484E-2</v>
      </c>
      <c r="AS142" s="79">
        <v>10.809230512404257</v>
      </c>
      <c r="AT142" s="41">
        <v>0.4631718736209674</v>
      </c>
      <c r="AU142" s="41">
        <v>6.9972619060745964E-2</v>
      </c>
      <c r="AV142" s="41">
        <v>0</v>
      </c>
      <c r="AW142" s="41">
        <v>0</v>
      </c>
      <c r="AX142" s="41">
        <v>0.53314449268171338</v>
      </c>
      <c r="AY142" s="41">
        <v>0.11165658364581421</v>
      </c>
      <c r="AZ142" s="79">
        <v>4.7748594419913539</v>
      </c>
      <c r="BA142" s="41">
        <v>0.4631718736209674</v>
      </c>
      <c r="BB142" s="41">
        <v>0.1290859855919845</v>
      </c>
      <c r="BC142" s="41">
        <v>0</v>
      </c>
      <c r="BD142" s="41">
        <v>0</v>
      </c>
      <c r="BE142" s="41">
        <v>0.59225785921295193</v>
      </c>
      <c r="BF142" s="41">
        <v>0.1599750314347527</v>
      </c>
      <c r="BG142" s="41">
        <v>2.5539859792766135</v>
      </c>
      <c r="BH142" s="79">
        <v>3.7021893598096263</v>
      </c>
      <c r="BI142" s="41">
        <v>3.9950938860822709</v>
      </c>
      <c r="BJ142" s="41">
        <v>9.2320543203862311</v>
      </c>
      <c r="BK142" s="41">
        <v>0</v>
      </c>
      <c r="BL142" s="41">
        <v>9.9204297322263244</v>
      </c>
      <c r="BM142" s="41">
        <v>23.147577938694827</v>
      </c>
      <c r="BN142" s="41">
        <v>0.4631718736209674</v>
      </c>
      <c r="BO142" s="41">
        <v>-0.10072055180238812</v>
      </c>
      <c r="BP142" s="41">
        <v>0.1290859855919845</v>
      </c>
      <c r="BQ142" s="41">
        <v>0</v>
      </c>
      <c r="BR142" s="41">
        <v>0</v>
      </c>
      <c r="BS142" s="41">
        <v>0</v>
      </c>
      <c r="BT142" s="41">
        <v>0</v>
      </c>
      <c r="BU142" s="41">
        <v>0</v>
      </c>
      <c r="BV142" s="41">
        <v>0</v>
      </c>
      <c r="BW142" s="41">
        <v>0</v>
      </c>
      <c r="BX142" s="41">
        <v>0.27995713441618425</v>
      </c>
      <c r="BY142" s="41"/>
      <c r="BZ142" s="41">
        <v>0</v>
      </c>
      <c r="CA142" s="41">
        <v>0</v>
      </c>
      <c r="CB142" s="41">
        <v>0.49153730741056367</v>
      </c>
      <c r="CC142" s="41">
        <v>0.27995713441618425</v>
      </c>
      <c r="CD142" s="79">
        <v>1.5557987259408139</v>
      </c>
      <c r="CE142" s="41">
        <v>20.802250712872176</v>
      </c>
      <c r="CF142" s="41">
        <v>8.4544199015405812E-3</v>
      </c>
      <c r="CG142" s="41">
        <v>-1.6329439741663806E-3</v>
      </c>
      <c r="CH142" s="41">
        <v>6.8214759273742005E-3</v>
      </c>
      <c r="CI142" s="41">
        <v>4.2271699485779961E-4</v>
      </c>
      <c r="CJ142" s="41">
        <v>-8.1647198708319004E-5</v>
      </c>
      <c r="CK142" s="41">
        <v>3.4106979614948059E-4</v>
      </c>
      <c r="CL142" s="41"/>
      <c r="CM142" s="41">
        <v>-1.38186E-2</v>
      </c>
      <c r="CN142" s="41" t="s">
        <v>542</v>
      </c>
      <c r="CO142" s="41">
        <v>0</v>
      </c>
      <c r="CP142" s="41">
        <v>0</v>
      </c>
      <c r="CQ142" s="41">
        <v>-0.10072055180238812</v>
      </c>
      <c r="CR142" s="41">
        <v>0</v>
      </c>
      <c r="CS142" s="41">
        <v>0</v>
      </c>
      <c r="CT142" s="41">
        <v>-0.10072055180238812</v>
      </c>
      <c r="CU142" s="41">
        <v>0</v>
      </c>
      <c r="CV142" s="41">
        <v>9999</v>
      </c>
      <c r="CW142" s="87">
        <v>0</v>
      </c>
    </row>
    <row r="143" spans="1:101" s="21" customFormat="1">
      <c r="A143" s="21" t="s">
        <v>554</v>
      </c>
      <c r="B143" s="21" t="s">
        <v>602</v>
      </c>
      <c r="C143" s="41">
        <v>18</v>
      </c>
      <c r="D143" s="41">
        <v>0.82799999999999996</v>
      </c>
      <c r="E143" s="41">
        <v>-1.38186E-2</v>
      </c>
      <c r="F143" s="41">
        <v>0.24230296381278862</v>
      </c>
      <c r="G143" s="41">
        <v>0</v>
      </c>
      <c r="H143" s="41">
        <v>0</v>
      </c>
      <c r="I143" s="41" t="s">
        <v>542</v>
      </c>
      <c r="J143" s="41"/>
      <c r="K143" s="41"/>
      <c r="L143" s="41">
        <v>0.88993051549010438</v>
      </c>
      <c r="M143" s="41">
        <v>1.6729480681485854E-4</v>
      </c>
      <c r="N143" s="41">
        <v>1.6608734792155063E-4</v>
      </c>
      <c r="O143" s="41">
        <v>-1.3956786103986162E-2</v>
      </c>
      <c r="P143" s="41">
        <v>0</v>
      </c>
      <c r="Q143" s="41">
        <v>0</v>
      </c>
      <c r="R143" s="41">
        <v>4.8318447788938484E-2</v>
      </c>
      <c r="S143" s="41">
        <v>0.11165658364581421</v>
      </c>
      <c r="T143" s="41">
        <v>0</v>
      </c>
      <c r="U143" s="41">
        <v>0.11998210298143155</v>
      </c>
      <c r="V143" s="41" t="s">
        <v>230</v>
      </c>
      <c r="W143" s="41" t="s">
        <v>230</v>
      </c>
      <c r="X143" s="41" t="s">
        <v>230</v>
      </c>
      <c r="Y143" s="41" t="s">
        <v>230</v>
      </c>
      <c r="Z143" s="41">
        <v>0</v>
      </c>
      <c r="AA143" s="41">
        <v>0</v>
      </c>
      <c r="AB143" s="41">
        <v>0</v>
      </c>
      <c r="AC143" s="41">
        <v>0</v>
      </c>
      <c r="AD143" s="41">
        <v>0</v>
      </c>
      <c r="AE143" s="41">
        <v>0</v>
      </c>
      <c r="AF143" s="41">
        <v>0</v>
      </c>
      <c r="AG143" s="41">
        <v>0</v>
      </c>
      <c r="AH143" s="41">
        <v>4.8318447788938484E-2</v>
      </c>
      <c r="AI143" s="41">
        <v>0.11165658364581421</v>
      </c>
      <c r="AJ143" s="41">
        <v>0</v>
      </c>
      <c r="AK143" s="41">
        <v>0.11998210298143155</v>
      </c>
      <c r="AL143" s="41">
        <v>0.27995713441618425</v>
      </c>
      <c r="AM143" s="41">
        <v>0.4631718736209674</v>
      </c>
      <c r="AN143" s="41">
        <v>5.911336653123854E-2</v>
      </c>
      <c r="AO143" s="41">
        <v>0</v>
      </c>
      <c r="AP143" s="41">
        <v>0</v>
      </c>
      <c r="AQ143" s="41">
        <v>0.5222852401522059</v>
      </c>
      <c r="AR143" s="41">
        <v>4.8318447788938484E-2</v>
      </c>
      <c r="AS143" s="79">
        <v>10.809230512404257</v>
      </c>
      <c r="AT143" s="41">
        <v>0.4631718736209674</v>
      </c>
      <c r="AU143" s="41">
        <v>6.9972619060745964E-2</v>
      </c>
      <c r="AV143" s="41">
        <v>0</v>
      </c>
      <c r="AW143" s="41">
        <v>0</v>
      </c>
      <c r="AX143" s="41">
        <v>0.53314449268171338</v>
      </c>
      <c r="AY143" s="41">
        <v>0.11165658364581421</v>
      </c>
      <c r="AZ143" s="79">
        <v>4.7748594419913539</v>
      </c>
      <c r="BA143" s="41">
        <v>0.4631718736209674</v>
      </c>
      <c r="BB143" s="41">
        <v>0.1290859855919845</v>
      </c>
      <c r="BC143" s="41">
        <v>0</v>
      </c>
      <c r="BD143" s="41">
        <v>0</v>
      </c>
      <c r="BE143" s="41">
        <v>0.59225785921295193</v>
      </c>
      <c r="BF143" s="41">
        <v>0.1599750314347527</v>
      </c>
      <c r="BG143" s="41">
        <v>2.5539859792766135</v>
      </c>
      <c r="BH143" s="79">
        <v>3.7021893598096263</v>
      </c>
      <c r="BI143" s="41">
        <v>3.9950938860822709</v>
      </c>
      <c r="BJ143" s="41">
        <v>9.2320543203862311</v>
      </c>
      <c r="BK143" s="41">
        <v>0</v>
      </c>
      <c r="BL143" s="41">
        <v>9.9204297322263244</v>
      </c>
      <c r="BM143" s="41">
        <v>23.147577938694827</v>
      </c>
      <c r="BN143" s="41">
        <v>0.4631718736209674</v>
      </c>
      <c r="BO143" s="41">
        <v>-0.10072055180238812</v>
      </c>
      <c r="BP143" s="41">
        <v>0.1290859855919845</v>
      </c>
      <c r="BQ143" s="41">
        <v>0</v>
      </c>
      <c r="BR143" s="41">
        <v>0</v>
      </c>
      <c r="BS143" s="41">
        <v>0</v>
      </c>
      <c r="BT143" s="41">
        <v>0</v>
      </c>
      <c r="BU143" s="41">
        <v>0</v>
      </c>
      <c r="BV143" s="41">
        <v>0</v>
      </c>
      <c r="BW143" s="41">
        <v>0</v>
      </c>
      <c r="BX143" s="41">
        <v>0.27995713441618425</v>
      </c>
      <c r="BY143" s="41"/>
      <c r="BZ143" s="41">
        <v>0</v>
      </c>
      <c r="CA143" s="41">
        <v>0</v>
      </c>
      <c r="CB143" s="41">
        <v>0.49153730741056367</v>
      </c>
      <c r="CC143" s="41">
        <v>0.27995713441618425</v>
      </c>
      <c r="CD143" s="79">
        <v>1.5557987259408139</v>
      </c>
      <c r="CE143" s="41">
        <v>20.802250712872176</v>
      </c>
      <c r="CF143" s="41">
        <v>8.4544199015405812E-3</v>
      </c>
      <c r="CG143" s="41">
        <v>-1.6329439741663806E-3</v>
      </c>
      <c r="CH143" s="41">
        <v>6.8214759273742005E-3</v>
      </c>
      <c r="CI143" s="41">
        <v>4.2271699485779961E-4</v>
      </c>
      <c r="CJ143" s="41">
        <v>-8.1647198708319004E-5</v>
      </c>
      <c r="CK143" s="41">
        <v>3.4106979614948059E-4</v>
      </c>
      <c r="CL143" s="41"/>
      <c r="CM143" s="41">
        <v>-1.38186E-2</v>
      </c>
      <c r="CN143" s="41" t="s">
        <v>542</v>
      </c>
      <c r="CO143" s="41">
        <v>0</v>
      </c>
      <c r="CP143" s="41">
        <v>0</v>
      </c>
      <c r="CQ143" s="41">
        <v>-0.10072055180238812</v>
      </c>
      <c r="CR143" s="41">
        <v>0</v>
      </c>
      <c r="CS143" s="41">
        <v>0</v>
      </c>
      <c r="CT143" s="41">
        <v>-0.10072055180238812</v>
      </c>
      <c r="CU143" s="41">
        <v>0</v>
      </c>
      <c r="CV143" s="41">
        <v>9999</v>
      </c>
      <c r="CW143" s="87">
        <v>0</v>
      </c>
    </row>
    <row r="144" spans="1:101" s="21" customFormat="1">
      <c r="A144" s="21" t="s">
        <v>603</v>
      </c>
      <c r="B144" s="21" t="s">
        <v>621</v>
      </c>
      <c r="C144" s="41">
        <v>18</v>
      </c>
      <c r="D144" s="41">
        <v>0.59320499999999998</v>
      </c>
      <c r="E144" s="41">
        <v>0</v>
      </c>
      <c r="F144" s="41">
        <v>0.24230296381278862</v>
      </c>
      <c r="G144" s="41">
        <v>0</v>
      </c>
      <c r="H144" s="41">
        <v>0</v>
      </c>
      <c r="I144" s="41" t="s">
        <v>542</v>
      </c>
      <c r="J144" s="41"/>
      <c r="K144" s="41"/>
      <c r="L144" s="41">
        <v>0.63757395101607173</v>
      </c>
      <c r="M144" s="41">
        <v>1.198552124113625E-4</v>
      </c>
      <c r="N144" s="41">
        <v>1.1899015123647759E-4</v>
      </c>
      <c r="O144" s="41">
        <v>0</v>
      </c>
      <c r="P144" s="41">
        <v>0</v>
      </c>
      <c r="Q144" s="41">
        <v>0</v>
      </c>
      <c r="R144" s="41">
        <v>4.8318447788938484E-2</v>
      </c>
      <c r="S144" s="41">
        <v>0.11165658364581421</v>
      </c>
      <c r="T144" s="41">
        <v>0</v>
      </c>
      <c r="U144" s="41">
        <v>0.11998210298143155</v>
      </c>
      <c r="V144" s="41" t="s">
        <v>230</v>
      </c>
      <c r="W144" s="41" t="s">
        <v>230</v>
      </c>
      <c r="X144" s="41" t="s">
        <v>230</v>
      </c>
      <c r="Y144" s="41" t="s">
        <v>230</v>
      </c>
      <c r="Z144" s="41">
        <v>0</v>
      </c>
      <c r="AA144" s="41">
        <v>0</v>
      </c>
      <c r="AB144" s="41">
        <v>0</v>
      </c>
      <c r="AC144" s="41">
        <v>0</v>
      </c>
      <c r="AD144" s="41">
        <v>0</v>
      </c>
      <c r="AE144" s="41">
        <v>0</v>
      </c>
      <c r="AF144" s="41">
        <v>0</v>
      </c>
      <c r="AG144" s="41">
        <v>0</v>
      </c>
      <c r="AH144" s="41">
        <v>4.8318447788938484E-2</v>
      </c>
      <c r="AI144" s="41">
        <v>0.11165658364581421</v>
      </c>
      <c r="AJ144" s="41">
        <v>0</v>
      </c>
      <c r="AK144" s="41">
        <v>0.11998210298143155</v>
      </c>
      <c r="AL144" s="41">
        <v>0.27995713441618425</v>
      </c>
      <c r="AM144" s="41">
        <v>0.33183076242913728</v>
      </c>
      <c r="AN144" s="41">
        <v>4.2350657721211785E-2</v>
      </c>
      <c r="AO144" s="41">
        <v>0</v>
      </c>
      <c r="AP144" s="41">
        <v>0</v>
      </c>
      <c r="AQ144" s="41">
        <v>0.37418142015034905</v>
      </c>
      <c r="AR144" s="41">
        <v>4.8318447788938484E-2</v>
      </c>
      <c r="AS144" s="79">
        <v>7.7440695484429494</v>
      </c>
      <c r="AT144" s="41">
        <v>0.33183076242913728</v>
      </c>
      <c r="AU144" s="41">
        <v>5.0130564601364516E-2</v>
      </c>
      <c r="AV144" s="41">
        <v>0</v>
      </c>
      <c r="AW144" s="41">
        <v>0</v>
      </c>
      <c r="AX144" s="41">
        <v>0.38196132703050178</v>
      </c>
      <c r="AY144" s="41">
        <v>0.11165658364581421</v>
      </c>
      <c r="AZ144" s="79">
        <v>3.4208580860947806</v>
      </c>
      <c r="BA144" s="41">
        <v>0.33183076242913728</v>
      </c>
      <c r="BB144" s="41">
        <v>9.2481222322576301E-2</v>
      </c>
      <c r="BC144" s="41">
        <v>0</v>
      </c>
      <c r="BD144" s="41">
        <v>0</v>
      </c>
      <c r="BE144" s="41">
        <v>0.42431198475171356</v>
      </c>
      <c r="BF144" s="41">
        <v>0.1599750314347527</v>
      </c>
      <c r="BG144" s="41">
        <v>7.7893907097454695</v>
      </c>
      <c r="BH144" s="79">
        <v>2.6523638154418689</v>
      </c>
      <c r="BI144" s="41">
        <v>5.5763820899623582</v>
      </c>
      <c r="BJ144" s="41">
        <v>12.88617084697499</v>
      </c>
      <c r="BK144" s="41">
        <v>0</v>
      </c>
      <c r="BL144" s="41">
        <v>13.847010423518677</v>
      </c>
      <c r="BM144" s="41">
        <v>32.309563360456025</v>
      </c>
      <c r="BN144" s="41">
        <v>0.33183076242913728</v>
      </c>
      <c r="BO144" s="41">
        <v>0</v>
      </c>
      <c r="BP144" s="41">
        <v>9.2481222322576301E-2</v>
      </c>
      <c r="BQ144" s="41">
        <v>0</v>
      </c>
      <c r="BR144" s="41">
        <v>0</v>
      </c>
      <c r="BS144" s="41">
        <v>0</v>
      </c>
      <c r="BT144" s="41">
        <v>0</v>
      </c>
      <c r="BU144" s="41">
        <v>0</v>
      </c>
      <c r="BV144" s="41">
        <v>0</v>
      </c>
      <c r="BW144" s="41">
        <v>0</v>
      </c>
      <c r="BX144" s="41">
        <v>0.27995713441618425</v>
      </c>
      <c r="BY144" s="41"/>
      <c r="BZ144" s="41">
        <v>0</v>
      </c>
      <c r="CA144" s="41">
        <v>0</v>
      </c>
      <c r="CB144" s="41">
        <v>0.42431198475171356</v>
      </c>
      <c r="CC144" s="41">
        <v>0.27995713441618425</v>
      </c>
      <c r="CD144" s="79">
        <v>1.5156319757185805</v>
      </c>
      <c r="CE144" s="41">
        <v>21.636401133264144</v>
      </c>
      <c r="CF144" s="41">
        <v>6.0570098522866921E-3</v>
      </c>
      <c r="CG144" s="41">
        <v>0</v>
      </c>
      <c r="CH144" s="41">
        <v>6.0570098522866921E-3</v>
      </c>
      <c r="CI144" s="41">
        <v>3.0284762673263397E-4</v>
      </c>
      <c r="CJ144" s="41">
        <v>0</v>
      </c>
      <c r="CK144" s="41">
        <v>3.0284762673263397E-4</v>
      </c>
      <c r="CL144" s="41"/>
      <c r="CM144" s="41">
        <v>0</v>
      </c>
      <c r="CN144" s="41" t="s">
        <v>542</v>
      </c>
      <c r="CO144" s="41">
        <v>0</v>
      </c>
      <c r="CP144" s="41">
        <v>0</v>
      </c>
      <c r="CQ144" s="41">
        <v>0</v>
      </c>
      <c r="CR144" s="41">
        <v>0</v>
      </c>
      <c r="CS144" s="41">
        <v>0</v>
      </c>
      <c r="CT144" s="41">
        <v>0</v>
      </c>
      <c r="CU144" s="41">
        <v>0</v>
      </c>
      <c r="CV144" s="41">
        <v>9999</v>
      </c>
      <c r="CW144" s="79">
        <v>9999</v>
      </c>
    </row>
    <row r="145" spans="1:101" s="21" customFormat="1">
      <c r="A145" s="21" t="s">
        <v>609</v>
      </c>
      <c r="B145" s="21" t="s">
        <v>622</v>
      </c>
      <c r="C145" s="41">
        <v>18</v>
      </c>
      <c r="D145" s="41">
        <v>0.59320499999999998</v>
      </c>
      <c r="E145" s="41">
        <v>0</v>
      </c>
      <c r="F145" s="41">
        <v>0.24230296381278862</v>
      </c>
      <c r="G145" s="41">
        <v>0</v>
      </c>
      <c r="H145" s="41">
        <v>0</v>
      </c>
      <c r="I145" s="41" t="s">
        <v>542</v>
      </c>
      <c r="J145" s="41"/>
      <c r="K145" s="41"/>
      <c r="L145" s="41">
        <v>0.63757395101607173</v>
      </c>
      <c r="M145" s="41">
        <v>1.198552124113625E-4</v>
      </c>
      <c r="N145" s="41">
        <v>1.1899015123647759E-4</v>
      </c>
      <c r="O145" s="41">
        <v>0</v>
      </c>
      <c r="P145" s="41">
        <v>0</v>
      </c>
      <c r="Q145" s="41">
        <v>0</v>
      </c>
      <c r="R145" s="41">
        <v>4.8318447788938484E-2</v>
      </c>
      <c r="S145" s="41">
        <v>0.11165658364581421</v>
      </c>
      <c r="T145" s="41">
        <v>0</v>
      </c>
      <c r="U145" s="41">
        <v>0.11998210298143155</v>
      </c>
      <c r="V145" s="41" t="s">
        <v>230</v>
      </c>
      <c r="W145" s="41" t="s">
        <v>230</v>
      </c>
      <c r="X145" s="41" t="s">
        <v>230</v>
      </c>
      <c r="Y145" s="41" t="s">
        <v>230</v>
      </c>
      <c r="Z145" s="41">
        <v>0</v>
      </c>
      <c r="AA145" s="41">
        <v>0</v>
      </c>
      <c r="AB145" s="41">
        <v>0</v>
      </c>
      <c r="AC145" s="41">
        <v>0</v>
      </c>
      <c r="AD145" s="41">
        <v>0</v>
      </c>
      <c r="AE145" s="41">
        <v>0</v>
      </c>
      <c r="AF145" s="41">
        <v>0</v>
      </c>
      <c r="AG145" s="41">
        <v>0</v>
      </c>
      <c r="AH145" s="41">
        <v>4.8318447788938484E-2</v>
      </c>
      <c r="AI145" s="41">
        <v>0.11165658364581421</v>
      </c>
      <c r="AJ145" s="41">
        <v>0</v>
      </c>
      <c r="AK145" s="41">
        <v>0.11998210298143155</v>
      </c>
      <c r="AL145" s="41">
        <v>0.27995713441618425</v>
      </c>
      <c r="AM145" s="41">
        <v>0.33183076242913728</v>
      </c>
      <c r="AN145" s="41">
        <v>4.2350657721211785E-2</v>
      </c>
      <c r="AO145" s="41">
        <v>0</v>
      </c>
      <c r="AP145" s="41">
        <v>0</v>
      </c>
      <c r="AQ145" s="41">
        <v>0.37418142015034905</v>
      </c>
      <c r="AR145" s="41">
        <v>4.8318447788938484E-2</v>
      </c>
      <c r="AS145" s="79">
        <v>7.7440695484429494</v>
      </c>
      <c r="AT145" s="41">
        <v>0.33183076242913728</v>
      </c>
      <c r="AU145" s="41">
        <v>5.0130564601364516E-2</v>
      </c>
      <c r="AV145" s="41">
        <v>0</v>
      </c>
      <c r="AW145" s="41">
        <v>0</v>
      </c>
      <c r="AX145" s="41">
        <v>0.38196132703050178</v>
      </c>
      <c r="AY145" s="41">
        <v>0.11165658364581421</v>
      </c>
      <c r="AZ145" s="79">
        <v>3.4208580860947806</v>
      </c>
      <c r="BA145" s="41">
        <v>0.33183076242913728</v>
      </c>
      <c r="BB145" s="41">
        <v>9.2481222322576301E-2</v>
      </c>
      <c r="BC145" s="41">
        <v>0</v>
      </c>
      <c r="BD145" s="41">
        <v>0</v>
      </c>
      <c r="BE145" s="41">
        <v>0.42431198475171356</v>
      </c>
      <c r="BF145" s="41">
        <v>0.1599750314347527</v>
      </c>
      <c r="BG145" s="41">
        <v>7.7893907097454695</v>
      </c>
      <c r="BH145" s="79">
        <v>2.6523638154418689</v>
      </c>
      <c r="BI145" s="41">
        <v>5.5763820899623582</v>
      </c>
      <c r="BJ145" s="41">
        <v>12.88617084697499</v>
      </c>
      <c r="BK145" s="41">
        <v>0</v>
      </c>
      <c r="BL145" s="41">
        <v>13.847010423518677</v>
      </c>
      <c r="BM145" s="41">
        <v>32.309563360456025</v>
      </c>
      <c r="BN145" s="41">
        <v>0.33183076242913728</v>
      </c>
      <c r="BO145" s="41">
        <v>0</v>
      </c>
      <c r="BP145" s="41">
        <v>9.2481222322576301E-2</v>
      </c>
      <c r="BQ145" s="41">
        <v>0</v>
      </c>
      <c r="BR145" s="41">
        <v>0</v>
      </c>
      <c r="BS145" s="41">
        <v>0</v>
      </c>
      <c r="BT145" s="41">
        <v>0</v>
      </c>
      <c r="BU145" s="41">
        <v>0</v>
      </c>
      <c r="BV145" s="41">
        <v>0</v>
      </c>
      <c r="BW145" s="41">
        <v>0</v>
      </c>
      <c r="BX145" s="41">
        <v>0.27995713441618425</v>
      </c>
      <c r="BY145" s="41"/>
      <c r="BZ145" s="41">
        <v>0</v>
      </c>
      <c r="CA145" s="41">
        <v>0</v>
      </c>
      <c r="CB145" s="41">
        <v>0.42431198475171356</v>
      </c>
      <c r="CC145" s="41">
        <v>0.27995713441618425</v>
      </c>
      <c r="CD145" s="79">
        <v>1.5156319757185805</v>
      </c>
      <c r="CE145" s="41">
        <v>21.636401133264144</v>
      </c>
      <c r="CF145" s="41">
        <v>6.0570098522866921E-3</v>
      </c>
      <c r="CG145" s="41">
        <v>0</v>
      </c>
      <c r="CH145" s="41">
        <v>6.0570098522866921E-3</v>
      </c>
      <c r="CI145" s="41">
        <v>3.0284762673263397E-4</v>
      </c>
      <c r="CJ145" s="41">
        <v>0</v>
      </c>
      <c r="CK145" s="41">
        <v>3.0284762673263397E-4</v>
      </c>
      <c r="CL145" s="41"/>
      <c r="CM145" s="41">
        <v>0</v>
      </c>
      <c r="CN145" s="41" t="s">
        <v>542</v>
      </c>
      <c r="CO145" s="41">
        <v>0</v>
      </c>
      <c r="CP145" s="41">
        <v>0</v>
      </c>
      <c r="CQ145" s="41">
        <v>0</v>
      </c>
      <c r="CR145" s="41">
        <v>0</v>
      </c>
      <c r="CS145" s="41">
        <v>0</v>
      </c>
      <c r="CT145" s="41">
        <v>0</v>
      </c>
      <c r="CU145" s="41">
        <v>0</v>
      </c>
      <c r="CV145" s="41">
        <v>9999</v>
      </c>
      <c r="CW145" s="79">
        <v>9999</v>
      </c>
    </row>
    <row r="146" spans="1:101" s="21" customFormat="1">
      <c r="A146" s="21" t="s">
        <v>613</v>
      </c>
      <c r="B146" s="21" t="s">
        <v>623</v>
      </c>
      <c r="C146" s="41">
        <v>18</v>
      </c>
      <c r="D146" s="41">
        <v>0.59320499999999998</v>
      </c>
      <c r="E146" s="41">
        <v>0</v>
      </c>
      <c r="F146" s="41">
        <v>0.24230296381278862</v>
      </c>
      <c r="G146" s="41">
        <v>0</v>
      </c>
      <c r="H146" s="41">
        <v>0</v>
      </c>
      <c r="I146" s="41" t="s">
        <v>542</v>
      </c>
      <c r="J146" s="41"/>
      <c r="K146" s="41"/>
      <c r="L146" s="41">
        <v>0.63757395101607173</v>
      </c>
      <c r="M146" s="41">
        <v>1.198552124113625E-4</v>
      </c>
      <c r="N146" s="41">
        <v>1.1899015123647759E-4</v>
      </c>
      <c r="O146" s="41">
        <v>0</v>
      </c>
      <c r="P146" s="41">
        <v>0</v>
      </c>
      <c r="Q146" s="41">
        <v>0</v>
      </c>
      <c r="R146" s="41">
        <v>4.8318447788938484E-2</v>
      </c>
      <c r="S146" s="41">
        <v>0.11165658364581421</v>
      </c>
      <c r="T146" s="41">
        <v>0</v>
      </c>
      <c r="U146" s="41">
        <v>0.11998210298143155</v>
      </c>
      <c r="V146" s="41" t="s">
        <v>230</v>
      </c>
      <c r="W146" s="41" t="s">
        <v>230</v>
      </c>
      <c r="X146" s="41" t="s">
        <v>230</v>
      </c>
      <c r="Y146" s="41" t="s">
        <v>230</v>
      </c>
      <c r="Z146" s="41">
        <v>0</v>
      </c>
      <c r="AA146" s="41">
        <v>0</v>
      </c>
      <c r="AB146" s="41">
        <v>0</v>
      </c>
      <c r="AC146" s="41">
        <v>0</v>
      </c>
      <c r="AD146" s="41">
        <v>0</v>
      </c>
      <c r="AE146" s="41">
        <v>0</v>
      </c>
      <c r="AF146" s="41">
        <v>0</v>
      </c>
      <c r="AG146" s="41">
        <v>0</v>
      </c>
      <c r="AH146" s="41">
        <v>4.8318447788938484E-2</v>
      </c>
      <c r="AI146" s="41">
        <v>0.11165658364581421</v>
      </c>
      <c r="AJ146" s="41">
        <v>0</v>
      </c>
      <c r="AK146" s="41">
        <v>0.11998210298143155</v>
      </c>
      <c r="AL146" s="41">
        <v>0.27995713441618425</v>
      </c>
      <c r="AM146" s="41">
        <v>0.33183076242913728</v>
      </c>
      <c r="AN146" s="41">
        <v>4.2350657721211785E-2</v>
      </c>
      <c r="AO146" s="41">
        <v>0</v>
      </c>
      <c r="AP146" s="41">
        <v>0</v>
      </c>
      <c r="AQ146" s="41">
        <v>0.37418142015034905</v>
      </c>
      <c r="AR146" s="41">
        <v>4.8318447788938484E-2</v>
      </c>
      <c r="AS146" s="79">
        <v>7.7440695484429494</v>
      </c>
      <c r="AT146" s="41">
        <v>0.33183076242913728</v>
      </c>
      <c r="AU146" s="41">
        <v>5.0130564601364516E-2</v>
      </c>
      <c r="AV146" s="41">
        <v>0</v>
      </c>
      <c r="AW146" s="41">
        <v>0</v>
      </c>
      <c r="AX146" s="41">
        <v>0.38196132703050178</v>
      </c>
      <c r="AY146" s="41">
        <v>0.11165658364581421</v>
      </c>
      <c r="AZ146" s="79">
        <v>3.4208580860947806</v>
      </c>
      <c r="BA146" s="41">
        <v>0.33183076242913728</v>
      </c>
      <c r="BB146" s="41">
        <v>9.2481222322576301E-2</v>
      </c>
      <c r="BC146" s="41">
        <v>0</v>
      </c>
      <c r="BD146" s="41">
        <v>0</v>
      </c>
      <c r="BE146" s="41">
        <v>0.42431198475171356</v>
      </c>
      <c r="BF146" s="41">
        <v>0.1599750314347527</v>
      </c>
      <c r="BG146" s="41">
        <v>7.7893907097454695</v>
      </c>
      <c r="BH146" s="79">
        <v>2.6523638154418689</v>
      </c>
      <c r="BI146" s="41">
        <v>5.5763820899623582</v>
      </c>
      <c r="BJ146" s="41">
        <v>12.88617084697499</v>
      </c>
      <c r="BK146" s="41">
        <v>0</v>
      </c>
      <c r="BL146" s="41">
        <v>13.847010423518677</v>
      </c>
      <c r="BM146" s="41">
        <v>32.309563360456025</v>
      </c>
      <c r="BN146" s="41">
        <v>0.33183076242913728</v>
      </c>
      <c r="BO146" s="41">
        <v>0</v>
      </c>
      <c r="BP146" s="41">
        <v>9.2481222322576301E-2</v>
      </c>
      <c r="BQ146" s="41">
        <v>0</v>
      </c>
      <c r="BR146" s="41">
        <v>0</v>
      </c>
      <c r="BS146" s="41">
        <v>0</v>
      </c>
      <c r="BT146" s="41">
        <v>0</v>
      </c>
      <c r="BU146" s="41">
        <v>0</v>
      </c>
      <c r="BV146" s="41">
        <v>0</v>
      </c>
      <c r="BW146" s="41">
        <v>0</v>
      </c>
      <c r="BX146" s="41">
        <v>0.27995713441618425</v>
      </c>
      <c r="BY146" s="41"/>
      <c r="BZ146" s="41">
        <v>0</v>
      </c>
      <c r="CA146" s="41">
        <v>0</v>
      </c>
      <c r="CB146" s="41">
        <v>0.42431198475171356</v>
      </c>
      <c r="CC146" s="41">
        <v>0.27995713441618425</v>
      </c>
      <c r="CD146" s="79">
        <v>1.5156319757185805</v>
      </c>
      <c r="CE146" s="41">
        <v>21.636401133264144</v>
      </c>
      <c r="CF146" s="41">
        <v>6.0570098522866921E-3</v>
      </c>
      <c r="CG146" s="41">
        <v>0</v>
      </c>
      <c r="CH146" s="41">
        <v>6.0570098522866921E-3</v>
      </c>
      <c r="CI146" s="41">
        <v>3.0284762673263397E-4</v>
      </c>
      <c r="CJ146" s="41">
        <v>0</v>
      </c>
      <c r="CK146" s="41">
        <v>3.0284762673263397E-4</v>
      </c>
      <c r="CL146" s="41"/>
      <c r="CM146" s="41">
        <v>0</v>
      </c>
      <c r="CN146" s="41" t="s">
        <v>542</v>
      </c>
      <c r="CO146" s="41">
        <v>0</v>
      </c>
      <c r="CP146" s="41">
        <v>0</v>
      </c>
      <c r="CQ146" s="41">
        <v>0</v>
      </c>
      <c r="CR146" s="41">
        <v>0</v>
      </c>
      <c r="CS146" s="41">
        <v>0</v>
      </c>
      <c r="CT146" s="41">
        <v>0</v>
      </c>
      <c r="CU146" s="41">
        <v>0</v>
      </c>
      <c r="CV146" s="41">
        <v>9999</v>
      </c>
      <c r="CW146" s="79">
        <v>9999</v>
      </c>
    </row>
    <row r="147" spans="1:101" s="21" customFormat="1">
      <c r="A147" s="21" t="s">
        <v>612</v>
      </c>
      <c r="B147" s="21" t="s">
        <v>624</v>
      </c>
      <c r="C147" s="41">
        <v>18</v>
      </c>
      <c r="D147" s="41">
        <v>0.59320499999999998</v>
      </c>
      <c r="E147" s="41">
        <v>0</v>
      </c>
      <c r="F147" s="41">
        <v>0.24230296381278862</v>
      </c>
      <c r="G147" s="41">
        <v>0</v>
      </c>
      <c r="H147" s="41">
        <v>0</v>
      </c>
      <c r="I147" s="41" t="s">
        <v>542</v>
      </c>
      <c r="J147" s="41"/>
      <c r="K147" s="41"/>
      <c r="L147" s="41">
        <v>0.63757395101607173</v>
      </c>
      <c r="M147" s="41">
        <v>1.198552124113625E-4</v>
      </c>
      <c r="N147" s="41">
        <v>1.1899015123647759E-4</v>
      </c>
      <c r="O147" s="41">
        <v>0</v>
      </c>
      <c r="P147" s="41">
        <v>0</v>
      </c>
      <c r="Q147" s="41">
        <v>0</v>
      </c>
      <c r="R147" s="41">
        <v>4.8318447788938484E-2</v>
      </c>
      <c r="S147" s="41">
        <v>0.11165658364581421</v>
      </c>
      <c r="T147" s="41">
        <v>0</v>
      </c>
      <c r="U147" s="41">
        <v>0.11998210298143155</v>
      </c>
      <c r="V147" s="41" t="s">
        <v>230</v>
      </c>
      <c r="W147" s="41" t="s">
        <v>230</v>
      </c>
      <c r="X147" s="41" t="s">
        <v>230</v>
      </c>
      <c r="Y147" s="41" t="s">
        <v>230</v>
      </c>
      <c r="Z147" s="41">
        <v>0</v>
      </c>
      <c r="AA147" s="41">
        <v>0</v>
      </c>
      <c r="AB147" s="41">
        <v>0</v>
      </c>
      <c r="AC147" s="41">
        <v>0</v>
      </c>
      <c r="AD147" s="41">
        <v>0</v>
      </c>
      <c r="AE147" s="41">
        <v>0</v>
      </c>
      <c r="AF147" s="41">
        <v>0</v>
      </c>
      <c r="AG147" s="41">
        <v>0</v>
      </c>
      <c r="AH147" s="41">
        <v>4.8318447788938484E-2</v>
      </c>
      <c r="AI147" s="41">
        <v>0.11165658364581421</v>
      </c>
      <c r="AJ147" s="41">
        <v>0</v>
      </c>
      <c r="AK147" s="41">
        <v>0.11998210298143155</v>
      </c>
      <c r="AL147" s="41">
        <v>0.27995713441618425</v>
      </c>
      <c r="AM147" s="41">
        <v>0.33183076242913728</v>
      </c>
      <c r="AN147" s="41">
        <v>4.2350657721211785E-2</v>
      </c>
      <c r="AO147" s="41">
        <v>0</v>
      </c>
      <c r="AP147" s="41">
        <v>0</v>
      </c>
      <c r="AQ147" s="41">
        <v>0.37418142015034905</v>
      </c>
      <c r="AR147" s="41">
        <v>4.8318447788938484E-2</v>
      </c>
      <c r="AS147" s="79">
        <v>7.7440695484429494</v>
      </c>
      <c r="AT147" s="41">
        <v>0.33183076242913728</v>
      </c>
      <c r="AU147" s="41">
        <v>5.0130564601364516E-2</v>
      </c>
      <c r="AV147" s="41">
        <v>0</v>
      </c>
      <c r="AW147" s="41">
        <v>0</v>
      </c>
      <c r="AX147" s="41">
        <v>0.38196132703050178</v>
      </c>
      <c r="AY147" s="41">
        <v>0.11165658364581421</v>
      </c>
      <c r="AZ147" s="79">
        <v>3.4208580860947806</v>
      </c>
      <c r="BA147" s="41">
        <v>0.33183076242913728</v>
      </c>
      <c r="BB147" s="41">
        <v>9.2481222322576301E-2</v>
      </c>
      <c r="BC147" s="41">
        <v>0</v>
      </c>
      <c r="BD147" s="41">
        <v>0</v>
      </c>
      <c r="BE147" s="41">
        <v>0.42431198475171356</v>
      </c>
      <c r="BF147" s="41">
        <v>0.1599750314347527</v>
      </c>
      <c r="BG147" s="41">
        <v>7.7893907097454695</v>
      </c>
      <c r="BH147" s="79">
        <v>2.6523638154418689</v>
      </c>
      <c r="BI147" s="41">
        <v>5.5763820899623582</v>
      </c>
      <c r="BJ147" s="41">
        <v>12.88617084697499</v>
      </c>
      <c r="BK147" s="41">
        <v>0</v>
      </c>
      <c r="BL147" s="41">
        <v>13.847010423518677</v>
      </c>
      <c r="BM147" s="41">
        <v>32.309563360456025</v>
      </c>
      <c r="BN147" s="41">
        <v>0.33183076242913728</v>
      </c>
      <c r="BO147" s="41">
        <v>0</v>
      </c>
      <c r="BP147" s="41">
        <v>9.2481222322576301E-2</v>
      </c>
      <c r="BQ147" s="41">
        <v>0</v>
      </c>
      <c r="BR147" s="41">
        <v>0</v>
      </c>
      <c r="BS147" s="41">
        <v>0</v>
      </c>
      <c r="BT147" s="41">
        <v>0</v>
      </c>
      <c r="BU147" s="41">
        <v>0</v>
      </c>
      <c r="BV147" s="41">
        <v>0</v>
      </c>
      <c r="BW147" s="41">
        <v>0</v>
      </c>
      <c r="BX147" s="41">
        <v>0.27995713441618425</v>
      </c>
      <c r="BY147" s="41"/>
      <c r="BZ147" s="41">
        <v>0</v>
      </c>
      <c r="CA147" s="41">
        <v>0</v>
      </c>
      <c r="CB147" s="41">
        <v>0.42431198475171356</v>
      </c>
      <c r="CC147" s="41">
        <v>0.27995713441618425</v>
      </c>
      <c r="CD147" s="79">
        <v>1.5156319757185805</v>
      </c>
      <c r="CE147" s="41">
        <v>21.636401133264144</v>
      </c>
      <c r="CF147" s="41">
        <v>6.0570098522866921E-3</v>
      </c>
      <c r="CG147" s="41">
        <v>0</v>
      </c>
      <c r="CH147" s="41">
        <v>6.0570098522866921E-3</v>
      </c>
      <c r="CI147" s="41">
        <v>3.0284762673263397E-4</v>
      </c>
      <c r="CJ147" s="41">
        <v>0</v>
      </c>
      <c r="CK147" s="41">
        <v>3.0284762673263397E-4</v>
      </c>
      <c r="CL147" s="41"/>
      <c r="CM147" s="41">
        <v>0</v>
      </c>
      <c r="CN147" s="41" t="s">
        <v>542</v>
      </c>
      <c r="CO147" s="41">
        <v>0</v>
      </c>
      <c r="CP147" s="41">
        <v>0</v>
      </c>
      <c r="CQ147" s="41">
        <v>0</v>
      </c>
      <c r="CR147" s="41">
        <v>0</v>
      </c>
      <c r="CS147" s="41">
        <v>0</v>
      </c>
      <c r="CT147" s="41">
        <v>0</v>
      </c>
      <c r="CU147" s="41">
        <v>0</v>
      </c>
      <c r="CV147" s="41">
        <v>9999</v>
      </c>
      <c r="CW147" s="79">
        <v>9999</v>
      </c>
    </row>
    <row r="148" spans="1:101" s="21" customFormat="1">
      <c r="A148" s="21" t="s">
        <v>614</v>
      </c>
      <c r="B148" s="21" t="s">
        <v>625</v>
      </c>
      <c r="C148" s="41">
        <v>18</v>
      </c>
      <c r="D148" s="41">
        <v>0.59320499999999998</v>
      </c>
      <c r="E148" s="41">
        <v>0</v>
      </c>
      <c r="F148" s="41">
        <v>0.24230296381278862</v>
      </c>
      <c r="G148" s="41">
        <v>0</v>
      </c>
      <c r="H148" s="41">
        <v>0</v>
      </c>
      <c r="I148" s="41" t="s">
        <v>542</v>
      </c>
      <c r="J148" s="41"/>
      <c r="K148" s="41"/>
      <c r="L148" s="41">
        <v>0.63757395101607173</v>
      </c>
      <c r="M148" s="41">
        <v>1.198552124113625E-4</v>
      </c>
      <c r="N148" s="41">
        <v>1.1899015123647759E-4</v>
      </c>
      <c r="O148" s="41">
        <v>0</v>
      </c>
      <c r="P148" s="41">
        <v>0</v>
      </c>
      <c r="Q148" s="41">
        <v>0</v>
      </c>
      <c r="R148" s="41">
        <v>4.8318447788938484E-2</v>
      </c>
      <c r="S148" s="41">
        <v>0.11165658364581421</v>
      </c>
      <c r="T148" s="41">
        <v>0</v>
      </c>
      <c r="U148" s="41">
        <v>0.11998210298143155</v>
      </c>
      <c r="V148" s="41" t="s">
        <v>230</v>
      </c>
      <c r="W148" s="41" t="s">
        <v>230</v>
      </c>
      <c r="X148" s="41" t="s">
        <v>230</v>
      </c>
      <c r="Y148" s="41" t="s">
        <v>230</v>
      </c>
      <c r="Z148" s="41">
        <v>0</v>
      </c>
      <c r="AA148" s="41">
        <v>0</v>
      </c>
      <c r="AB148" s="41">
        <v>0</v>
      </c>
      <c r="AC148" s="41">
        <v>0</v>
      </c>
      <c r="AD148" s="41">
        <v>0</v>
      </c>
      <c r="AE148" s="41">
        <v>0</v>
      </c>
      <c r="AF148" s="41">
        <v>0</v>
      </c>
      <c r="AG148" s="41">
        <v>0</v>
      </c>
      <c r="AH148" s="41">
        <v>4.8318447788938484E-2</v>
      </c>
      <c r="AI148" s="41">
        <v>0.11165658364581421</v>
      </c>
      <c r="AJ148" s="41">
        <v>0</v>
      </c>
      <c r="AK148" s="41">
        <v>0.11998210298143155</v>
      </c>
      <c r="AL148" s="41">
        <v>0.27995713441618425</v>
      </c>
      <c r="AM148" s="41">
        <v>0.33183076242913728</v>
      </c>
      <c r="AN148" s="41">
        <v>4.2350657721211785E-2</v>
      </c>
      <c r="AO148" s="41">
        <v>0</v>
      </c>
      <c r="AP148" s="41">
        <v>0</v>
      </c>
      <c r="AQ148" s="41">
        <v>0.37418142015034905</v>
      </c>
      <c r="AR148" s="41">
        <v>4.8318447788938484E-2</v>
      </c>
      <c r="AS148" s="79">
        <v>7.7440695484429494</v>
      </c>
      <c r="AT148" s="41">
        <v>0.33183076242913728</v>
      </c>
      <c r="AU148" s="41">
        <v>5.0130564601364516E-2</v>
      </c>
      <c r="AV148" s="41">
        <v>0</v>
      </c>
      <c r="AW148" s="41">
        <v>0</v>
      </c>
      <c r="AX148" s="41">
        <v>0.38196132703050178</v>
      </c>
      <c r="AY148" s="41">
        <v>0.11165658364581421</v>
      </c>
      <c r="AZ148" s="79">
        <v>3.4208580860947806</v>
      </c>
      <c r="BA148" s="41">
        <v>0.33183076242913728</v>
      </c>
      <c r="BB148" s="41">
        <v>9.2481222322576301E-2</v>
      </c>
      <c r="BC148" s="41">
        <v>0</v>
      </c>
      <c r="BD148" s="41">
        <v>0</v>
      </c>
      <c r="BE148" s="41">
        <v>0.42431198475171356</v>
      </c>
      <c r="BF148" s="41">
        <v>0.1599750314347527</v>
      </c>
      <c r="BG148" s="41">
        <v>7.7893907097454695</v>
      </c>
      <c r="BH148" s="79">
        <v>2.6523638154418689</v>
      </c>
      <c r="BI148" s="41">
        <v>5.5763820899623582</v>
      </c>
      <c r="BJ148" s="41">
        <v>12.88617084697499</v>
      </c>
      <c r="BK148" s="41">
        <v>0</v>
      </c>
      <c r="BL148" s="41">
        <v>13.847010423518677</v>
      </c>
      <c r="BM148" s="41">
        <v>32.309563360456025</v>
      </c>
      <c r="BN148" s="41">
        <v>0.33183076242913728</v>
      </c>
      <c r="BO148" s="41">
        <v>0</v>
      </c>
      <c r="BP148" s="41">
        <v>9.2481222322576301E-2</v>
      </c>
      <c r="BQ148" s="41">
        <v>0</v>
      </c>
      <c r="BR148" s="41">
        <v>0</v>
      </c>
      <c r="BS148" s="41">
        <v>0</v>
      </c>
      <c r="BT148" s="41">
        <v>0</v>
      </c>
      <c r="BU148" s="41">
        <v>0</v>
      </c>
      <c r="BV148" s="41">
        <v>0</v>
      </c>
      <c r="BW148" s="41">
        <v>0</v>
      </c>
      <c r="BX148" s="41">
        <v>0.27995713441618425</v>
      </c>
      <c r="BY148" s="41"/>
      <c r="BZ148" s="41">
        <v>0</v>
      </c>
      <c r="CA148" s="41">
        <v>0</v>
      </c>
      <c r="CB148" s="41">
        <v>0.42431198475171356</v>
      </c>
      <c r="CC148" s="41">
        <v>0.27995713441618425</v>
      </c>
      <c r="CD148" s="79">
        <v>1.5156319757185805</v>
      </c>
      <c r="CE148" s="41">
        <v>21.636401133264144</v>
      </c>
      <c r="CF148" s="41">
        <v>6.0570098522866921E-3</v>
      </c>
      <c r="CG148" s="41">
        <v>0</v>
      </c>
      <c r="CH148" s="41">
        <v>6.0570098522866921E-3</v>
      </c>
      <c r="CI148" s="41">
        <v>3.0284762673263397E-4</v>
      </c>
      <c r="CJ148" s="41">
        <v>0</v>
      </c>
      <c r="CK148" s="41">
        <v>3.0284762673263397E-4</v>
      </c>
      <c r="CL148" s="41"/>
      <c r="CM148" s="41">
        <v>0</v>
      </c>
      <c r="CN148" s="41" t="s">
        <v>542</v>
      </c>
      <c r="CO148" s="41">
        <v>0</v>
      </c>
      <c r="CP148" s="41">
        <v>0</v>
      </c>
      <c r="CQ148" s="41">
        <v>0</v>
      </c>
      <c r="CR148" s="41">
        <v>0</v>
      </c>
      <c r="CS148" s="41">
        <v>0</v>
      </c>
      <c r="CT148" s="41">
        <v>0</v>
      </c>
      <c r="CU148" s="41">
        <v>0</v>
      </c>
      <c r="CV148" s="41">
        <v>9999</v>
      </c>
      <c r="CW148" s="79">
        <v>9999</v>
      </c>
    </row>
    <row r="149" spans="1:101" s="21" customFormat="1">
      <c r="A149" s="21" t="s">
        <v>615</v>
      </c>
      <c r="B149" s="21" t="s">
        <v>626</v>
      </c>
      <c r="C149" s="41">
        <v>18</v>
      </c>
      <c r="D149" s="41">
        <v>0.59320499999999998</v>
      </c>
      <c r="E149" s="41">
        <v>0</v>
      </c>
      <c r="F149" s="41">
        <v>0.24230296381278862</v>
      </c>
      <c r="G149" s="41">
        <v>0</v>
      </c>
      <c r="H149" s="41">
        <v>0</v>
      </c>
      <c r="I149" s="41" t="s">
        <v>542</v>
      </c>
      <c r="J149" s="41"/>
      <c r="K149" s="41"/>
      <c r="L149" s="41">
        <v>0.63757395101607173</v>
      </c>
      <c r="M149" s="41">
        <v>1.198552124113625E-4</v>
      </c>
      <c r="N149" s="41">
        <v>1.1899015123647759E-4</v>
      </c>
      <c r="O149" s="41">
        <v>0</v>
      </c>
      <c r="P149" s="41">
        <v>0</v>
      </c>
      <c r="Q149" s="41">
        <v>0</v>
      </c>
      <c r="R149" s="41">
        <v>4.8318447788938484E-2</v>
      </c>
      <c r="S149" s="41">
        <v>0.11165658364581421</v>
      </c>
      <c r="T149" s="41">
        <v>0</v>
      </c>
      <c r="U149" s="41">
        <v>0.11998210298143155</v>
      </c>
      <c r="V149" s="41" t="s">
        <v>230</v>
      </c>
      <c r="W149" s="41" t="s">
        <v>230</v>
      </c>
      <c r="X149" s="41" t="s">
        <v>230</v>
      </c>
      <c r="Y149" s="41" t="s">
        <v>230</v>
      </c>
      <c r="Z149" s="41">
        <v>0</v>
      </c>
      <c r="AA149" s="41">
        <v>0</v>
      </c>
      <c r="AB149" s="41">
        <v>0</v>
      </c>
      <c r="AC149" s="41">
        <v>0</v>
      </c>
      <c r="AD149" s="41">
        <v>0</v>
      </c>
      <c r="AE149" s="41">
        <v>0</v>
      </c>
      <c r="AF149" s="41">
        <v>0</v>
      </c>
      <c r="AG149" s="41">
        <v>0</v>
      </c>
      <c r="AH149" s="41">
        <v>4.8318447788938484E-2</v>
      </c>
      <c r="AI149" s="41">
        <v>0.11165658364581421</v>
      </c>
      <c r="AJ149" s="41">
        <v>0</v>
      </c>
      <c r="AK149" s="41">
        <v>0.11998210298143155</v>
      </c>
      <c r="AL149" s="41">
        <v>0.27995713441618425</v>
      </c>
      <c r="AM149" s="41">
        <v>0.33183076242913728</v>
      </c>
      <c r="AN149" s="41">
        <v>4.2350657721211785E-2</v>
      </c>
      <c r="AO149" s="41">
        <v>0</v>
      </c>
      <c r="AP149" s="41">
        <v>0</v>
      </c>
      <c r="AQ149" s="41">
        <v>0.37418142015034905</v>
      </c>
      <c r="AR149" s="41">
        <v>4.8318447788938484E-2</v>
      </c>
      <c r="AS149" s="79">
        <v>7.7440695484429494</v>
      </c>
      <c r="AT149" s="41">
        <v>0.33183076242913728</v>
      </c>
      <c r="AU149" s="41">
        <v>5.0130564601364516E-2</v>
      </c>
      <c r="AV149" s="41">
        <v>0</v>
      </c>
      <c r="AW149" s="41">
        <v>0</v>
      </c>
      <c r="AX149" s="41">
        <v>0.38196132703050178</v>
      </c>
      <c r="AY149" s="41">
        <v>0.11165658364581421</v>
      </c>
      <c r="AZ149" s="79">
        <v>3.4208580860947806</v>
      </c>
      <c r="BA149" s="41">
        <v>0.33183076242913728</v>
      </c>
      <c r="BB149" s="41">
        <v>9.2481222322576301E-2</v>
      </c>
      <c r="BC149" s="41">
        <v>0</v>
      </c>
      <c r="BD149" s="41">
        <v>0</v>
      </c>
      <c r="BE149" s="41">
        <v>0.42431198475171356</v>
      </c>
      <c r="BF149" s="41">
        <v>0.1599750314347527</v>
      </c>
      <c r="BG149" s="41">
        <v>7.7893907097454695</v>
      </c>
      <c r="BH149" s="79">
        <v>2.6523638154418689</v>
      </c>
      <c r="BI149" s="41">
        <v>5.5763820899623582</v>
      </c>
      <c r="BJ149" s="41">
        <v>12.88617084697499</v>
      </c>
      <c r="BK149" s="41">
        <v>0</v>
      </c>
      <c r="BL149" s="41">
        <v>13.847010423518677</v>
      </c>
      <c r="BM149" s="41">
        <v>32.309563360456025</v>
      </c>
      <c r="BN149" s="41">
        <v>0.33183076242913728</v>
      </c>
      <c r="BO149" s="41">
        <v>0</v>
      </c>
      <c r="BP149" s="41">
        <v>9.2481222322576301E-2</v>
      </c>
      <c r="BQ149" s="41">
        <v>0</v>
      </c>
      <c r="BR149" s="41">
        <v>0</v>
      </c>
      <c r="BS149" s="41">
        <v>0</v>
      </c>
      <c r="BT149" s="41">
        <v>0</v>
      </c>
      <c r="BU149" s="41">
        <v>0</v>
      </c>
      <c r="BV149" s="41">
        <v>0</v>
      </c>
      <c r="BW149" s="41">
        <v>0</v>
      </c>
      <c r="BX149" s="41">
        <v>0.27995713441618425</v>
      </c>
      <c r="BY149" s="41"/>
      <c r="BZ149" s="41">
        <v>0</v>
      </c>
      <c r="CA149" s="41">
        <v>0</v>
      </c>
      <c r="CB149" s="41">
        <v>0.42431198475171356</v>
      </c>
      <c r="CC149" s="41">
        <v>0.27995713441618425</v>
      </c>
      <c r="CD149" s="79">
        <v>1.5156319757185805</v>
      </c>
      <c r="CE149" s="41">
        <v>21.636401133264144</v>
      </c>
      <c r="CF149" s="41">
        <v>6.0570098522866921E-3</v>
      </c>
      <c r="CG149" s="41">
        <v>0</v>
      </c>
      <c r="CH149" s="41">
        <v>6.0570098522866921E-3</v>
      </c>
      <c r="CI149" s="41">
        <v>3.0284762673263397E-4</v>
      </c>
      <c r="CJ149" s="41">
        <v>0</v>
      </c>
      <c r="CK149" s="41">
        <v>3.0284762673263397E-4</v>
      </c>
      <c r="CL149" s="41"/>
      <c r="CM149" s="41">
        <v>0</v>
      </c>
      <c r="CN149" s="41" t="s">
        <v>542</v>
      </c>
      <c r="CO149" s="41">
        <v>0</v>
      </c>
      <c r="CP149" s="41">
        <v>0</v>
      </c>
      <c r="CQ149" s="41">
        <v>0</v>
      </c>
      <c r="CR149" s="41">
        <v>0</v>
      </c>
      <c r="CS149" s="41">
        <v>0</v>
      </c>
      <c r="CT149" s="41">
        <v>0</v>
      </c>
      <c r="CU149" s="41">
        <v>0</v>
      </c>
      <c r="CV149" s="41">
        <v>9999</v>
      </c>
      <c r="CW149" s="79">
        <v>9999</v>
      </c>
    </row>
    <row r="150" spans="1:101" s="21" customFormat="1">
      <c r="A150" s="21" t="s">
        <v>616</v>
      </c>
      <c r="B150" s="21" t="s">
        <v>627</v>
      </c>
      <c r="C150" s="41">
        <v>18</v>
      </c>
      <c r="D150" s="41">
        <v>0.59320499999999998</v>
      </c>
      <c r="E150" s="41">
        <v>0</v>
      </c>
      <c r="F150" s="41">
        <v>0.24230296381278862</v>
      </c>
      <c r="G150" s="41">
        <v>0</v>
      </c>
      <c r="H150" s="41">
        <v>0</v>
      </c>
      <c r="I150" s="41" t="s">
        <v>542</v>
      </c>
      <c r="J150" s="41"/>
      <c r="K150" s="41"/>
      <c r="L150" s="41">
        <v>0.63757395101607173</v>
      </c>
      <c r="M150" s="41">
        <v>1.198552124113625E-4</v>
      </c>
      <c r="N150" s="41">
        <v>1.1899015123647759E-4</v>
      </c>
      <c r="O150" s="41">
        <v>0</v>
      </c>
      <c r="P150" s="41">
        <v>0</v>
      </c>
      <c r="Q150" s="41">
        <v>0</v>
      </c>
      <c r="R150" s="41">
        <v>4.8318447788938484E-2</v>
      </c>
      <c r="S150" s="41">
        <v>0.11165658364581421</v>
      </c>
      <c r="T150" s="41">
        <v>0</v>
      </c>
      <c r="U150" s="41">
        <v>0.11998210298143155</v>
      </c>
      <c r="V150" s="41" t="s">
        <v>230</v>
      </c>
      <c r="W150" s="41" t="s">
        <v>230</v>
      </c>
      <c r="X150" s="41" t="s">
        <v>230</v>
      </c>
      <c r="Y150" s="41" t="s">
        <v>230</v>
      </c>
      <c r="Z150" s="41">
        <v>0</v>
      </c>
      <c r="AA150" s="41">
        <v>0</v>
      </c>
      <c r="AB150" s="41">
        <v>0</v>
      </c>
      <c r="AC150" s="41">
        <v>0</v>
      </c>
      <c r="AD150" s="41">
        <v>0</v>
      </c>
      <c r="AE150" s="41">
        <v>0</v>
      </c>
      <c r="AF150" s="41">
        <v>0</v>
      </c>
      <c r="AG150" s="41">
        <v>0</v>
      </c>
      <c r="AH150" s="41">
        <v>4.8318447788938484E-2</v>
      </c>
      <c r="AI150" s="41">
        <v>0.11165658364581421</v>
      </c>
      <c r="AJ150" s="41">
        <v>0</v>
      </c>
      <c r="AK150" s="41">
        <v>0.11998210298143155</v>
      </c>
      <c r="AL150" s="41">
        <v>0.27995713441618425</v>
      </c>
      <c r="AM150" s="41">
        <v>0.33183076242913728</v>
      </c>
      <c r="AN150" s="41">
        <v>4.2350657721211785E-2</v>
      </c>
      <c r="AO150" s="41">
        <v>0</v>
      </c>
      <c r="AP150" s="41">
        <v>0</v>
      </c>
      <c r="AQ150" s="41">
        <v>0.37418142015034905</v>
      </c>
      <c r="AR150" s="41">
        <v>4.8318447788938484E-2</v>
      </c>
      <c r="AS150" s="79">
        <v>7.7440695484429494</v>
      </c>
      <c r="AT150" s="41">
        <v>0.33183076242913728</v>
      </c>
      <c r="AU150" s="41">
        <v>5.0130564601364516E-2</v>
      </c>
      <c r="AV150" s="41">
        <v>0</v>
      </c>
      <c r="AW150" s="41">
        <v>0</v>
      </c>
      <c r="AX150" s="41">
        <v>0.38196132703050178</v>
      </c>
      <c r="AY150" s="41">
        <v>0.11165658364581421</v>
      </c>
      <c r="AZ150" s="79">
        <v>3.4208580860947806</v>
      </c>
      <c r="BA150" s="41">
        <v>0.33183076242913728</v>
      </c>
      <c r="BB150" s="41">
        <v>9.2481222322576301E-2</v>
      </c>
      <c r="BC150" s="41">
        <v>0</v>
      </c>
      <c r="BD150" s="41">
        <v>0</v>
      </c>
      <c r="BE150" s="41">
        <v>0.42431198475171356</v>
      </c>
      <c r="BF150" s="41">
        <v>0.1599750314347527</v>
      </c>
      <c r="BG150" s="41">
        <v>7.7893907097454695</v>
      </c>
      <c r="BH150" s="79">
        <v>2.6523638154418689</v>
      </c>
      <c r="BI150" s="41">
        <v>5.5763820899623582</v>
      </c>
      <c r="BJ150" s="41">
        <v>12.88617084697499</v>
      </c>
      <c r="BK150" s="41">
        <v>0</v>
      </c>
      <c r="BL150" s="41">
        <v>13.847010423518677</v>
      </c>
      <c r="BM150" s="41">
        <v>32.309563360456025</v>
      </c>
      <c r="BN150" s="41">
        <v>0.33183076242913728</v>
      </c>
      <c r="BO150" s="41">
        <v>0</v>
      </c>
      <c r="BP150" s="41">
        <v>9.2481222322576301E-2</v>
      </c>
      <c r="BQ150" s="41">
        <v>0</v>
      </c>
      <c r="BR150" s="41">
        <v>0</v>
      </c>
      <c r="BS150" s="41">
        <v>0</v>
      </c>
      <c r="BT150" s="41">
        <v>0</v>
      </c>
      <c r="BU150" s="41">
        <v>0</v>
      </c>
      <c r="BV150" s="41">
        <v>0</v>
      </c>
      <c r="BW150" s="41">
        <v>0</v>
      </c>
      <c r="BX150" s="41">
        <v>0.27995713441618425</v>
      </c>
      <c r="BY150" s="41"/>
      <c r="BZ150" s="41">
        <v>0</v>
      </c>
      <c r="CA150" s="41">
        <v>0</v>
      </c>
      <c r="CB150" s="41">
        <v>0.42431198475171356</v>
      </c>
      <c r="CC150" s="41">
        <v>0.27995713441618425</v>
      </c>
      <c r="CD150" s="79">
        <v>1.5156319757185805</v>
      </c>
      <c r="CE150" s="41">
        <v>21.636401133264144</v>
      </c>
      <c r="CF150" s="41">
        <v>6.0570098522866921E-3</v>
      </c>
      <c r="CG150" s="41">
        <v>0</v>
      </c>
      <c r="CH150" s="41">
        <v>6.0570098522866921E-3</v>
      </c>
      <c r="CI150" s="41">
        <v>3.0284762673263397E-4</v>
      </c>
      <c r="CJ150" s="41">
        <v>0</v>
      </c>
      <c r="CK150" s="41">
        <v>3.0284762673263397E-4</v>
      </c>
      <c r="CL150" s="41"/>
      <c r="CM150" s="41">
        <v>0</v>
      </c>
      <c r="CN150" s="41" t="s">
        <v>542</v>
      </c>
      <c r="CO150" s="41">
        <v>0</v>
      </c>
      <c r="CP150" s="41">
        <v>0</v>
      </c>
      <c r="CQ150" s="41">
        <v>0</v>
      </c>
      <c r="CR150" s="41">
        <v>0</v>
      </c>
      <c r="CS150" s="41">
        <v>0</v>
      </c>
      <c r="CT150" s="41">
        <v>0</v>
      </c>
      <c r="CU150" s="41">
        <v>0</v>
      </c>
      <c r="CV150" s="41">
        <v>9999</v>
      </c>
      <c r="CW150" s="79">
        <v>9999</v>
      </c>
    </row>
    <row r="151" spans="1:101" s="21" customFormat="1">
      <c r="A151" s="21" t="s">
        <v>608</v>
      </c>
      <c r="B151" s="21" t="s">
        <v>628</v>
      </c>
      <c r="C151" s="41">
        <v>18</v>
      </c>
      <c r="D151" s="41">
        <v>0.59320499999999998</v>
      </c>
      <c r="E151" s="41">
        <v>0</v>
      </c>
      <c r="F151" s="41">
        <v>0.24230296381278862</v>
      </c>
      <c r="G151" s="41">
        <v>0</v>
      </c>
      <c r="H151" s="41">
        <v>0</v>
      </c>
      <c r="I151" s="41" t="s">
        <v>542</v>
      </c>
      <c r="J151" s="41"/>
      <c r="K151" s="41"/>
      <c r="L151" s="41">
        <v>0.63757395101607173</v>
      </c>
      <c r="M151" s="41">
        <v>1.198552124113625E-4</v>
      </c>
      <c r="N151" s="41">
        <v>1.1899015123647759E-4</v>
      </c>
      <c r="O151" s="41">
        <v>0</v>
      </c>
      <c r="P151" s="41">
        <v>0</v>
      </c>
      <c r="Q151" s="41">
        <v>0</v>
      </c>
      <c r="R151" s="41">
        <v>4.8318447788938484E-2</v>
      </c>
      <c r="S151" s="41">
        <v>0.11165658364581421</v>
      </c>
      <c r="T151" s="41">
        <v>0</v>
      </c>
      <c r="U151" s="41">
        <v>0.11998210298143155</v>
      </c>
      <c r="V151" s="41" t="s">
        <v>230</v>
      </c>
      <c r="W151" s="41" t="s">
        <v>230</v>
      </c>
      <c r="X151" s="41" t="s">
        <v>230</v>
      </c>
      <c r="Y151" s="41" t="s">
        <v>230</v>
      </c>
      <c r="Z151" s="41">
        <v>0</v>
      </c>
      <c r="AA151" s="41">
        <v>0</v>
      </c>
      <c r="AB151" s="41">
        <v>0</v>
      </c>
      <c r="AC151" s="41">
        <v>0</v>
      </c>
      <c r="AD151" s="41">
        <v>0</v>
      </c>
      <c r="AE151" s="41">
        <v>0</v>
      </c>
      <c r="AF151" s="41">
        <v>0</v>
      </c>
      <c r="AG151" s="41">
        <v>0</v>
      </c>
      <c r="AH151" s="41">
        <v>4.8318447788938484E-2</v>
      </c>
      <c r="AI151" s="41">
        <v>0.11165658364581421</v>
      </c>
      <c r="AJ151" s="41">
        <v>0</v>
      </c>
      <c r="AK151" s="41">
        <v>0.11998210298143155</v>
      </c>
      <c r="AL151" s="41">
        <v>0.27995713441618425</v>
      </c>
      <c r="AM151" s="41">
        <v>0.33183076242913728</v>
      </c>
      <c r="AN151" s="41">
        <v>4.2350657721211785E-2</v>
      </c>
      <c r="AO151" s="41">
        <v>0</v>
      </c>
      <c r="AP151" s="41">
        <v>0</v>
      </c>
      <c r="AQ151" s="41">
        <v>0.37418142015034905</v>
      </c>
      <c r="AR151" s="41">
        <v>4.8318447788938484E-2</v>
      </c>
      <c r="AS151" s="79">
        <v>7.7440695484429494</v>
      </c>
      <c r="AT151" s="41">
        <v>0.33183076242913728</v>
      </c>
      <c r="AU151" s="41">
        <v>5.0130564601364516E-2</v>
      </c>
      <c r="AV151" s="41">
        <v>0</v>
      </c>
      <c r="AW151" s="41">
        <v>0</v>
      </c>
      <c r="AX151" s="41">
        <v>0.38196132703050178</v>
      </c>
      <c r="AY151" s="41">
        <v>0.11165658364581421</v>
      </c>
      <c r="AZ151" s="79">
        <v>3.4208580860947806</v>
      </c>
      <c r="BA151" s="41">
        <v>0.33183076242913728</v>
      </c>
      <c r="BB151" s="41">
        <v>9.2481222322576301E-2</v>
      </c>
      <c r="BC151" s="41">
        <v>0</v>
      </c>
      <c r="BD151" s="41">
        <v>0</v>
      </c>
      <c r="BE151" s="41">
        <v>0.42431198475171356</v>
      </c>
      <c r="BF151" s="41">
        <v>0.1599750314347527</v>
      </c>
      <c r="BG151" s="41">
        <v>7.7893907097454695</v>
      </c>
      <c r="BH151" s="79">
        <v>2.6523638154418689</v>
      </c>
      <c r="BI151" s="41">
        <v>5.5763820899623582</v>
      </c>
      <c r="BJ151" s="41">
        <v>12.88617084697499</v>
      </c>
      <c r="BK151" s="41">
        <v>0</v>
      </c>
      <c r="BL151" s="41">
        <v>13.847010423518677</v>
      </c>
      <c r="BM151" s="41">
        <v>32.309563360456025</v>
      </c>
      <c r="BN151" s="41">
        <v>0.33183076242913728</v>
      </c>
      <c r="BO151" s="41">
        <v>0</v>
      </c>
      <c r="BP151" s="41">
        <v>9.2481222322576301E-2</v>
      </c>
      <c r="BQ151" s="41">
        <v>0</v>
      </c>
      <c r="BR151" s="41">
        <v>0</v>
      </c>
      <c r="BS151" s="41">
        <v>0</v>
      </c>
      <c r="BT151" s="41">
        <v>0</v>
      </c>
      <c r="BU151" s="41">
        <v>0</v>
      </c>
      <c r="BV151" s="41">
        <v>0</v>
      </c>
      <c r="BW151" s="41">
        <v>0</v>
      </c>
      <c r="BX151" s="41">
        <v>0.27995713441618425</v>
      </c>
      <c r="BY151" s="41"/>
      <c r="BZ151" s="41">
        <v>0</v>
      </c>
      <c r="CA151" s="41">
        <v>0</v>
      </c>
      <c r="CB151" s="41">
        <v>0.42431198475171356</v>
      </c>
      <c r="CC151" s="41">
        <v>0.27995713441618425</v>
      </c>
      <c r="CD151" s="79">
        <v>1.5156319757185805</v>
      </c>
      <c r="CE151" s="41">
        <v>21.636401133264144</v>
      </c>
      <c r="CF151" s="41">
        <v>6.0570098522866921E-3</v>
      </c>
      <c r="CG151" s="41">
        <v>0</v>
      </c>
      <c r="CH151" s="41">
        <v>6.0570098522866921E-3</v>
      </c>
      <c r="CI151" s="41">
        <v>3.0284762673263397E-4</v>
      </c>
      <c r="CJ151" s="41">
        <v>0</v>
      </c>
      <c r="CK151" s="41">
        <v>3.0284762673263397E-4</v>
      </c>
      <c r="CL151" s="41"/>
      <c r="CM151" s="41">
        <v>0</v>
      </c>
      <c r="CN151" s="41" t="s">
        <v>542</v>
      </c>
      <c r="CO151" s="41">
        <v>0</v>
      </c>
      <c r="CP151" s="41">
        <v>0</v>
      </c>
      <c r="CQ151" s="41">
        <v>0</v>
      </c>
      <c r="CR151" s="41">
        <v>0</v>
      </c>
      <c r="CS151" s="41">
        <v>0</v>
      </c>
      <c r="CT151" s="41">
        <v>0</v>
      </c>
      <c r="CU151" s="41">
        <v>0</v>
      </c>
      <c r="CV151" s="41">
        <v>9999</v>
      </c>
      <c r="CW151" s="79">
        <v>9999</v>
      </c>
    </row>
    <row r="152" spans="1:101" s="21" customFormat="1">
      <c r="A152" s="21" t="s">
        <v>604</v>
      </c>
      <c r="B152" s="21" t="s">
        <v>629</v>
      </c>
      <c r="C152" s="41">
        <v>18</v>
      </c>
      <c r="D152" s="41">
        <v>0.59320499999999998</v>
      </c>
      <c r="E152" s="41">
        <v>0</v>
      </c>
      <c r="F152" s="41">
        <v>0.24230296381278862</v>
      </c>
      <c r="G152" s="41">
        <v>0</v>
      </c>
      <c r="H152" s="41">
        <v>0</v>
      </c>
      <c r="I152" s="41" t="s">
        <v>542</v>
      </c>
      <c r="J152" s="41"/>
      <c r="K152" s="41"/>
      <c r="L152" s="41">
        <v>0.63757395101607173</v>
      </c>
      <c r="M152" s="41">
        <v>1.198552124113625E-4</v>
      </c>
      <c r="N152" s="41">
        <v>1.1899015123647759E-4</v>
      </c>
      <c r="O152" s="41">
        <v>0</v>
      </c>
      <c r="P152" s="41">
        <v>0</v>
      </c>
      <c r="Q152" s="41">
        <v>0</v>
      </c>
      <c r="R152" s="41">
        <v>4.8318447788938484E-2</v>
      </c>
      <c r="S152" s="41">
        <v>0.11165658364581421</v>
      </c>
      <c r="T152" s="41">
        <v>0</v>
      </c>
      <c r="U152" s="41">
        <v>0.11998210298143155</v>
      </c>
      <c r="V152" s="41" t="s">
        <v>230</v>
      </c>
      <c r="W152" s="41" t="s">
        <v>230</v>
      </c>
      <c r="X152" s="41" t="s">
        <v>230</v>
      </c>
      <c r="Y152" s="41" t="s">
        <v>230</v>
      </c>
      <c r="Z152" s="41">
        <v>0</v>
      </c>
      <c r="AA152" s="41">
        <v>0</v>
      </c>
      <c r="AB152" s="41">
        <v>0</v>
      </c>
      <c r="AC152" s="41">
        <v>0</v>
      </c>
      <c r="AD152" s="41">
        <v>0</v>
      </c>
      <c r="AE152" s="41">
        <v>0</v>
      </c>
      <c r="AF152" s="41">
        <v>0</v>
      </c>
      <c r="AG152" s="41">
        <v>0</v>
      </c>
      <c r="AH152" s="41">
        <v>4.8318447788938484E-2</v>
      </c>
      <c r="AI152" s="41">
        <v>0.11165658364581421</v>
      </c>
      <c r="AJ152" s="41">
        <v>0</v>
      </c>
      <c r="AK152" s="41">
        <v>0.11998210298143155</v>
      </c>
      <c r="AL152" s="41">
        <v>0.27995713441618425</v>
      </c>
      <c r="AM152" s="41">
        <v>0.33183076242913728</v>
      </c>
      <c r="AN152" s="41">
        <v>4.2350657721211785E-2</v>
      </c>
      <c r="AO152" s="41">
        <v>0</v>
      </c>
      <c r="AP152" s="41">
        <v>0</v>
      </c>
      <c r="AQ152" s="41">
        <v>0.37418142015034905</v>
      </c>
      <c r="AR152" s="41">
        <v>4.8318447788938484E-2</v>
      </c>
      <c r="AS152" s="79">
        <v>7.7440695484429494</v>
      </c>
      <c r="AT152" s="41">
        <v>0.33183076242913728</v>
      </c>
      <c r="AU152" s="41">
        <v>5.0130564601364516E-2</v>
      </c>
      <c r="AV152" s="41">
        <v>0</v>
      </c>
      <c r="AW152" s="41">
        <v>0</v>
      </c>
      <c r="AX152" s="41">
        <v>0.38196132703050178</v>
      </c>
      <c r="AY152" s="41">
        <v>0.11165658364581421</v>
      </c>
      <c r="AZ152" s="79">
        <v>3.4208580860947806</v>
      </c>
      <c r="BA152" s="41">
        <v>0.33183076242913728</v>
      </c>
      <c r="BB152" s="41">
        <v>9.2481222322576301E-2</v>
      </c>
      <c r="BC152" s="41">
        <v>0</v>
      </c>
      <c r="BD152" s="41">
        <v>0</v>
      </c>
      <c r="BE152" s="41">
        <v>0.42431198475171356</v>
      </c>
      <c r="BF152" s="41">
        <v>0.1599750314347527</v>
      </c>
      <c r="BG152" s="41">
        <v>7.7893907097454695</v>
      </c>
      <c r="BH152" s="79">
        <v>2.6523638154418689</v>
      </c>
      <c r="BI152" s="41">
        <v>5.5763820899623582</v>
      </c>
      <c r="BJ152" s="41">
        <v>12.88617084697499</v>
      </c>
      <c r="BK152" s="41">
        <v>0</v>
      </c>
      <c r="BL152" s="41">
        <v>13.847010423518677</v>
      </c>
      <c r="BM152" s="41">
        <v>32.309563360456025</v>
      </c>
      <c r="BN152" s="41">
        <v>0.33183076242913728</v>
      </c>
      <c r="BO152" s="41">
        <v>0</v>
      </c>
      <c r="BP152" s="41">
        <v>9.2481222322576301E-2</v>
      </c>
      <c r="BQ152" s="41">
        <v>0</v>
      </c>
      <c r="BR152" s="41">
        <v>0</v>
      </c>
      <c r="BS152" s="41">
        <v>0</v>
      </c>
      <c r="BT152" s="41">
        <v>0</v>
      </c>
      <c r="BU152" s="41">
        <v>0</v>
      </c>
      <c r="BV152" s="41">
        <v>0</v>
      </c>
      <c r="BW152" s="41">
        <v>0</v>
      </c>
      <c r="BX152" s="41">
        <v>0.27995713441618425</v>
      </c>
      <c r="BY152" s="41"/>
      <c r="BZ152" s="41">
        <v>0</v>
      </c>
      <c r="CA152" s="41">
        <v>0</v>
      </c>
      <c r="CB152" s="41">
        <v>0.42431198475171356</v>
      </c>
      <c r="CC152" s="41">
        <v>0.27995713441618425</v>
      </c>
      <c r="CD152" s="79">
        <v>1.5156319757185805</v>
      </c>
      <c r="CE152" s="41">
        <v>21.636401133264144</v>
      </c>
      <c r="CF152" s="41">
        <v>6.0570098522866921E-3</v>
      </c>
      <c r="CG152" s="41">
        <v>0</v>
      </c>
      <c r="CH152" s="41">
        <v>6.0570098522866921E-3</v>
      </c>
      <c r="CI152" s="41">
        <v>3.0284762673263397E-4</v>
      </c>
      <c r="CJ152" s="41">
        <v>0</v>
      </c>
      <c r="CK152" s="41">
        <v>3.0284762673263397E-4</v>
      </c>
      <c r="CL152" s="41"/>
      <c r="CM152" s="41">
        <v>0</v>
      </c>
      <c r="CN152" s="41" t="s">
        <v>542</v>
      </c>
      <c r="CO152" s="41">
        <v>0</v>
      </c>
      <c r="CP152" s="41">
        <v>0</v>
      </c>
      <c r="CQ152" s="41">
        <v>0</v>
      </c>
      <c r="CR152" s="41">
        <v>0</v>
      </c>
      <c r="CS152" s="41">
        <v>0</v>
      </c>
      <c r="CT152" s="41">
        <v>0</v>
      </c>
      <c r="CU152" s="41">
        <v>0</v>
      </c>
      <c r="CV152" s="41">
        <v>9999</v>
      </c>
      <c r="CW152" s="79">
        <v>9999</v>
      </c>
    </row>
    <row r="153" spans="1:101" s="21" customFormat="1">
      <c r="A153" s="21" t="s">
        <v>617</v>
      </c>
      <c r="B153" s="21" t="s">
        <v>630</v>
      </c>
      <c r="C153" s="41">
        <v>18</v>
      </c>
      <c r="D153" s="41">
        <v>0.59320499999999998</v>
      </c>
      <c r="E153" s="41">
        <v>0</v>
      </c>
      <c r="F153" s="41">
        <v>0.24230296381278862</v>
      </c>
      <c r="G153" s="41">
        <v>0</v>
      </c>
      <c r="H153" s="41">
        <v>0</v>
      </c>
      <c r="I153" s="41" t="s">
        <v>542</v>
      </c>
      <c r="J153" s="41"/>
      <c r="K153" s="41"/>
      <c r="L153" s="41">
        <v>0.63757395101607173</v>
      </c>
      <c r="M153" s="41">
        <v>1.198552124113625E-4</v>
      </c>
      <c r="N153" s="41">
        <v>1.1899015123647759E-4</v>
      </c>
      <c r="O153" s="41">
        <v>0</v>
      </c>
      <c r="P153" s="41">
        <v>0</v>
      </c>
      <c r="Q153" s="41">
        <v>0</v>
      </c>
      <c r="R153" s="41">
        <v>4.8318447788938484E-2</v>
      </c>
      <c r="S153" s="41">
        <v>0.11165658364581421</v>
      </c>
      <c r="T153" s="41">
        <v>0</v>
      </c>
      <c r="U153" s="41">
        <v>0.11998210298143155</v>
      </c>
      <c r="V153" s="41" t="s">
        <v>230</v>
      </c>
      <c r="W153" s="41" t="s">
        <v>230</v>
      </c>
      <c r="X153" s="41" t="s">
        <v>230</v>
      </c>
      <c r="Y153" s="41" t="s">
        <v>230</v>
      </c>
      <c r="Z153" s="41">
        <v>0</v>
      </c>
      <c r="AA153" s="41">
        <v>0</v>
      </c>
      <c r="AB153" s="41">
        <v>0</v>
      </c>
      <c r="AC153" s="41">
        <v>0</v>
      </c>
      <c r="AD153" s="41">
        <v>0</v>
      </c>
      <c r="AE153" s="41">
        <v>0</v>
      </c>
      <c r="AF153" s="41">
        <v>0</v>
      </c>
      <c r="AG153" s="41">
        <v>0</v>
      </c>
      <c r="AH153" s="41">
        <v>4.8318447788938484E-2</v>
      </c>
      <c r="AI153" s="41">
        <v>0.11165658364581421</v>
      </c>
      <c r="AJ153" s="41">
        <v>0</v>
      </c>
      <c r="AK153" s="41">
        <v>0.11998210298143155</v>
      </c>
      <c r="AL153" s="41">
        <v>0.27995713441618425</v>
      </c>
      <c r="AM153" s="41">
        <v>0.33183076242913728</v>
      </c>
      <c r="AN153" s="41">
        <v>4.2350657721211785E-2</v>
      </c>
      <c r="AO153" s="41">
        <v>0</v>
      </c>
      <c r="AP153" s="41">
        <v>0</v>
      </c>
      <c r="AQ153" s="41">
        <v>0.37418142015034905</v>
      </c>
      <c r="AR153" s="41">
        <v>4.8318447788938484E-2</v>
      </c>
      <c r="AS153" s="79">
        <v>7.7440695484429494</v>
      </c>
      <c r="AT153" s="41">
        <v>0.33183076242913728</v>
      </c>
      <c r="AU153" s="41">
        <v>5.0130564601364516E-2</v>
      </c>
      <c r="AV153" s="41">
        <v>0</v>
      </c>
      <c r="AW153" s="41">
        <v>0</v>
      </c>
      <c r="AX153" s="41">
        <v>0.38196132703050178</v>
      </c>
      <c r="AY153" s="41">
        <v>0.11165658364581421</v>
      </c>
      <c r="AZ153" s="79">
        <v>3.4208580860947806</v>
      </c>
      <c r="BA153" s="41">
        <v>0.33183076242913728</v>
      </c>
      <c r="BB153" s="41">
        <v>9.2481222322576301E-2</v>
      </c>
      <c r="BC153" s="41">
        <v>0</v>
      </c>
      <c r="BD153" s="41">
        <v>0</v>
      </c>
      <c r="BE153" s="41">
        <v>0.42431198475171356</v>
      </c>
      <c r="BF153" s="41">
        <v>0.1599750314347527</v>
      </c>
      <c r="BG153" s="41">
        <v>7.7893907097454695</v>
      </c>
      <c r="BH153" s="79">
        <v>2.6523638154418689</v>
      </c>
      <c r="BI153" s="41">
        <v>5.5763820899623582</v>
      </c>
      <c r="BJ153" s="41">
        <v>12.88617084697499</v>
      </c>
      <c r="BK153" s="41">
        <v>0</v>
      </c>
      <c r="BL153" s="41">
        <v>13.847010423518677</v>
      </c>
      <c r="BM153" s="41">
        <v>32.309563360456025</v>
      </c>
      <c r="BN153" s="41">
        <v>0.33183076242913728</v>
      </c>
      <c r="BO153" s="41">
        <v>0</v>
      </c>
      <c r="BP153" s="41">
        <v>9.2481222322576301E-2</v>
      </c>
      <c r="BQ153" s="41">
        <v>0</v>
      </c>
      <c r="BR153" s="41">
        <v>0</v>
      </c>
      <c r="BS153" s="41">
        <v>0</v>
      </c>
      <c r="BT153" s="41">
        <v>0</v>
      </c>
      <c r="BU153" s="41">
        <v>0</v>
      </c>
      <c r="BV153" s="41">
        <v>0</v>
      </c>
      <c r="BW153" s="41">
        <v>0</v>
      </c>
      <c r="BX153" s="41">
        <v>0.27995713441618425</v>
      </c>
      <c r="BY153" s="41"/>
      <c r="BZ153" s="41">
        <v>0</v>
      </c>
      <c r="CA153" s="41">
        <v>0</v>
      </c>
      <c r="CB153" s="41">
        <v>0.42431198475171356</v>
      </c>
      <c r="CC153" s="41">
        <v>0.27995713441618425</v>
      </c>
      <c r="CD153" s="79">
        <v>1.5156319757185805</v>
      </c>
      <c r="CE153" s="41">
        <v>21.636401133264144</v>
      </c>
      <c r="CF153" s="41">
        <v>6.0570098522866921E-3</v>
      </c>
      <c r="CG153" s="41">
        <v>0</v>
      </c>
      <c r="CH153" s="41">
        <v>6.0570098522866921E-3</v>
      </c>
      <c r="CI153" s="41">
        <v>3.0284762673263397E-4</v>
      </c>
      <c r="CJ153" s="41">
        <v>0</v>
      </c>
      <c r="CK153" s="41">
        <v>3.0284762673263397E-4</v>
      </c>
      <c r="CL153" s="41"/>
      <c r="CM153" s="41">
        <v>0</v>
      </c>
      <c r="CN153" s="41" t="s">
        <v>542</v>
      </c>
      <c r="CO153" s="41">
        <v>0</v>
      </c>
      <c r="CP153" s="41">
        <v>0</v>
      </c>
      <c r="CQ153" s="41">
        <v>0</v>
      </c>
      <c r="CR153" s="41">
        <v>0</v>
      </c>
      <c r="CS153" s="41">
        <v>0</v>
      </c>
      <c r="CT153" s="41">
        <v>0</v>
      </c>
      <c r="CU153" s="41">
        <v>0</v>
      </c>
      <c r="CV153" s="41">
        <v>9999</v>
      </c>
      <c r="CW153" s="79">
        <v>9999</v>
      </c>
    </row>
    <row r="154" spans="1:101" s="21" customFormat="1">
      <c r="A154" s="21" t="s">
        <v>618</v>
      </c>
      <c r="B154" s="21" t="s">
        <v>631</v>
      </c>
      <c r="C154" s="41">
        <v>18</v>
      </c>
      <c r="D154" s="41">
        <v>0.59320499999999998</v>
      </c>
      <c r="E154" s="41">
        <v>0</v>
      </c>
      <c r="F154" s="41">
        <v>0.24230296381278862</v>
      </c>
      <c r="G154" s="41">
        <v>0</v>
      </c>
      <c r="H154" s="41">
        <v>0</v>
      </c>
      <c r="I154" s="41" t="s">
        <v>542</v>
      </c>
      <c r="J154" s="41"/>
      <c r="K154" s="41"/>
      <c r="L154" s="41">
        <v>0.63757395101607173</v>
      </c>
      <c r="M154" s="41">
        <v>1.198552124113625E-4</v>
      </c>
      <c r="N154" s="41">
        <v>1.1899015123647759E-4</v>
      </c>
      <c r="O154" s="41">
        <v>0</v>
      </c>
      <c r="P154" s="41">
        <v>0</v>
      </c>
      <c r="Q154" s="41">
        <v>0</v>
      </c>
      <c r="R154" s="41">
        <v>4.8318447788938484E-2</v>
      </c>
      <c r="S154" s="41">
        <v>0.11165658364581421</v>
      </c>
      <c r="T154" s="41">
        <v>0</v>
      </c>
      <c r="U154" s="41">
        <v>0.11998210298143155</v>
      </c>
      <c r="V154" s="41" t="s">
        <v>230</v>
      </c>
      <c r="W154" s="41" t="s">
        <v>230</v>
      </c>
      <c r="X154" s="41" t="s">
        <v>230</v>
      </c>
      <c r="Y154" s="41" t="s">
        <v>230</v>
      </c>
      <c r="Z154" s="41">
        <v>0</v>
      </c>
      <c r="AA154" s="41">
        <v>0</v>
      </c>
      <c r="AB154" s="41">
        <v>0</v>
      </c>
      <c r="AC154" s="41">
        <v>0</v>
      </c>
      <c r="AD154" s="41">
        <v>0</v>
      </c>
      <c r="AE154" s="41">
        <v>0</v>
      </c>
      <c r="AF154" s="41">
        <v>0</v>
      </c>
      <c r="AG154" s="41">
        <v>0</v>
      </c>
      <c r="AH154" s="41">
        <v>4.8318447788938484E-2</v>
      </c>
      <c r="AI154" s="41">
        <v>0.11165658364581421</v>
      </c>
      <c r="AJ154" s="41">
        <v>0</v>
      </c>
      <c r="AK154" s="41">
        <v>0.11998210298143155</v>
      </c>
      <c r="AL154" s="41">
        <v>0.27995713441618425</v>
      </c>
      <c r="AM154" s="41">
        <v>0.33183076242913728</v>
      </c>
      <c r="AN154" s="41">
        <v>4.2350657721211785E-2</v>
      </c>
      <c r="AO154" s="41">
        <v>0</v>
      </c>
      <c r="AP154" s="41">
        <v>0</v>
      </c>
      <c r="AQ154" s="41">
        <v>0.37418142015034905</v>
      </c>
      <c r="AR154" s="41">
        <v>4.8318447788938484E-2</v>
      </c>
      <c r="AS154" s="79">
        <v>7.7440695484429494</v>
      </c>
      <c r="AT154" s="41">
        <v>0.33183076242913728</v>
      </c>
      <c r="AU154" s="41">
        <v>5.0130564601364516E-2</v>
      </c>
      <c r="AV154" s="41">
        <v>0</v>
      </c>
      <c r="AW154" s="41">
        <v>0</v>
      </c>
      <c r="AX154" s="41">
        <v>0.38196132703050178</v>
      </c>
      <c r="AY154" s="41">
        <v>0.11165658364581421</v>
      </c>
      <c r="AZ154" s="79">
        <v>3.4208580860947806</v>
      </c>
      <c r="BA154" s="41">
        <v>0.33183076242913728</v>
      </c>
      <c r="BB154" s="41">
        <v>9.2481222322576301E-2</v>
      </c>
      <c r="BC154" s="41">
        <v>0</v>
      </c>
      <c r="BD154" s="41">
        <v>0</v>
      </c>
      <c r="BE154" s="41">
        <v>0.42431198475171356</v>
      </c>
      <c r="BF154" s="41">
        <v>0.1599750314347527</v>
      </c>
      <c r="BG154" s="41">
        <v>7.7893907097454695</v>
      </c>
      <c r="BH154" s="79">
        <v>2.6523638154418689</v>
      </c>
      <c r="BI154" s="41">
        <v>5.5763820899623582</v>
      </c>
      <c r="BJ154" s="41">
        <v>12.88617084697499</v>
      </c>
      <c r="BK154" s="41">
        <v>0</v>
      </c>
      <c r="BL154" s="41">
        <v>13.847010423518677</v>
      </c>
      <c r="BM154" s="41">
        <v>32.309563360456025</v>
      </c>
      <c r="BN154" s="41">
        <v>0.33183076242913728</v>
      </c>
      <c r="BO154" s="41">
        <v>0</v>
      </c>
      <c r="BP154" s="41">
        <v>9.2481222322576301E-2</v>
      </c>
      <c r="BQ154" s="41">
        <v>0</v>
      </c>
      <c r="BR154" s="41">
        <v>0</v>
      </c>
      <c r="BS154" s="41">
        <v>0</v>
      </c>
      <c r="BT154" s="41">
        <v>0</v>
      </c>
      <c r="BU154" s="41">
        <v>0</v>
      </c>
      <c r="BV154" s="41">
        <v>0</v>
      </c>
      <c r="BW154" s="41">
        <v>0</v>
      </c>
      <c r="BX154" s="41">
        <v>0.27995713441618425</v>
      </c>
      <c r="BY154" s="41"/>
      <c r="BZ154" s="41">
        <v>0</v>
      </c>
      <c r="CA154" s="41">
        <v>0</v>
      </c>
      <c r="CB154" s="41">
        <v>0.42431198475171356</v>
      </c>
      <c r="CC154" s="41">
        <v>0.27995713441618425</v>
      </c>
      <c r="CD154" s="79">
        <v>1.5156319757185805</v>
      </c>
      <c r="CE154" s="41">
        <v>21.636401133264144</v>
      </c>
      <c r="CF154" s="41">
        <v>6.0570098522866921E-3</v>
      </c>
      <c r="CG154" s="41">
        <v>0</v>
      </c>
      <c r="CH154" s="41">
        <v>6.0570098522866921E-3</v>
      </c>
      <c r="CI154" s="41">
        <v>3.0284762673263397E-4</v>
      </c>
      <c r="CJ154" s="41">
        <v>0</v>
      </c>
      <c r="CK154" s="41">
        <v>3.0284762673263397E-4</v>
      </c>
      <c r="CL154" s="41"/>
      <c r="CM154" s="41">
        <v>0</v>
      </c>
      <c r="CN154" s="41" t="s">
        <v>542</v>
      </c>
      <c r="CO154" s="41">
        <v>0</v>
      </c>
      <c r="CP154" s="41">
        <v>0</v>
      </c>
      <c r="CQ154" s="41">
        <v>0</v>
      </c>
      <c r="CR154" s="41">
        <v>0</v>
      </c>
      <c r="CS154" s="41">
        <v>0</v>
      </c>
      <c r="CT154" s="41">
        <v>0</v>
      </c>
      <c r="CU154" s="41">
        <v>0</v>
      </c>
      <c r="CV154" s="41">
        <v>9999</v>
      </c>
      <c r="CW154" s="79">
        <v>9999</v>
      </c>
    </row>
    <row r="155" spans="1:101" s="21" customFormat="1">
      <c r="A155" s="21" t="s">
        <v>619</v>
      </c>
      <c r="B155" s="21" t="s">
        <v>632</v>
      </c>
      <c r="C155" s="41">
        <v>18</v>
      </c>
      <c r="D155" s="41">
        <v>0.59320499999999998</v>
      </c>
      <c r="E155" s="41">
        <v>0</v>
      </c>
      <c r="F155" s="41">
        <v>0.24230296381278862</v>
      </c>
      <c r="G155" s="41">
        <v>0</v>
      </c>
      <c r="H155" s="41">
        <v>0</v>
      </c>
      <c r="I155" s="41" t="s">
        <v>542</v>
      </c>
      <c r="J155" s="41"/>
      <c r="K155" s="41"/>
      <c r="L155" s="41">
        <v>0.63757395101607173</v>
      </c>
      <c r="M155" s="41">
        <v>1.198552124113625E-4</v>
      </c>
      <c r="N155" s="41">
        <v>1.1899015123647759E-4</v>
      </c>
      <c r="O155" s="41">
        <v>0</v>
      </c>
      <c r="P155" s="41">
        <v>0</v>
      </c>
      <c r="Q155" s="41">
        <v>0</v>
      </c>
      <c r="R155" s="41">
        <v>4.8318447788938484E-2</v>
      </c>
      <c r="S155" s="41">
        <v>0.11165658364581421</v>
      </c>
      <c r="T155" s="41">
        <v>0</v>
      </c>
      <c r="U155" s="41">
        <v>0.11998210298143155</v>
      </c>
      <c r="V155" s="41" t="s">
        <v>230</v>
      </c>
      <c r="W155" s="41" t="s">
        <v>230</v>
      </c>
      <c r="X155" s="41" t="s">
        <v>230</v>
      </c>
      <c r="Y155" s="41" t="s">
        <v>230</v>
      </c>
      <c r="Z155" s="41">
        <v>0</v>
      </c>
      <c r="AA155" s="41">
        <v>0</v>
      </c>
      <c r="AB155" s="41">
        <v>0</v>
      </c>
      <c r="AC155" s="41">
        <v>0</v>
      </c>
      <c r="AD155" s="41">
        <v>0</v>
      </c>
      <c r="AE155" s="41">
        <v>0</v>
      </c>
      <c r="AF155" s="41">
        <v>0</v>
      </c>
      <c r="AG155" s="41">
        <v>0</v>
      </c>
      <c r="AH155" s="41">
        <v>4.8318447788938484E-2</v>
      </c>
      <c r="AI155" s="41">
        <v>0.11165658364581421</v>
      </c>
      <c r="AJ155" s="41">
        <v>0</v>
      </c>
      <c r="AK155" s="41">
        <v>0.11998210298143155</v>
      </c>
      <c r="AL155" s="41">
        <v>0.27995713441618425</v>
      </c>
      <c r="AM155" s="41">
        <v>0.33183076242913728</v>
      </c>
      <c r="AN155" s="41">
        <v>4.2350657721211785E-2</v>
      </c>
      <c r="AO155" s="41">
        <v>0</v>
      </c>
      <c r="AP155" s="41">
        <v>0</v>
      </c>
      <c r="AQ155" s="41">
        <v>0.37418142015034905</v>
      </c>
      <c r="AR155" s="41">
        <v>4.8318447788938484E-2</v>
      </c>
      <c r="AS155" s="79">
        <v>7.7440695484429494</v>
      </c>
      <c r="AT155" s="41">
        <v>0.33183076242913728</v>
      </c>
      <c r="AU155" s="41">
        <v>5.0130564601364516E-2</v>
      </c>
      <c r="AV155" s="41">
        <v>0</v>
      </c>
      <c r="AW155" s="41">
        <v>0</v>
      </c>
      <c r="AX155" s="41">
        <v>0.38196132703050178</v>
      </c>
      <c r="AY155" s="41">
        <v>0.11165658364581421</v>
      </c>
      <c r="AZ155" s="79">
        <v>3.4208580860947806</v>
      </c>
      <c r="BA155" s="41">
        <v>0.33183076242913728</v>
      </c>
      <c r="BB155" s="41">
        <v>9.2481222322576301E-2</v>
      </c>
      <c r="BC155" s="41">
        <v>0</v>
      </c>
      <c r="BD155" s="41">
        <v>0</v>
      </c>
      <c r="BE155" s="41">
        <v>0.42431198475171356</v>
      </c>
      <c r="BF155" s="41">
        <v>0.1599750314347527</v>
      </c>
      <c r="BG155" s="41">
        <v>7.7893907097454695</v>
      </c>
      <c r="BH155" s="79">
        <v>2.6523638154418689</v>
      </c>
      <c r="BI155" s="41">
        <v>5.5763820899623582</v>
      </c>
      <c r="BJ155" s="41">
        <v>12.88617084697499</v>
      </c>
      <c r="BK155" s="41">
        <v>0</v>
      </c>
      <c r="BL155" s="41">
        <v>13.847010423518677</v>
      </c>
      <c r="BM155" s="41">
        <v>32.309563360456025</v>
      </c>
      <c r="BN155" s="41">
        <v>0.33183076242913728</v>
      </c>
      <c r="BO155" s="41">
        <v>0</v>
      </c>
      <c r="BP155" s="41">
        <v>9.2481222322576301E-2</v>
      </c>
      <c r="BQ155" s="41">
        <v>0</v>
      </c>
      <c r="BR155" s="41">
        <v>0</v>
      </c>
      <c r="BS155" s="41">
        <v>0</v>
      </c>
      <c r="BT155" s="41">
        <v>0</v>
      </c>
      <c r="BU155" s="41">
        <v>0</v>
      </c>
      <c r="BV155" s="41">
        <v>0</v>
      </c>
      <c r="BW155" s="41">
        <v>0</v>
      </c>
      <c r="BX155" s="41">
        <v>0.27995713441618425</v>
      </c>
      <c r="BY155" s="41"/>
      <c r="BZ155" s="41">
        <v>0</v>
      </c>
      <c r="CA155" s="41">
        <v>0</v>
      </c>
      <c r="CB155" s="41">
        <v>0.42431198475171356</v>
      </c>
      <c r="CC155" s="41">
        <v>0.27995713441618425</v>
      </c>
      <c r="CD155" s="79">
        <v>1.5156319757185805</v>
      </c>
      <c r="CE155" s="41">
        <v>21.636401133264144</v>
      </c>
      <c r="CF155" s="41">
        <v>6.0570098522866921E-3</v>
      </c>
      <c r="CG155" s="41">
        <v>0</v>
      </c>
      <c r="CH155" s="41">
        <v>6.0570098522866921E-3</v>
      </c>
      <c r="CI155" s="41">
        <v>3.0284762673263397E-4</v>
      </c>
      <c r="CJ155" s="41">
        <v>0</v>
      </c>
      <c r="CK155" s="41">
        <v>3.0284762673263397E-4</v>
      </c>
      <c r="CL155" s="41"/>
      <c r="CM155" s="41">
        <v>0</v>
      </c>
      <c r="CN155" s="41" t="s">
        <v>542</v>
      </c>
      <c r="CO155" s="41">
        <v>0</v>
      </c>
      <c r="CP155" s="41">
        <v>0</v>
      </c>
      <c r="CQ155" s="41">
        <v>0</v>
      </c>
      <c r="CR155" s="41">
        <v>0</v>
      </c>
      <c r="CS155" s="41">
        <v>0</v>
      </c>
      <c r="CT155" s="41">
        <v>0</v>
      </c>
      <c r="CU155" s="41">
        <v>0</v>
      </c>
      <c r="CV155" s="41">
        <v>9999</v>
      </c>
      <c r="CW155" s="79">
        <v>9999</v>
      </c>
    </row>
    <row r="156" spans="1:101" s="21" customFormat="1">
      <c r="A156" s="21" t="s">
        <v>620</v>
      </c>
      <c r="B156" s="21" t="s">
        <v>633</v>
      </c>
      <c r="C156" s="41">
        <v>18</v>
      </c>
      <c r="D156" s="41">
        <v>0.59320499999999998</v>
      </c>
      <c r="E156" s="41">
        <v>0</v>
      </c>
      <c r="F156" s="41">
        <v>0.24230296381278862</v>
      </c>
      <c r="G156" s="41">
        <v>0</v>
      </c>
      <c r="H156" s="41">
        <v>0</v>
      </c>
      <c r="I156" s="41" t="s">
        <v>542</v>
      </c>
      <c r="J156" s="41"/>
      <c r="K156" s="41"/>
      <c r="L156" s="41">
        <v>0.63757395101607173</v>
      </c>
      <c r="M156" s="41">
        <v>1.198552124113625E-4</v>
      </c>
      <c r="N156" s="41">
        <v>1.1899015123647759E-4</v>
      </c>
      <c r="O156" s="41">
        <v>0</v>
      </c>
      <c r="P156" s="41">
        <v>0</v>
      </c>
      <c r="Q156" s="41">
        <v>0</v>
      </c>
      <c r="R156" s="41">
        <v>4.8318447788938484E-2</v>
      </c>
      <c r="S156" s="41">
        <v>0.11165658364581421</v>
      </c>
      <c r="T156" s="41">
        <v>0</v>
      </c>
      <c r="U156" s="41">
        <v>0.11998210298143155</v>
      </c>
      <c r="V156" s="41" t="s">
        <v>230</v>
      </c>
      <c r="W156" s="41" t="s">
        <v>230</v>
      </c>
      <c r="X156" s="41" t="s">
        <v>230</v>
      </c>
      <c r="Y156" s="41" t="s">
        <v>230</v>
      </c>
      <c r="Z156" s="41">
        <v>0</v>
      </c>
      <c r="AA156" s="41">
        <v>0</v>
      </c>
      <c r="AB156" s="41">
        <v>0</v>
      </c>
      <c r="AC156" s="41">
        <v>0</v>
      </c>
      <c r="AD156" s="41">
        <v>0</v>
      </c>
      <c r="AE156" s="41">
        <v>0</v>
      </c>
      <c r="AF156" s="41">
        <v>0</v>
      </c>
      <c r="AG156" s="41">
        <v>0</v>
      </c>
      <c r="AH156" s="41">
        <v>4.8318447788938484E-2</v>
      </c>
      <c r="AI156" s="41">
        <v>0.11165658364581421</v>
      </c>
      <c r="AJ156" s="41">
        <v>0</v>
      </c>
      <c r="AK156" s="41">
        <v>0.11998210298143155</v>
      </c>
      <c r="AL156" s="41">
        <v>0.27995713441618425</v>
      </c>
      <c r="AM156" s="41">
        <v>0.33183076242913728</v>
      </c>
      <c r="AN156" s="41">
        <v>4.2350657721211785E-2</v>
      </c>
      <c r="AO156" s="41">
        <v>0</v>
      </c>
      <c r="AP156" s="41">
        <v>0</v>
      </c>
      <c r="AQ156" s="41">
        <v>0.37418142015034905</v>
      </c>
      <c r="AR156" s="41">
        <v>4.8318447788938484E-2</v>
      </c>
      <c r="AS156" s="79">
        <v>7.7440695484429494</v>
      </c>
      <c r="AT156" s="41">
        <v>0.33183076242913728</v>
      </c>
      <c r="AU156" s="41">
        <v>5.0130564601364516E-2</v>
      </c>
      <c r="AV156" s="41">
        <v>0</v>
      </c>
      <c r="AW156" s="41">
        <v>0</v>
      </c>
      <c r="AX156" s="41">
        <v>0.38196132703050178</v>
      </c>
      <c r="AY156" s="41">
        <v>0.11165658364581421</v>
      </c>
      <c r="AZ156" s="79">
        <v>3.4208580860947806</v>
      </c>
      <c r="BA156" s="41">
        <v>0.33183076242913728</v>
      </c>
      <c r="BB156" s="41">
        <v>9.2481222322576301E-2</v>
      </c>
      <c r="BC156" s="41">
        <v>0</v>
      </c>
      <c r="BD156" s="41">
        <v>0</v>
      </c>
      <c r="BE156" s="41">
        <v>0.42431198475171356</v>
      </c>
      <c r="BF156" s="41">
        <v>0.1599750314347527</v>
      </c>
      <c r="BG156" s="41">
        <v>7.7893907097454695</v>
      </c>
      <c r="BH156" s="79">
        <v>2.6523638154418689</v>
      </c>
      <c r="BI156" s="41">
        <v>5.5763820899623582</v>
      </c>
      <c r="BJ156" s="41">
        <v>12.88617084697499</v>
      </c>
      <c r="BK156" s="41">
        <v>0</v>
      </c>
      <c r="BL156" s="41">
        <v>13.847010423518677</v>
      </c>
      <c r="BM156" s="41">
        <v>32.309563360456025</v>
      </c>
      <c r="BN156" s="41">
        <v>0.33183076242913728</v>
      </c>
      <c r="BO156" s="41">
        <v>0</v>
      </c>
      <c r="BP156" s="41">
        <v>9.2481222322576301E-2</v>
      </c>
      <c r="BQ156" s="41">
        <v>0</v>
      </c>
      <c r="BR156" s="41">
        <v>0</v>
      </c>
      <c r="BS156" s="41">
        <v>0</v>
      </c>
      <c r="BT156" s="41">
        <v>0</v>
      </c>
      <c r="BU156" s="41">
        <v>0</v>
      </c>
      <c r="BV156" s="41">
        <v>0</v>
      </c>
      <c r="BW156" s="41">
        <v>0</v>
      </c>
      <c r="BX156" s="41">
        <v>0.27995713441618425</v>
      </c>
      <c r="BY156" s="41"/>
      <c r="BZ156" s="41">
        <v>0</v>
      </c>
      <c r="CA156" s="41">
        <v>0</v>
      </c>
      <c r="CB156" s="41">
        <v>0.42431198475171356</v>
      </c>
      <c r="CC156" s="41">
        <v>0.27995713441618425</v>
      </c>
      <c r="CD156" s="79">
        <v>1.5156319757185805</v>
      </c>
      <c r="CE156" s="41">
        <v>21.636401133264144</v>
      </c>
      <c r="CF156" s="41">
        <v>6.0570098522866921E-3</v>
      </c>
      <c r="CG156" s="41">
        <v>0</v>
      </c>
      <c r="CH156" s="41">
        <v>6.0570098522866921E-3</v>
      </c>
      <c r="CI156" s="41">
        <v>3.0284762673263397E-4</v>
      </c>
      <c r="CJ156" s="41">
        <v>0</v>
      </c>
      <c r="CK156" s="41">
        <v>3.0284762673263397E-4</v>
      </c>
      <c r="CL156" s="41"/>
      <c r="CM156" s="41">
        <v>0</v>
      </c>
      <c r="CN156" s="41" t="s">
        <v>542</v>
      </c>
      <c r="CO156" s="41">
        <v>0</v>
      </c>
      <c r="CP156" s="41">
        <v>0</v>
      </c>
      <c r="CQ156" s="41">
        <v>0</v>
      </c>
      <c r="CR156" s="41">
        <v>0</v>
      </c>
      <c r="CS156" s="41">
        <v>0</v>
      </c>
      <c r="CT156" s="41">
        <v>0</v>
      </c>
      <c r="CU156" s="41">
        <v>0</v>
      </c>
      <c r="CV156" s="41">
        <v>9999</v>
      </c>
      <c r="CW156" s="79">
        <v>9999</v>
      </c>
    </row>
    <row r="157" spans="1:101" s="21" customFormat="1">
      <c r="A157" s="21" t="s">
        <v>611</v>
      </c>
      <c r="B157" s="21" t="s">
        <v>634</v>
      </c>
      <c r="C157" s="41">
        <v>18</v>
      </c>
      <c r="D157" s="41">
        <v>0.59320499999999998</v>
      </c>
      <c r="E157" s="41">
        <v>0</v>
      </c>
      <c r="F157" s="41">
        <v>0.24230296381278862</v>
      </c>
      <c r="G157" s="41">
        <v>0</v>
      </c>
      <c r="H157" s="41">
        <v>0</v>
      </c>
      <c r="I157" s="41" t="s">
        <v>542</v>
      </c>
      <c r="J157" s="41"/>
      <c r="K157" s="41"/>
      <c r="L157" s="41">
        <v>0.63757395101607173</v>
      </c>
      <c r="M157" s="41">
        <v>1.198552124113625E-4</v>
      </c>
      <c r="N157" s="41">
        <v>1.1899015123647759E-4</v>
      </c>
      <c r="O157" s="41">
        <v>0</v>
      </c>
      <c r="P157" s="41">
        <v>0</v>
      </c>
      <c r="Q157" s="41">
        <v>0</v>
      </c>
      <c r="R157" s="41">
        <v>4.8318447788938484E-2</v>
      </c>
      <c r="S157" s="41">
        <v>0.11165658364581421</v>
      </c>
      <c r="T157" s="41">
        <v>0</v>
      </c>
      <c r="U157" s="41">
        <v>0.11998210298143155</v>
      </c>
      <c r="V157" s="41" t="s">
        <v>230</v>
      </c>
      <c r="W157" s="41" t="s">
        <v>230</v>
      </c>
      <c r="X157" s="41" t="s">
        <v>230</v>
      </c>
      <c r="Y157" s="41" t="s">
        <v>230</v>
      </c>
      <c r="Z157" s="41">
        <v>0</v>
      </c>
      <c r="AA157" s="41">
        <v>0</v>
      </c>
      <c r="AB157" s="41">
        <v>0</v>
      </c>
      <c r="AC157" s="41">
        <v>0</v>
      </c>
      <c r="AD157" s="41">
        <v>0</v>
      </c>
      <c r="AE157" s="41">
        <v>0</v>
      </c>
      <c r="AF157" s="41">
        <v>0</v>
      </c>
      <c r="AG157" s="41">
        <v>0</v>
      </c>
      <c r="AH157" s="41">
        <v>4.8318447788938484E-2</v>
      </c>
      <c r="AI157" s="41">
        <v>0.11165658364581421</v>
      </c>
      <c r="AJ157" s="41">
        <v>0</v>
      </c>
      <c r="AK157" s="41">
        <v>0.11998210298143155</v>
      </c>
      <c r="AL157" s="41">
        <v>0.27995713441618425</v>
      </c>
      <c r="AM157" s="41">
        <v>0.33183076242913728</v>
      </c>
      <c r="AN157" s="41">
        <v>4.2350657721211785E-2</v>
      </c>
      <c r="AO157" s="41">
        <v>0</v>
      </c>
      <c r="AP157" s="41">
        <v>0</v>
      </c>
      <c r="AQ157" s="41">
        <v>0.37418142015034905</v>
      </c>
      <c r="AR157" s="41">
        <v>4.8318447788938484E-2</v>
      </c>
      <c r="AS157" s="79">
        <v>7.7440695484429494</v>
      </c>
      <c r="AT157" s="41">
        <v>0.33183076242913728</v>
      </c>
      <c r="AU157" s="41">
        <v>5.0130564601364516E-2</v>
      </c>
      <c r="AV157" s="41">
        <v>0</v>
      </c>
      <c r="AW157" s="41">
        <v>0</v>
      </c>
      <c r="AX157" s="41">
        <v>0.38196132703050178</v>
      </c>
      <c r="AY157" s="41">
        <v>0.11165658364581421</v>
      </c>
      <c r="AZ157" s="79">
        <v>3.4208580860947806</v>
      </c>
      <c r="BA157" s="41">
        <v>0.33183076242913728</v>
      </c>
      <c r="BB157" s="41">
        <v>9.2481222322576301E-2</v>
      </c>
      <c r="BC157" s="41">
        <v>0</v>
      </c>
      <c r="BD157" s="41">
        <v>0</v>
      </c>
      <c r="BE157" s="41">
        <v>0.42431198475171356</v>
      </c>
      <c r="BF157" s="41">
        <v>0.1599750314347527</v>
      </c>
      <c r="BG157" s="41">
        <v>7.7893907097454695</v>
      </c>
      <c r="BH157" s="79">
        <v>2.6523638154418689</v>
      </c>
      <c r="BI157" s="41">
        <v>5.5763820899623582</v>
      </c>
      <c r="BJ157" s="41">
        <v>12.88617084697499</v>
      </c>
      <c r="BK157" s="41">
        <v>0</v>
      </c>
      <c r="BL157" s="41">
        <v>13.847010423518677</v>
      </c>
      <c r="BM157" s="41">
        <v>32.309563360456025</v>
      </c>
      <c r="BN157" s="41">
        <v>0.33183076242913728</v>
      </c>
      <c r="BO157" s="41">
        <v>0</v>
      </c>
      <c r="BP157" s="41">
        <v>9.2481222322576301E-2</v>
      </c>
      <c r="BQ157" s="41">
        <v>0</v>
      </c>
      <c r="BR157" s="41">
        <v>0</v>
      </c>
      <c r="BS157" s="41">
        <v>0</v>
      </c>
      <c r="BT157" s="41">
        <v>0</v>
      </c>
      <c r="BU157" s="41">
        <v>0</v>
      </c>
      <c r="BV157" s="41">
        <v>0</v>
      </c>
      <c r="BW157" s="41">
        <v>0</v>
      </c>
      <c r="BX157" s="41">
        <v>0.27995713441618425</v>
      </c>
      <c r="BY157" s="41"/>
      <c r="BZ157" s="41">
        <v>0</v>
      </c>
      <c r="CA157" s="41">
        <v>0</v>
      </c>
      <c r="CB157" s="41">
        <v>0.42431198475171356</v>
      </c>
      <c r="CC157" s="41">
        <v>0.27995713441618425</v>
      </c>
      <c r="CD157" s="79">
        <v>1.5156319757185805</v>
      </c>
      <c r="CE157" s="41">
        <v>21.636401133264144</v>
      </c>
      <c r="CF157" s="41">
        <v>6.0570098522866921E-3</v>
      </c>
      <c r="CG157" s="41">
        <v>0</v>
      </c>
      <c r="CH157" s="41">
        <v>6.0570098522866921E-3</v>
      </c>
      <c r="CI157" s="41">
        <v>3.0284762673263397E-4</v>
      </c>
      <c r="CJ157" s="41">
        <v>0</v>
      </c>
      <c r="CK157" s="41">
        <v>3.0284762673263397E-4</v>
      </c>
      <c r="CL157" s="41"/>
      <c r="CM157" s="41">
        <v>0</v>
      </c>
      <c r="CN157" s="41" t="s">
        <v>542</v>
      </c>
      <c r="CO157" s="41">
        <v>0</v>
      </c>
      <c r="CP157" s="41">
        <v>0</v>
      </c>
      <c r="CQ157" s="41">
        <v>0</v>
      </c>
      <c r="CR157" s="41">
        <v>0</v>
      </c>
      <c r="CS157" s="41">
        <v>0</v>
      </c>
      <c r="CT157" s="41">
        <v>0</v>
      </c>
      <c r="CU157" s="41">
        <v>0</v>
      </c>
      <c r="CV157" s="41">
        <v>9999</v>
      </c>
      <c r="CW157" s="79">
        <v>9999</v>
      </c>
    </row>
    <row r="158" spans="1:101" s="21" customFormat="1">
      <c r="A158" s="21" t="s">
        <v>605</v>
      </c>
      <c r="B158" s="21" t="s">
        <v>635</v>
      </c>
      <c r="C158" s="41">
        <v>18</v>
      </c>
      <c r="D158" s="41">
        <v>0.59320499999999998</v>
      </c>
      <c r="E158" s="41">
        <v>0</v>
      </c>
      <c r="F158" s="41">
        <v>0.24230296381278862</v>
      </c>
      <c r="G158" s="41">
        <v>0</v>
      </c>
      <c r="H158" s="41">
        <v>0</v>
      </c>
      <c r="I158" s="41" t="s">
        <v>542</v>
      </c>
      <c r="J158" s="41"/>
      <c r="K158" s="41"/>
      <c r="L158" s="41">
        <v>0.63757395101607173</v>
      </c>
      <c r="M158" s="41">
        <v>1.198552124113625E-4</v>
      </c>
      <c r="N158" s="41">
        <v>1.1899015123647759E-4</v>
      </c>
      <c r="O158" s="41">
        <v>0</v>
      </c>
      <c r="P158" s="41">
        <v>0</v>
      </c>
      <c r="Q158" s="41">
        <v>0</v>
      </c>
      <c r="R158" s="41">
        <v>4.8318447788938484E-2</v>
      </c>
      <c r="S158" s="41">
        <v>0.11165658364581421</v>
      </c>
      <c r="T158" s="41">
        <v>0</v>
      </c>
      <c r="U158" s="41">
        <v>0.11998210298143155</v>
      </c>
      <c r="V158" s="41" t="s">
        <v>230</v>
      </c>
      <c r="W158" s="41" t="s">
        <v>230</v>
      </c>
      <c r="X158" s="41" t="s">
        <v>230</v>
      </c>
      <c r="Y158" s="41" t="s">
        <v>230</v>
      </c>
      <c r="Z158" s="41">
        <v>0</v>
      </c>
      <c r="AA158" s="41">
        <v>0</v>
      </c>
      <c r="AB158" s="41">
        <v>0</v>
      </c>
      <c r="AC158" s="41">
        <v>0</v>
      </c>
      <c r="AD158" s="41">
        <v>0</v>
      </c>
      <c r="AE158" s="41">
        <v>0</v>
      </c>
      <c r="AF158" s="41">
        <v>0</v>
      </c>
      <c r="AG158" s="41">
        <v>0</v>
      </c>
      <c r="AH158" s="41">
        <v>4.8318447788938484E-2</v>
      </c>
      <c r="AI158" s="41">
        <v>0.11165658364581421</v>
      </c>
      <c r="AJ158" s="41">
        <v>0</v>
      </c>
      <c r="AK158" s="41">
        <v>0.11998210298143155</v>
      </c>
      <c r="AL158" s="41">
        <v>0.27995713441618425</v>
      </c>
      <c r="AM158" s="41">
        <v>0.33183076242913728</v>
      </c>
      <c r="AN158" s="41">
        <v>4.2350657721211785E-2</v>
      </c>
      <c r="AO158" s="41">
        <v>0</v>
      </c>
      <c r="AP158" s="41">
        <v>0</v>
      </c>
      <c r="AQ158" s="41">
        <v>0.37418142015034905</v>
      </c>
      <c r="AR158" s="41">
        <v>4.8318447788938484E-2</v>
      </c>
      <c r="AS158" s="79">
        <v>7.7440695484429494</v>
      </c>
      <c r="AT158" s="41">
        <v>0.33183076242913728</v>
      </c>
      <c r="AU158" s="41">
        <v>5.0130564601364516E-2</v>
      </c>
      <c r="AV158" s="41">
        <v>0</v>
      </c>
      <c r="AW158" s="41">
        <v>0</v>
      </c>
      <c r="AX158" s="41">
        <v>0.38196132703050178</v>
      </c>
      <c r="AY158" s="41">
        <v>0.11165658364581421</v>
      </c>
      <c r="AZ158" s="79">
        <v>3.4208580860947806</v>
      </c>
      <c r="BA158" s="41">
        <v>0.33183076242913728</v>
      </c>
      <c r="BB158" s="41">
        <v>9.2481222322576301E-2</v>
      </c>
      <c r="BC158" s="41">
        <v>0</v>
      </c>
      <c r="BD158" s="41">
        <v>0</v>
      </c>
      <c r="BE158" s="41">
        <v>0.42431198475171356</v>
      </c>
      <c r="BF158" s="41">
        <v>0.1599750314347527</v>
      </c>
      <c r="BG158" s="41">
        <v>7.7893907097454695</v>
      </c>
      <c r="BH158" s="79">
        <v>2.6523638154418689</v>
      </c>
      <c r="BI158" s="41">
        <v>5.5763820899623582</v>
      </c>
      <c r="BJ158" s="41">
        <v>12.88617084697499</v>
      </c>
      <c r="BK158" s="41">
        <v>0</v>
      </c>
      <c r="BL158" s="41">
        <v>13.847010423518677</v>
      </c>
      <c r="BM158" s="41">
        <v>32.309563360456025</v>
      </c>
      <c r="BN158" s="41">
        <v>0.33183076242913728</v>
      </c>
      <c r="BO158" s="41">
        <v>0</v>
      </c>
      <c r="BP158" s="41">
        <v>9.2481222322576301E-2</v>
      </c>
      <c r="BQ158" s="41">
        <v>0</v>
      </c>
      <c r="BR158" s="41">
        <v>0</v>
      </c>
      <c r="BS158" s="41">
        <v>0</v>
      </c>
      <c r="BT158" s="41">
        <v>0</v>
      </c>
      <c r="BU158" s="41">
        <v>0</v>
      </c>
      <c r="BV158" s="41">
        <v>0</v>
      </c>
      <c r="BW158" s="41">
        <v>0</v>
      </c>
      <c r="BX158" s="41">
        <v>0.27995713441618425</v>
      </c>
      <c r="BY158" s="41"/>
      <c r="BZ158" s="41">
        <v>0</v>
      </c>
      <c r="CA158" s="41">
        <v>0</v>
      </c>
      <c r="CB158" s="41">
        <v>0.42431198475171356</v>
      </c>
      <c r="CC158" s="41">
        <v>0.27995713441618425</v>
      </c>
      <c r="CD158" s="79">
        <v>1.5156319757185805</v>
      </c>
      <c r="CE158" s="41">
        <v>21.636401133264144</v>
      </c>
      <c r="CF158" s="41">
        <v>6.0570098522866921E-3</v>
      </c>
      <c r="CG158" s="41">
        <v>0</v>
      </c>
      <c r="CH158" s="41">
        <v>6.0570098522866921E-3</v>
      </c>
      <c r="CI158" s="41">
        <v>3.0284762673263397E-4</v>
      </c>
      <c r="CJ158" s="41">
        <v>0</v>
      </c>
      <c r="CK158" s="41">
        <v>3.0284762673263397E-4</v>
      </c>
      <c r="CL158" s="41"/>
      <c r="CM158" s="41">
        <v>0</v>
      </c>
      <c r="CN158" s="41" t="s">
        <v>542</v>
      </c>
      <c r="CO158" s="41">
        <v>0</v>
      </c>
      <c r="CP158" s="41">
        <v>0</v>
      </c>
      <c r="CQ158" s="41">
        <v>0</v>
      </c>
      <c r="CR158" s="41">
        <v>0</v>
      </c>
      <c r="CS158" s="41">
        <v>0</v>
      </c>
      <c r="CT158" s="41">
        <v>0</v>
      </c>
      <c r="CU158" s="41">
        <v>0</v>
      </c>
      <c r="CV158" s="41">
        <v>9999</v>
      </c>
      <c r="CW158" s="79">
        <v>9999</v>
      </c>
    </row>
    <row r="159" spans="1:101" s="21" customFormat="1">
      <c r="A159" s="21" t="s">
        <v>610</v>
      </c>
      <c r="B159" s="21" t="s">
        <v>636</v>
      </c>
      <c r="C159" s="41">
        <v>18</v>
      </c>
      <c r="D159" s="41">
        <v>0.59320499999999998</v>
      </c>
      <c r="E159" s="41">
        <v>0</v>
      </c>
      <c r="F159" s="41">
        <v>0.24230296381278862</v>
      </c>
      <c r="G159" s="41">
        <v>0</v>
      </c>
      <c r="H159" s="41">
        <v>0</v>
      </c>
      <c r="I159" s="41" t="s">
        <v>542</v>
      </c>
      <c r="J159" s="41"/>
      <c r="K159" s="41"/>
      <c r="L159" s="41">
        <v>0.63757395101607173</v>
      </c>
      <c r="M159" s="41">
        <v>1.198552124113625E-4</v>
      </c>
      <c r="N159" s="41">
        <v>1.1899015123647759E-4</v>
      </c>
      <c r="O159" s="41">
        <v>0</v>
      </c>
      <c r="P159" s="41">
        <v>0</v>
      </c>
      <c r="Q159" s="41">
        <v>0</v>
      </c>
      <c r="R159" s="41">
        <v>4.8318447788938484E-2</v>
      </c>
      <c r="S159" s="41">
        <v>0.11165658364581421</v>
      </c>
      <c r="T159" s="41">
        <v>0</v>
      </c>
      <c r="U159" s="41">
        <v>0.11998210298143155</v>
      </c>
      <c r="V159" s="41" t="s">
        <v>230</v>
      </c>
      <c r="W159" s="41" t="s">
        <v>230</v>
      </c>
      <c r="X159" s="41" t="s">
        <v>230</v>
      </c>
      <c r="Y159" s="41" t="s">
        <v>230</v>
      </c>
      <c r="Z159" s="41">
        <v>0</v>
      </c>
      <c r="AA159" s="41">
        <v>0</v>
      </c>
      <c r="AB159" s="41">
        <v>0</v>
      </c>
      <c r="AC159" s="41">
        <v>0</v>
      </c>
      <c r="AD159" s="41">
        <v>0</v>
      </c>
      <c r="AE159" s="41">
        <v>0</v>
      </c>
      <c r="AF159" s="41">
        <v>0</v>
      </c>
      <c r="AG159" s="41">
        <v>0</v>
      </c>
      <c r="AH159" s="41">
        <v>4.8318447788938484E-2</v>
      </c>
      <c r="AI159" s="41">
        <v>0.11165658364581421</v>
      </c>
      <c r="AJ159" s="41">
        <v>0</v>
      </c>
      <c r="AK159" s="41">
        <v>0.11998210298143155</v>
      </c>
      <c r="AL159" s="41">
        <v>0.27995713441618425</v>
      </c>
      <c r="AM159" s="41">
        <v>0.33183076242913728</v>
      </c>
      <c r="AN159" s="41">
        <v>4.2350657721211785E-2</v>
      </c>
      <c r="AO159" s="41">
        <v>0</v>
      </c>
      <c r="AP159" s="41">
        <v>0</v>
      </c>
      <c r="AQ159" s="41">
        <v>0.37418142015034905</v>
      </c>
      <c r="AR159" s="41">
        <v>4.8318447788938484E-2</v>
      </c>
      <c r="AS159" s="79">
        <v>7.7440695484429494</v>
      </c>
      <c r="AT159" s="41">
        <v>0.33183076242913728</v>
      </c>
      <c r="AU159" s="41">
        <v>5.0130564601364516E-2</v>
      </c>
      <c r="AV159" s="41">
        <v>0</v>
      </c>
      <c r="AW159" s="41">
        <v>0</v>
      </c>
      <c r="AX159" s="41">
        <v>0.38196132703050178</v>
      </c>
      <c r="AY159" s="41">
        <v>0.11165658364581421</v>
      </c>
      <c r="AZ159" s="79">
        <v>3.4208580860947806</v>
      </c>
      <c r="BA159" s="41">
        <v>0.33183076242913728</v>
      </c>
      <c r="BB159" s="41">
        <v>9.2481222322576301E-2</v>
      </c>
      <c r="BC159" s="41">
        <v>0</v>
      </c>
      <c r="BD159" s="41">
        <v>0</v>
      </c>
      <c r="BE159" s="41">
        <v>0.42431198475171356</v>
      </c>
      <c r="BF159" s="41">
        <v>0.1599750314347527</v>
      </c>
      <c r="BG159" s="41">
        <v>7.7893907097454695</v>
      </c>
      <c r="BH159" s="79">
        <v>2.6523638154418689</v>
      </c>
      <c r="BI159" s="41">
        <v>5.5763820899623582</v>
      </c>
      <c r="BJ159" s="41">
        <v>12.88617084697499</v>
      </c>
      <c r="BK159" s="41">
        <v>0</v>
      </c>
      <c r="BL159" s="41">
        <v>13.847010423518677</v>
      </c>
      <c r="BM159" s="41">
        <v>32.309563360456025</v>
      </c>
      <c r="BN159" s="41">
        <v>0.33183076242913728</v>
      </c>
      <c r="BO159" s="41">
        <v>0</v>
      </c>
      <c r="BP159" s="41">
        <v>9.2481222322576301E-2</v>
      </c>
      <c r="BQ159" s="41">
        <v>0</v>
      </c>
      <c r="BR159" s="41">
        <v>0</v>
      </c>
      <c r="BS159" s="41">
        <v>0</v>
      </c>
      <c r="BT159" s="41">
        <v>0</v>
      </c>
      <c r="BU159" s="41">
        <v>0</v>
      </c>
      <c r="BV159" s="41">
        <v>0</v>
      </c>
      <c r="BW159" s="41">
        <v>0</v>
      </c>
      <c r="BX159" s="41">
        <v>0.27995713441618425</v>
      </c>
      <c r="BY159" s="41"/>
      <c r="BZ159" s="41">
        <v>0</v>
      </c>
      <c r="CA159" s="41">
        <v>0</v>
      </c>
      <c r="CB159" s="41">
        <v>0.42431198475171356</v>
      </c>
      <c r="CC159" s="41">
        <v>0.27995713441618425</v>
      </c>
      <c r="CD159" s="79">
        <v>1.5156319757185805</v>
      </c>
      <c r="CE159" s="41">
        <v>21.636401133264144</v>
      </c>
      <c r="CF159" s="41">
        <v>6.0570098522866921E-3</v>
      </c>
      <c r="CG159" s="41">
        <v>0</v>
      </c>
      <c r="CH159" s="41">
        <v>6.0570098522866921E-3</v>
      </c>
      <c r="CI159" s="41">
        <v>3.0284762673263397E-4</v>
      </c>
      <c r="CJ159" s="41">
        <v>0</v>
      </c>
      <c r="CK159" s="41">
        <v>3.0284762673263397E-4</v>
      </c>
      <c r="CL159" s="41"/>
      <c r="CM159" s="41">
        <v>0</v>
      </c>
      <c r="CN159" s="41" t="s">
        <v>542</v>
      </c>
      <c r="CO159" s="41">
        <v>0</v>
      </c>
      <c r="CP159" s="41">
        <v>0</v>
      </c>
      <c r="CQ159" s="41">
        <v>0</v>
      </c>
      <c r="CR159" s="41">
        <v>0</v>
      </c>
      <c r="CS159" s="41">
        <v>0</v>
      </c>
      <c r="CT159" s="41">
        <v>0</v>
      </c>
      <c r="CU159" s="41">
        <v>0</v>
      </c>
      <c r="CV159" s="41">
        <v>9999</v>
      </c>
      <c r="CW159" s="79">
        <v>9999</v>
      </c>
    </row>
    <row r="160" spans="1:101" s="21" customFormat="1">
      <c r="A160" s="21" t="s">
        <v>606</v>
      </c>
      <c r="B160" s="21" t="s">
        <v>637</v>
      </c>
      <c r="C160" s="41">
        <v>18</v>
      </c>
      <c r="D160" s="41">
        <v>0.59320499999999998</v>
      </c>
      <c r="E160" s="41">
        <v>0</v>
      </c>
      <c r="F160" s="41">
        <v>0.24230296381278862</v>
      </c>
      <c r="G160" s="41">
        <v>0</v>
      </c>
      <c r="H160" s="41">
        <v>0</v>
      </c>
      <c r="I160" s="41" t="s">
        <v>542</v>
      </c>
      <c r="J160" s="41"/>
      <c r="K160" s="41"/>
      <c r="L160" s="41">
        <v>0.63757395101607173</v>
      </c>
      <c r="M160" s="41">
        <v>1.198552124113625E-4</v>
      </c>
      <c r="N160" s="41">
        <v>1.1899015123647759E-4</v>
      </c>
      <c r="O160" s="41">
        <v>0</v>
      </c>
      <c r="P160" s="41">
        <v>0</v>
      </c>
      <c r="Q160" s="41">
        <v>0</v>
      </c>
      <c r="R160" s="41">
        <v>4.8318447788938484E-2</v>
      </c>
      <c r="S160" s="41">
        <v>0.11165658364581421</v>
      </c>
      <c r="T160" s="41">
        <v>0</v>
      </c>
      <c r="U160" s="41">
        <v>0.11998210298143155</v>
      </c>
      <c r="V160" s="41" t="s">
        <v>230</v>
      </c>
      <c r="W160" s="41" t="s">
        <v>230</v>
      </c>
      <c r="X160" s="41" t="s">
        <v>230</v>
      </c>
      <c r="Y160" s="41" t="s">
        <v>230</v>
      </c>
      <c r="Z160" s="41">
        <v>0</v>
      </c>
      <c r="AA160" s="41">
        <v>0</v>
      </c>
      <c r="AB160" s="41">
        <v>0</v>
      </c>
      <c r="AC160" s="41">
        <v>0</v>
      </c>
      <c r="AD160" s="41">
        <v>0</v>
      </c>
      <c r="AE160" s="41">
        <v>0</v>
      </c>
      <c r="AF160" s="41">
        <v>0</v>
      </c>
      <c r="AG160" s="41">
        <v>0</v>
      </c>
      <c r="AH160" s="41">
        <v>4.8318447788938484E-2</v>
      </c>
      <c r="AI160" s="41">
        <v>0.11165658364581421</v>
      </c>
      <c r="AJ160" s="41">
        <v>0</v>
      </c>
      <c r="AK160" s="41">
        <v>0.11998210298143155</v>
      </c>
      <c r="AL160" s="41">
        <v>0.27995713441618425</v>
      </c>
      <c r="AM160" s="41">
        <v>0.33183076242913728</v>
      </c>
      <c r="AN160" s="41">
        <v>4.2350657721211785E-2</v>
      </c>
      <c r="AO160" s="41">
        <v>0</v>
      </c>
      <c r="AP160" s="41">
        <v>0</v>
      </c>
      <c r="AQ160" s="41">
        <v>0.37418142015034905</v>
      </c>
      <c r="AR160" s="41">
        <v>4.8318447788938484E-2</v>
      </c>
      <c r="AS160" s="79">
        <v>7.7440695484429494</v>
      </c>
      <c r="AT160" s="41">
        <v>0.33183076242913728</v>
      </c>
      <c r="AU160" s="41">
        <v>5.0130564601364516E-2</v>
      </c>
      <c r="AV160" s="41">
        <v>0</v>
      </c>
      <c r="AW160" s="41">
        <v>0</v>
      </c>
      <c r="AX160" s="41">
        <v>0.38196132703050178</v>
      </c>
      <c r="AY160" s="41">
        <v>0.11165658364581421</v>
      </c>
      <c r="AZ160" s="79">
        <v>3.4208580860947806</v>
      </c>
      <c r="BA160" s="41">
        <v>0.33183076242913728</v>
      </c>
      <c r="BB160" s="41">
        <v>9.2481222322576301E-2</v>
      </c>
      <c r="BC160" s="41">
        <v>0</v>
      </c>
      <c r="BD160" s="41">
        <v>0</v>
      </c>
      <c r="BE160" s="41">
        <v>0.42431198475171356</v>
      </c>
      <c r="BF160" s="41">
        <v>0.1599750314347527</v>
      </c>
      <c r="BG160" s="41">
        <v>7.7893907097454695</v>
      </c>
      <c r="BH160" s="79">
        <v>2.6523638154418689</v>
      </c>
      <c r="BI160" s="41">
        <v>5.5763820899623582</v>
      </c>
      <c r="BJ160" s="41">
        <v>12.88617084697499</v>
      </c>
      <c r="BK160" s="41">
        <v>0</v>
      </c>
      <c r="BL160" s="41">
        <v>13.847010423518677</v>
      </c>
      <c r="BM160" s="41">
        <v>32.309563360456025</v>
      </c>
      <c r="BN160" s="41">
        <v>0.33183076242913728</v>
      </c>
      <c r="BO160" s="41">
        <v>0</v>
      </c>
      <c r="BP160" s="41">
        <v>9.2481222322576301E-2</v>
      </c>
      <c r="BQ160" s="41">
        <v>0</v>
      </c>
      <c r="BR160" s="41">
        <v>0</v>
      </c>
      <c r="BS160" s="41">
        <v>0</v>
      </c>
      <c r="BT160" s="41">
        <v>0</v>
      </c>
      <c r="BU160" s="41">
        <v>0</v>
      </c>
      <c r="BV160" s="41">
        <v>0</v>
      </c>
      <c r="BW160" s="41">
        <v>0</v>
      </c>
      <c r="BX160" s="41">
        <v>0.27995713441618425</v>
      </c>
      <c r="BY160" s="41"/>
      <c r="BZ160" s="41">
        <v>0</v>
      </c>
      <c r="CA160" s="41">
        <v>0</v>
      </c>
      <c r="CB160" s="41">
        <v>0.42431198475171356</v>
      </c>
      <c r="CC160" s="41">
        <v>0.27995713441618425</v>
      </c>
      <c r="CD160" s="79">
        <v>1.5156319757185805</v>
      </c>
      <c r="CE160" s="41">
        <v>21.636401133264144</v>
      </c>
      <c r="CF160" s="41">
        <v>6.0570098522866921E-3</v>
      </c>
      <c r="CG160" s="41">
        <v>0</v>
      </c>
      <c r="CH160" s="41">
        <v>6.0570098522866921E-3</v>
      </c>
      <c r="CI160" s="41">
        <v>3.0284762673263397E-4</v>
      </c>
      <c r="CJ160" s="41">
        <v>0</v>
      </c>
      <c r="CK160" s="41">
        <v>3.0284762673263397E-4</v>
      </c>
      <c r="CL160" s="41"/>
      <c r="CM160" s="41">
        <v>0</v>
      </c>
      <c r="CN160" s="41" t="s">
        <v>542</v>
      </c>
      <c r="CO160" s="41">
        <v>0</v>
      </c>
      <c r="CP160" s="41">
        <v>0</v>
      </c>
      <c r="CQ160" s="41">
        <v>0</v>
      </c>
      <c r="CR160" s="41">
        <v>0</v>
      </c>
      <c r="CS160" s="41">
        <v>0</v>
      </c>
      <c r="CT160" s="41">
        <v>0</v>
      </c>
      <c r="CU160" s="41">
        <v>0</v>
      </c>
      <c r="CV160" s="41">
        <v>9999</v>
      </c>
      <c r="CW160" s="79">
        <v>9999</v>
      </c>
    </row>
    <row r="161" spans="1:101" s="21" customFormat="1">
      <c r="A161" s="21" t="s">
        <v>607</v>
      </c>
      <c r="B161" s="21" t="s">
        <v>638</v>
      </c>
      <c r="C161" s="41">
        <v>18</v>
      </c>
      <c r="D161" s="41">
        <v>0.59320499999999998</v>
      </c>
      <c r="E161" s="41">
        <v>0</v>
      </c>
      <c r="F161" s="41">
        <v>0.24230296381278862</v>
      </c>
      <c r="G161" s="41">
        <v>0</v>
      </c>
      <c r="H161" s="41">
        <v>0</v>
      </c>
      <c r="I161" s="41" t="s">
        <v>542</v>
      </c>
      <c r="J161" s="41"/>
      <c r="K161" s="41"/>
      <c r="L161" s="41">
        <v>0.63757395101607173</v>
      </c>
      <c r="M161" s="41">
        <v>1.198552124113625E-4</v>
      </c>
      <c r="N161" s="41">
        <v>1.1899015123647759E-4</v>
      </c>
      <c r="O161" s="41">
        <v>0</v>
      </c>
      <c r="P161" s="41">
        <v>0</v>
      </c>
      <c r="Q161" s="41">
        <v>0</v>
      </c>
      <c r="R161" s="41">
        <v>4.8318447788938484E-2</v>
      </c>
      <c r="S161" s="41">
        <v>0.11165658364581421</v>
      </c>
      <c r="T161" s="41">
        <v>0</v>
      </c>
      <c r="U161" s="41">
        <v>0.11998210298143155</v>
      </c>
      <c r="V161" s="41" t="s">
        <v>230</v>
      </c>
      <c r="W161" s="41" t="s">
        <v>230</v>
      </c>
      <c r="X161" s="41" t="s">
        <v>230</v>
      </c>
      <c r="Y161" s="41" t="s">
        <v>230</v>
      </c>
      <c r="Z161" s="41">
        <v>0</v>
      </c>
      <c r="AA161" s="41">
        <v>0</v>
      </c>
      <c r="AB161" s="41">
        <v>0</v>
      </c>
      <c r="AC161" s="41">
        <v>0</v>
      </c>
      <c r="AD161" s="41">
        <v>0</v>
      </c>
      <c r="AE161" s="41">
        <v>0</v>
      </c>
      <c r="AF161" s="41">
        <v>0</v>
      </c>
      <c r="AG161" s="41">
        <v>0</v>
      </c>
      <c r="AH161" s="41">
        <v>4.8318447788938484E-2</v>
      </c>
      <c r="AI161" s="41">
        <v>0.11165658364581421</v>
      </c>
      <c r="AJ161" s="41">
        <v>0</v>
      </c>
      <c r="AK161" s="41">
        <v>0.11998210298143155</v>
      </c>
      <c r="AL161" s="41">
        <v>0.27995713441618425</v>
      </c>
      <c r="AM161" s="41">
        <v>0.33183076242913728</v>
      </c>
      <c r="AN161" s="41">
        <v>4.2350657721211785E-2</v>
      </c>
      <c r="AO161" s="41">
        <v>0</v>
      </c>
      <c r="AP161" s="41">
        <v>0</v>
      </c>
      <c r="AQ161" s="41">
        <v>0.37418142015034905</v>
      </c>
      <c r="AR161" s="41">
        <v>4.8318447788938484E-2</v>
      </c>
      <c r="AS161" s="79">
        <v>7.7440695484429494</v>
      </c>
      <c r="AT161" s="41">
        <v>0.33183076242913728</v>
      </c>
      <c r="AU161" s="41">
        <v>5.0130564601364516E-2</v>
      </c>
      <c r="AV161" s="41">
        <v>0</v>
      </c>
      <c r="AW161" s="41">
        <v>0</v>
      </c>
      <c r="AX161" s="41">
        <v>0.38196132703050178</v>
      </c>
      <c r="AY161" s="41">
        <v>0.11165658364581421</v>
      </c>
      <c r="AZ161" s="79">
        <v>3.4208580860947806</v>
      </c>
      <c r="BA161" s="41">
        <v>0.33183076242913728</v>
      </c>
      <c r="BB161" s="41">
        <v>9.2481222322576301E-2</v>
      </c>
      <c r="BC161" s="41">
        <v>0</v>
      </c>
      <c r="BD161" s="41">
        <v>0</v>
      </c>
      <c r="BE161" s="41">
        <v>0.42431198475171356</v>
      </c>
      <c r="BF161" s="41">
        <v>0.1599750314347527</v>
      </c>
      <c r="BG161" s="41">
        <v>7.7893907097454695</v>
      </c>
      <c r="BH161" s="79">
        <v>2.6523638154418689</v>
      </c>
      <c r="BI161" s="41">
        <v>5.5763820899623582</v>
      </c>
      <c r="BJ161" s="41">
        <v>12.88617084697499</v>
      </c>
      <c r="BK161" s="41">
        <v>0</v>
      </c>
      <c r="BL161" s="41">
        <v>13.847010423518677</v>
      </c>
      <c r="BM161" s="41">
        <v>32.309563360456025</v>
      </c>
      <c r="BN161" s="41">
        <v>0.33183076242913728</v>
      </c>
      <c r="BO161" s="41">
        <v>0</v>
      </c>
      <c r="BP161" s="41">
        <v>9.2481222322576301E-2</v>
      </c>
      <c r="BQ161" s="41">
        <v>0</v>
      </c>
      <c r="BR161" s="41">
        <v>0</v>
      </c>
      <c r="BS161" s="41">
        <v>0</v>
      </c>
      <c r="BT161" s="41">
        <v>0</v>
      </c>
      <c r="BU161" s="41">
        <v>0</v>
      </c>
      <c r="BV161" s="41">
        <v>0</v>
      </c>
      <c r="BW161" s="41">
        <v>0</v>
      </c>
      <c r="BX161" s="41">
        <v>0.27995713441618425</v>
      </c>
      <c r="BY161" s="41"/>
      <c r="BZ161" s="41">
        <v>0</v>
      </c>
      <c r="CA161" s="41">
        <v>0</v>
      </c>
      <c r="CB161" s="41">
        <v>0.42431198475171356</v>
      </c>
      <c r="CC161" s="41">
        <v>0.27995713441618425</v>
      </c>
      <c r="CD161" s="79">
        <v>1.5156319757185805</v>
      </c>
      <c r="CE161" s="41">
        <v>21.636401133264144</v>
      </c>
      <c r="CF161" s="41">
        <v>6.0570098522866921E-3</v>
      </c>
      <c r="CG161" s="41">
        <v>0</v>
      </c>
      <c r="CH161" s="41">
        <v>6.0570098522866921E-3</v>
      </c>
      <c r="CI161" s="41">
        <v>3.0284762673263397E-4</v>
      </c>
      <c r="CJ161" s="41">
        <v>0</v>
      </c>
      <c r="CK161" s="41">
        <v>3.0284762673263397E-4</v>
      </c>
      <c r="CL161" s="41"/>
      <c r="CM161" s="41">
        <v>0</v>
      </c>
      <c r="CN161" s="41" t="s">
        <v>542</v>
      </c>
      <c r="CO161" s="41">
        <v>0</v>
      </c>
      <c r="CP161" s="41">
        <v>0</v>
      </c>
      <c r="CQ161" s="41">
        <v>0</v>
      </c>
      <c r="CR161" s="41">
        <v>0</v>
      </c>
      <c r="CS161" s="41">
        <v>0</v>
      </c>
      <c r="CT161" s="41">
        <v>0</v>
      </c>
      <c r="CU161" s="41">
        <v>0</v>
      </c>
      <c r="CV161" s="41">
        <v>9999</v>
      </c>
      <c r="CW161" s="79">
        <v>9999</v>
      </c>
    </row>
    <row r="162" spans="1:101" s="21" customFormat="1">
      <c r="A162" s="21" t="s">
        <v>603</v>
      </c>
      <c r="B162" s="21" t="s">
        <v>639</v>
      </c>
      <c r="C162" s="41">
        <v>18</v>
      </c>
      <c r="D162" s="41">
        <v>0.90060000000000007</v>
      </c>
      <c r="E162" s="41">
        <v>-1.3110396749999999E-2</v>
      </c>
      <c r="F162" s="41">
        <v>0.24230296381278862</v>
      </c>
      <c r="G162" s="41">
        <v>0</v>
      </c>
      <c r="H162" s="41">
        <v>0</v>
      </c>
      <c r="I162" s="41" t="s">
        <v>542</v>
      </c>
      <c r="J162" s="41"/>
      <c r="K162" s="41"/>
      <c r="L162" s="41">
        <v>0.96796065489177308</v>
      </c>
      <c r="M162" s="41">
        <v>1.8196340944137874E-4</v>
      </c>
      <c r="N162" s="41">
        <v>1.8065007915235326E-4</v>
      </c>
      <c r="O162" s="41">
        <v>-1.3241500816156869E-2</v>
      </c>
      <c r="P162" s="41">
        <v>0</v>
      </c>
      <c r="Q162" s="41">
        <v>0</v>
      </c>
      <c r="R162" s="41">
        <v>4.8318447788938484E-2</v>
      </c>
      <c r="S162" s="41">
        <v>0.11165658364581421</v>
      </c>
      <c r="T162" s="41">
        <v>0</v>
      </c>
      <c r="U162" s="41">
        <v>0.11998210298143155</v>
      </c>
      <c r="V162" s="41" t="s">
        <v>230</v>
      </c>
      <c r="W162" s="41" t="s">
        <v>230</v>
      </c>
      <c r="X162" s="41" t="s">
        <v>230</v>
      </c>
      <c r="Y162" s="41" t="s">
        <v>230</v>
      </c>
      <c r="Z162" s="41">
        <v>0</v>
      </c>
      <c r="AA162" s="41">
        <v>0</v>
      </c>
      <c r="AB162" s="41">
        <v>0</v>
      </c>
      <c r="AC162" s="41">
        <v>0</v>
      </c>
      <c r="AD162" s="41">
        <v>0</v>
      </c>
      <c r="AE162" s="41">
        <v>0</v>
      </c>
      <c r="AF162" s="41">
        <v>0</v>
      </c>
      <c r="AG162" s="41">
        <v>0</v>
      </c>
      <c r="AH162" s="41">
        <v>4.8318447788938484E-2</v>
      </c>
      <c r="AI162" s="41">
        <v>0.11165658364581421</v>
      </c>
      <c r="AJ162" s="41">
        <v>0</v>
      </c>
      <c r="AK162" s="41">
        <v>0.11998210298143155</v>
      </c>
      <c r="AL162" s="41">
        <v>0.27995713441618425</v>
      </c>
      <c r="AM162" s="41">
        <v>0.50378332051092189</v>
      </c>
      <c r="AN162" s="41">
        <v>6.4296495045934085E-2</v>
      </c>
      <c r="AO162" s="41">
        <v>0</v>
      </c>
      <c r="AP162" s="41">
        <v>0</v>
      </c>
      <c r="AQ162" s="41">
        <v>0.56807981555685594</v>
      </c>
      <c r="AR162" s="41">
        <v>4.8318447788938484E-2</v>
      </c>
      <c r="AS162" s="79">
        <v>11.756996376173038</v>
      </c>
      <c r="AT162" s="41">
        <v>0.50378332051092189</v>
      </c>
      <c r="AU162" s="41">
        <v>7.6107899427666464E-2</v>
      </c>
      <c r="AV162" s="41">
        <v>0</v>
      </c>
      <c r="AW162" s="41">
        <v>0</v>
      </c>
      <c r="AX162" s="41">
        <v>0.57989121993858839</v>
      </c>
      <c r="AY162" s="41">
        <v>0.11165658364581421</v>
      </c>
      <c r="AZ162" s="79">
        <v>5.1935246539340749</v>
      </c>
      <c r="BA162" s="41">
        <v>0.50378332051092189</v>
      </c>
      <c r="BB162" s="41">
        <v>0.14040439447360054</v>
      </c>
      <c r="BC162" s="41">
        <v>0</v>
      </c>
      <c r="BD162" s="41">
        <v>0</v>
      </c>
      <c r="BE162" s="41">
        <v>0.64418771498452243</v>
      </c>
      <c r="BF162" s="41">
        <v>0.1599750314347527</v>
      </c>
      <c r="BG162" s="41">
        <v>1.4877068766898811</v>
      </c>
      <c r="BH162" s="79">
        <v>4.0268016152711956</v>
      </c>
      <c r="BI162" s="41">
        <v>3.6730376834067511</v>
      </c>
      <c r="BJ162" s="41">
        <v>8.4878314204750147</v>
      </c>
      <c r="BK162" s="41">
        <v>0</v>
      </c>
      <c r="BL162" s="41">
        <v>9.1207148770635076</v>
      </c>
      <c r="BM162" s="41">
        <v>21.281583980945275</v>
      </c>
      <c r="BN162" s="41">
        <v>0.50378332051092189</v>
      </c>
      <c r="BO162" s="41">
        <v>-9.5558623522515776E-2</v>
      </c>
      <c r="BP162" s="41">
        <v>0.14040439447360054</v>
      </c>
      <c r="BQ162" s="41">
        <v>0</v>
      </c>
      <c r="BR162" s="41">
        <v>0</v>
      </c>
      <c r="BS162" s="41">
        <v>0</v>
      </c>
      <c r="BT162" s="41">
        <v>0</v>
      </c>
      <c r="BU162" s="41">
        <v>0</v>
      </c>
      <c r="BV162" s="41">
        <v>0</v>
      </c>
      <c r="BW162" s="41">
        <v>0</v>
      </c>
      <c r="BX162" s="41">
        <v>0.27995713441618425</v>
      </c>
      <c r="BY162" s="41"/>
      <c r="BZ162" s="41">
        <v>0</v>
      </c>
      <c r="CA162" s="41">
        <v>0</v>
      </c>
      <c r="CB162" s="41">
        <v>0.54862909146200667</v>
      </c>
      <c r="CC162" s="41">
        <v>0.27995713441618425</v>
      </c>
      <c r="CD162" s="79">
        <v>1.7154745210177864</v>
      </c>
      <c r="CE162" s="41">
        <v>17.87252979600369</v>
      </c>
      <c r="CF162" s="41">
        <v>9.1957132407336304E-3</v>
      </c>
      <c r="CG162" s="41">
        <v>-1.5492555954903539E-3</v>
      </c>
      <c r="CH162" s="41">
        <v>7.6464576452432761E-3</v>
      </c>
      <c r="CI162" s="41">
        <v>4.59781311073592E-4</v>
      </c>
      <c r="CJ162" s="41">
        <v>-7.7462779774517646E-5</v>
      </c>
      <c r="CK162" s="41">
        <v>3.8231853129907438E-4</v>
      </c>
      <c r="CL162" s="41"/>
      <c r="CM162" s="41">
        <v>-1.3110396749999999E-2</v>
      </c>
      <c r="CN162" s="41" t="s">
        <v>542</v>
      </c>
      <c r="CO162" s="41">
        <v>0</v>
      </c>
      <c r="CP162" s="41">
        <v>0</v>
      </c>
      <c r="CQ162" s="41">
        <v>-9.5558623522515776E-2</v>
      </c>
      <c r="CR162" s="41">
        <v>0</v>
      </c>
      <c r="CS162" s="41">
        <v>0</v>
      </c>
      <c r="CT162" s="41">
        <v>-9.5558623522515776E-2</v>
      </c>
      <c r="CU162" s="41">
        <v>0</v>
      </c>
      <c r="CV162" s="41">
        <v>9999</v>
      </c>
      <c r="CW162" s="87">
        <v>0</v>
      </c>
    </row>
    <row r="163" spans="1:101" s="21" customFormat="1">
      <c r="A163" s="21" t="s">
        <v>609</v>
      </c>
      <c r="B163" s="21" t="s">
        <v>640</v>
      </c>
      <c r="C163" s="41">
        <v>18</v>
      </c>
      <c r="D163" s="41">
        <v>0.90060000000000007</v>
      </c>
      <c r="E163" s="41">
        <v>-1.3110396749999999E-2</v>
      </c>
      <c r="F163" s="41">
        <v>0.24230296381278862</v>
      </c>
      <c r="G163" s="41">
        <v>0</v>
      </c>
      <c r="H163" s="41">
        <v>0</v>
      </c>
      <c r="I163" s="41" t="s">
        <v>542</v>
      </c>
      <c r="J163" s="41"/>
      <c r="K163" s="41"/>
      <c r="L163" s="41">
        <v>0.96796065489177308</v>
      </c>
      <c r="M163" s="41">
        <v>1.8196340944137874E-4</v>
      </c>
      <c r="N163" s="41">
        <v>1.8065007915235326E-4</v>
      </c>
      <c r="O163" s="41">
        <v>-1.3241500816156869E-2</v>
      </c>
      <c r="P163" s="41">
        <v>0</v>
      </c>
      <c r="Q163" s="41">
        <v>0</v>
      </c>
      <c r="R163" s="41">
        <v>4.8318447788938484E-2</v>
      </c>
      <c r="S163" s="41">
        <v>0.11165658364581421</v>
      </c>
      <c r="T163" s="41">
        <v>0</v>
      </c>
      <c r="U163" s="41">
        <v>0.11998210298143155</v>
      </c>
      <c r="V163" s="41" t="s">
        <v>230</v>
      </c>
      <c r="W163" s="41" t="s">
        <v>230</v>
      </c>
      <c r="X163" s="41" t="s">
        <v>230</v>
      </c>
      <c r="Y163" s="41" t="s">
        <v>230</v>
      </c>
      <c r="Z163" s="41">
        <v>0</v>
      </c>
      <c r="AA163" s="41">
        <v>0</v>
      </c>
      <c r="AB163" s="41">
        <v>0</v>
      </c>
      <c r="AC163" s="41">
        <v>0</v>
      </c>
      <c r="AD163" s="41">
        <v>0</v>
      </c>
      <c r="AE163" s="41">
        <v>0</v>
      </c>
      <c r="AF163" s="41">
        <v>0</v>
      </c>
      <c r="AG163" s="41">
        <v>0</v>
      </c>
      <c r="AH163" s="41">
        <v>4.8318447788938484E-2</v>
      </c>
      <c r="AI163" s="41">
        <v>0.11165658364581421</v>
      </c>
      <c r="AJ163" s="41">
        <v>0</v>
      </c>
      <c r="AK163" s="41">
        <v>0.11998210298143155</v>
      </c>
      <c r="AL163" s="41">
        <v>0.27995713441618425</v>
      </c>
      <c r="AM163" s="41">
        <v>0.50378332051092189</v>
      </c>
      <c r="AN163" s="41">
        <v>6.4296495045934085E-2</v>
      </c>
      <c r="AO163" s="41">
        <v>0</v>
      </c>
      <c r="AP163" s="41">
        <v>0</v>
      </c>
      <c r="AQ163" s="41">
        <v>0.56807981555685594</v>
      </c>
      <c r="AR163" s="41">
        <v>4.8318447788938484E-2</v>
      </c>
      <c r="AS163" s="79">
        <v>11.756996376173038</v>
      </c>
      <c r="AT163" s="41">
        <v>0.50378332051092189</v>
      </c>
      <c r="AU163" s="41">
        <v>7.6107899427666464E-2</v>
      </c>
      <c r="AV163" s="41">
        <v>0</v>
      </c>
      <c r="AW163" s="41">
        <v>0</v>
      </c>
      <c r="AX163" s="41">
        <v>0.57989121993858839</v>
      </c>
      <c r="AY163" s="41">
        <v>0.11165658364581421</v>
      </c>
      <c r="AZ163" s="79">
        <v>5.1935246539340749</v>
      </c>
      <c r="BA163" s="41">
        <v>0.50378332051092189</v>
      </c>
      <c r="BB163" s="41">
        <v>0.14040439447360054</v>
      </c>
      <c r="BC163" s="41">
        <v>0</v>
      </c>
      <c r="BD163" s="41">
        <v>0</v>
      </c>
      <c r="BE163" s="41">
        <v>0.64418771498452243</v>
      </c>
      <c r="BF163" s="41">
        <v>0.1599750314347527</v>
      </c>
      <c r="BG163" s="41">
        <v>1.4877068766898811</v>
      </c>
      <c r="BH163" s="79">
        <v>4.0268016152711956</v>
      </c>
      <c r="BI163" s="41">
        <v>3.6730376834067511</v>
      </c>
      <c r="BJ163" s="41">
        <v>8.4878314204750147</v>
      </c>
      <c r="BK163" s="41">
        <v>0</v>
      </c>
      <c r="BL163" s="41">
        <v>9.1207148770635076</v>
      </c>
      <c r="BM163" s="41">
        <v>21.281583980945275</v>
      </c>
      <c r="BN163" s="41">
        <v>0.50378332051092189</v>
      </c>
      <c r="BO163" s="41">
        <v>-9.5558623522515776E-2</v>
      </c>
      <c r="BP163" s="41">
        <v>0.14040439447360054</v>
      </c>
      <c r="BQ163" s="41">
        <v>0</v>
      </c>
      <c r="BR163" s="41">
        <v>0</v>
      </c>
      <c r="BS163" s="41">
        <v>0</v>
      </c>
      <c r="BT163" s="41">
        <v>0</v>
      </c>
      <c r="BU163" s="41">
        <v>0</v>
      </c>
      <c r="BV163" s="41">
        <v>0</v>
      </c>
      <c r="BW163" s="41">
        <v>0</v>
      </c>
      <c r="BX163" s="41">
        <v>0.27995713441618425</v>
      </c>
      <c r="BY163" s="41"/>
      <c r="BZ163" s="41">
        <v>0</v>
      </c>
      <c r="CA163" s="41">
        <v>0</v>
      </c>
      <c r="CB163" s="41">
        <v>0.54862909146200667</v>
      </c>
      <c r="CC163" s="41">
        <v>0.27995713441618425</v>
      </c>
      <c r="CD163" s="79">
        <v>1.7154745210177864</v>
      </c>
      <c r="CE163" s="41">
        <v>17.87252979600369</v>
      </c>
      <c r="CF163" s="41">
        <v>9.1957132407336304E-3</v>
      </c>
      <c r="CG163" s="41">
        <v>-1.5492555954903539E-3</v>
      </c>
      <c r="CH163" s="41">
        <v>7.6464576452432761E-3</v>
      </c>
      <c r="CI163" s="41">
        <v>4.59781311073592E-4</v>
      </c>
      <c r="CJ163" s="41">
        <v>-7.7462779774517646E-5</v>
      </c>
      <c r="CK163" s="41">
        <v>3.8231853129907438E-4</v>
      </c>
      <c r="CL163" s="41"/>
      <c r="CM163" s="41">
        <v>-1.3110396749999999E-2</v>
      </c>
      <c r="CN163" s="41" t="s">
        <v>542</v>
      </c>
      <c r="CO163" s="41">
        <v>0</v>
      </c>
      <c r="CP163" s="41">
        <v>0</v>
      </c>
      <c r="CQ163" s="41">
        <v>-9.5558623522515776E-2</v>
      </c>
      <c r="CR163" s="41">
        <v>0</v>
      </c>
      <c r="CS163" s="41">
        <v>0</v>
      </c>
      <c r="CT163" s="41">
        <v>-9.5558623522515776E-2</v>
      </c>
      <c r="CU163" s="41">
        <v>0</v>
      </c>
      <c r="CV163" s="41">
        <v>9999</v>
      </c>
      <c r="CW163" s="87">
        <v>0</v>
      </c>
    </row>
    <row r="164" spans="1:101" s="21" customFormat="1">
      <c r="A164" s="21" t="s">
        <v>613</v>
      </c>
      <c r="B164" s="21" t="s">
        <v>641</v>
      </c>
      <c r="C164" s="41">
        <v>18</v>
      </c>
      <c r="D164" s="41">
        <v>0.90060000000000007</v>
      </c>
      <c r="E164" s="41">
        <v>-1.3110396749999999E-2</v>
      </c>
      <c r="F164" s="41">
        <v>0.24230296381278862</v>
      </c>
      <c r="G164" s="41">
        <v>0</v>
      </c>
      <c r="H164" s="41">
        <v>0</v>
      </c>
      <c r="I164" s="41" t="s">
        <v>542</v>
      </c>
      <c r="J164" s="41"/>
      <c r="K164" s="41"/>
      <c r="L164" s="41">
        <v>0.96796065489177308</v>
      </c>
      <c r="M164" s="41">
        <v>1.8196340944137874E-4</v>
      </c>
      <c r="N164" s="41">
        <v>1.8065007915235326E-4</v>
      </c>
      <c r="O164" s="41">
        <v>-1.3241500816156869E-2</v>
      </c>
      <c r="P164" s="41">
        <v>0</v>
      </c>
      <c r="Q164" s="41">
        <v>0</v>
      </c>
      <c r="R164" s="41">
        <v>4.8318447788938484E-2</v>
      </c>
      <c r="S164" s="41">
        <v>0.11165658364581421</v>
      </c>
      <c r="T164" s="41">
        <v>0</v>
      </c>
      <c r="U164" s="41">
        <v>0.11998210298143155</v>
      </c>
      <c r="V164" s="41" t="s">
        <v>230</v>
      </c>
      <c r="W164" s="41" t="s">
        <v>230</v>
      </c>
      <c r="X164" s="41" t="s">
        <v>230</v>
      </c>
      <c r="Y164" s="41" t="s">
        <v>230</v>
      </c>
      <c r="Z164" s="41">
        <v>0</v>
      </c>
      <c r="AA164" s="41">
        <v>0</v>
      </c>
      <c r="AB164" s="41">
        <v>0</v>
      </c>
      <c r="AC164" s="41">
        <v>0</v>
      </c>
      <c r="AD164" s="41">
        <v>0</v>
      </c>
      <c r="AE164" s="41">
        <v>0</v>
      </c>
      <c r="AF164" s="41">
        <v>0</v>
      </c>
      <c r="AG164" s="41">
        <v>0</v>
      </c>
      <c r="AH164" s="41">
        <v>4.8318447788938484E-2</v>
      </c>
      <c r="AI164" s="41">
        <v>0.11165658364581421</v>
      </c>
      <c r="AJ164" s="41">
        <v>0</v>
      </c>
      <c r="AK164" s="41">
        <v>0.11998210298143155</v>
      </c>
      <c r="AL164" s="41">
        <v>0.27995713441618425</v>
      </c>
      <c r="AM164" s="41">
        <v>0.50378332051092189</v>
      </c>
      <c r="AN164" s="41">
        <v>6.4296495045934085E-2</v>
      </c>
      <c r="AO164" s="41">
        <v>0</v>
      </c>
      <c r="AP164" s="41">
        <v>0</v>
      </c>
      <c r="AQ164" s="41">
        <v>0.56807981555685594</v>
      </c>
      <c r="AR164" s="41">
        <v>4.8318447788938484E-2</v>
      </c>
      <c r="AS164" s="79">
        <v>11.756996376173038</v>
      </c>
      <c r="AT164" s="41">
        <v>0.50378332051092189</v>
      </c>
      <c r="AU164" s="41">
        <v>7.6107899427666464E-2</v>
      </c>
      <c r="AV164" s="41">
        <v>0</v>
      </c>
      <c r="AW164" s="41">
        <v>0</v>
      </c>
      <c r="AX164" s="41">
        <v>0.57989121993858839</v>
      </c>
      <c r="AY164" s="41">
        <v>0.11165658364581421</v>
      </c>
      <c r="AZ164" s="79">
        <v>5.1935246539340749</v>
      </c>
      <c r="BA164" s="41">
        <v>0.50378332051092189</v>
      </c>
      <c r="BB164" s="41">
        <v>0.14040439447360054</v>
      </c>
      <c r="BC164" s="41">
        <v>0</v>
      </c>
      <c r="BD164" s="41">
        <v>0</v>
      </c>
      <c r="BE164" s="41">
        <v>0.64418771498452243</v>
      </c>
      <c r="BF164" s="41">
        <v>0.1599750314347527</v>
      </c>
      <c r="BG164" s="41">
        <v>1.4877068766898811</v>
      </c>
      <c r="BH164" s="79">
        <v>4.0268016152711956</v>
      </c>
      <c r="BI164" s="41">
        <v>3.6730376834067511</v>
      </c>
      <c r="BJ164" s="41">
        <v>8.4878314204750147</v>
      </c>
      <c r="BK164" s="41">
        <v>0</v>
      </c>
      <c r="BL164" s="41">
        <v>9.1207148770635076</v>
      </c>
      <c r="BM164" s="41">
        <v>21.281583980945275</v>
      </c>
      <c r="BN164" s="41">
        <v>0.50378332051092189</v>
      </c>
      <c r="BO164" s="41">
        <v>-9.5558623522515776E-2</v>
      </c>
      <c r="BP164" s="41">
        <v>0.14040439447360054</v>
      </c>
      <c r="BQ164" s="41">
        <v>0</v>
      </c>
      <c r="BR164" s="41">
        <v>0</v>
      </c>
      <c r="BS164" s="41">
        <v>0</v>
      </c>
      <c r="BT164" s="41">
        <v>0</v>
      </c>
      <c r="BU164" s="41">
        <v>0</v>
      </c>
      <c r="BV164" s="41">
        <v>0</v>
      </c>
      <c r="BW164" s="41">
        <v>0</v>
      </c>
      <c r="BX164" s="41">
        <v>0.27995713441618425</v>
      </c>
      <c r="BY164" s="41"/>
      <c r="BZ164" s="41">
        <v>0</v>
      </c>
      <c r="CA164" s="41">
        <v>0</v>
      </c>
      <c r="CB164" s="41">
        <v>0.54862909146200667</v>
      </c>
      <c r="CC164" s="41">
        <v>0.27995713441618425</v>
      </c>
      <c r="CD164" s="79">
        <v>1.7154745210177864</v>
      </c>
      <c r="CE164" s="41">
        <v>17.87252979600369</v>
      </c>
      <c r="CF164" s="41">
        <v>9.1957132407336304E-3</v>
      </c>
      <c r="CG164" s="41">
        <v>-1.5492555954903539E-3</v>
      </c>
      <c r="CH164" s="41">
        <v>7.6464576452432761E-3</v>
      </c>
      <c r="CI164" s="41">
        <v>4.59781311073592E-4</v>
      </c>
      <c r="CJ164" s="41">
        <v>-7.7462779774517646E-5</v>
      </c>
      <c r="CK164" s="41">
        <v>3.8231853129907438E-4</v>
      </c>
      <c r="CL164" s="41"/>
      <c r="CM164" s="41">
        <v>-1.3110396749999999E-2</v>
      </c>
      <c r="CN164" s="41" t="s">
        <v>542</v>
      </c>
      <c r="CO164" s="41">
        <v>0</v>
      </c>
      <c r="CP164" s="41">
        <v>0</v>
      </c>
      <c r="CQ164" s="41">
        <v>-9.5558623522515776E-2</v>
      </c>
      <c r="CR164" s="41">
        <v>0</v>
      </c>
      <c r="CS164" s="41">
        <v>0</v>
      </c>
      <c r="CT164" s="41">
        <v>-9.5558623522515776E-2</v>
      </c>
      <c r="CU164" s="41">
        <v>0</v>
      </c>
      <c r="CV164" s="41">
        <v>9999</v>
      </c>
      <c r="CW164" s="87">
        <v>0</v>
      </c>
    </row>
    <row r="165" spans="1:101" s="21" customFormat="1">
      <c r="A165" s="21" t="s">
        <v>612</v>
      </c>
      <c r="B165" s="21" t="s">
        <v>642</v>
      </c>
      <c r="C165" s="41">
        <v>18</v>
      </c>
      <c r="D165" s="41">
        <v>0.90060000000000007</v>
      </c>
      <c r="E165" s="41">
        <v>-1.3110396749999999E-2</v>
      </c>
      <c r="F165" s="41">
        <v>0.24230296381278862</v>
      </c>
      <c r="G165" s="41">
        <v>0</v>
      </c>
      <c r="H165" s="41">
        <v>0</v>
      </c>
      <c r="I165" s="41" t="s">
        <v>542</v>
      </c>
      <c r="J165" s="41"/>
      <c r="K165" s="41"/>
      <c r="L165" s="41">
        <v>0.96796065489177308</v>
      </c>
      <c r="M165" s="41">
        <v>1.8196340944137874E-4</v>
      </c>
      <c r="N165" s="41">
        <v>1.8065007915235326E-4</v>
      </c>
      <c r="O165" s="41">
        <v>-1.3241500816156869E-2</v>
      </c>
      <c r="P165" s="41">
        <v>0</v>
      </c>
      <c r="Q165" s="41">
        <v>0</v>
      </c>
      <c r="R165" s="41">
        <v>4.8318447788938484E-2</v>
      </c>
      <c r="S165" s="41">
        <v>0.11165658364581421</v>
      </c>
      <c r="T165" s="41">
        <v>0</v>
      </c>
      <c r="U165" s="41">
        <v>0.11998210298143155</v>
      </c>
      <c r="V165" s="41" t="s">
        <v>230</v>
      </c>
      <c r="W165" s="41" t="s">
        <v>230</v>
      </c>
      <c r="X165" s="41" t="s">
        <v>230</v>
      </c>
      <c r="Y165" s="41" t="s">
        <v>230</v>
      </c>
      <c r="Z165" s="41">
        <v>0</v>
      </c>
      <c r="AA165" s="41">
        <v>0</v>
      </c>
      <c r="AB165" s="41">
        <v>0</v>
      </c>
      <c r="AC165" s="41">
        <v>0</v>
      </c>
      <c r="AD165" s="41">
        <v>0</v>
      </c>
      <c r="AE165" s="41">
        <v>0</v>
      </c>
      <c r="AF165" s="41">
        <v>0</v>
      </c>
      <c r="AG165" s="41">
        <v>0</v>
      </c>
      <c r="AH165" s="41">
        <v>4.8318447788938484E-2</v>
      </c>
      <c r="AI165" s="41">
        <v>0.11165658364581421</v>
      </c>
      <c r="AJ165" s="41">
        <v>0</v>
      </c>
      <c r="AK165" s="41">
        <v>0.11998210298143155</v>
      </c>
      <c r="AL165" s="41">
        <v>0.27995713441618425</v>
      </c>
      <c r="AM165" s="41">
        <v>0.50378332051092189</v>
      </c>
      <c r="AN165" s="41">
        <v>6.4296495045934085E-2</v>
      </c>
      <c r="AO165" s="41">
        <v>0</v>
      </c>
      <c r="AP165" s="41">
        <v>0</v>
      </c>
      <c r="AQ165" s="41">
        <v>0.56807981555685594</v>
      </c>
      <c r="AR165" s="41">
        <v>4.8318447788938484E-2</v>
      </c>
      <c r="AS165" s="79">
        <v>11.756996376173038</v>
      </c>
      <c r="AT165" s="41">
        <v>0.50378332051092189</v>
      </c>
      <c r="AU165" s="41">
        <v>7.6107899427666464E-2</v>
      </c>
      <c r="AV165" s="41">
        <v>0</v>
      </c>
      <c r="AW165" s="41">
        <v>0</v>
      </c>
      <c r="AX165" s="41">
        <v>0.57989121993858839</v>
      </c>
      <c r="AY165" s="41">
        <v>0.11165658364581421</v>
      </c>
      <c r="AZ165" s="79">
        <v>5.1935246539340749</v>
      </c>
      <c r="BA165" s="41">
        <v>0.50378332051092189</v>
      </c>
      <c r="BB165" s="41">
        <v>0.14040439447360054</v>
      </c>
      <c r="BC165" s="41">
        <v>0</v>
      </c>
      <c r="BD165" s="41">
        <v>0</v>
      </c>
      <c r="BE165" s="41">
        <v>0.64418771498452243</v>
      </c>
      <c r="BF165" s="41">
        <v>0.1599750314347527</v>
      </c>
      <c r="BG165" s="41">
        <v>1.4877068766898811</v>
      </c>
      <c r="BH165" s="79">
        <v>4.0268016152711956</v>
      </c>
      <c r="BI165" s="41">
        <v>3.6730376834067511</v>
      </c>
      <c r="BJ165" s="41">
        <v>8.4878314204750147</v>
      </c>
      <c r="BK165" s="41">
        <v>0</v>
      </c>
      <c r="BL165" s="41">
        <v>9.1207148770635076</v>
      </c>
      <c r="BM165" s="41">
        <v>21.281583980945275</v>
      </c>
      <c r="BN165" s="41">
        <v>0.50378332051092189</v>
      </c>
      <c r="BO165" s="41">
        <v>-9.5558623522515776E-2</v>
      </c>
      <c r="BP165" s="41">
        <v>0.14040439447360054</v>
      </c>
      <c r="BQ165" s="41">
        <v>0</v>
      </c>
      <c r="BR165" s="41">
        <v>0</v>
      </c>
      <c r="BS165" s="41">
        <v>0</v>
      </c>
      <c r="BT165" s="41">
        <v>0</v>
      </c>
      <c r="BU165" s="41">
        <v>0</v>
      </c>
      <c r="BV165" s="41">
        <v>0</v>
      </c>
      <c r="BW165" s="41">
        <v>0</v>
      </c>
      <c r="BX165" s="41">
        <v>0.27995713441618425</v>
      </c>
      <c r="BY165" s="41"/>
      <c r="BZ165" s="41">
        <v>0</v>
      </c>
      <c r="CA165" s="41">
        <v>0</v>
      </c>
      <c r="CB165" s="41">
        <v>0.54862909146200667</v>
      </c>
      <c r="CC165" s="41">
        <v>0.27995713441618425</v>
      </c>
      <c r="CD165" s="79">
        <v>1.7154745210177864</v>
      </c>
      <c r="CE165" s="41">
        <v>17.87252979600369</v>
      </c>
      <c r="CF165" s="41">
        <v>9.1957132407336304E-3</v>
      </c>
      <c r="CG165" s="41">
        <v>-1.5492555954903539E-3</v>
      </c>
      <c r="CH165" s="41">
        <v>7.6464576452432761E-3</v>
      </c>
      <c r="CI165" s="41">
        <v>4.59781311073592E-4</v>
      </c>
      <c r="CJ165" s="41">
        <v>-7.7462779774517646E-5</v>
      </c>
      <c r="CK165" s="41">
        <v>3.8231853129907438E-4</v>
      </c>
      <c r="CL165" s="41"/>
      <c r="CM165" s="41">
        <v>-1.3110396749999999E-2</v>
      </c>
      <c r="CN165" s="41" t="s">
        <v>542</v>
      </c>
      <c r="CO165" s="41">
        <v>0</v>
      </c>
      <c r="CP165" s="41">
        <v>0</v>
      </c>
      <c r="CQ165" s="41">
        <v>-9.5558623522515776E-2</v>
      </c>
      <c r="CR165" s="41">
        <v>0</v>
      </c>
      <c r="CS165" s="41">
        <v>0</v>
      </c>
      <c r="CT165" s="41">
        <v>-9.5558623522515776E-2</v>
      </c>
      <c r="CU165" s="41">
        <v>0</v>
      </c>
      <c r="CV165" s="41">
        <v>9999</v>
      </c>
      <c r="CW165" s="87">
        <v>0</v>
      </c>
    </row>
    <row r="166" spans="1:101" s="21" customFormat="1">
      <c r="A166" s="21" t="s">
        <v>614</v>
      </c>
      <c r="B166" s="21" t="s">
        <v>643</v>
      </c>
      <c r="C166" s="41">
        <v>18</v>
      </c>
      <c r="D166" s="41">
        <v>0.90060000000000007</v>
      </c>
      <c r="E166" s="41">
        <v>-1.3110396749999999E-2</v>
      </c>
      <c r="F166" s="41">
        <v>0.24230296381278862</v>
      </c>
      <c r="G166" s="41">
        <v>0</v>
      </c>
      <c r="H166" s="41">
        <v>0</v>
      </c>
      <c r="I166" s="41" t="s">
        <v>542</v>
      </c>
      <c r="J166" s="41"/>
      <c r="K166" s="41"/>
      <c r="L166" s="41">
        <v>0.96796065489177308</v>
      </c>
      <c r="M166" s="41">
        <v>1.8196340944137874E-4</v>
      </c>
      <c r="N166" s="41">
        <v>1.8065007915235326E-4</v>
      </c>
      <c r="O166" s="41">
        <v>-1.3241500816156869E-2</v>
      </c>
      <c r="P166" s="41">
        <v>0</v>
      </c>
      <c r="Q166" s="41">
        <v>0</v>
      </c>
      <c r="R166" s="41">
        <v>4.8318447788938484E-2</v>
      </c>
      <c r="S166" s="41">
        <v>0.11165658364581421</v>
      </c>
      <c r="T166" s="41">
        <v>0</v>
      </c>
      <c r="U166" s="41">
        <v>0.11998210298143155</v>
      </c>
      <c r="V166" s="41" t="s">
        <v>230</v>
      </c>
      <c r="W166" s="41" t="s">
        <v>230</v>
      </c>
      <c r="X166" s="41" t="s">
        <v>230</v>
      </c>
      <c r="Y166" s="41" t="s">
        <v>230</v>
      </c>
      <c r="Z166" s="41">
        <v>0</v>
      </c>
      <c r="AA166" s="41">
        <v>0</v>
      </c>
      <c r="AB166" s="41">
        <v>0</v>
      </c>
      <c r="AC166" s="41">
        <v>0</v>
      </c>
      <c r="AD166" s="41">
        <v>0</v>
      </c>
      <c r="AE166" s="41">
        <v>0</v>
      </c>
      <c r="AF166" s="41">
        <v>0</v>
      </c>
      <c r="AG166" s="41">
        <v>0</v>
      </c>
      <c r="AH166" s="41">
        <v>4.8318447788938484E-2</v>
      </c>
      <c r="AI166" s="41">
        <v>0.11165658364581421</v>
      </c>
      <c r="AJ166" s="41">
        <v>0</v>
      </c>
      <c r="AK166" s="41">
        <v>0.11998210298143155</v>
      </c>
      <c r="AL166" s="41">
        <v>0.27995713441618425</v>
      </c>
      <c r="AM166" s="41">
        <v>0.50378332051092189</v>
      </c>
      <c r="AN166" s="41">
        <v>6.4296495045934085E-2</v>
      </c>
      <c r="AO166" s="41">
        <v>0</v>
      </c>
      <c r="AP166" s="41">
        <v>0</v>
      </c>
      <c r="AQ166" s="41">
        <v>0.56807981555685594</v>
      </c>
      <c r="AR166" s="41">
        <v>4.8318447788938484E-2</v>
      </c>
      <c r="AS166" s="79">
        <v>11.756996376173038</v>
      </c>
      <c r="AT166" s="41">
        <v>0.50378332051092189</v>
      </c>
      <c r="AU166" s="41">
        <v>7.6107899427666464E-2</v>
      </c>
      <c r="AV166" s="41">
        <v>0</v>
      </c>
      <c r="AW166" s="41">
        <v>0</v>
      </c>
      <c r="AX166" s="41">
        <v>0.57989121993858839</v>
      </c>
      <c r="AY166" s="41">
        <v>0.11165658364581421</v>
      </c>
      <c r="AZ166" s="79">
        <v>5.1935246539340749</v>
      </c>
      <c r="BA166" s="41">
        <v>0.50378332051092189</v>
      </c>
      <c r="BB166" s="41">
        <v>0.14040439447360054</v>
      </c>
      <c r="BC166" s="41">
        <v>0</v>
      </c>
      <c r="BD166" s="41">
        <v>0</v>
      </c>
      <c r="BE166" s="41">
        <v>0.64418771498452243</v>
      </c>
      <c r="BF166" s="41">
        <v>0.1599750314347527</v>
      </c>
      <c r="BG166" s="41">
        <v>1.4877068766898811</v>
      </c>
      <c r="BH166" s="79">
        <v>4.0268016152711956</v>
      </c>
      <c r="BI166" s="41">
        <v>3.6730376834067511</v>
      </c>
      <c r="BJ166" s="41">
        <v>8.4878314204750147</v>
      </c>
      <c r="BK166" s="41">
        <v>0</v>
      </c>
      <c r="BL166" s="41">
        <v>9.1207148770635076</v>
      </c>
      <c r="BM166" s="41">
        <v>21.281583980945275</v>
      </c>
      <c r="BN166" s="41">
        <v>0.50378332051092189</v>
      </c>
      <c r="BO166" s="41">
        <v>-9.5558623522515776E-2</v>
      </c>
      <c r="BP166" s="41">
        <v>0.14040439447360054</v>
      </c>
      <c r="BQ166" s="41">
        <v>0</v>
      </c>
      <c r="BR166" s="41">
        <v>0</v>
      </c>
      <c r="BS166" s="41">
        <v>0</v>
      </c>
      <c r="BT166" s="41">
        <v>0</v>
      </c>
      <c r="BU166" s="41">
        <v>0</v>
      </c>
      <c r="BV166" s="41">
        <v>0</v>
      </c>
      <c r="BW166" s="41">
        <v>0</v>
      </c>
      <c r="BX166" s="41">
        <v>0.27995713441618425</v>
      </c>
      <c r="BY166" s="41"/>
      <c r="BZ166" s="41">
        <v>0</v>
      </c>
      <c r="CA166" s="41">
        <v>0</v>
      </c>
      <c r="CB166" s="41">
        <v>0.54862909146200667</v>
      </c>
      <c r="CC166" s="41">
        <v>0.27995713441618425</v>
      </c>
      <c r="CD166" s="79">
        <v>1.7154745210177864</v>
      </c>
      <c r="CE166" s="41">
        <v>17.87252979600369</v>
      </c>
      <c r="CF166" s="41">
        <v>9.1957132407336304E-3</v>
      </c>
      <c r="CG166" s="41">
        <v>-1.5492555954903539E-3</v>
      </c>
      <c r="CH166" s="41">
        <v>7.6464576452432761E-3</v>
      </c>
      <c r="CI166" s="41">
        <v>4.59781311073592E-4</v>
      </c>
      <c r="CJ166" s="41">
        <v>-7.7462779774517646E-5</v>
      </c>
      <c r="CK166" s="41">
        <v>3.8231853129907438E-4</v>
      </c>
      <c r="CL166" s="41"/>
      <c r="CM166" s="41">
        <v>-1.3110396749999999E-2</v>
      </c>
      <c r="CN166" s="41" t="s">
        <v>542</v>
      </c>
      <c r="CO166" s="41">
        <v>0</v>
      </c>
      <c r="CP166" s="41">
        <v>0</v>
      </c>
      <c r="CQ166" s="41">
        <v>-9.5558623522515776E-2</v>
      </c>
      <c r="CR166" s="41">
        <v>0</v>
      </c>
      <c r="CS166" s="41">
        <v>0</v>
      </c>
      <c r="CT166" s="41">
        <v>-9.5558623522515776E-2</v>
      </c>
      <c r="CU166" s="41">
        <v>0</v>
      </c>
      <c r="CV166" s="41">
        <v>9999</v>
      </c>
      <c r="CW166" s="87">
        <v>0</v>
      </c>
    </row>
    <row r="167" spans="1:101" s="21" customFormat="1">
      <c r="A167" s="21" t="s">
        <v>615</v>
      </c>
      <c r="B167" s="21" t="s">
        <v>644</v>
      </c>
      <c r="C167" s="41">
        <v>18</v>
      </c>
      <c r="D167" s="41">
        <v>0.90060000000000007</v>
      </c>
      <c r="E167" s="41">
        <v>-1.3110396749999999E-2</v>
      </c>
      <c r="F167" s="41">
        <v>0.24230296381278862</v>
      </c>
      <c r="G167" s="41">
        <v>0</v>
      </c>
      <c r="H167" s="41">
        <v>0</v>
      </c>
      <c r="I167" s="41" t="s">
        <v>542</v>
      </c>
      <c r="J167" s="41"/>
      <c r="K167" s="41"/>
      <c r="L167" s="41">
        <v>0.96796065489177308</v>
      </c>
      <c r="M167" s="41">
        <v>1.8196340944137874E-4</v>
      </c>
      <c r="N167" s="41">
        <v>1.8065007915235326E-4</v>
      </c>
      <c r="O167" s="41">
        <v>-1.3241500816156869E-2</v>
      </c>
      <c r="P167" s="41">
        <v>0</v>
      </c>
      <c r="Q167" s="41">
        <v>0</v>
      </c>
      <c r="R167" s="41">
        <v>4.8318447788938484E-2</v>
      </c>
      <c r="S167" s="41">
        <v>0.11165658364581421</v>
      </c>
      <c r="T167" s="41">
        <v>0</v>
      </c>
      <c r="U167" s="41">
        <v>0.11998210298143155</v>
      </c>
      <c r="V167" s="41" t="s">
        <v>230</v>
      </c>
      <c r="W167" s="41" t="s">
        <v>230</v>
      </c>
      <c r="X167" s="41" t="s">
        <v>230</v>
      </c>
      <c r="Y167" s="41" t="s">
        <v>230</v>
      </c>
      <c r="Z167" s="41">
        <v>0</v>
      </c>
      <c r="AA167" s="41">
        <v>0</v>
      </c>
      <c r="AB167" s="41">
        <v>0</v>
      </c>
      <c r="AC167" s="41">
        <v>0</v>
      </c>
      <c r="AD167" s="41">
        <v>0</v>
      </c>
      <c r="AE167" s="41">
        <v>0</v>
      </c>
      <c r="AF167" s="41">
        <v>0</v>
      </c>
      <c r="AG167" s="41">
        <v>0</v>
      </c>
      <c r="AH167" s="41">
        <v>4.8318447788938484E-2</v>
      </c>
      <c r="AI167" s="41">
        <v>0.11165658364581421</v>
      </c>
      <c r="AJ167" s="41">
        <v>0</v>
      </c>
      <c r="AK167" s="41">
        <v>0.11998210298143155</v>
      </c>
      <c r="AL167" s="41">
        <v>0.27995713441618425</v>
      </c>
      <c r="AM167" s="41">
        <v>0.50378332051092189</v>
      </c>
      <c r="AN167" s="41">
        <v>6.4296495045934085E-2</v>
      </c>
      <c r="AO167" s="41">
        <v>0</v>
      </c>
      <c r="AP167" s="41">
        <v>0</v>
      </c>
      <c r="AQ167" s="41">
        <v>0.56807981555685594</v>
      </c>
      <c r="AR167" s="41">
        <v>4.8318447788938484E-2</v>
      </c>
      <c r="AS167" s="79">
        <v>11.756996376173038</v>
      </c>
      <c r="AT167" s="41">
        <v>0.50378332051092189</v>
      </c>
      <c r="AU167" s="41">
        <v>7.6107899427666464E-2</v>
      </c>
      <c r="AV167" s="41">
        <v>0</v>
      </c>
      <c r="AW167" s="41">
        <v>0</v>
      </c>
      <c r="AX167" s="41">
        <v>0.57989121993858839</v>
      </c>
      <c r="AY167" s="41">
        <v>0.11165658364581421</v>
      </c>
      <c r="AZ167" s="79">
        <v>5.1935246539340749</v>
      </c>
      <c r="BA167" s="41">
        <v>0.50378332051092189</v>
      </c>
      <c r="BB167" s="41">
        <v>0.14040439447360054</v>
      </c>
      <c r="BC167" s="41">
        <v>0</v>
      </c>
      <c r="BD167" s="41">
        <v>0</v>
      </c>
      <c r="BE167" s="41">
        <v>0.64418771498452243</v>
      </c>
      <c r="BF167" s="41">
        <v>0.1599750314347527</v>
      </c>
      <c r="BG167" s="41">
        <v>1.4877068766898811</v>
      </c>
      <c r="BH167" s="79">
        <v>4.0268016152711956</v>
      </c>
      <c r="BI167" s="41">
        <v>3.6730376834067511</v>
      </c>
      <c r="BJ167" s="41">
        <v>8.4878314204750147</v>
      </c>
      <c r="BK167" s="41">
        <v>0</v>
      </c>
      <c r="BL167" s="41">
        <v>9.1207148770635076</v>
      </c>
      <c r="BM167" s="41">
        <v>21.281583980945275</v>
      </c>
      <c r="BN167" s="41">
        <v>0.50378332051092189</v>
      </c>
      <c r="BO167" s="41">
        <v>-9.5558623522515776E-2</v>
      </c>
      <c r="BP167" s="41">
        <v>0.14040439447360054</v>
      </c>
      <c r="BQ167" s="41">
        <v>0</v>
      </c>
      <c r="BR167" s="41">
        <v>0</v>
      </c>
      <c r="BS167" s="41">
        <v>0</v>
      </c>
      <c r="BT167" s="41">
        <v>0</v>
      </c>
      <c r="BU167" s="41">
        <v>0</v>
      </c>
      <c r="BV167" s="41">
        <v>0</v>
      </c>
      <c r="BW167" s="41">
        <v>0</v>
      </c>
      <c r="BX167" s="41">
        <v>0.27995713441618425</v>
      </c>
      <c r="BY167" s="41"/>
      <c r="BZ167" s="41">
        <v>0</v>
      </c>
      <c r="CA167" s="41">
        <v>0</v>
      </c>
      <c r="CB167" s="41">
        <v>0.54862909146200667</v>
      </c>
      <c r="CC167" s="41">
        <v>0.27995713441618425</v>
      </c>
      <c r="CD167" s="79">
        <v>1.7154745210177864</v>
      </c>
      <c r="CE167" s="41">
        <v>17.87252979600369</v>
      </c>
      <c r="CF167" s="41">
        <v>9.1957132407336304E-3</v>
      </c>
      <c r="CG167" s="41">
        <v>-1.5492555954903539E-3</v>
      </c>
      <c r="CH167" s="41">
        <v>7.6464576452432761E-3</v>
      </c>
      <c r="CI167" s="41">
        <v>4.59781311073592E-4</v>
      </c>
      <c r="CJ167" s="41">
        <v>-7.7462779774517646E-5</v>
      </c>
      <c r="CK167" s="41">
        <v>3.8231853129907438E-4</v>
      </c>
      <c r="CL167" s="41"/>
      <c r="CM167" s="41">
        <v>-1.3110396749999999E-2</v>
      </c>
      <c r="CN167" s="41" t="s">
        <v>542</v>
      </c>
      <c r="CO167" s="41">
        <v>0</v>
      </c>
      <c r="CP167" s="41">
        <v>0</v>
      </c>
      <c r="CQ167" s="41">
        <v>-9.5558623522515776E-2</v>
      </c>
      <c r="CR167" s="41">
        <v>0</v>
      </c>
      <c r="CS167" s="41">
        <v>0</v>
      </c>
      <c r="CT167" s="41">
        <v>-9.5558623522515776E-2</v>
      </c>
      <c r="CU167" s="41">
        <v>0</v>
      </c>
      <c r="CV167" s="41">
        <v>9999</v>
      </c>
      <c r="CW167" s="87">
        <v>0</v>
      </c>
    </row>
    <row r="168" spans="1:101" s="21" customFormat="1">
      <c r="A168" s="21" t="s">
        <v>616</v>
      </c>
      <c r="B168" s="21" t="s">
        <v>645</v>
      </c>
      <c r="C168" s="41">
        <v>18</v>
      </c>
      <c r="D168" s="41">
        <v>0.90060000000000007</v>
      </c>
      <c r="E168" s="41">
        <v>-1.3110396749999999E-2</v>
      </c>
      <c r="F168" s="41">
        <v>0.24230296381278862</v>
      </c>
      <c r="G168" s="41">
        <v>0</v>
      </c>
      <c r="H168" s="41">
        <v>0</v>
      </c>
      <c r="I168" s="41" t="s">
        <v>542</v>
      </c>
      <c r="J168" s="41"/>
      <c r="K168" s="41"/>
      <c r="L168" s="41">
        <v>0.96796065489177308</v>
      </c>
      <c r="M168" s="41">
        <v>1.8196340944137874E-4</v>
      </c>
      <c r="N168" s="41">
        <v>1.8065007915235326E-4</v>
      </c>
      <c r="O168" s="41">
        <v>-1.3241500816156869E-2</v>
      </c>
      <c r="P168" s="41">
        <v>0</v>
      </c>
      <c r="Q168" s="41">
        <v>0</v>
      </c>
      <c r="R168" s="41">
        <v>4.8318447788938484E-2</v>
      </c>
      <c r="S168" s="41">
        <v>0.11165658364581421</v>
      </c>
      <c r="T168" s="41">
        <v>0</v>
      </c>
      <c r="U168" s="41">
        <v>0.11998210298143155</v>
      </c>
      <c r="V168" s="41" t="s">
        <v>230</v>
      </c>
      <c r="W168" s="41" t="s">
        <v>230</v>
      </c>
      <c r="X168" s="41" t="s">
        <v>230</v>
      </c>
      <c r="Y168" s="41" t="s">
        <v>230</v>
      </c>
      <c r="Z168" s="41">
        <v>0</v>
      </c>
      <c r="AA168" s="41">
        <v>0</v>
      </c>
      <c r="AB168" s="41">
        <v>0</v>
      </c>
      <c r="AC168" s="41">
        <v>0</v>
      </c>
      <c r="AD168" s="41">
        <v>0</v>
      </c>
      <c r="AE168" s="41">
        <v>0</v>
      </c>
      <c r="AF168" s="41">
        <v>0</v>
      </c>
      <c r="AG168" s="41">
        <v>0</v>
      </c>
      <c r="AH168" s="41">
        <v>4.8318447788938484E-2</v>
      </c>
      <c r="AI168" s="41">
        <v>0.11165658364581421</v>
      </c>
      <c r="AJ168" s="41">
        <v>0</v>
      </c>
      <c r="AK168" s="41">
        <v>0.11998210298143155</v>
      </c>
      <c r="AL168" s="41">
        <v>0.27995713441618425</v>
      </c>
      <c r="AM168" s="41">
        <v>0.50378332051092189</v>
      </c>
      <c r="AN168" s="41">
        <v>6.4296495045934085E-2</v>
      </c>
      <c r="AO168" s="41">
        <v>0</v>
      </c>
      <c r="AP168" s="41">
        <v>0</v>
      </c>
      <c r="AQ168" s="41">
        <v>0.56807981555685594</v>
      </c>
      <c r="AR168" s="41">
        <v>4.8318447788938484E-2</v>
      </c>
      <c r="AS168" s="79">
        <v>11.756996376173038</v>
      </c>
      <c r="AT168" s="41">
        <v>0.50378332051092189</v>
      </c>
      <c r="AU168" s="41">
        <v>7.6107899427666464E-2</v>
      </c>
      <c r="AV168" s="41">
        <v>0</v>
      </c>
      <c r="AW168" s="41">
        <v>0</v>
      </c>
      <c r="AX168" s="41">
        <v>0.57989121993858839</v>
      </c>
      <c r="AY168" s="41">
        <v>0.11165658364581421</v>
      </c>
      <c r="AZ168" s="79">
        <v>5.1935246539340749</v>
      </c>
      <c r="BA168" s="41">
        <v>0.50378332051092189</v>
      </c>
      <c r="BB168" s="41">
        <v>0.14040439447360054</v>
      </c>
      <c r="BC168" s="41">
        <v>0</v>
      </c>
      <c r="BD168" s="41">
        <v>0</v>
      </c>
      <c r="BE168" s="41">
        <v>0.64418771498452243</v>
      </c>
      <c r="BF168" s="41">
        <v>0.1599750314347527</v>
      </c>
      <c r="BG168" s="41">
        <v>1.4877068766898811</v>
      </c>
      <c r="BH168" s="79">
        <v>4.0268016152711956</v>
      </c>
      <c r="BI168" s="41">
        <v>3.6730376834067511</v>
      </c>
      <c r="BJ168" s="41">
        <v>8.4878314204750147</v>
      </c>
      <c r="BK168" s="41">
        <v>0</v>
      </c>
      <c r="BL168" s="41">
        <v>9.1207148770635076</v>
      </c>
      <c r="BM168" s="41">
        <v>21.281583980945275</v>
      </c>
      <c r="BN168" s="41">
        <v>0.50378332051092189</v>
      </c>
      <c r="BO168" s="41">
        <v>-9.5558623522515776E-2</v>
      </c>
      <c r="BP168" s="41">
        <v>0.14040439447360054</v>
      </c>
      <c r="BQ168" s="41">
        <v>0</v>
      </c>
      <c r="BR168" s="41">
        <v>0</v>
      </c>
      <c r="BS168" s="41">
        <v>0</v>
      </c>
      <c r="BT168" s="41">
        <v>0</v>
      </c>
      <c r="BU168" s="41">
        <v>0</v>
      </c>
      <c r="BV168" s="41">
        <v>0</v>
      </c>
      <c r="BW168" s="41">
        <v>0</v>
      </c>
      <c r="BX168" s="41">
        <v>0.27995713441618425</v>
      </c>
      <c r="BY168" s="41"/>
      <c r="BZ168" s="41">
        <v>0</v>
      </c>
      <c r="CA168" s="41">
        <v>0</v>
      </c>
      <c r="CB168" s="41">
        <v>0.54862909146200667</v>
      </c>
      <c r="CC168" s="41">
        <v>0.27995713441618425</v>
      </c>
      <c r="CD168" s="79">
        <v>1.7154745210177864</v>
      </c>
      <c r="CE168" s="41">
        <v>17.87252979600369</v>
      </c>
      <c r="CF168" s="41">
        <v>9.1957132407336304E-3</v>
      </c>
      <c r="CG168" s="41">
        <v>-1.5492555954903539E-3</v>
      </c>
      <c r="CH168" s="41">
        <v>7.6464576452432761E-3</v>
      </c>
      <c r="CI168" s="41">
        <v>4.59781311073592E-4</v>
      </c>
      <c r="CJ168" s="41">
        <v>-7.7462779774517646E-5</v>
      </c>
      <c r="CK168" s="41">
        <v>3.8231853129907438E-4</v>
      </c>
      <c r="CL168" s="41"/>
      <c r="CM168" s="41">
        <v>-1.3110396749999999E-2</v>
      </c>
      <c r="CN168" s="41" t="s">
        <v>542</v>
      </c>
      <c r="CO168" s="41">
        <v>0</v>
      </c>
      <c r="CP168" s="41">
        <v>0</v>
      </c>
      <c r="CQ168" s="41">
        <v>-9.5558623522515776E-2</v>
      </c>
      <c r="CR168" s="41">
        <v>0</v>
      </c>
      <c r="CS168" s="41">
        <v>0</v>
      </c>
      <c r="CT168" s="41">
        <v>-9.5558623522515776E-2</v>
      </c>
      <c r="CU168" s="41">
        <v>0</v>
      </c>
      <c r="CV168" s="41">
        <v>9999</v>
      </c>
      <c r="CW168" s="87">
        <v>0</v>
      </c>
    </row>
    <row r="169" spans="1:101" s="21" customFormat="1">
      <c r="A169" s="21" t="s">
        <v>608</v>
      </c>
      <c r="B169" s="21" t="s">
        <v>646</v>
      </c>
      <c r="C169" s="41">
        <v>18</v>
      </c>
      <c r="D169" s="41">
        <v>0.90060000000000007</v>
      </c>
      <c r="E169" s="41">
        <v>-1.3110396749999999E-2</v>
      </c>
      <c r="F169" s="41">
        <v>0.24230296381278862</v>
      </c>
      <c r="G169" s="41">
        <v>0</v>
      </c>
      <c r="H169" s="41">
        <v>0</v>
      </c>
      <c r="I169" s="41" t="s">
        <v>542</v>
      </c>
      <c r="J169" s="41"/>
      <c r="K169" s="41"/>
      <c r="L169" s="41">
        <v>0.96796065489177308</v>
      </c>
      <c r="M169" s="41">
        <v>1.8196340944137874E-4</v>
      </c>
      <c r="N169" s="41">
        <v>1.8065007915235326E-4</v>
      </c>
      <c r="O169" s="41">
        <v>-1.3241500816156869E-2</v>
      </c>
      <c r="P169" s="41">
        <v>0</v>
      </c>
      <c r="Q169" s="41">
        <v>0</v>
      </c>
      <c r="R169" s="41">
        <v>4.8318447788938484E-2</v>
      </c>
      <c r="S169" s="41">
        <v>0.11165658364581421</v>
      </c>
      <c r="T169" s="41">
        <v>0</v>
      </c>
      <c r="U169" s="41">
        <v>0.11998210298143155</v>
      </c>
      <c r="V169" s="41" t="s">
        <v>230</v>
      </c>
      <c r="W169" s="41" t="s">
        <v>230</v>
      </c>
      <c r="X169" s="41" t="s">
        <v>230</v>
      </c>
      <c r="Y169" s="41" t="s">
        <v>230</v>
      </c>
      <c r="Z169" s="41">
        <v>0</v>
      </c>
      <c r="AA169" s="41">
        <v>0</v>
      </c>
      <c r="AB169" s="41">
        <v>0</v>
      </c>
      <c r="AC169" s="41">
        <v>0</v>
      </c>
      <c r="AD169" s="41">
        <v>0</v>
      </c>
      <c r="AE169" s="41">
        <v>0</v>
      </c>
      <c r="AF169" s="41">
        <v>0</v>
      </c>
      <c r="AG169" s="41">
        <v>0</v>
      </c>
      <c r="AH169" s="41">
        <v>4.8318447788938484E-2</v>
      </c>
      <c r="AI169" s="41">
        <v>0.11165658364581421</v>
      </c>
      <c r="AJ169" s="41">
        <v>0</v>
      </c>
      <c r="AK169" s="41">
        <v>0.11998210298143155</v>
      </c>
      <c r="AL169" s="41">
        <v>0.27995713441618425</v>
      </c>
      <c r="AM169" s="41">
        <v>0.50378332051092189</v>
      </c>
      <c r="AN169" s="41">
        <v>6.4296495045934085E-2</v>
      </c>
      <c r="AO169" s="41">
        <v>0</v>
      </c>
      <c r="AP169" s="41">
        <v>0</v>
      </c>
      <c r="AQ169" s="41">
        <v>0.56807981555685594</v>
      </c>
      <c r="AR169" s="41">
        <v>4.8318447788938484E-2</v>
      </c>
      <c r="AS169" s="79">
        <v>11.756996376173038</v>
      </c>
      <c r="AT169" s="41">
        <v>0.50378332051092189</v>
      </c>
      <c r="AU169" s="41">
        <v>7.6107899427666464E-2</v>
      </c>
      <c r="AV169" s="41">
        <v>0</v>
      </c>
      <c r="AW169" s="41">
        <v>0</v>
      </c>
      <c r="AX169" s="41">
        <v>0.57989121993858839</v>
      </c>
      <c r="AY169" s="41">
        <v>0.11165658364581421</v>
      </c>
      <c r="AZ169" s="79">
        <v>5.1935246539340749</v>
      </c>
      <c r="BA169" s="41">
        <v>0.50378332051092189</v>
      </c>
      <c r="BB169" s="41">
        <v>0.14040439447360054</v>
      </c>
      <c r="BC169" s="41">
        <v>0</v>
      </c>
      <c r="BD169" s="41">
        <v>0</v>
      </c>
      <c r="BE169" s="41">
        <v>0.64418771498452243</v>
      </c>
      <c r="BF169" s="41">
        <v>0.1599750314347527</v>
      </c>
      <c r="BG169" s="41">
        <v>1.4877068766898811</v>
      </c>
      <c r="BH169" s="79">
        <v>4.0268016152711956</v>
      </c>
      <c r="BI169" s="41">
        <v>3.6730376834067511</v>
      </c>
      <c r="BJ169" s="41">
        <v>8.4878314204750147</v>
      </c>
      <c r="BK169" s="41">
        <v>0</v>
      </c>
      <c r="BL169" s="41">
        <v>9.1207148770635076</v>
      </c>
      <c r="BM169" s="41">
        <v>21.281583980945275</v>
      </c>
      <c r="BN169" s="41">
        <v>0.50378332051092189</v>
      </c>
      <c r="BO169" s="41">
        <v>-9.5558623522515776E-2</v>
      </c>
      <c r="BP169" s="41">
        <v>0.14040439447360054</v>
      </c>
      <c r="BQ169" s="41">
        <v>0</v>
      </c>
      <c r="BR169" s="41">
        <v>0</v>
      </c>
      <c r="BS169" s="41">
        <v>0</v>
      </c>
      <c r="BT169" s="41">
        <v>0</v>
      </c>
      <c r="BU169" s="41">
        <v>0</v>
      </c>
      <c r="BV169" s="41">
        <v>0</v>
      </c>
      <c r="BW169" s="41">
        <v>0</v>
      </c>
      <c r="BX169" s="41">
        <v>0.27995713441618425</v>
      </c>
      <c r="BY169" s="41"/>
      <c r="BZ169" s="41">
        <v>0</v>
      </c>
      <c r="CA169" s="41">
        <v>0</v>
      </c>
      <c r="CB169" s="41">
        <v>0.54862909146200667</v>
      </c>
      <c r="CC169" s="41">
        <v>0.27995713441618425</v>
      </c>
      <c r="CD169" s="79">
        <v>1.7154745210177864</v>
      </c>
      <c r="CE169" s="41">
        <v>17.87252979600369</v>
      </c>
      <c r="CF169" s="41">
        <v>9.1957132407336304E-3</v>
      </c>
      <c r="CG169" s="41">
        <v>-1.5492555954903539E-3</v>
      </c>
      <c r="CH169" s="41">
        <v>7.6464576452432761E-3</v>
      </c>
      <c r="CI169" s="41">
        <v>4.59781311073592E-4</v>
      </c>
      <c r="CJ169" s="41">
        <v>-7.7462779774517646E-5</v>
      </c>
      <c r="CK169" s="41">
        <v>3.8231853129907438E-4</v>
      </c>
      <c r="CL169" s="41"/>
      <c r="CM169" s="41">
        <v>-1.3110396749999999E-2</v>
      </c>
      <c r="CN169" s="41" t="s">
        <v>542</v>
      </c>
      <c r="CO169" s="41">
        <v>0</v>
      </c>
      <c r="CP169" s="41">
        <v>0</v>
      </c>
      <c r="CQ169" s="41">
        <v>-9.5558623522515776E-2</v>
      </c>
      <c r="CR169" s="41">
        <v>0</v>
      </c>
      <c r="CS169" s="41">
        <v>0</v>
      </c>
      <c r="CT169" s="41">
        <v>-9.5558623522515776E-2</v>
      </c>
      <c r="CU169" s="41">
        <v>0</v>
      </c>
      <c r="CV169" s="41">
        <v>9999</v>
      </c>
      <c r="CW169" s="87">
        <v>0</v>
      </c>
    </row>
    <row r="170" spans="1:101" s="21" customFormat="1">
      <c r="A170" s="21" t="s">
        <v>604</v>
      </c>
      <c r="B170" s="21" t="s">
        <v>647</v>
      </c>
      <c r="C170" s="41">
        <v>18</v>
      </c>
      <c r="D170" s="41">
        <v>0.90060000000000007</v>
      </c>
      <c r="E170" s="41">
        <v>-1.3110396749999999E-2</v>
      </c>
      <c r="F170" s="41">
        <v>0.24230296381278862</v>
      </c>
      <c r="G170" s="41">
        <v>0</v>
      </c>
      <c r="H170" s="41">
        <v>0</v>
      </c>
      <c r="I170" s="41" t="s">
        <v>542</v>
      </c>
      <c r="J170" s="41"/>
      <c r="K170" s="41"/>
      <c r="L170" s="41">
        <v>0.96796065489177308</v>
      </c>
      <c r="M170" s="41">
        <v>1.8196340944137874E-4</v>
      </c>
      <c r="N170" s="41">
        <v>1.8065007915235326E-4</v>
      </c>
      <c r="O170" s="41">
        <v>-1.3241500816156869E-2</v>
      </c>
      <c r="P170" s="41">
        <v>0</v>
      </c>
      <c r="Q170" s="41">
        <v>0</v>
      </c>
      <c r="R170" s="41">
        <v>4.8318447788938484E-2</v>
      </c>
      <c r="S170" s="41">
        <v>0.11165658364581421</v>
      </c>
      <c r="T170" s="41">
        <v>0</v>
      </c>
      <c r="U170" s="41">
        <v>0.11998210298143155</v>
      </c>
      <c r="V170" s="41" t="s">
        <v>230</v>
      </c>
      <c r="W170" s="41" t="s">
        <v>230</v>
      </c>
      <c r="X170" s="41" t="s">
        <v>230</v>
      </c>
      <c r="Y170" s="41" t="s">
        <v>230</v>
      </c>
      <c r="Z170" s="41">
        <v>0</v>
      </c>
      <c r="AA170" s="41">
        <v>0</v>
      </c>
      <c r="AB170" s="41">
        <v>0</v>
      </c>
      <c r="AC170" s="41">
        <v>0</v>
      </c>
      <c r="AD170" s="41">
        <v>0</v>
      </c>
      <c r="AE170" s="41">
        <v>0</v>
      </c>
      <c r="AF170" s="41">
        <v>0</v>
      </c>
      <c r="AG170" s="41">
        <v>0</v>
      </c>
      <c r="AH170" s="41">
        <v>4.8318447788938484E-2</v>
      </c>
      <c r="AI170" s="41">
        <v>0.11165658364581421</v>
      </c>
      <c r="AJ170" s="41">
        <v>0</v>
      </c>
      <c r="AK170" s="41">
        <v>0.11998210298143155</v>
      </c>
      <c r="AL170" s="41">
        <v>0.27995713441618425</v>
      </c>
      <c r="AM170" s="41">
        <v>0.50378332051092189</v>
      </c>
      <c r="AN170" s="41">
        <v>6.4296495045934085E-2</v>
      </c>
      <c r="AO170" s="41">
        <v>0</v>
      </c>
      <c r="AP170" s="41">
        <v>0</v>
      </c>
      <c r="AQ170" s="41">
        <v>0.56807981555685594</v>
      </c>
      <c r="AR170" s="41">
        <v>4.8318447788938484E-2</v>
      </c>
      <c r="AS170" s="79">
        <v>11.756996376173038</v>
      </c>
      <c r="AT170" s="41">
        <v>0.50378332051092189</v>
      </c>
      <c r="AU170" s="41">
        <v>7.6107899427666464E-2</v>
      </c>
      <c r="AV170" s="41">
        <v>0</v>
      </c>
      <c r="AW170" s="41">
        <v>0</v>
      </c>
      <c r="AX170" s="41">
        <v>0.57989121993858839</v>
      </c>
      <c r="AY170" s="41">
        <v>0.11165658364581421</v>
      </c>
      <c r="AZ170" s="79">
        <v>5.1935246539340749</v>
      </c>
      <c r="BA170" s="41">
        <v>0.50378332051092189</v>
      </c>
      <c r="BB170" s="41">
        <v>0.14040439447360054</v>
      </c>
      <c r="BC170" s="41">
        <v>0</v>
      </c>
      <c r="BD170" s="41">
        <v>0</v>
      </c>
      <c r="BE170" s="41">
        <v>0.64418771498452243</v>
      </c>
      <c r="BF170" s="41">
        <v>0.1599750314347527</v>
      </c>
      <c r="BG170" s="41">
        <v>1.4877068766898811</v>
      </c>
      <c r="BH170" s="79">
        <v>4.0268016152711956</v>
      </c>
      <c r="BI170" s="41">
        <v>3.6730376834067511</v>
      </c>
      <c r="BJ170" s="41">
        <v>8.4878314204750147</v>
      </c>
      <c r="BK170" s="41">
        <v>0</v>
      </c>
      <c r="BL170" s="41">
        <v>9.1207148770635076</v>
      </c>
      <c r="BM170" s="41">
        <v>21.281583980945275</v>
      </c>
      <c r="BN170" s="41">
        <v>0.50378332051092189</v>
      </c>
      <c r="BO170" s="41">
        <v>-9.5558623522515776E-2</v>
      </c>
      <c r="BP170" s="41">
        <v>0.14040439447360054</v>
      </c>
      <c r="BQ170" s="41">
        <v>0</v>
      </c>
      <c r="BR170" s="41">
        <v>0</v>
      </c>
      <c r="BS170" s="41">
        <v>0</v>
      </c>
      <c r="BT170" s="41">
        <v>0</v>
      </c>
      <c r="BU170" s="41">
        <v>0</v>
      </c>
      <c r="BV170" s="41">
        <v>0</v>
      </c>
      <c r="BW170" s="41">
        <v>0</v>
      </c>
      <c r="BX170" s="41">
        <v>0.27995713441618425</v>
      </c>
      <c r="BY170" s="41"/>
      <c r="BZ170" s="41">
        <v>0</v>
      </c>
      <c r="CA170" s="41">
        <v>0</v>
      </c>
      <c r="CB170" s="41">
        <v>0.54862909146200667</v>
      </c>
      <c r="CC170" s="41">
        <v>0.27995713441618425</v>
      </c>
      <c r="CD170" s="79">
        <v>1.7154745210177864</v>
      </c>
      <c r="CE170" s="41">
        <v>17.87252979600369</v>
      </c>
      <c r="CF170" s="41">
        <v>9.1957132407336304E-3</v>
      </c>
      <c r="CG170" s="41">
        <v>-1.5492555954903539E-3</v>
      </c>
      <c r="CH170" s="41">
        <v>7.6464576452432761E-3</v>
      </c>
      <c r="CI170" s="41">
        <v>4.59781311073592E-4</v>
      </c>
      <c r="CJ170" s="41">
        <v>-7.7462779774517646E-5</v>
      </c>
      <c r="CK170" s="41">
        <v>3.8231853129907438E-4</v>
      </c>
      <c r="CL170" s="41"/>
      <c r="CM170" s="41">
        <v>-1.3110396749999999E-2</v>
      </c>
      <c r="CN170" s="41" t="s">
        <v>542</v>
      </c>
      <c r="CO170" s="41">
        <v>0</v>
      </c>
      <c r="CP170" s="41">
        <v>0</v>
      </c>
      <c r="CQ170" s="41">
        <v>-9.5558623522515776E-2</v>
      </c>
      <c r="CR170" s="41">
        <v>0</v>
      </c>
      <c r="CS170" s="41">
        <v>0</v>
      </c>
      <c r="CT170" s="41">
        <v>-9.5558623522515776E-2</v>
      </c>
      <c r="CU170" s="41">
        <v>0</v>
      </c>
      <c r="CV170" s="41">
        <v>9999</v>
      </c>
      <c r="CW170" s="87">
        <v>0</v>
      </c>
    </row>
    <row r="171" spans="1:101" s="21" customFormat="1">
      <c r="A171" s="21" t="s">
        <v>617</v>
      </c>
      <c r="B171" s="21" t="s">
        <v>648</v>
      </c>
      <c r="C171" s="41">
        <v>18</v>
      </c>
      <c r="D171" s="41">
        <v>0.90060000000000007</v>
      </c>
      <c r="E171" s="41">
        <v>-1.3110396749999999E-2</v>
      </c>
      <c r="F171" s="41">
        <v>0.24230296381278862</v>
      </c>
      <c r="G171" s="41">
        <v>0</v>
      </c>
      <c r="H171" s="41">
        <v>0</v>
      </c>
      <c r="I171" s="41" t="s">
        <v>542</v>
      </c>
      <c r="J171" s="41"/>
      <c r="K171" s="41"/>
      <c r="L171" s="41">
        <v>0.96796065489177308</v>
      </c>
      <c r="M171" s="41">
        <v>1.8196340944137874E-4</v>
      </c>
      <c r="N171" s="41">
        <v>1.8065007915235326E-4</v>
      </c>
      <c r="O171" s="41">
        <v>-1.3241500816156869E-2</v>
      </c>
      <c r="P171" s="41">
        <v>0</v>
      </c>
      <c r="Q171" s="41">
        <v>0</v>
      </c>
      <c r="R171" s="41">
        <v>4.8318447788938484E-2</v>
      </c>
      <c r="S171" s="41">
        <v>0.11165658364581421</v>
      </c>
      <c r="T171" s="41">
        <v>0</v>
      </c>
      <c r="U171" s="41">
        <v>0.11998210298143155</v>
      </c>
      <c r="V171" s="41" t="s">
        <v>230</v>
      </c>
      <c r="W171" s="41" t="s">
        <v>230</v>
      </c>
      <c r="X171" s="41" t="s">
        <v>230</v>
      </c>
      <c r="Y171" s="41" t="s">
        <v>230</v>
      </c>
      <c r="Z171" s="41">
        <v>0</v>
      </c>
      <c r="AA171" s="41">
        <v>0</v>
      </c>
      <c r="AB171" s="41">
        <v>0</v>
      </c>
      <c r="AC171" s="41">
        <v>0</v>
      </c>
      <c r="AD171" s="41">
        <v>0</v>
      </c>
      <c r="AE171" s="41">
        <v>0</v>
      </c>
      <c r="AF171" s="41">
        <v>0</v>
      </c>
      <c r="AG171" s="41">
        <v>0</v>
      </c>
      <c r="AH171" s="41">
        <v>4.8318447788938484E-2</v>
      </c>
      <c r="AI171" s="41">
        <v>0.11165658364581421</v>
      </c>
      <c r="AJ171" s="41">
        <v>0</v>
      </c>
      <c r="AK171" s="41">
        <v>0.11998210298143155</v>
      </c>
      <c r="AL171" s="41">
        <v>0.27995713441618425</v>
      </c>
      <c r="AM171" s="41">
        <v>0.50378332051092189</v>
      </c>
      <c r="AN171" s="41">
        <v>6.4296495045934085E-2</v>
      </c>
      <c r="AO171" s="41">
        <v>0</v>
      </c>
      <c r="AP171" s="41">
        <v>0</v>
      </c>
      <c r="AQ171" s="41">
        <v>0.56807981555685594</v>
      </c>
      <c r="AR171" s="41">
        <v>4.8318447788938484E-2</v>
      </c>
      <c r="AS171" s="79">
        <v>11.756996376173038</v>
      </c>
      <c r="AT171" s="41">
        <v>0.50378332051092189</v>
      </c>
      <c r="AU171" s="41">
        <v>7.6107899427666464E-2</v>
      </c>
      <c r="AV171" s="41">
        <v>0</v>
      </c>
      <c r="AW171" s="41">
        <v>0</v>
      </c>
      <c r="AX171" s="41">
        <v>0.57989121993858839</v>
      </c>
      <c r="AY171" s="41">
        <v>0.11165658364581421</v>
      </c>
      <c r="AZ171" s="79">
        <v>5.1935246539340749</v>
      </c>
      <c r="BA171" s="41">
        <v>0.50378332051092189</v>
      </c>
      <c r="BB171" s="41">
        <v>0.14040439447360054</v>
      </c>
      <c r="BC171" s="41">
        <v>0</v>
      </c>
      <c r="BD171" s="41">
        <v>0</v>
      </c>
      <c r="BE171" s="41">
        <v>0.64418771498452243</v>
      </c>
      <c r="BF171" s="41">
        <v>0.1599750314347527</v>
      </c>
      <c r="BG171" s="41">
        <v>1.4877068766898811</v>
      </c>
      <c r="BH171" s="79">
        <v>4.0268016152711956</v>
      </c>
      <c r="BI171" s="41">
        <v>3.6730376834067511</v>
      </c>
      <c r="BJ171" s="41">
        <v>8.4878314204750147</v>
      </c>
      <c r="BK171" s="41">
        <v>0</v>
      </c>
      <c r="BL171" s="41">
        <v>9.1207148770635076</v>
      </c>
      <c r="BM171" s="41">
        <v>21.281583980945275</v>
      </c>
      <c r="BN171" s="41">
        <v>0.50378332051092189</v>
      </c>
      <c r="BO171" s="41">
        <v>-9.5558623522515776E-2</v>
      </c>
      <c r="BP171" s="41">
        <v>0.14040439447360054</v>
      </c>
      <c r="BQ171" s="41">
        <v>0</v>
      </c>
      <c r="BR171" s="41">
        <v>0</v>
      </c>
      <c r="BS171" s="41">
        <v>0</v>
      </c>
      <c r="BT171" s="41">
        <v>0</v>
      </c>
      <c r="BU171" s="41">
        <v>0</v>
      </c>
      <c r="BV171" s="41">
        <v>0</v>
      </c>
      <c r="BW171" s="41">
        <v>0</v>
      </c>
      <c r="BX171" s="41">
        <v>0.27995713441618425</v>
      </c>
      <c r="BY171" s="41"/>
      <c r="BZ171" s="41">
        <v>0</v>
      </c>
      <c r="CA171" s="41">
        <v>0</v>
      </c>
      <c r="CB171" s="41">
        <v>0.54862909146200667</v>
      </c>
      <c r="CC171" s="41">
        <v>0.27995713441618425</v>
      </c>
      <c r="CD171" s="79">
        <v>1.7154745210177864</v>
      </c>
      <c r="CE171" s="41">
        <v>17.87252979600369</v>
      </c>
      <c r="CF171" s="41">
        <v>9.1957132407336304E-3</v>
      </c>
      <c r="CG171" s="41">
        <v>-1.5492555954903539E-3</v>
      </c>
      <c r="CH171" s="41">
        <v>7.6464576452432761E-3</v>
      </c>
      <c r="CI171" s="41">
        <v>4.59781311073592E-4</v>
      </c>
      <c r="CJ171" s="41">
        <v>-7.7462779774517646E-5</v>
      </c>
      <c r="CK171" s="41">
        <v>3.8231853129907438E-4</v>
      </c>
      <c r="CL171" s="41"/>
      <c r="CM171" s="41">
        <v>-1.3110396749999999E-2</v>
      </c>
      <c r="CN171" s="41" t="s">
        <v>542</v>
      </c>
      <c r="CO171" s="41">
        <v>0</v>
      </c>
      <c r="CP171" s="41">
        <v>0</v>
      </c>
      <c r="CQ171" s="41">
        <v>-9.5558623522515776E-2</v>
      </c>
      <c r="CR171" s="41">
        <v>0</v>
      </c>
      <c r="CS171" s="41">
        <v>0</v>
      </c>
      <c r="CT171" s="41">
        <v>-9.5558623522515776E-2</v>
      </c>
      <c r="CU171" s="41">
        <v>0</v>
      </c>
      <c r="CV171" s="41">
        <v>9999</v>
      </c>
      <c r="CW171" s="87">
        <v>0</v>
      </c>
    </row>
    <row r="172" spans="1:101" s="21" customFormat="1">
      <c r="A172" s="21" t="s">
        <v>618</v>
      </c>
      <c r="B172" s="21" t="s">
        <v>649</v>
      </c>
      <c r="C172" s="41">
        <v>18</v>
      </c>
      <c r="D172" s="41">
        <v>0.90060000000000007</v>
      </c>
      <c r="E172" s="41">
        <v>-1.3110396749999999E-2</v>
      </c>
      <c r="F172" s="41">
        <v>0.24230296381278862</v>
      </c>
      <c r="G172" s="41">
        <v>0</v>
      </c>
      <c r="H172" s="41">
        <v>0</v>
      </c>
      <c r="I172" s="41" t="s">
        <v>542</v>
      </c>
      <c r="J172" s="41"/>
      <c r="K172" s="41"/>
      <c r="L172" s="41">
        <v>0.96796065489177308</v>
      </c>
      <c r="M172" s="41">
        <v>1.8196340944137874E-4</v>
      </c>
      <c r="N172" s="41">
        <v>1.8065007915235326E-4</v>
      </c>
      <c r="O172" s="41">
        <v>-1.3241500816156869E-2</v>
      </c>
      <c r="P172" s="41">
        <v>0</v>
      </c>
      <c r="Q172" s="41">
        <v>0</v>
      </c>
      <c r="R172" s="41">
        <v>4.8318447788938484E-2</v>
      </c>
      <c r="S172" s="41">
        <v>0.11165658364581421</v>
      </c>
      <c r="T172" s="41">
        <v>0</v>
      </c>
      <c r="U172" s="41">
        <v>0.11998210298143155</v>
      </c>
      <c r="V172" s="41" t="s">
        <v>230</v>
      </c>
      <c r="W172" s="41" t="s">
        <v>230</v>
      </c>
      <c r="X172" s="41" t="s">
        <v>230</v>
      </c>
      <c r="Y172" s="41" t="s">
        <v>230</v>
      </c>
      <c r="Z172" s="41">
        <v>0</v>
      </c>
      <c r="AA172" s="41">
        <v>0</v>
      </c>
      <c r="AB172" s="41">
        <v>0</v>
      </c>
      <c r="AC172" s="41">
        <v>0</v>
      </c>
      <c r="AD172" s="41">
        <v>0</v>
      </c>
      <c r="AE172" s="41">
        <v>0</v>
      </c>
      <c r="AF172" s="41">
        <v>0</v>
      </c>
      <c r="AG172" s="41">
        <v>0</v>
      </c>
      <c r="AH172" s="41">
        <v>4.8318447788938484E-2</v>
      </c>
      <c r="AI172" s="41">
        <v>0.11165658364581421</v>
      </c>
      <c r="AJ172" s="41">
        <v>0</v>
      </c>
      <c r="AK172" s="41">
        <v>0.11998210298143155</v>
      </c>
      <c r="AL172" s="41">
        <v>0.27995713441618425</v>
      </c>
      <c r="AM172" s="41">
        <v>0.50378332051092189</v>
      </c>
      <c r="AN172" s="41">
        <v>6.4296495045934085E-2</v>
      </c>
      <c r="AO172" s="41">
        <v>0</v>
      </c>
      <c r="AP172" s="41">
        <v>0</v>
      </c>
      <c r="AQ172" s="41">
        <v>0.56807981555685594</v>
      </c>
      <c r="AR172" s="41">
        <v>4.8318447788938484E-2</v>
      </c>
      <c r="AS172" s="79">
        <v>11.756996376173038</v>
      </c>
      <c r="AT172" s="41">
        <v>0.50378332051092189</v>
      </c>
      <c r="AU172" s="41">
        <v>7.6107899427666464E-2</v>
      </c>
      <c r="AV172" s="41">
        <v>0</v>
      </c>
      <c r="AW172" s="41">
        <v>0</v>
      </c>
      <c r="AX172" s="41">
        <v>0.57989121993858839</v>
      </c>
      <c r="AY172" s="41">
        <v>0.11165658364581421</v>
      </c>
      <c r="AZ172" s="79">
        <v>5.1935246539340749</v>
      </c>
      <c r="BA172" s="41">
        <v>0.50378332051092189</v>
      </c>
      <c r="BB172" s="41">
        <v>0.14040439447360054</v>
      </c>
      <c r="BC172" s="41">
        <v>0</v>
      </c>
      <c r="BD172" s="41">
        <v>0</v>
      </c>
      <c r="BE172" s="41">
        <v>0.64418771498452243</v>
      </c>
      <c r="BF172" s="41">
        <v>0.1599750314347527</v>
      </c>
      <c r="BG172" s="41">
        <v>1.4877068766898811</v>
      </c>
      <c r="BH172" s="79">
        <v>4.0268016152711956</v>
      </c>
      <c r="BI172" s="41">
        <v>3.6730376834067511</v>
      </c>
      <c r="BJ172" s="41">
        <v>8.4878314204750147</v>
      </c>
      <c r="BK172" s="41">
        <v>0</v>
      </c>
      <c r="BL172" s="41">
        <v>9.1207148770635076</v>
      </c>
      <c r="BM172" s="41">
        <v>21.281583980945275</v>
      </c>
      <c r="BN172" s="41">
        <v>0.50378332051092189</v>
      </c>
      <c r="BO172" s="41">
        <v>-9.5558623522515776E-2</v>
      </c>
      <c r="BP172" s="41">
        <v>0.14040439447360054</v>
      </c>
      <c r="BQ172" s="41">
        <v>0</v>
      </c>
      <c r="BR172" s="41">
        <v>0</v>
      </c>
      <c r="BS172" s="41">
        <v>0</v>
      </c>
      <c r="BT172" s="41">
        <v>0</v>
      </c>
      <c r="BU172" s="41">
        <v>0</v>
      </c>
      <c r="BV172" s="41">
        <v>0</v>
      </c>
      <c r="BW172" s="41">
        <v>0</v>
      </c>
      <c r="BX172" s="41">
        <v>0.27995713441618425</v>
      </c>
      <c r="BY172" s="41"/>
      <c r="BZ172" s="41">
        <v>0</v>
      </c>
      <c r="CA172" s="41">
        <v>0</v>
      </c>
      <c r="CB172" s="41">
        <v>0.54862909146200667</v>
      </c>
      <c r="CC172" s="41">
        <v>0.27995713441618425</v>
      </c>
      <c r="CD172" s="79">
        <v>1.7154745210177864</v>
      </c>
      <c r="CE172" s="41">
        <v>17.87252979600369</v>
      </c>
      <c r="CF172" s="41">
        <v>9.1957132407336304E-3</v>
      </c>
      <c r="CG172" s="41">
        <v>-1.5492555954903539E-3</v>
      </c>
      <c r="CH172" s="41">
        <v>7.6464576452432761E-3</v>
      </c>
      <c r="CI172" s="41">
        <v>4.59781311073592E-4</v>
      </c>
      <c r="CJ172" s="41">
        <v>-7.7462779774517646E-5</v>
      </c>
      <c r="CK172" s="41">
        <v>3.8231853129907438E-4</v>
      </c>
      <c r="CL172" s="41"/>
      <c r="CM172" s="41">
        <v>-1.3110396749999999E-2</v>
      </c>
      <c r="CN172" s="41" t="s">
        <v>542</v>
      </c>
      <c r="CO172" s="41">
        <v>0</v>
      </c>
      <c r="CP172" s="41">
        <v>0</v>
      </c>
      <c r="CQ172" s="41">
        <v>-9.5558623522515776E-2</v>
      </c>
      <c r="CR172" s="41">
        <v>0</v>
      </c>
      <c r="CS172" s="41">
        <v>0</v>
      </c>
      <c r="CT172" s="41">
        <v>-9.5558623522515776E-2</v>
      </c>
      <c r="CU172" s="41">
        <v>0</v>
      </c>
      <c r="CV172" s="41">
        <v>9999</v>
      </c>
      <c r="CW172" s="87">
        <v>0</v>
      </c>
    </row>
    <row r="173" spans="1:101" s="21" customFormat="1">
      <c r="A173" s="21" t="s">
        <v>619</v>
      </c>
      <c r="B173" s="21" t="s">
        <v>650</v>
      </c>
      <c r="C173" s="41">
        <v>18</v>
      </c>
      <c r="D173" s="41">
        <v>0.90060000000000007</v>
      </c>
      <c r="E173" s="41">
        <v>-1.3110396749999999E-2</v>
      </c>
      <c r="F173" s="41">
        <v>0.24230296381278862</v>
      </c>
      <c r="G173" s="41">
        <v>0</v>
      </c>
      <c r="H173" s="41">
        <v>0</v>
      </c>
      <c r="I173" s="41" t="s">
        <v>542</v>
      </c>
      <c r="J173" s="41"/>
      <c r="K173" s="41"/>
      <c r="L173" s="41">
        <v>0.96796065489177308</v>
      </c>
      <c r="M173" s="41">
        <v>1.8196340944137874E-4</v>
      </c>
      <c r="N173" s="41">
        <v>1.8065007915235326E-4</v>
      </c>
      <c r="O173" s="41">
        <v>-1.3241500816156869E-2</v>
      </c>
      <c r="P173" s="41">
        <v>0</v>
      </c>
      <c r="Q173" s="41">
        <v>0</v>
      </c>
      <c r="R173" s="41">
        <v>4.8318447788938484E-2</v>
      </c>
      <c r="S173" s="41">
        <v>0.11165658364581421</v>
      </c>
      <c r="T173" s="41">
        <v>0</v>
      </c>
      <c r="U173" s="41">
        <v>0.11998210298143155</v>
      </c>
      <c r="V173" s="41" t="s">
        <v>230</v>
      </c>
      <c r="W173" s="41" t="s">
        <v>230</v>
      </c>
      <c r="X173" s="41" t="s">
        <v>230</v>
      </c>
      <c r="Y173" s="41" t="s">
        <v>230</v>
      </c>
      <c r="Z173" s="41">
        <v>0</v>
      </c>
      <c r="AA173" s="41">
        <v>0</v>
      </c>
      <c r="AB173" s="41">
        <v>0</v>
      </c>
      <c r="AC173" s="41">
        <v>0</v>
      </c>
      <c r="AD173" s="41">
        <v>0</v>
      </c>
      <c r="AE173" s="41">
        <v>0</v>
      </c>
      <c r="AF173" s="41">
        <v>0</v>
      </c>
      <c r="AG173" s="41">
        <v>0</v>
      </c>
      <c r="AH173" s="41">
        <v>4.8318447788938484E-2</v>
      </c>
      <c r="AI173" s="41">
        <v>0.11165658364581421</v>
      </c>
      <c r="AJ173" s="41">
        <v>0</v>
      </c>
      <c r="AK173" s="41">
        <v>0.11998210298143155</v>
      </c>
      <c r="AL173" s="41">
        <v>0.27995713441618425</v>
      </c>
      <c r="AM173" s="41">
        <v>0.50378332051092189</v>
      </c>
      <c r="AN173" s="41">
        <v>6.4296495045934085E-2</v>
      </c>
      <c r="AO173" s="41">
        <v>0</v>
      </c>
      <c r="AP173" s="41">
        <v>0</v>
      </c>
      <c r="AQ173" s="41">
        <v>0.56807981555685594</v>
      </c>
      <c r="AR173" s="41">
        <v>4.8318447788938484E-2</v>
      </c>
      <c r="AS173" s="79">
        <v>11.756996376173038</v>
      </c>
      <c r="AT173" s="41">
        <v>0.50378332051092189</v>
      </c>
      <c r="AU173" s="41">
        <v>7.6107899427666464E-2</v>
      </c>
      <c r="AV173" s="41">
        <v>0</v>
      </c>
      <c r="AW173" s="41">
        <v>0</v>
      </c>
      <c r="AX173" s="41">
        <v>0.57989121993858839</v>
      </c>
      <c r="AY173" s="41">
        <v>0.11165658364581421</v>
      </c>
      <c r="AZ173" s="79">
        <v>5.1935246539340749</v>
      </c>
      <c r="BA173" s="41">
        <v>0.50378332051092189</v>
      </c>
      <c r="BB173" s="41">
        <v>0.14040439447360054</v>
      </c>
      <c r="BC173" s="41">
        <v>0</v>
      </c>
      <c r="BD173" s="41">
        <v>0</v>
      </c>
      <c r="BE173" s="41">
        <v>0.64418771498452243</v>
      </c>
      <c r="BF173" s="41">
        <v>0.1599750314347527</v>
      </c>
      <c r="BG173" s="41">
        <v>1.4877068766898811</v>
      </c>
      <c r="BH173" s="79">
        <v>4.0268016152711956</v>
      </c>
      <c r="BI173" s="41">
        <v>3.6730376834067511</v>
      </c>
      <c r="BJ173" s="41">
        <v>8.4878314204750147</v>
      </c>
      <c r="BK173" s="41">
        <v>0</v>
      </c>
      <c r="BL173" s="41">
        <v>9.1207148770635076</v>
      </c>
      <c r="BM173" s="41">
        <v>21.281583980945275</v>
      </c>
      <c r="BN173" s="41">
        <v>0.50378332051092189</v>
      </c>
      <c r="BO173" s="41">
        <v>-9.5558623522515776E-2</v>
      </c>
      <c r="BP173" s="41">
        <v>0.14040439447360054</v>
      </c>
      <c r="BQ173" s="41">
        <v>0</v>
      </c>
      <c r="BR173" s="41">
        <v>0</v>
      </c>
      <c r="BS173" s="41">
        <v>0</v>
      </c>
      <c r="BT173" s="41">
        <v>0</v>
      </c>
      <c r="BU173" s="41">
        <v>0</v>
      </c>
      <c r="BV173" s="41">
        <v>0</v>
      </c>
      <c r="BW173" s="41">
        <v>0</v>
      </c>
      <c r="BX173" s="41">
        <v>0.27995713441618425</v>
      </c>
      <c r="BY173" s="41"/>
      <c r="BZ173" s="41">
        <v>0</v>
      </c>
      <c r="CA173" s="41">
        <v>0</v>
      </c>
      <c r="CB173" s="41">
        <v>0.54862909146200667</v>
      </c>
      <c r="CC173" s="41">
        <v>0.27995713441618425</v>
      </c>
      <c r="CD173" s="79">
        <v>1.7154745210177864</v>
      </c>
      <c r="CE173" s="41">
        <v>17.87252979600369</v>
      </c>
      <c r="CF173" s="41">
        <v>9.1957132407336304E-3</v>
      </c>
      <c r="CG173" s="41">
        <v>-1.5492555954903539E-3</v>
      </c>
      <c r="CH173" s="41">
        <v>7.6464576452432761E-3</v>
      </c>
      <c r="CI173" s="41">
        <v>4.59781311073592E-4</v>
      </c>
      <c r="CJ173" s="41">
        <v>-7.7462779774517646E-5</v>
      </c>
      <c r="CK173" s="41">
        <v>3.8231853129907438E-4</v>
      </c>
      <c r="CL173" s="41"/>
      <c r="CM173" s="41">
        <v>-1.3110396749999999E-2</v>
      </c>
      <c r="CN173" s="41" t="s">
        <v>542</v>
      </c>
      <c r="CO173" s="41">
        <v>0</v>
      </c>
      <c r="CP173" s="41">
        <v>0</v>
      </c>
      <c r="CQ173" s="41">
        <v>-9.5558623522515776E-2</v>
      </c>
      <c r="CR173" s="41">
        <v>0</v>
      </c>
      <c r="CS173" s="41">
        <v>0</v>
      </c>
      <c r="CT173" s="41">
        <v>-9.5558623522515776E-2</v>
      </c>
      <c r="CU173" s="41">
        <v>0</v>
      </c>
      <c r="CV173" s="41">
        <v>9999</v>
      </c>
      <c r="CW173" s="87">
        <v>0</v>
      </c>
    </row>
    <row r="174" spans="1:101" s="21" customFormat="1">
      <c r="A174" s="21" t="s">
        <v>620</v>
      </c>
      <c r="B174" s="21" t="s">
        <v>651</v>
      </c>
      <c r="C174" s="41">
        <v>18</v>
      </c>
      <c r="D174" s="41">
        <v>0.90060000000000007</v>
      </c>
      <c r="E174" s="41">
        <v>-1.3110396749999999E-2</v>
      </c>
      <c r="F174" s="41">
        <v>0.24230296381278862</v>
      </c>
      <c r="G174" s="41">
        <v>0</v>
      </c>
      <c r="H174" s="41">
        <v>0</v>
      </c>
      <c r="I174" s="41" t="s">
        <v>542</v>
      </c>
      <c r="J174" s="41"/>
      <c r="K174" s="41"/>
      <c r="L174" s="41">
        <v>0.96796065489177308</v>
      </c>
      <c r="M174" s="41">
        <v>1.8196340944137874E-4</v>
      </c>
      <c r="N174" s="41">
        <v>1.8065007915235326E-4</v>
      </c>
      <c r="O174" s="41">
        <v>-1.3241500816156869E-2</v>
      </c>
      <c r="P174" s="41">
        <v>0</v>
      </c>
      <c r="Q174" s="41">
        <v>0</v>
      </c>
      <c r="R174" s="41">
        <v>4.8318447788938484E-2</v>
      </c>
      <c r="S174" s="41">
        <v>0.11165658364581421</v>
      </c>
      <c r="T174" s="41">
        <v>0</v>
      </c>
      <c r="U174" s="41">
        <v>0.11998210298143155</v>
      </c>
      <c r="V174" s="41" t="s">
        <v>230</v>
      </c>
      <c r="W174" s="41" t="s">
        <v>230</v>
      </c>
      <c r="X174" s="41" t="s">
        <v>230</v>
      </c>
      <c r="Y174" s="41" t="s">
        <v>230</v>
      </c>
      <c r="Z174" s="41">
        <v>0</v>
      </c>
      <c r="AA174" s="41">
        <v>0</v>
      </c>
      <c r="AB174" s="41">
        <v>0</v>
      </c>
      <c r="AC174" s="41">
        <v>0</v>
      </c>
      <c r="AD174" s="41">
        <v>0</v>
      </c>
      <c r="AE174" s="41">
        <v>0</v>
      </c>
      <c r="AF174" s="41">
        <v>0</v>
      </c>
      <c r="AG174" s="41">
        <v>0</v>
      </c>
      <c r="AH174" s="41">
        <v>4.8318447788938484E-2</v>
      </c>
      <c r="AI174" s="41">
        <v>0.11165658364581421</v>
      </c>
      <c r="AJ174" s="41">
        <v>0</v>
      </c>
      <c r="AK174" s="41">
        <v>0.11998210298143155</v>
      </c>
      <c r="AL174" s="41">
        <v>0.27995713441618425</v>
      </c>
      <c r="AM174" s="41">
        <v>0.50378332051092189</v>
      </c>
      <c r="AN174" s="41">
        <v>6.4296495045934085E-2</v>
      </c>
      <c r="AO174" s="41">
        <v>0</v>
      </c>
      <c r="AP174" s="41">
        <v>0</v>
      </c>
      <c r="AQ174" s="41">
        <v>0.56807981555685594</v>
      </c>
      <c r="AR174" s="41">
        <v>4.8318447788938484E-2</v>
      </c>
      <c r="AS174" s="79">
        <v>11.756996376173038</v>
      </c>
      <c r="AT174" s="41">
        <v>0.50378332051092189</v>
      </c>
      <c r="AU174" s="41">
        <v>7.6107899427666464E-2</v>
      </c>
      <c r="AV174" s="41">
        <v>0</v>
      </c>
      <c r="AW174" s="41">
        <v>0</v>
      </c>
      <c r="AX174" s="41">
        <v>0.57989121993858839</v>
      </c>
      <c r="AY174" s="41">
        <v>0.11165658364581421</v>
      </c>
      <c r="AZ174" s="79">
        <v>5.1935246539340749</v>
      </c>
      <c r="BA174" s="41">
        <v>0.50378332051092189</v>
      </c>
      <c r="BB174" s="41">
        <v>0.14040439447360054</v>
      </c>
      <c r="BC174" s="41">
        <v>0</v>
      </c>
      <c r="BD174" s="41">
        <v>0</v>
      </c>
      <c r="BE174" s="41">
        <v>0.64418771498452243</v>
      </c>
      <c r="BF174" s="41">
        <v>0.1599750314347527</v>
      </c>
      <c r="BG174" s="41">
        <v>1.4877068766898811</v>
      </c>
      <c r="BH174" s="79">
        <v>4.0268016152711956</v>
      </c>
      <c r="BI174" s="41">
        <v>3.6730376834067511</v>
      </c>
      <c r="BJ174" s="41">
        <v>8.4878314204750147</v>
      </c>
      <c r="BK174" s="41">
        <v>0</v>
      </c>
      <c r="BL174" s="41">
        <v>9.1207148770635076</v>
      </c>
      <c r="BM174" s="41">
        <v>21.281583980945275</v>
      </c>
      <c r="BN174" s="41">
        <v>0.50378332051092189</v>
      </c>
      <c r="BO174" s="41">
        <v>-9.5558623522515776E-2</v>
      </c>
      <c r="BP174" s="41">
        <v>0.14040439447360054</v>
      </c>
      <c r="BQ174" s="41">
        <v>0</v>
      </c>
      <c r="BR174" s="41">
        <v>0</v>
      </c>
      <c r="BS174" s="41">
        <v>0</v>
      </c>
      <c r="BT174" s="41">
        <v>0</v>
      </c>
      <c r="BU174" s="41">
        <v>0</v>
      </c>
      <c r="BV174" s="41">
        <v>0</v>
      </c>
      <c r="BW174" s="41">
        <v>0</v>
      </c>
      <c r="BX174" s="41">
        <v>0.27995713441618425</v>
      </c>
      <c r="BY174" s="41"/>
      <c r="BZ174" s="41">
        <v>0</v>
      </c>
      <c r="CA174" s="41">
        <v>0</v>
      </c>
      <c r="CB174" s="41">
        <v>0.54862909146200667</v>
      </c>
      <c r="CC174" s="41">
        <v>0.27995713441618425</v>
      </c>
      <c r="CD174" s="79">
        <v>1.7154745210177864</v>
      </c>
      <c r="CE174" s="41">
        <v>17.87252979600369</v>
      </c>
      <c r="CF174" s="41">
        <v>9.1957132407336304E-3</v>
      </c>
      <c r="CG174" s="41">
        <v>-1.5492555954903539E-3</v>
      </c>
      <c r="CH174" s="41">
        <v>7.6464576452432761E-3</v>
      </c>
      <c r="CI174" s="41">
        <v>4.59781311073592E-4</v>
      </c>
      <c r="CJ174" s="41">
        <v>-7.7462779774517646E-5</v>
      </c>
      <c r="CK174" s="41">
        <v>3.8231853129907438E-4</v>
      </c>
      <c r="CL174" s="41"/>
      <c r="CM174" s="41">
        <v>-1.3110396749999999E-2</v>
      </c>
      <c r="CN174" s="41" t="s">
        <v>542</v>
      </c>
      <c r="CO174" s="41">
        <v>0</v>
      </c>
      <c r="CP174" s="41">
        <v>0</v>
      </c>
      <c r="CQ174" s="41">
        <v>-9.5558623522515776E-2</v>
      </c>
      <c r="CR174" s="41">
        <v>0</v>
      </c>
      <c r="CS174" s="41">
        <v>0</v>
      </c>
      <c r="CT174" s="41">
        <v>-9.5558623522515776E-2</v>
      </c>
      <c r="CU174" s="41">
        <v>0</v>
      </c>
      <c r="CV174" s="41">
        <v>9999</v>
      </c>
      <c r="CW174" s="87">
        <v>0</v>
      </c>
    </row>
    <row r="175" spans="1:101" s="21" customFormat="1">
      <c r="A175" s="21" t="s">
        <v>611</v>
      </c>
      <c r="B175" s="21" t="s">
        <v>652</v>
      </c>
      <c r="C175" s="41">
        <v>18</v>
      </c>
      <c r="D175" s="41">
        <v>0.90060000000000007</v>
      </c>
      <c r="E175" s="41">
        <v>-1.3110396749999999E-2</v>
      </c>
      <c r="F175" s="41">
        <v>0.24230296381278862</v>
      </c>
      <c r="G175" s="41">
        <v>0</v>
      </c>
      <c r="H175" s="41">
        <v>0</v>
      </c>
      <c r="I175" s="41" t="s">
        <v>542</v>
      </c>
      <c r="J175" s="41"/>
      <c r="K175" s="41"/>
      <c r="L175" s="41">
        <v>0.96796065489177308</v>
      </c>
      <c r="M175" s="41">
        <v>1.8196340944137874E-4</v>
      </c>
      <c r="N175" s="41">
        <v>1.8065007915235326E-4</v>
      </c>
      <c r="O175" s="41">
        <v>-1.3241500816156869E-2</v>
      </c>
      <c r="P175" s="41">
        <v>0</v>
      </c>
      <c r="Q175" s="41">
        <v>0</v>
      </c>
      <c r="R175" s="41">
        <v>4.8318447788938484E-2</v>
      </c>
      <c r="S175" s="41">
        <v>0.11165658364581421</v>
      </c>
      <c r="T175" s="41">
        <v>0</v>
      </c>
      <c r="U175" s="41">
        <v>0.11998210298143155</v>
      </c>
      <c r="V175" s="41" t="s">
        <v>230</v>
      </c>
      <c r="W175" s="41" t="s">
        <v>230</v>
      </c>
      <c r="X175" s="41" t="s">
        <v>230</v>
      </c>
      <c r="Y175" s="41" t="s">
        <v>230</v>
      </c>
      <c r="Z175" s="41">
        <v>0</v>
      </c>
      <c r="AA175" s="41">
        <v>0</v>
      </c>
      <c r="AB175" s="41">
        <v>0</v>
      </c>
      <c r="AC175" s="41">
        <v>0</v>
      </c>
      <c r="AD175" s="41">
        <v>0</v>
      </c>
      <c r="AE175" s="41">
        <v>0</v>
      </c>
      <c r="AF175" s="41">
        <v>0</v>
      </c>
      <c r="AG175" s="41">
        <v>0</v>
      </c>
      <c r="AH175" s="41">
        <v>4.8318447788938484E-2</v>
      </c>
      <c r="AI175" s="41">
        <v>0.11165658364581421</v>
      </c>
      <c r="AJ175" s="41">
        <v>0</v>
      </c>
      <c r="AK175" s="41">
        <v>0.11998210298143155</v>
      </c>
      <c r="AL175" s="41">
        <v>0.27995713441618425</v>
      </c>
      <c r="AM175" s="41">
        <v>0.50378332051092189</v>
      </c>
      <c r="AN175" s="41">
        <v>6.4296495045934085E-2</v>
      </c>
      <c r="AO175" s="41">
        <v>0</v>
      </c>
      <c r="AP175" s="41">
        <v>0</v>
      </c>
      <c r="AQ175" s="41">
        <v>0.56807981555685594</v>
      </c>
      <c r="AR175" s="41">
        <v>4.8318447788938484E-2</v>
      </c>
      <c r="AS175" s="79">
        <v>11.756996376173038</v>
      </c>
      <c r="AT175" s="41">
        <v>0.50378332051092189</v>
      </c>
      <c r="AU175" s="41">
        <v>7.6107899427666464E-2</v>
      </c>
      <c r="AV175" s="41">
        <v>0</v>
      </c>
      <c r="AW175" s="41">
        <v>0</v>
      </c>
      <c r="AX175" s="41">
        <v>0.57989121993858839</v>
      </c>
      <c r="AY175" s="41">
        <v>0.11165658364581421</v>
      </c>
      <c r="AZ175" s="79">
        <v>5.1935246539340749</v>
      </c>
      <c r="BA175" s="41">
        <v>0.50378332051092189</v>
      </c>
      <c r="BB175" s="41">
        <v>0.14040439447360054</v>
      </c>
      <c r="BC175" s="41">
        <v>0</v>
      </c>
      <c r="BD175" s="41">
        <v>0</v>
      </c>
      <c r="BE175" s="41">
        <v>0.64418771498452243</v>
      </c>
      <c r="BF175" s="41">
        <v>0.1599750314347527</v>
      </c>
      <c r="BG175" s="41">
        <v>1.4877068766898811</v>
      </c>
      <c r="BH175" s="79">
        <v>4.0268016152711956</v>
      </c>
      <c r="BI175" s="41">
        <v>3.6730376834067511</v>
      </c>
      <c r="BJ175" s="41">
        <v>8.4878314204750147</v>
      </c>
      <c r="BK175" s="41">
        <v>0</v>
      </c>
      <c r="BL175" s="41">
        <v>9.1207148770635076</v>
      </c>
      <c r="BM175" s="41">
        <v>21.281583980945275</v>
      </c>
      <c r="BN175" s="41">
        <v>0.50378332051092189</v>
      </c>
      <c r="BO175" s="41">
        <v>-9.5558623522515776E-2</v>
      </c>
      <c r="BP175" s="41">
        <v>0.14040439447360054</v>
      </c>
      <c r="BQ175" s="41">
        <v>0</v>
      </c>
      <c r="BR175" s="41">
        <v>0</v>
      </c>
      <c r="BS175" s="41">
        <v>0</v>
      </c>
      <c r="BT175" s="41">
        <v>0</v>
      </c>
      <c r="BU175" s="41">
        <v>0</v>
      </c>
      <c r="BV175" s="41">
        <v>0</v>
      </c>
      <c r="BW175" s="41">
        <v>0</v>
      </c>
      <c r="BX175" s="41">
        <v>0.27995713441618425</v>
      </c>
      <c r="BY175" s="41"/>
      <c r="BZ175" s="41">
        <v>0</v>
      </c>
      <c r="CA175" s="41">
        <v>0</v>
      </c>
      <c r="CB175" s="41">
        <v>0.54862909146200667</v>
      </c>
      <c r="CC175" s="41">
        <v>0.27995713441618425</v>
      </c>
      <c r="CD175" s="79">
        <v>1.7154745210177864</v>
      </c>
      <c r="CE175" s="41">
        <v>17.87252979600369</v>
      </c>
      <c r="CF175" s="41">
        <v>9.1957132407336304E-3</v>
      </c>
      <c r="CG175" s="41">
        <v>-1.5492555954903539E-3</v>
      </c>
      <c r="CH175" s="41">
        <v>7.6464576452432761E-3</v>
      </c>
      <c r="CI175" s="41">
        <v>4.59781311073592E-4</v>
      </c>
      <c r="CJ175" s="41">
        <v>-7.7462779774517646E-5</v>
      </c>
      <c r="CK175" s="41">
        <v>3.8231853129907438E-4</v>
      </c>
      <c r="CL175" s="41"/>
      <c r="CM175" s="41">
        <v>-1.3110396749999999E-2</v>
      </c>
      <c r="CN175" s="41" t="s">
        <v>542</v>
      </c>
      <c r="CO175" s="41">
        <v>0</v>
      </c>
      <c r="CP175" s="41">
        <v>0</v>
      </c>
      <c r="CQ175" s="41">
        <v>-9.5558623522515776E-2</v>
      </c>
      <c r="CR175" s="41">
        <v>0</v>
      </c>
      <c r="CS175" s="41">
        <v>0</v>
      </c>
      <c r="CT175" s="41">
        <v>-9.5558623522515776E-2</v>
      </c>
      <c r="CU175" s="41">
        <v>0</v>
      </c>
      <c r="CV175" s="41">
        <v>9999</v>
      </c>
      <c r="CW175" s="87">
        <v>0</v>
      </c>
    </row>
    <row r="176" spans="1:101" s="21" customFormat="1">
      <c r="A176" s="21" t="s">
        <v>605</v>
      </c>
      <c r="B176" s="21" t="s">
        <v>653</v>
      </c>
      <c r="C176" s="41">
        <v>18</v>
      </c>
      <c r="D176" s="41">
        <v>0.90060000000000007</v>
      </c>
      <c r="E176" s="41">
        <v>-1.3110396749999999E-2</v>
      </c>
      <c r="F176" s="41">
        <v>0.24230296381278862</v>
      </c>
      <c r="G176" s="41">
        <v>0</v>
      </c>
      <c r="H176" s="41">
        <v>0</v>
      </c>
      <c r="I176" s="41" t="s">
        <v>542</v>
      </c>
      <c r="J176" s="41"/>
      <c r="K176" s="41"/>
      <c r="L176" s="41">
        <v>0.96796065489177308</v>
      </c>
      <c r="M176" s="41">
        <v>1.8196340944137874E-4</v>
      </c>
      <c r="N176" s="41">
        <v>1.8065007915235326E-4</v>
      </c>
      <c r="O176" s="41">
        <v>-1.3241500816156869E-2</v>
      </c>
      <c r="P176" s="41">
        <v>0</v>
      </c>
      <c r="Q176" s="41">
        <v>0</v>
      </c>
      <c r="R176" s="41">
        <v>4.8318447788938484E-2</v>
      </c>
      <c r="S176" s="41">
        <v>0.11165658364581421</v>
      </c>
      <c r="T176" s="41">
        <v>0</v>
      </c>
      <c r="U176" s="41">
        <v>0.11998210298143155</v>
      </c>
      <c r="V176" s="41" t="s">
        <v>230</v>
      </c>
      <c r="W176" s="41" t="s">
        <v>230</v>
      </c>
      <c r="X176" s="41" t="s">
        <v>230</v>
      </c>
      <c r="Y176" s="41" t="s">
        <v>230</v>
      </c>
      <c r="Z176" s="41">
        <v>0</v>
      </c>
      <c r="AA176" s="41">
        <v>0</v>
      </c>
      <c r="AB176" s="41">
        <v>0</v>
      </c>
      <c r="AC176" s="41">
        <v>0</v>
      </c>
      <c r="AD176" s="41">
        <v>0</v>
      </c>
      <c r="AE176" s="41">
        <v>0</v>
      </c>
      <c r="AF176" s="41">
        <v>0</v>
      </c>
      <c r="AG176" s="41">
        <v>0</v>
      </c>
      <c r="AH176" s="41">
        <v>4.8318447788938484E-2</v>
      </c>
      <c r="AI176" s="41">
        <v>0.11165658364581421</v>
      </c>
      <c r="AJ176" s="41">
        <v>0</v>
      </c>
      <c r="AK176" s="41">
        <v>0.11998210298143155</v>
      </c>
      <c r="AL176" s="41">
        <v>0.27995713441618425</v>
      </c>
      <c r="AM176" s="41">
        <v>0.50378332051092189</v>
      </c>
      <c r="AN176" s="41">
        <v>6.4296495045934085E-2</v>
      </c>
      <c r="AO176" s="41">
        <v>0</v>
      </c>
      <c r="AP176" s="41">
        <v>0</v>
      </c>
      <c r="AQ176" s="41">
        <v>0.56807981555685594</v>
      </c>
      <c r="AR176" s="41">
        <v>4.8318447788938484E-2</v>
      </c>
      <c r="AS176" s="79">
        <v>11.756996376173038</v>
      </c>
      <c r="AT176" s="41">
        <v>0.50378332051092189</v>
      </c>
      <c r="AU176" s="41">
        <v>7.6107899427666464E-2</v>
      </c>
      <c r="AV176" s="41">
        <v>0</v>
      </c>
      <c r="AW176" s="41">
        <v>0</v>
      </c>
      <c r="AX176" s="41">
        <v>0.57989121993858839</v>
      </c>
      <c r="AY176" s="41">
        <v>0.11165658364581421</v>
      </c>
      <c r="AZ176" s="79">
        <v>5.1935246539340749</v>
      </c>
      <c r="BA176" s="41">
        <v>0.50378332051092189</v>
      </c>
      <c r="BB176" s="41">
        <v>0.14040439447360054</v>
      </c>
      <c r="BC176" s="41">
        <v>0</v>
      </c>
      <c r="BD176" s="41">
        <v>0</v>
      </c>
      <c r="BE176" s="41">
        <v>0.64418771498452243</v>
      </c>
      <c r="BF176" s="41">
        <v>0.1599750314347527</v>
      </c>
      <c r="BG176" s="41">
        <v>1.4877068766898811</v>
      </c>
      <c r="BH176" s="79">
        <v>4.0268016152711956</v>
      </c>
      <c r="BI176" s="41">
        <v>3.6730376834067511</v>
      </c>
      <c r="BJ176" s="41">
        <v>8.4878314204750147</v>
      </c>
      <c r="BK176" s="41">
        <v>0</v>
      </c>
      <c r="BL176" s="41">
        <v>9.1207148770635076</v>
      </c>
      <c r="BM176" s="41">
        <v>21.281583980945275</v>
      </c>
      <c r="BN176" s="41">
        <v>0.50378332051092189</v>
      </c>
      <c r="BO176" s="41">
        <v>-9.5558623522515776E-2</v>
      </c>
      <c r="BP176" s="41">
        <v>0.14040439447360054</v>
      </c>
      <c r="BQ176" s="41">
        <v>0</v>
      </c>
      <c r="BR176" s="41">
        <v>0</v>
      </c>
      <c r="BS176" s="41">
        <v>0</v>
      </c>
      <c r="BT176" s="41">
        <v>0</v>
      </c>
      <c r="BU176" s="41">
        <v>0</v>
      </c>
      <c r="BV176" s="41">
        <v>0</v>
      </c>
      <c r="BW176" s="41">
        <v>0</v>
      </c>
      <c r="BX176" s="41">
        <v>0.27995713441618425</v>
      </c>
      <c r="BY176" s="41"/>
      <c r="BZ176" s="41">
        <v>0</v>
      </c>
      <c r="CA176" s="41">
        <v>0</v>
      </c>
      <c r="CB176" s="41">
        <v>0.54862909146200667</v>
      </c>
      <c r="CC176" s="41">
        <v>0.27995713441618425</v>
      </c>
      <c r="CD176" s="79">
        <v>1.7154745210177864</v>
      </c>
      <c r="CE176" s="41">
        <v>17.87252979600369</v>
      </c>
      <c r="CF176" s="41">
        <v>9.1957132407336304E-3</v>
      </c>
      <c r="CG176" s="41">
        <v>-1.5492555954903539E-3</v>
      </c>
      <c r="CH176" s="41">
        <v>7.6464576452432761E-3</v>
      </c>
      <c r="CI176" s="41">
        <v>4.59781311073592E-4</v>
      </c>
      <c r="CJ176" s="41">
        <v>-7.7462779774517646E-5</v>
      </c>
      <c r="CK176" s="41">
        <v>3.8231853129907438E-4</v>
      </c>
      <c r="CL176" s="41"/>
      <c r="CM176" s="41">
        <v>-1.3110396749999999E-2</v>
      </c>
      <c r="CN176" s="41" t="s">
        <v>542</v>
      </c>
      <c r="CO176" s="41">
        <v>0</v>
      </c>
      <c r="CP176" s="41">
        <v>0</v>
      </c>
      <c r="CQ176" s="41">
        <v>-9.5558623522515776E-2</v>
      </c>
      <c r="CR176" s="41">
        <v>0</v>
      </c>
      <c r="CS176" s="41">
        <v>0</v>
      </c>
      <c r="CT176" s="41">
        <v>-9.5558623522515776E-2</v>
      </c>
      <c r="CU176" s="41">
        <v>0</v>
      </c>
      <c r="CV176" s="41">
        <v>9999</v>
      </c>
      <c r="CW176" s="87">
        <v>0</v>
      </c>
    </row>
    <row r="177" spans="1:101" s="21" customFormat="1">
      <c r="A177" s="21" t="s">
        <v>610</v>
      </c>
      <c r="B177" s="21" t="s">
        <v>654</v>
      </c>
      <c r="C177" s="41">
        <v>18</v>
      </c>
      <c r="D177" s="41">
        <v>0.90060000000000007</v>
      </c>
      <c r="E177" s="41">
        <v>-1.3110396749999999E-2</v>
      </c>
      <c r="F177" s="41">
        <v>0.24230296381278862</v>
      </c>
      <c r="G177" s="41">
        <v>0</v>
      </c>
      <c r="H177" s="41">
        <v>0</v>
      </c>
      <c r="I177" s="41" t="s">
        <v>542</v>
      </c>
      <c r="J177" s="41"/>
      <c r="K177" s="41"/>
      <c r="L177" s="41">
        <v>0.96796065489177308</v>
      </c>
      <c r="M177" s="41">
        <v>1.8196340944137874E-4</v>
      </c>
      <c r="N177" s="41">
        <v>1.8065007915235326E-4</v>
      </c>
      <c r="O177" s="41">
        <v>-1.3241500816156869E-2</v>
      </c>
      <c r="P177" s="41">
        <v>0</v>
      </c>
      <c r="Q177" s="41">
        <v>0</v>
      </c>
      <c r="R177" s="41">
        <v>4.8318447788938484E-2</v>
      </c>
      <c r="S177" s="41">
        <v>0.11165658364581421</v>
      </c>
      <c r="T177" s="41">
        <v>0</v>
      </c>
      <c r="U177" s="41">
        <v>0.11998210298143155</v>
      </c>
      <c r="V177" s="41" t="s">
        <v>230</v>
      </c>
      <c r="W177" s="41" t="s">
        <v>230</v>
      </c>
      <c r="X177" s="41" t="s">
        <v>230</v>
      </c>
      <c r="Y177" s="41" t="s">
        <v>230</v>
      </c>
      <c r="Z177" s="41">
        <v>0</v>
      </c>
      <c r="AA177" s="41">
        <v>0</v>
      </c>
      <c r="AB177" s="41">
        <v>0</v>
      </c>
      <c r="AC177" s="41">
        <v>0</v>
      </c>
      <c r="AD177" s="41">
        <v>0</v>
      </c>
      <c r="AE177" s="41">
        <v>0</v>
      </c>
      <c r="AF177" s="41">
        <v>0</v>
      </c>
      <c r="AG177" s="41">
        <v>0</v>
      </c>
      <c r="AH177" s="41">
        <v>4.8318447788938484E-2</v>
      </c>
      <c r="AI177" s="41">
        <v>0.11165658364581421</v>
      </c>
      <c r="AJ177" s="41">
        <v>0</v>
      </c>
      <c r="AK177" s="41">
        <v>0.11998210298143155</v>
      </c>
      <c r="AL177" s="41">
        <v>0.27995713441618425</v>
      </c>
      <c r="AM177" s="41">
        <v>0.50378332051092189</v>
      </c>
      <c r="AN177" s="41">
        <v>6.4296495045934085E-2</v>
      </c>
      <c r="AO177" s="41">
        <v>0</v>
      </c>
      <c r="AP177" s="41">
        <v>0</v>
      </c>
      <c r="AQ177" s="41">
        <v>0.56807981555685594</v>
      </c>
      <c r="AR177" s="41">
        <v>4.8318447788938484E-2</v>
      </c>
      <c r="AS177" s="79">
        <v>11.756996376173038</v>
      </c>
      <c r="AT177" s="41">
        <v>0.50378332051092189</v>
      </c>
      <c r="AU177" s="41">
        <v>7.6107899427666464E-2</v>
      </c>
      <c r="AV177" s="41">
        <v>0</v>
      </c>
      <c r="AW177" s="41">
        <v>0</v>
      </c>
      <c r="AX177" s="41">
        <v>0.57989121993858839</v>
      </c>
      <c r="AY177" s="41">
        <v>0.11165658364581421</v>
      </c>
      <c r="AZ177" s="79">
        <v>5.1935246539340749</v>
      </c>
      <c r="BA177" s="41">
        <v>0.50378332051092189</v>
      </c>
      <c r="BB177" s="41">
        <v>0.14040439447360054</v>
      </c>
      <c r="BC177" s="41">
        <v>0</v>
      </c>
      <c r="BD177" s="41">
        <v>0</v>
      </c>
      <c r="BE177" s="41">
        <v>0.64418771498452243</v>
      </c>
      <c r="BF177" s="41">
        <v>0.1599750314347527</v>
      </c>
      <c r="BG177" s="41">
        <v>1.4877068766898811</v>
      </c>
      <c r="BH177" s="79">
        <v>4.0268016152711956</v>
      </c>
      <c r="BI177" s="41">
        <v>3.6730376834067511</v>
      </c>
      <c r="BJ177" s="41">
        <v>8.4878314204750147</v>
      </c>
      <c r="BK177" s="41">
        <v>0</v>
      </c>
      <c r="BL177" s="41">
        <v>9.1207148770635076</v>
      </c>
      <c r="BM177" s="41">
        <v>21.281583980945275</v>
      </c>
      <c r="BN177" s="41">
        <v>0.50378332051092189</v>
      </c>
      <c r="BO177" s="41">
        <v>-9.5558623522515776E-2</v>
      </c>
      <c r="BP177" s="41">
        <v>0.14040439447360054</v>
      </c>
      <c r="BQ177" s="41">
        <v>0</v>
      </c>
      <c r="BR177" s="41">
        <v>0</v>
      </c>
      <c r="BS177" s="41">
        <v>0</v>
      </c>
      <c r="BT177" s="41">
        <v>0</v>
      </c>
      <c r="BU177" s="41">
        <v>0</v>
      </c>
      <c r="BV177" s="41">
        <v>0</v>
      </c>
      <c r="BW177" s="41">
        <v>0</v>
      </c>
      <c r="BX177" s="41">
        <v>0.27995713441618425</v>
      </c>
      <c r="BY177" s="41"/>
      <c r="BZ177" s="41">
        <v>0</v>
      </c>
      <c r="CA177" s="41">
        <v>0</v>
      </c>
      <c r="CB177" s="41">
        <v>0.54862909146200667</v>
      </c>
      <c r="CC177" s="41">
        <v>0.27995713441618425</v>
      </c>
      <c r="CD177" s="79">
        <v>1.7154745210177864</v>
      </c>
      <c r="CE177" s="41">
        <v>17.87252979600369</v>
      </c>
      <c r="CF177" s="41">
        <v>9.1957132407336304E-3</v>
      </c>
      <c r="CG177" s="41">
        <v>-1.5492555954903539E-3</v>
      </c>
      <c r="CH177" s="41">
        <v>7.6464576452432761E-3</v>
      </c>
      <c r="CI177" s="41">
        <v>4.59781311073592E-4</v>
      </c>
      <c r="CJ177" s="41">
        <v>-7.7462779774517646E-5</v>
      </c>
      <c r="CK177" s="41">
        <v>3.8231853129907438E-4</v>
      </c>
      <c r="CL177" s="41"/>
      <c r="CM177" s="41">
        <v>-1.3110396749999999E-2</v>
      </c>
      <c r="CN177" s="41" t="s">
        <v>542</v>
      </c>
      <c r="CO177" s="41">
        <v>0</v>
      </c>
      <c r="CP177" s="41">
        <v>0</v>
      </c>
      <c r="CQ177" s="41">
        <v>-9.5558623522515776E-2</v>
      </c>
      <c r="CR177" s="41">
        <v>0</v>
      </c>
      <c r="CS177" s="41">
        <v>0</v>
      </c>
      <c r="CT177" s="41">
        <v>-9.5558623522515776E-2</v>
      </c>
      <c r="CU177" s="41">
        <v>0</v>
      </c>
      <c r="CV177" s="41">
        <v>9999</v>
      </c>
      <c r="CW177" s="87">
        <v>0</v>
      </c>
    </row>
    <row r="178" spans="1:101" s="21" customFormat="1">
      <c r="A178" s="21" t="s">
        <v>606</v>
      </c>
      <c r="B178" s="21" t="s">
        <v>655</v>
      </c>
      <c r="C178" s="41">
        <v>18</v>
      </c>
      <c r="D178" s="41">
        <v>0.90060000000000007</v>
      </c>
      <c r="E178" s="41">
        <v>-1.3110396749999999E-2</v>
      </c>
      <c r="F178" s="41">
        <v>0.24230296381278862</v>
      </c>
      <c r="G178" s="41">
        <v>0</v>
      </c>
      <c r="H178" s="41">
        <v>0</v>
      </c>
      <c r="I178" s="41" t="s">
        <v>542</v>
      </c>
      <c r="J178" s="41"/>
      <c r="K178" s="41"/>
      <c r="L178" s="41">
        <v>0.96796065489177308</v>
      </c>
      <c r="M178" s="41">
        <v>1.8196340944137874E-4</v>
      </c>
      <c r="N178" s="41">
        <v>1.8065007915235326E-4</v>
      </c>
      <c r="O178" s="41">
        <v>-1.3241500816156869E-2</v>
      </c>
      <c r="P178" s="41">
        <v>0</v>
      </c>
      <c r="Q178" s="41">
        <v>0</v>
      </c>
      <c r="R178" s="41">
        <v>4.8318447788938484E-2</v>
      </c>
      <c r="S178" s="41">
        <v>0.11165658364581421</v>
      </c>
      <c r="T178" s="41">
        <v>0</v>
      </c>
      <c r="U178" s="41">
        <v>0.11998210298143155</v>
      </c>
      <c r="V178" s="41" t="s">
        <v>230</v>
      </c>
      <c r="W178" s="41" t="s">
        <v>230</v>
      </c>
      <c r="X178" s="41" t="s">
        <v>230</v>
      </c>
      <c r="Y178" s="41" t="s">
        <v>230</v>
      </c>
      <c r="Z178" s="41">
        <v>0</v>
      </c>
      <c r="AA178" s="41">
        <v>0</v>
      </c>
      <c r="AB178" s="41">
        <v>0</v>
      </c>
      <c r="AC178" s="41">
        <v>0</v>
      </c>
      <c r="AD178" s="41">
        <v>0</v>
      </c>
      <c r="AE178" s="41">
        <v>0</v>
      </c>
      <c r="AF178" s="41">
        <v>0</v>
      </c>
      <c r="AG178" s="41">
        <v>0</v>
      </c>
      <c r="AH178" s="41">
        <v>4.8318447788938484E-2</v>
      </c>
      <c r="AI178" s="41">
        <v>0.11165658364581421</v>
      </c>
      <c r="AJ178" s="41">
        <v>0</v>
      </c>
      <c r="AK178" s="41">
        <v>0.11998210298143155</v>
      </c>
      <c r="AL178" s="41">
        <v>0.27995713441618425</v>
      </c>
      <c r="AM178" s="41">
        <v>0.50378332051092189</v>
      </c>
      <c r="AN178" s="41">
        <v>6.4296495045934085E-2</v>
      </c>
      <c r="AO178" s="41">
        <v>0</v>
      </c>
      <c r="AP178" s="41">
        <v>0</v>
      </c>
      <c r="AQ178" s="41">
        <v>0.56807981555685594</v>
      </c>
      <c r="AR178" s="41">
        <v>4.8318447788938484E-2</v>
      </c>
      <c r="AS178" s="79">
        <v>11.756996376173038</v>
      </c>
      <c r="AT178" s="41">
        <v>0.50378332051092189</v>
      </c>
      <c r="AU178" s="41">
        <v>7.6107899427666464E-2</v>
      </c>
      <c r="AV178" s="41">
        <v>0</v>
      </c>
      <c r="AW178" s="41">
        <v>0</v>
      </c>
      <c r="AX178" s="41">
        <v>0.57989121993858839</v>
      </c>
      <c r="AY178" s="41">
        <v>0.11165658364581421</v>
      </c>
      <c r="AZ178" s="79">
        <v>5.1935246539340749</v>
      </c>
      <c r="BA178" s="41">
        <v>0.50378332051092189</v>
      </c>
      <c r="BB178" s="41">
        <v>0.14040439447360054</v>
      </c>
      <c r="BC178" s="41">
        <v>0</v>
      </c>
      <c r="BD178" s="41">
        <v>0</v>
      </c>
      <c r="BE178" s="41">
        <v>0.64418771498452243</v>
      </c>
      <c r="BF178" s="41">
        <v>0.1599750314347527</v>
      </c>
      <c r="BG178" s="41">
        <v>1.4877068766898811</v>
      </c>
      <c r="BH178" s="79">
        <v>4.0268016152711956</v>
      </c>
      <c r="BI178" s="41">
        <v>3.6730376834067511</v>
      </c>
      <c r="BJ178" s="41">
        <v>8.4878314204750147</v>
      </c>
      <c r="BK178" s="41">
        <v>0</v>
      </c>
      <c r="BL178" s="41">
        <v>9.1207148770635076</v>
      </c>
      <c r="BM178" s="41">
        <v>21.281583980945275</v>
      </c>
      <c r="BN178" s="41">
        <v>0.50378332051092189</v>
      </c>
      <c r="BO178" s="41">
        <v>-9.5558623522515776E-2</v>
      </c>
      <c r="BP178" s="41">
        <v>0.14040439447360054</v>
      </c>
      <c r="BQ178" s="41">
        <v>0</v>
      </c>
      <c r="BR178" s="41">
        <v>0</v>
      </c>
      <c r="BS178" s="41">
        <v>0</v>
      </c>
      <c r="BT178" s="41">
        <v>0</v>
      </c>
      <c r="BU178" s="41">
        <v>0</v>
      </c>
      <c r="BV178" s="41">
        <v>0</v>
      </c>
      <c r="BW178" s="41">
        <v>0</v>
      </c>
      <c r="BX178" s="41">
        <v>0.27995713441618425</v>
      </c>
      <c r="BY178" s="41"/>
      <c r="BZ178" s="41">
        <v>0</v>
      </c>
      <c r="CA178" s="41">
        <v>0</v>
      </c>
      <c r="CB178" s="41">
        <v>0.54862909146200667</v>
      </c>
      <c r="CC178" s="41">
        <v>0.27995713441618425</v>
      </c>
      <c r="CD178" s="79">
        <v>1.7154745210177864</v>
      </c>
      <c r="CE178" s="41">
        <v>17.87252979600369</v>
      </c>
      <c r="CF178" s="41">
        <v>9.1957132407336304E-3</v>
      </c>
      <c r="CG178" s="41">
        <v>-1.5492555954903539E-3</v>
      </c>
      <c r="CH178" s="41">
        <v>7.6464576452432761E-3</v>
      </c>
      <c r="CI178" s="41">
        <v>4.59781311073592E-4</v>
      </c>
      <c r="CJ178" s="41">
        <v>-7.7462779774517646E-5</v>
      </c>
      <c r="CK178" s="41">
        <v>3.8231853129907438E-4</v>
      </c>
      <c r="CL178" s="41"/>
      <c r="CM178" s="41">
        <v>-1.3110396749999999E-2</v>
      </c>
      <c r="CN178" s="41" t="s">
        <v>542</v>
      </c>
      <c r="CO178" s="41">
        <v>0</v>
      </c>
      <c r="CP178" s="41">
        <v>0</v>
      </c>
      <c r="CQ178" s="41">
        <v>-9.5558623522515776E-2</v>
      </c>
      <c r="CR178" s="41">
        <v>0</v>
      </c>
      <c r="CS178" s="41">
        <v>0</v>
      </c>
      <c r="CT178" s="41">
        <v>-9.5558623522515776E-2</v>
      </c>
      <c r="CU178" s="41">
        <v>0</v>
      </c>
      <c r="CV178" s="41">
        <v>9999</v>
      </c>
      <c r="CW178" s="87">
        <v>0</v>
      </c>
    </row>
    <row r="179" spans="1:101" s="21" customFormat="1">
      <c r="A179" s="21" t="s">
        <v>607</v>
      </c>
      <c r="B179" s="21" t="s">
        <v>656</v>
      </c>
      <c r="C179" s="41">
        <v>18</v>
      </c>
      <c r="D179" s="41">
        <v>0.90060000000000007</v>
      </c>
      <c r="E179" s="41">
        <v>-1.3110396749999999E-2</v>
      </c>
      <c r="F179" s="41">
        <v>0.24230296381278862</v>
      </c>
      <c r="G179" s="41">
        <v>0</v>
      </c>
      <c r="H179" s="41">
        <v>0</v>
      </c>
      <c r="I179" s="41" t="s">
        <v>542</v>
      </c>
      <c r="J179" s="41"/>
      <c r="K179" s="41"/>
      <c r="L179" s="41">
        <v>0.96796065489177308</v>
      </c>
      <c r="M179" s="41">
        <v>1.8196340944137874E-4</v>
      </c>
      <c r="N179" s="41">
        <v>1.8065007915235326E-4</v>
      </c>
      <c r="O179" s="41">
        <v>-1.3241500816156869E-2</v>
      </c>
      <c r="P179" s="41">
        <v>0</v>
      </c>
      <c r="Q179" s="41">
        <v>0</v>
      </c>
      <c r="R179" s="41">
        <v>4.8318447788938484E-2</v>
      </c>
      <c r="S179" s="41">
        <v>0.11165658364581421</v>
      </c>
      <c r="T179" s="41">
        <v>0</v>
      </c>
      <c r="U179" s="41">
        <v>0.11998210298143155</v>
      </c>
      <c r="V179" s="41" t="s">
        <v>230</v>
      </c>
      <c r="W179" s="41" t="s">
        <v>230</v>
      </c>
      <c r="X179" s="41" t="s">
        <v>230</v>
      </c>
      <c r="Y179" s="41" t="s">
        <v>230</v>
      </c>
      <c r="Z179" s="41">
        <v>0</v>
      </c>
      <c r="AA179" s="41">
        <v>0</v>
      </c>
      <c r="AB179" s="41">
        <v>0</v>
      </c>
      <c r="AC179" s="41">
        <v>0</v>
      </c>
      <c r="AD179" s="41">
        <v>0</v>
      </c>
      <c r="AE179" s="41">
        <v>0</v>
      </c>
      <c r="AF179" s="41">
        <v>0</v>
      </c>
      <c r="AG179" s="41">
        <v>0</v>
      </c>
      <c r="AH179" s="41">
        <v>4.8318447788938484E-2</v>
      </c>
      <c r="AI179" s="41">
        <v>0.11165658364581421</v>
      </c>
      <c r="AJ179" s="41">
        <v>0</v>
      </c>
      <c r="AK179" s="41">
        <v>0.11998210298143155</v>
      </c>
      <c r="AL179" s="41">
        <v>0.27995713441618425</v>
      </c>
      <c r="AM179" s="41">
        <v>0.50378332051092189</v>
      </c>
      <c r="AN179" s="41">
        <v>6.4296495045934085E-2</v>
      </c>
      <c r="AO179" s="41">
        <v>0</v>
      </c>
      <c r="AP179" s="41">
        <v>0</v>
      </c>
      <c r="AQ179" s="41">
        <v>0.56807981555685594</v>
      </c>
      <c r="AR179" s="41">
        <v>4.8318447788938484E-2</v>
      </c>
      <c r="AS179" s="79">
        <v>11.756996376173038</v>
      </c>
      <c r="AT179" s="41">
        <v>0.50378332051092189</v>
      </c>
      <c r="AU179" s="41">
        <v>7.6107899427666464E-2</v>
      </c>
      <c r="AV179" s="41">
        <v>0</v>
      </c>
      <c r="AW179" s="41">
        <v>0</v>
      </c>
      <c r="AX179" s="41">
        <v>0.57989121993858839</v>
      </c>
      <c r="AY179" s="41">
        <v>0.11165658364581421</v>
      </c>
      <c r="AZ179" s="79">
        <v>5.1935246539340749</v>
      </c>
      <c r="BA179" s="41">
        <v>0.50378332051092189</v>
      </c>
      <c r="BB179" s="41">
        <v>0.14040439447360054</v>
      </c>
      <c r="BC179" s="41">
        <v>0</v>
      </c>
      <c r="BD179" s="41">
        <v>0</v>
      </c>
      <c r="BE179" s="41">
        <v>0.64418771498452243</v>
      </c>
      <c r="BF179" s="41">
        <v>0.1599750314347527</v>
      </c>
      <c r="BG179" s="41">
        <v>1.4877068766898811</v>
      </c>
      <c r="BH179" s="79">
        <v>4.0268016152711956</v>
      </c>
      <c r="BI179" s="41">
        <v>3.6730376834067511</v>
      </c>
      <c r="BJ179" s="41">
        <v>8.4878314204750147</v>
      </c>
      <c r="BK179" s="41">
        <v>0</v>
      </c>
      <c r="BL179" s="41">
        <v>9.1207148770635076</v>
      </c>
      <c r="BM179" s="41">
        <v>21.281583980945275</v>
      </c>
      <c r="BN179" s="41">
        <v>0.50378332051092189</v>
      </c>
      <c r="BO179" s="41">
        <v>-9.5558623522515776E-2</v>
      </c>
      <c r="BP179" s="41">
        <v>0.14040439447360054</v>
      </c>
      <c r="BQ179" s="41">
        <v>0</v>
      </c>
      <c r="BR179" s="41">
        <v>0</v>
      </c>
      <c r="BS179" s="41">
        <v>0</v>
      </c>
      <c r="BT179" s="41">
        <v>0</v>
      </c>
      <c r="BU179" s="41">
        <v>0</v>
      </c>
      <c r="BV179" s="41">
        <v>0</v>
      </c>
      <c r="BW179" s="41">
        <v>0</v>
      </c>
      <c r="BX179" s="41">
        <v>0.27995713441618425</v>
      </c>
      <c r="BY179" s="41"/>
      <c r="BZ179" s="41">
        <v>0</v>
      </c>
      <c r="CA179" s="41">
        <v>0</v>
      </c>
      <c r="CB179" s="41">
        <v>0.54862909146200667</v>
      </c>
      <c r="CC179" s="41">
        <v>0.27995713441618425</v>
      </c>
      <c r="CD179" s="79">
        <v>1.7154745210177864</v>
      </c>
      <c r="CE179" s="41">
        <v>17.87252979600369</v>
      </c>
      <c r="CF179" s="41">
        <v>9.1957132407336304E-3</v>
      </c>
      <c r="CG179" s="41">
        <v>-1.5492555954903539E-3</v>
      </c>
      <c r="CH179" s="41">
        <v>7.6464576452432761E-3</v>
      </c>
      <c r="CI179" s="41">
        <v>4.59781311073592E-4</v>
      </c>
      <c r="CJ179" s="41">
        <v>-7.7462779774517646E-5</v>
      </c>
      <c r="CK179" s="41">
        <v>3.8231853129907438E-4</v>
      </c>
      <c r="CL179" s="41"/>
      <c r="CM179" s="41">
        <v>-1.3110396749999999E-2</v>
      </c>
      <c r="CN179" s="41" t="s">
        <v>542</v>
      </c>
      <c r="CO179" s="41">
        <v>0</v>
      </c>
      <c r="CP179" s="41">
        <v>0</v>
      </c>
      <c r="CQ179" s="41">
        <v>-9.5558623522515776E-2</v>
      </c>
      <c r="CR179" s="41">
        <v>0</v>
      </c>
      <c r="CS179" s="41">
        <v>0</v>
      </c>
      <c r="CT179" s="41">
        <v>-9.5558623522515776E-2</v>
      </c>
      <c r="CU179" s="41">
        <v>0</v>
      </c>
      <c r="CV179" s="41">
        <v>9999</v>
      </c>
      <c r="CW179" s="87">
        <v>0</v>
      </c>
    </row>
    <row r="180" spans="1:101" s="21" customFormat="1">
      <c r="C180" s="41"/>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c r="AT180" s="41"/>
      <c r="AU180" s="41"/>
      <c r="AV180" s="41"/>
      <c r="AW180" s="41"/>
      <c r="AX180" s="41"/>
      <c r="AY180" s="41"/>
      <c r="AZ180" s="41"/>
      <c r="BA180" s="41"/>
      <c r="BB180" s="41"/>
      <c r="BC180" s="41"/>
      <c r="BD180" s="41"/>
      <c r="BE180" s="41"/>
      <c r="BF180" s="41"/>
      <c r="BG180" s="41"/>
      <c r="BH180" s="41"/>
      <c r="BI180" s="41"/>
      <c r="BJ180" s="41"/>
      <c r="BK180" s="41"/>
      <c r="BL180" s="41"/>
      <c r="BM180" s="41"/>
      <c r="BN180" s="41"/>
      <c r="BO180" s="41"/>
      <c r="BP180" s="41"/>
      <c r="BQ180" s="41"/>
      <c r="BR180" s="41"/>
      <c r="BS180" s="41"/>
      <c r="BT180" s="41"/>
      <c r="BU180" s="41"/>
      <c r="BV180" s="41"/>
      <c r="BW180" s="41"/>
      <c r="BX180" s="41"/>
      <c r="BY180" s="41"/>
      <c r="BZ180" s="41"/>
      <c r="CA180" s="41"/>
      <c r="CB180" s="41"/>
      <c r="CC180" s="41"/>
      <c r="CD180" s="41"/>
      <c r="CE180" s="41"/>
      <c r="CF180" s="41"/>
      <c r="CG180" s="41"/>
      <c r="CH180" s="41"/>
      <c r="CI180" s="41"/>
      <c r="CJ180" s="41"/>
      <c r="CK180" s="41"/>
      <c r="CL180" s="41"/>
      <c r="CM180" s="41"/>
      <c r="CN180" s="41"/>
      <c r="CO180" s="41"/>
      <c r="CP180" s="41"/>
      <c r="CQ180" s="41"/>
      <c r="CR180" s="41"/>
      <c r="CS180" s="41"/>
      <c r="CT180" s="41"/>
      <c r="CU180" s="41"/>
      <c r="CV180" s="41"/>
      <c r="CW180" s="41"/>
    </row>
    <row r="181" spans="1:101" s="21" customFormat="1">
      <c r="C181" s="41"/>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c r="AT181" s="41"/>
      <c r="AU181" s="41"/>
      <c r="AV181" s="41"/>
      <c r="AW181" s="41"/>
      <c r="AX181" s="41"/>
      <c r="AY181" s="41"/>
      <c r="AZ181" s="41"/>
      <c r="BA181" s="41"/>
      <c r="BB181" s="41"/>
      <c r="BC181" s="41"/>
      <c r="BD181" s="41"/>
      <c r="BE181" s="41"/>
      <c r="BF181" s="41"/>
      <c r="BG181" s="41"/>
      <c r="BH181" s="41"/>
      <c r="BI181" s="41"/>
      <c r="BJ181" s="41"/>
      <c r="BK181" s="41"/>
      <c r="BL181" s="41"/>
      <c r="BM181" s="41"/>
      <c r="BN181" s="41"/>
      <c r="BO181" s="41"/>
      <c r="BP181" s="41"/>
      <c r="BQ181" s="41"/>
      <c r="BR181" s="41"/>
      <c r="BS181" s="41"/>
      <c r="BT181" s="41"/>
      <c r="BU181" s="41"/>
      <c r="BV181" s="41"/>
      <c r="BW181" s="41"/>
      <c r="BX181" s="41"/>
      <c r="BY181" s="41"/>
      <c r="BZ181" s="41"/>
      <c r="CA181" s="41"/>
      <c r="CB181" s="41"/>
      <c r="CC181" s="41"/>
      <c r="CD181" s="41"/>
      <c r="CE181" s="41"/>
      <c r="CF181" s="41"/>
      <c r="CG181" s="41"/>
      <c r="CH181" s="41"/>
      <c r="CI181" s="41"/>
      <c r="CJ181" s="41"/>
      <c r="CK181" s="41"/>
      <c r="CL181" s="41"/>
      <c r="CM181" s="41"/>
      <c r="CN181" s="41"/>
      <c r="CO181" s="41"/>
      <c r="CP181" s="41"/>
      <c r="CQ181" s="41"/>
      <c r="CR181" s="41"/>
      <c r="CS181" s="41"/>
      <c r="CT181" s="41"/>
      <c r="CU181" s="41"/>
      <c r="CV181" s="41"/>
      <c r="CW181" s="41"/>
    </row>
    <row r="182" spans="1:101" s="21" customFormat="1" ht="13.5" thickBot="1">
      <c r="A182" s="57" t="s">
        <v>231</v>
      </c>
      <c r="B182" s="59"/>
      <c r="C182" s="41"/>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c r="AT182" s="41"/>
      <c r="AU182" s="41"/>
      <c r="AV182" s="41"/>
      <c r="AW182" s="41"/>
      <c r="AX182" s="41"/>
      <c r="AY182" s="41"/>
      <c r="AZ182" s="41"/>
      <c r="BA182" s="41"/>
      <c r="BB182" s="41"/>
      <c r="BC182" s="41"/>
      <c r="BD182" s="41"/>
      <c r="BE182" s="41"/>
      <c r="BF182" s="41"/>
      <c r="BG182" s="41"/>
      <c r="BH182" s="41"/>
      <c r="BI182" s="41"/>
      <c r="BJ182" s="41"/>
      <c r="BK182" s="41"/>
      <c r="BL182" s="41"/>
      <c r="BM182" s="41"/>
      <c r="BN182" s="41"/>
      <c r="BO182" s="41"/>
      <c r="BP182" s="41"/>
      <c r="BQ182" s="41"/>
      <c r="BR182" s="41"/>
      <c r="BS182" s="41"/>
      <c r="BT182" s="41"/>
      <c r="BU182" s="41"/>
      <c r="BV182" s="41"/>
      <c r="BW182" s="41"/>
      <c r="BX182" s="41"/>
      <c r="BY182" s="41"/>
      <c r="BZ182" s="41"/>
      <c r="CA182" s="41"/>
      <c r="CB182" s="41"/>
      <c r="CC182" s="41"/>
      <c r="CD182" s="41"/>
      <c r="CE182" s="41"/>
      <c r="CF182" s="41"/>
      <c r="CG182" s="41"/>
      <c r="CH182" s="41"/>
      <c r="CI182" s="41"/>
      <c r="CJ182" s="41"/>
      <c r="CK182" s="41"/>
      <c r="CL182" s="41"/>
      <c r="CM182" s="41"/>
      <c r="CN182" s="41"/>
      <c r="CO182" s="41"/>
      <c r="CP182" s="41"/>
      <c r="CQ182" s="41"/>
      <c r="CR182" s="41"/>
      <c r="CS182" s="41"/>
      <c r="CT182" s="41"/>
      <c r="CU182" s="41"/>
      <c r="CV182" s="41"/>
      <c r="CW182" s="41"/>
    </row>
    <row r="183" spans="1:101" s="21" customFormat="1" ht="26.25" thickBot="1">
      <c r="A183" s="69" t="s">
        <v>134</v>
      </c>
      <c r="B183" s="70"/>
      <c r="C183" s="71" t="s">
        <v>135</v>
      </c>
      <c r="D183" s="72"/>
      <c r="E183" s="72"/>
      <c r="F183" s="72"/>
      <c r="G183" s="72"/>
      <c r="H183" s="72"/>
      <c r="I183" s="72"/>
      <c r="J183" s="72"/>
      <c r="K183" s="73"/>
      <c r="L183" s="71" t="s">
        <v>136</v>
      </c>
      <c r="M183" s="72"/>
      <c r="N183" s="72"/>
      <c r="O183" s="72"/>
      <c r="P183" s="72"/>
      <c r="Q183" s="73"/>
      <c r="R183" s="71" t="s">
        <v>137</v>
      </c>
      <c r="S183" s="72"/>
      <c r="T183" s="72"/>
      <c r="U183" s="73"/>
      <c r="V183" s="71" t="s">
        <v>138</v>
      </c>
      <c r="W183" s="72"/>
      <c r="X183" s="72"/>
      <c r="Y183" s="73"/>
      <c r="Z183" s="71" t="s">
        <v>139</v>
      </c>
      <c r="AA183" s="72"/>
      <c r="AB183" s="72"/>
      <c r="AC183" s="73"/>
      <c r="AD183" s="71" t="s">
        <v>140</v>
      </c>
      <c r="AE183" s="72"/>
      <c r="AF183" s="72"/>
      <c r="AG183" s="73"/>
      <c r="AH183" s="71" t="s">
        <v>141</v>
      </c>
      <c r="AI183" s="72"/>
      <c r="AJ183" s="72"/>
      <c r="AK183" s="72"/>
      <c r="AL183" s="73"/>
      <c r="AM183" s="71" t="s">
        <v>142</v>
      </c>
      <c r="AN183" s="72"/>
      <c r="AO183" s="72"/>
      <c r="AP183" s="72"/>
      <c r="AQ183" s="72"/>
      <c r="AR183" s="72"/>
      <c r="AS183" s="73"/>
      <c r="AT183" s="71" t="s">
        <v>143</v>
      </c>
      <c r="AU183" s="72"/>
      <c r="AV183" s="72"/>
      <c r="AW183" s="72"/>
      <c r="AX183" s="72"/>
      <c r="AY183" s="72"/>
      <c r="AZ183" s="73"/>
      <c r="BA183" s="71" t="s">
        <v>144</v>
      </c>
      <c r="BB183" s="72"/>
      <c r="BC183" s="72"/>
      <c r="BD183" s="72"/>
      <c r="BE183" s="72"/>
      <c r="BF183" s="73"/>
      <c r="BG183" s="71" t="s">
        <v>145</v>
      </c>
      <c r="BH183" s="73"/>
      <c r="BI183" s="71" t="s">
        <v>146</v>
      </c>
      <c r="BJ183" s="72"/>
      <c r="BK183" s="72"/>
      <c r="BL183" s="72"/>
      <c r="BM183" s="73"/>
      <c r="BN183" s="71" t="s">
        <v>147</v>
      </c>
      <c r="BO183" s="72"/>
      <c r="BP183" s="72"/>
      <c r="BQ183" s="72"/>
      <c r="BR183" s="72"/>
      <c r="BS183" s="72"/>
      <c r="BT183" s="72"/>
      <c r="BU183" s="72"/>
      <c r="BV183" s="72"/>
      <c r="BW183" s="72"/>
      <c r="BX183" s="72"/>
      <c r="BY183" s="72"/>
      <c r="BZ183" s="72"/>
      <c r="CA183" s="72"/>
      <c r="CB183" s="72"/>
      <c r="CC183" s="73"/>
      <c r="CD183" s="71" t="s">
        <v>148</v>
      </c>
      <c r="CE183" s="73"/>
      <c r="CF183" s="71" t="s">
        <v>149</v>
      </c>
      <c r="CG183" s="72"/>
      <c r="CH183" s="72"/>
      <c r="CI183" s="72"/>
      <c r="CJ183" s="72"/>
      <c r="CK183" s="73"/>
      <c r="CL183" s="74"/>
      <c r="CM183" s="71" t="s">
        <v>18</v>
      </c>
      <c r="CN183" s="72"/>
      <c r="CO183" s="72"/>
      <c r="CP183" s="73"/>
      <c r="CQ183" s="71" t="s">
        <v>150</v>
      </c>
      <c r="CR183" s="72"/>
      <c r="CS183" s="72"/>
      <c r="CT183" s="72"/>
      <c r="CU183" s="73"/>
      <c r="CV183" s="71" t="s">
        <v>151</v>
      </c>
      <c r="CW183" s="73"/>
    </row>
    <row r="184" spans="1:101" s="21" customFormat="1" ht="127.5">
      <c r="A184" s="75" t="s">
        <v>152</v>
      </c>
      <c r="B184" s="76" t="s">
        <v>153</v>
      </c>
      <c r="C184" s="77" t="s">
        <v>9</v>
      </c>
      <c r="D184" s="77" t="s">
        <v>154</v>
      </c>
      <c r="E184" s="77" t="s">
        <v>155</v>
      </c>
      <c r="F184" s="77" t="s">
        <v>156</v>
      </c>
      <c r="G184" s="77" t="s">
        <v>157</v>
      </c>
      <c r="H184" s="77" t="s">
        <v>158</v>
      </c>
      <c r="I184" s="77" t="s">
        <v>159</v>
      </c>
      <c r="J184" s="77" t="s">
        <v>160</v>
      </c>
      <c r="K184" s="77" t="s">
        <v>161</v>
      </c>
      <c r="L184" s="77" t="s">
        <v>162</v>
      </c>
      <c r="M184" s="77" t="s">
        <v>163</v>
      </c>
      <c r="N184" s="77" t="s">
        <v>164</v>
      </c>
      <c r="O184" s="77" t="s">
        <v>165</v>
      </c>
      <c r="P184" s="77" t="s">
        <v>166</v>
      </c>
      <c r="Q184" s="77" t="s">
        <v>167</v>
      </c>
      <c r="R184" s="77" t="s">
        <v>168</v>
      </c>
      <c r="S184" s="77" t="s">
        <v>169</v>
      </c>
      <c r="T184" s="77" t="s">
        <v>170</v>
      </c>
      <c r="U184" s="77" t="s">
        <v>92</v>
      </c>
      <c r="V184" s="77" t="s">
        <v>168</v>
      </c>
      <c r="W184" s="77" t="s">
        <v>169</v>
      </c>
      <c r="X184" s="77" t="s">
        <v>170</v>
      </c>
      <c r="Y184" s="77" t="s">
        <v>92</v>
      </c>
      <c r="Z184" s="77" t="s">
        <v>168</v>
      </c>
      <c r="AA184" s="77" t="s">
        <v>169</v>
      </c>
      <c r="AB184" s="77" t="s">
        <v>170</v>
      </c>
      <c r="AC184" s="77" t="s">
        <v>92</v>
      </c>
      <c r="AD184" s="77" t="s">
        <v>168</v>
      </c>
      <c r="AE184" s="77" t="s">
        <v>169</v>
      </c>
      <c r="AF184" s="77" t="s">
        <v>170</v>
      </c>
      <c r="AG184" s="77" t="s">
        <v>92</v>
      </c>
      <c r="AH184" s="77" t="s">
        <v>168</v>
      </c>
      <c r="AI184" s="77" t="s">
        <v>169</v>
      </c>
      <c r="AJ184" s="77" t="s">
        <v>170</v>
      </c>
      <c r="AK184" s="77" t="s">
        <v>92</v>
      </c>
      <c r="AL184" s="77" t="s">
        <v>171</v>
      </c>
      <c r="AM184" s="77" t="s">
        <v>172</v>
      </c>
      <c r="AN184" s="77" t="s">
        <v>173</v>
      </c>
      <c r="AO184" s="77" t="s">
        <v>174</v>
      </c>
      <c r="AP184" s="77" t="s">
        <v>175</v>
      </c>
      <c r="AQ184" s="77" t="s">
        <v>176</v>
      </c>
      <c r="AR184" s="77" t="s">
        <v>177</v>
      </c>
      <c r="AS184" s="77" t="s">
        <v>178</v>
      </c>
      <c r="AT184" s="77" t="s">
        <v>179</v>
      </c>
      <c r="AU184" s="77" t="s">
        <v>180</v>
      </c>
      <c r="AV184" s="77" t="s">
        <v>181</v>
      </c>
      <c r="AW184" s="77" t="s">
        <v>182</v>
      </c>
      <c r="AX184" s="77" t="s">
        <v>183</v>
      </c>
      <c r="AY184" s="77" t="s">
        <v>184</v>
      </c>
      <c r="AZ184" s="77" t="s">
        <v>185</v>
      </c>
      <c r="BA184" s="77" t="s">
        <v>186</v>
      </c>
      <c r="BB184" s="77" t="s">
        <v>187</v>
      </c>
      <c r="BC184" s="77" t="s">
        <v>188</v>
      </c>
      <c r="BD184" s="77" t="s">
        <v>189</v>
      </c>
      <c r="BE184" s="77" t="s">
        <v>190</v>
      </c>
      <c r="BF184" s="77" t="s">
        <v>191</v>
      </c>
      <c r="BG184" s="77" t="s">
        <v>192</v>
      </c>
      <c r="BH184" s="77" t="s">
        <v>193</v>
      </c>
      <c r="BI184" s="77" t="s">
        <v>194</v>
      </c>
      <c r="BJ184" s="77" t="s">
        <v>195</v>
      </c>
      <c r="BK184" s="77" t="s">
        <v>196</v>
      </c>
      <c r="BL184" s="77" t="s">
        <v>197</v>
      </c>
      <c r="BM184" s="77" t="s">
        <v>198</v>
      </c>
      <c r="BN184" s="77" t="s">
        <v>199</v>
      </c>
      <c r="BO184" s="77" t="s">
        <v>200</v>
      </c>
      <c r="BP184" s="77" t="s">
        <v>201</v>
      </c>
      <c r="BQ184" s="77" t="s">
        <v>202</v>
      </c>
      <c r="BR184" s="77" t="s">
        <v>203</v>
      </c>
      <c r="BS184" s="77" t="s">
        <v>204</v>
      </c>
      <c r="BT184" s="77" t="s">
        <v>205</v>
      </c>
      <c r="BU184" s="77" t="s">
        <v>206</v>
      </c>
      <c r="BV184" s="77" t="s">
        <v>207</v>
      </c>
      <c r="BW184" s="77" t="s">
        <v>208</v>
      </c>
      <c r="BX184" s="77" t="s">
        <v>209</v>
      </c>
      <c r="BY184" s="77" t="s">
        <v>210</v>
      </c>
      <c r="BZ184" s="77" t="s">
        <v>211</v>
      </c>
      <c r="CA184" s="77" t="s">
        <v>212</v>
      </c>
      <c r="CB184" s="77" t="s">
        <v>213</v>
      </c>
      <c r="CC184" s="77" t="s">
        <v>214</v>
      </c>
      <c r="CD184" s="77" t="s">
        <v>215</v>
      </c>
      <c r="CE184" s="77" t="s">
        <v>53</v>
      </c>
      <c r="CF184" s="77" t="s">
        <v>216</v>
      </c>
      <c r="CG184" s="77" t="s">
        <v>217</v>
      </c>
      <c r="CH184" s="77" t="s">
        <v>218</v>
      </c>
      <c r="CI184" s="77" t="s">
        <v>335</v>
      </c>
      <c r="CJ184" s="77" t="s">
        <v>336</v>
      </c>
      <c r="CK184" s="77" t="s">
        <v>337</v>
      </c>
      <c r="CL184" s="77"/>
      <c r="CM184" s="77" t="s">
        <v>219</v>
      </c>
      <c r="CN184" s="77" t="s">
        <v>220</v>
      </c>
      <c r="CO184" s="77" t="s">
        <v>221</v>
      </c>
      <c r="CP184" s="77" t="s">
        <v>222</v>
      </c>
      <c r="CQ184" s="77" t="s">
        <v>223</v>
      </c>
      <c r="CR184" s="77" t="s">
        <v>224</v>
      </c>
      <c r="CS184" s="77" t="s">
        <v>225</v>
      </c>
      <c r="CT184" s="77" t="s">
        <v>226</v>
      </c>
      <c r="CU184" s="77" t="s">
        <v>227</v>
      </c>
      <c r="CV184" s="77" t="s">
        <v>228</v>
      </c>
      <c r="CW184" s="77" t="s">
        <v>229</v>
      </c>
    </row>
    <row r="185" spans="1:101" s="21" customFormat="1">
      <c r="A185" s="21" t="s">
        <v>603</v>
      </c>
      <c r="C185" s="41">
        <v>18</v>
      </c>
      <c r="D185" s="41">
        <v>1.493805</v>
      </c>
      <c r="E185" s="41">
        <v>-1.3110396749999999E-2</v>
      </c>
      <c r="F185" s="41">
        <v>0.48460592762557725</v>
      </c>
      <c r="G185" s="41">
        <v>0</v>
      </c>
      <c r="H185" s="41">
        <v>0</v>
      </c>
      <c r="I185" s="41"/>
      <c r="J185" s="41"/>
      <c r="K185" s="41"/>
      <c r="L185" s="41">
        <v>1.6055346059078448</v>
      </c>
      <c r="M185" s="41">
        <v>3.0181862185274126E-4</v>
      </c>
      <c r="N185" s="41">
        <v>2.9964023038883084E-4</v>
      </c>
      <c r="O185" s="41">
        <v>-1.3241500816156869E-2</v>
      </c>
      <c r="P185" s="41">
        <v>0</v>
      </c>
      <c r="Q185" s="41">
        <v>0</v>
      </c>
      <c r="R185" s="41">
        <v>9.6636895577876969E-2</v>
      </c>
      <c r="S185" s="41">
        <v>0.22331316729162842</v>
      </c>
      <c r="T185" s="41">
        <v>0</v>
      </c>
      <c r="U185" s="41">
        <v>0.23996420596286311</v>
      </c>
      <c r="V185" s="41">
        <v>2.9076355657534636E-2</v>
      </c>
      <c r="W185" s="41">
        <v>6.7844829867580808E-2</v>
      </c>
      <c r="X185" s="41">
        <v>0</v>
      </c>
      <c r="Y185" s="41">
        <v>0</v>
      </c>
      <c r="Z185" s="41">
        <v>0</v>
      </c>
      <c r="AA185" s="41">
        <v>0</v>
      </c>
      <c r="AB185" s="41">
        <v>0</v>
      </c>
      <c r="AC185" s="41">
        <v>0</v>
      </c>
      <c r="AD185" s="41">
        <v>0</v>
      </c>
      <c r="AE185" s="41">
        <v>0</v>
      </c>
      <c r="AF185" s="41">
        <v>0</v>
      </c>
      <c r="AG185" s="41">
        <v>0</v>
      </c>
      <c r="AH185" s="41">
        <v>0.1257132512354116</v>
      </c>
      <c r="AI185" s="41">
        <v>0.2911579971592092</v>
      </c>
      <c r="AJ185" s="41">
        <v>0</v>
      </c>
      <c r="AK185" s="41">
        <v>0.23996420596286311</v>
      </c>
      <c r="AL185" s="41">
        <v>0.65683545435748392</v>
      </c>
      <c r="AM185" s="41">
        <v>0.83561408294005912</v>
      </c>
      <c r="AN185" s="41">
        <v>0.10664715276714587</v>
      </c>
      <c r="AO185" s="41">
        <v>0</v>
      </c>
      <c r="AP185" s="41">
        <v>0</v>
      </c>
      <c r="AQ185" s="41">
        <v>0.94226123570720499</v>
      </c>
      <c r="AR185" s="41">
        <v>0.1257132512354116</v>
      </c>
      <c r="AS185" s="79">
        <v>7.4953215070598986</v>
      </c>
      <c r="AT185" s="41">
        <v>0.83561408294005912</v>
      </c>
      <c r="AU185" s="41">
        <v>0.12623846402903099</v>
      </c>
      <c r="AV185" s="41">
        <v>0</v>
      </c>
      <c r="AW185" s="41">
        <v>0</v>
      </c>
      <c r="AX185" s="41">
        <v>0.96185254696909017</v>
      </c>
      <c r="AY185" s="41">
        <v>0.2911579971592092</v>
      </c>
      <c r="AZ185" s="79">
        <v>3.3035415697104686</v>
      </c>
      <c r="BA185" s="41">
        <v>0.83561408294005912</v>
      </c>
      <c r="BB185" s="41">
        <v>0.23288561679617684</v>
      </c>
      <c r="BC185" s="41">
        <v>0</v>
      </c>
      <c r="BD185" s="41">
        <v>0</v>
      </c>
      <c r="BE185" s="41">
        <v>1.0684996997362362</v>
      </c>
      <c r="BF185" s="41">
        <v>0.41687124839462086</v>
      </c>
      <c r="BG185" s="41">
        <v>8.4320728799718179</v>
      </c>
      <c r="BH185" s="79">
        <v>2.5631407871160432</v>
      </c>
      <c r="BI185" s="41">
        <v>5.7614460824242091</v>
      </c>
      <c r="BJ185" s="41">
        <v>13.3437890247395</v>
      </c>
      <c r="BK185" s="41">
        <v>0</v>
      </c>
      <c r="BL185" s="41">
        <v>10.997574406677439</v>
      </c>
      <c r="BM185" s="41">
        <v>30.102809513841148</v>
      </c>
      <c r="BN185" s="41">
        <v>0.83561408294005912</v>
      </c>
      <c r="BO185" s="41">
        <v>-9.5558623522515776E-2</v>
      </c>
      <c r="BP185" s="41">
        <v>0.23288561679617684</v>
      </c>
      <c r="BQ185" s="41">
        <v>0</v>
      </c>
      <c r="BR185" s="41">
        <v>0</v>
      </c>
      <c r="BS185" s="41">
        <v>0</v>
      </c>
      <c r="BT185" s="41">
        <v>0</v>
      </c>
      <c r="BU185" s="41">
        <v>0</v>
      </c>
      <c r="BV185" s="41">
        <v>0</v>
      </c>
      <c r="BW185" s="41">
        <v>0</v>
      </c>
      <c r="BX185" s="41">
        <v>0.5599142688323685</v>
      </c>
      <c r="BY185" s="41">
        <v>9.6921185525115458E-2</v>
      </c>
      <c r="BZ185" s="41">
        <v>0</v>
      </c>
      <c r="CA185" s="41">
        <v>0</v>
      </c>
      <c r="CB185" s="41">
        <v>0.97294107621372017</v>
      </c>
      <c r="CC185" s="41">
        <v>0.65683545435748392</v>
      </c>
      <c r="CD185" s="79">
        <v>1.420133054139552</v>
      </c>
      <c r="CE185" s="41">
        <v>23.809104915222353</v>
      </c>
      <c r="CF185" s="41">
        <v>1.5252723093020323E-2</v>
      </c>
      <c r="CG185" s="41">
        <v>-1.5492555954903539E-3</v>
      </c>
      <c r="CH185" s="41">
        <v>1.3703467497529969E-2</v>
      </c>
      <c r="CI185" s="41">
        <v>7.6262893780622591E-4</v>
      </c>
      <c r="CJ185" s="41">
        <v>-7.7462779774517646E-5</v>
      </c>
      <c r="CK185" s="41">
        <v>6.8516615803170824E-4</v>
      </c>
      <c r="CL185" s="41"/>
      <c r="CM185" s="41">
        <v>-1.3241500816156869E-2</v>
      </c>
      <c r="CN185" s="41"/>
      <c r="CO185" s="41">
        <v>0</v>
      </c>
      <c r="CP185" s="41">
        <v>0</v>
      </c>
      <c r="CQ185" s="41">
        <v>-9.5558623522515776E-2</v>
      </c>
      <c r="CR185" s="41">
        <v>0</v>
      </c>
      <c r="CS185" s="41">
        <v>0</v>
      </c>
      <c r="CT185" s="41">
        <v>-9.5558623522515776E-2</v>
      </c>
      <c r="CU185" s="41">
        <v>0</v>
      </c>
      <c r="CV185" s="41">
        <v>9999</v>
      </c>
      <c r="CW185" s="87">
        <v>0</v>
      </c>
    </row>
    <row r="186" spans="1:101" s="21" customFormat="1">
      <c r="A186" s="21" t="s">
        <v>609</v>
      </c>
      <c r="C186" s="41">
        <v>18</v>
      </c>
      <c r="D186" s="41">
        <v>1.493805</v>
      </c>
      <c r="E186" s="41">
        <v>-1.3110396749999999E-2</v>
      </c>
      <c r="F186" s="41">
        <v>0.48460592762557725</v>
      </c>
      <c r="G186" s="41">
        <v>0</v>
      </c>
      <c r="H186" s="41">
        <v>0</v>
      </c>
      <c r="I186" s="41"/>
      <c r="J186" s="41"/>
      <c r="K186" s="41"/>
      <c r="L186" s="41">
        <v>1.6055346059078448</v>
      </c>
      <c r="M186" s="41">
        <v>3.0181862185274126E-4</v>
      </c>
      <c r="N186" s="41">
        <v>2.9964023038883084E-4</v>
      </c>
      <c r="O186" s="41">
        <v>-1.3241500816156869E-2</v>
      </c>
      <c r="P186" s="41">
        <v>0</v>
      </c>
      <c r="Q186" s="41">
        <v>0</v>
      </c>
      <c r="R186" s="41">
        <v>9.6636895577876969E-2</v>
      </c>
      <c r="S186" s="41">
        <v>0.22331316729162842</v>
      </c>
      <c r="T186" s="41">
        <v>0</v>
      </c>
      <c r="U186" s="41">
        <v>0.23996420596286311</v>
      </c>
      <c r="V186" s="41">
        <v>2.9076355657534636E-2</v>
      </c>
      <c r="W186" s="41">
        <v>6.7844829867580808E-2</v>
      </c>
      <c r="X186" s="41">
        <v>0</v>
      </c>
      <c r="Y186" s="41">
        <v>0</v>
      </c>
      <c r="Z186" s="41">
        <v>0</v>
      </c>
      <c r="AA186" s="41">
        <v>0</v>
      </c>
      <c r="AB186" s="41">
        <v>0</v>
      </c>
      <c r="AC186" s="41">
        <v>0</v>
      </c>
      <c r="AD186" s="41">
        <v>0</v>
      </c>
      <c r="AE186" s="41">
        <v>0</v>
      </c>
      <c r="AF186" s="41">
        <v>0</v>
      </c>
      <c r="AG186" s="41">
        <v>0</v>
      </c>
      <c r="AH186" s="41">
        <v>0.1257132512354116</v>
      </c>
      <c r="AI186" s="41">
        <v>0.2911579971592092</v>
      </c>
      <c r="AJ186" s="41">
        <v>0</v>
      </c>
      <c r="AK186" s="41">
        <v>0.23996420596286311</v>
      </c>
      <c r="AL186" s="41">
        <v>0.65683545435748392</v>
      </c>
      <c r="AM186" s="41">
        <v>0.83561408294005912</v>
      </c>
      <c r="AN186" s="41">
        <v>0.10664715276714587</v>
      </c>
      <c r="AO186" s="41">
        <v>0</v>
      </c>
      <c r="AP186" s="41">
        <v>0</v>
      </c>
      <c r="AQ186" s="41">
        <v>0.94226123570720499</v>
      </c>
      <c r="AR186" s="41">
        <v>0.1257132512354116</v>
      </c>
      <c r="AS186" s="79">
        <v>7.4953215070598986</v>
      </c>
      <c r="AT186" s="41">
        <v>0.83561408294005912</v>
      </c>
      <c r="AU186" s="41">
        <v>0.12623846402903099</v>
      </c>
      <c r="AV186" s="41">
        <v>0</v>
      </c>
      <c r="AW186" s="41">
        <v>0</v>
      </c>
      <c r="AX186" s="41">
        <v>0.96185254696909017</v>
      </c>
      <c r="AY186" s="41">
        <v>0.2911579971592092</v>
      </c>
      <c r="AZ186" s="79">
        <v>3.3035415697104686</v>
      </c>
      <c r="BA186" s="41">
        <v>0.83561408294005912</v>
      </c>
      <c r="BB186" s="41">
        <v>0.23288561679617684</v>
      </c>
      <c r="BC186" s="41">
        <v>0</v>
      </c>
      <c r="BD186" s="41">
        <v>0</v>
      </c>
      <c r="BE186" s="41">
        <v>1.0684996997362362</v>
      </c>
      <c r="BF186" s="41">
        <v>0.41687124839462086</v>
      </c>
      <c r="BG186" s="41">
        <v>8.4320728799718179</v>
      </c>
      <c r="BH186" s="79">
        <v>2.5631407871160432</v>
      </c>
      <c r="BI186" s="41">
        <v>5.7614460824242091</v>
      </c>
      <c r="BJ186" s="41">
        <v>13.3437890247395</v>
      </c>
      <c r="BK186" s="41">
        <v>0</v>
      </c>
      <c r="BL186" s="41">
        <v>10.997574406677439</v>
      </c>
      <c r="BM186" s="41">
        <v>30.102809513841148</v>
      </c>
      <c r="BN186" s="41">
        <v>0.83561408294005912</v>
      </c>
      <c r="BO186" s="41">
        <v>-9.5558623522515776E-2</v>
      </c>
      <c r="BP186" s="41">
        <v>0.23288561679617684</v>
      </c>
      <c r="BQ186" s="41">
        <v>0</v>
      </c>
      <c r="BR186" s="41">
        <v>0</v>
      </c>
      <c r="BS186" s="41">
        <v>0</v>
      </c>
      <c r="BT186" s="41">
        <v>0</v>
      </c>
      <c r="BU186" s="41">
        <v>0</v>
      </c>
      <c r="BV186" s="41">
        <v>0</v>
      </c>
      <c r="BW186" s="41">
        <v>0</v>
      </c>
      <c r="BX186" s="41">
        <v>0.5599142688323685</v>
      </c>
      <c r="BY186" s="41">
        <v>9.6921185525115458E-2</v>
      </c>
      <c r="BZ186" s="41">
        <v>0</v>
      </c>
      <c r="CA186" s="41">
        <v>0</v>
      </c>
      <c r="CB186" s="41">
        <v>0.97294107621372017</v>
      </c>
      <c r="CC186" s="41">
        <v>0.65683545435748392</v>
      </c>
      <c r="CD186" s="79">
        <v>1.420133054139552</v>
      </c>
      <c r="CE186" s="41">
        <v>23.809104915222353</v>
      </c>
      <c r="CF186" s="41">
        <v>1.5252723093020323E-2</v>
      </c>
      <c r="CG186" s="41">
        <v>-1.5492555954903539E-3</v>
      </c>
      <c r="CH186" s="41">
        <v>1.3703467497529969E-2</v>
      </c>
      <c r="CI186" s="41">
        <v>7.6262893780622591E-4</v>
      </c>
      <c r="CJ186" s="41">
        <v>-7.7462779774517646E-5</v>
      </c>
      <c r="CK186" s="41">
        <v>6.8516615803170824E-4</v>
      </c>
      <c r="CL186" s="41"/>
      <c r="CM186" s="41">
        <v>-1.3241500816156869E-2</v>
      </c>
      <c r="CN186" s="41"/>
      <c r="CO186" s="41">
        <v>0</v>
      </c>
      <c r="CP186" s="41">
        <v>0</v>
      </c>
      <c r="CQ186" s="41">
        <v>-9.5558623522515776E-2</v>
      </c>
      <c r="CR186" s="41">
        <v>0</v>
      </c>
      <c r="CS186" s="41">
        <v>0</v>
      </c>
      <c r="CT186" s="41">
        <v>-9.5558623522515776E-2</v>
      </c>
      <c r="CU186" s="41">
        <v>0</v>
      </c>
      <c r="CV186" s="41">
        <v>9999</v>
      </c>
      <c r="CW186" s="87">
        <v>0</v>
      </c>
    </row>
    <row r="187" spans="1:101" s="21" customFormat="1">
      <c r="A187" s="21" t="s">
        <v>613</v>
      </c>
      <c r="C187" s="41">
        <v>18</v>
      </c>
      <c r="D187" s="41">
        <v>1.493805</v>
      </c>
      <c r="E187" s="41">
        <v>-1.3110396749999999E-2</v>
      </c>
      <c r="F187" s="41">
        <v>0.48460592762557725</v>
      </c>
      <c r="G187" s="41">
        <v>0</v>
      </c>
      <c r="H187" s="41">
        <v>0</v>
      </c>
      <c r="I187" s="41"/>
      <c r="J187" s="41"/>
      <c r="K187" s="41"/>
      <c r="L187" s="41">
        <v>1.6055346059078448</v>
      </c>
      <c r="M187" s="41">
        <v>3.0181862185274126E-4</v>
      </c>
      <c r="N187" s="41">
        <v>2.9964023038883084E-4</v>
      </c>
      <c r="O187" s="41">
        <v>-1.3241500816156869E-2</v>
      </c>
      <c r="P187" s="41">
        <v>0</v>
      </c>
      <c r="Q187" s="41">
        <v>0</v>
      </c>
      <c r="R187" s="41">
        <v>9.6636895577876969E-2</v>
      </c>
      <c r="S187" s="41">
        <v>0.22331316729162842</v>
      </c>
      <c r="T187" s="41">
        <v>0</v>
      </c>
      <c r="U187" s="41">
        <v>0.23996420596286311</v>
      </c>
      <c r="V187" s="41">
        <v>2.9076355657534636E-2</v>
      </c>
      <c r="W187" s="41">
        <v>6.7844829867580808E-2</v>
      </c>
      <c r="X187" s="41">
        <v>0</v>
      </c>
      <c r="Y187" s="41">
        <v>0</v>
      </c>
      <c r="Z187" s="41">
        <v>0</v>
      </c>
      <c r="AA187" s="41">
        <v>0</v>
      </c>
      <c r="AB187" s="41">
        <v>0</v>
      </c>
      <c r="AC187" s="41">
        <v>0</v>
      </c>
      <c r="AD187" s="41">
        <v>0</v>
      </c>
      <c r="AE187" s="41">
        <v>0</v>
      </c>
      <c r="AF187" s="41">
        <v>0</v>
      </c>
      <c r="AG187" s="41">
        <v>0</v>
      </c>
      <c r="AH187" s="41">
        <v>0.1257132512354116</v>
      </c>
      <c r="AI187" s="41">
        <v>0.2911579971592092</v>
      </c>
      <c r="AJ187" s="41">
        <v>0</v>
      </c>
      <c r="AK187" s="41">
        <v>0.23996420596286311</v>
      </c>
      <c r="AL187" s="41">
        <v>0.65683545435748392</v>
      </c>
      <c r="AM187" s="41">
        <v>0.83561408294005912</v>
      </c>
      <c r="AN187" s="41">
        <v>0.10664715276714587</v>
      </c>
      <c r="AO187" s="41">
        <v>0</v>
      </c>
      <c r="AP187" s="41">
        <v>0</v>
      </c>
      <c r="AQ187" s="41">
        <v>0.94226123570720499</v>
      </c>
      <c r="AR187" s="41">
        <v>0.1257132512354116</v>
      </c>
      <c r="AS187" s="79">
        <v>7.4953215070598986</v>
      </c>
      <c r="AT187" s="41">
        <v>0.83561408294005912</v>
      </c>
      <c r="AU187" s="41">
        <v>0.12623846402903099</v>
      </c>
      <c r="AV187" s="41">
        <v>0</v>
      </c>
      <c r="AW187" s="41">
        <v>0</v>
      </c>
      <c r="AX187" s="41">
        <v>0.96185254696909017</v>
      </c>
      <c r="AY187" s="41">
        <v>0.2911579971592092</v>
      </c>
      <c r="AZ187" s="79">
        <v>3.3035415697104686</v>
      </c>
      <c r="BA187" s="41">
        <v>0.83561408294005912</v>
      </c>
      <c r="BB187" s="41">
        <v>0.23288561679617684</v>
      </c>
      <c r="BC187" s="41">
        <v>0</v>
      </c>
      <c r="BD187" s="41">
        <v>0</v>
      </c>
      <c r="BE187" s="41">
        <v>1.0684996997362362</v>
      </c>
      <c r="BF187" s="41">
        <v>0.41687124839462086</v>
      </c>
      <c r="BG187" s="41">
        <v>8.4320728799718179</v>
      </c>
      <c r="BH187" s="79">
        <v>2.5631407871160432</v>
      </c>
      <c r="BI187" s="41">
        <v>5.7614460824242091</v>
      </c>
      <c r="BJ187" s="41">
        <v>13.3437890247395</v>
      </c>
      <c r="BK187" s="41">
        <v>0</v>
      </c>
      <c r="BL187" s="41">
        <v>10.997574406677439</v>
      </c>
      <c r="BM187" s="41">
        <v>30.102809513841148</v>
      </c>
      <c r="BN187" s="41">
        <v>0.83561408294005912</v>
      </c>
      <c r="BO187" s="41">
        <v>-9.5558623522515776E-2</v>
      </c>
      <c r="BP187" s="41">
        <v>0.23288561679617684</v>
      </c>
      <c r="BQ187" s="41">
        <v>0</v>
      </c>
      <c r="BR187" s="41">
        <v>0</v>
      </c>
      <c r="BS187" s="41">
        <v>0</v>
      </c>
      <c r="BT187" s="41">
        <v>0</v>
      </c>
      <c r="BU187" s="41">
        <v>0</v>
      </c>
      <c r="BV187" s="41">
        <v>0</v>
      </c>
      <c r="BW187" s="41">
        <v>0</v>
      </c>
      <c r="BX187" s="41">
        <v>0.5599142688323685</v>
      </c>
      <c r="BY187" s="41">
        <v>9.6921185525115458E-2</v>
      </c>
      <c r="BZ187" s="41">
        <v>0</v>
      </c>
      <c r="CA187" s="41">
        <v>0</v>
      </c>
      <c r="CB187" s="41">
        <v>0.97294107621372017</v>
      </c>
      <c r="CC187" s="41">
        <v>0.65683545435748392</v>
      </c>
      <c r="CD187" s="79">
        <v>1.420133054139552</v>
      </c>
      <c r="CE187" s="41">
        <v>23.809104915222353</v>
      </c>
      <c r="CF187" s="41">
        <v>1.5252723093020323E-2</v>
      </c>
      <c r="CG187" s="41">
        <v>-1.5492555954903539E-3</v>
      </c>
      <c r="CH187" s="41">
        <v>1.3703467497529969E-2</v>
      </c>
      <c r="CI187" s="41">
        <v>7.6262893780622591E-4</v>
      </c>
      <c r="CJ187" s="41">
        <v>-7.7462779774517646E-5</v>
      </c>
      <c r="CK187" s="41">
        <v>6.8516615803170824E-4</v>
      </c>
      <c r="CL187" s="41"/>
      <c r="CM187" s="41">
        <v>-1.3241500816156869E-2</v>
      </c>
      <c r="CN187" s="41"/>
      <c r="CO187" s="41">
        <v>0</v>
      </c>
      <c r="CP187" s="41">
        <v>0</v>
      </c>
      <c r="CQ187" s="41">
        <v>-9.5558623522515776E-2</v>
      </c>
      <c r="CR187" s="41">
        <v>0</v>
      </c>
      <c r="CS187" s="41">
        <v>0</v>
      </c>
      <c r="CT187" s="41">
        <v>-9.5558623522515776E-2</v>
      </c>
      <c r="CU187" s="41">
        <v>0</v>
      </c>
      <c r="CV187" s="41">
        <v>9999</v>
      </c>
      <c r="CW187" s="87">
        <v>0</v>
      </c>
    </row>
    <row r="188" spans="1:101" s="21" customFormat="1">
      <c r="A188" s="21" t="s">
        <v>612</v>
      </c>
      <c r="C188" s="41">
        <v>18</v>
      </c>
      <c r="D188" s="41">
        <v>1.493805</v>
      </c>
      <c r="E188" s="41">
        <v>-1.3110396749999999E-2</v>
      </c>
      <c r="F188" s="41">
        <v>0.48460592762557725</v>
      </c>
      <c r="G188" s="41">
        <v>0</v>
      </c>
      <c r="H188" s="41">
        <v>0</v>
      </c>
      <c r="I188" s="41"/>
      <c r="J188" s="41"/>
      <c r="K188" s="41"/>
      <c r="L188" s="41">
        <v>1.6055346059078448</v>
      </c>
      <c r="M188" s="41">
        <v>3.0181862185274126E-4</v>
      </c>
      <c r="N188" s="41">
        <v>2.9964023038883084E-4</v>
      </c>
      <c r="O188" s="41">
        <v>-1.3241500816156869E-2</v>
      </c>
      <c r="P188" s="41">
        <v>0</v>
      </c>
      <c r="Q188" s="41">
        <v>0</v>
      </c>
      <c r="R188" s="41">
        <v>9.6636895577876969E-2</v>
      </c>
      <c r="S188" s="41">
        <v>0.22331316729162842</v>
      </c>
      <c r="T188" s="41">
        <v>0</v>
      </c>
      <c r="U188" s="41">
        <v>0.23996420596286311</v>
      </c>
      <c r="V188" s="41">
        <v>2.9076355657534636E-2</v>
      </c>
      <c r="W188" s="41">
        <v>6.7844829867580808E-2</v>
      </c>
      <c r="X188" s="41">
        <v>0</v>
      </c>
      <c r="Y188" s="41">
        <v>0</v>
      </c>
      <c r="Z188" s="41">
        <v>0</v>
      </c>
      <c r="AA188" s="41">
        <v>0</v>
      </c>
      <c r="AB188" s="41">
        <v>0</v>
      </c>
      <c r="AC188" s="41">
        <v>0</v>
      </c>
      <c r="AD188" s="41">
        <v>0</v>
      </c>
      <c r="AE188" s="41">
        <v>0</v>
      </c>
      <c r="AF188" s="41">
        <v>0</v>
      </c>
      <c r="AG188" s="41">
        <v>0</v>
      </c>
      <c r="AH188" s="41">
        <v>0.1257132512354116</v>
      </c>
      <c r="AI188" s="41">
        <v>0.2911579971592092</v>
      </c>
      <c r="AJ188" s="41">
        <v>0</v>
      </c>
      <c r="AK188" s="41">
        <v>0.23996420596286311</v>
      </c>
      <c r="AL188" s="41">
        <v>0.65683545435748392</v>
      </c>
      <c r="AM188" s="41">
        <v>0.83561408294005912</v>
      </c>
      <c r="AN188" s="41">
        <v>0.10664715276714587</v>
      </c>
      <c r="AO188" s="41">
        <v>0</v>
      </c>
      <c r="AP188" s="41">
        <v>0</v>
      </c>
      <c r="AQ188" s="41">
        <v>0.94226123570720499</v>
      </c>
      <c r="AR188" s="41">
        <v>0.1257132512354116</v>
      </c>
      <c r="AS188" s="79">
        <v>7.4953215070598986</v>
      </c>
      <c r="AT188" s="41">
        <v>0.83561408294005912</v>
      </c>
      <c r="AU188" s="41">
        <v>0.12623846402903099</v>
      </c>
      <c r="AV188" s="41">
        <v>0</v>
      </c>
      <c r="AW188" s="41">
        <v>0</v>
      </c>
      <c r="AX188" s="41">
        <v>0.96185254696909017</v>
      </c>
      <c r="AY188" s="41">
        <v>0.2911579971592092</v>
      </c>
      <c r="AZ188" s="79">
        <v>3.3035415697104686</v>
      </c>
      <c r="BA188" s="41">
        <v>0.83561408294005912</v>
      </c>
      <c r="BB188" s="41">
        <v>0.23288561679617684</v>
      </c>
      <c r="BC188" s="41">
        <v>0</v>
      </c>
      <c r="BD188" s="41">
        <v>0</v>
      </c>
      <c r="BE188" s="41">
        <v>1.0684996997362362</v>
      </c>
      <c r="BF188" s="41">
        <v>0.41687124839462086</v>
      </c>
      <c r="BG188" s="41">
        <v>8.4320728799718179</v>
      </c>
      <c r="BH188" s="79">
        <v>2.5631407871160432</v>
      </c>
      <c r="BI188" s="41">
        <v>5.7614460824242091</v>
      </c>
      <c r="BJ188" s="41">
        <v>13.3437890247395</v>
      </c>
      <c r="BK188" s="41">
        <v>0</v>
      </c>
      <c r="BL188" s="41">
        <v>10.997574406677439</v>
      </c>
      <c r="BM188" s="41">
        <v>30.102809513841148</v>
      </c>
      <c r="BN188" s="41">
        <v>0.83561408294005912</v>
      </c>
      <c r="BO188" s="41">
        <v>-9.5558623522515776E-2</v>
      </c>
      <c r="BP188" s="41">
        <v>0.23288561679617684</v>
      </c>
      <c r="BQ188" s="41">
        <v>0</v>
      </c>
      <c r="BR188" s="41">
        <v>0</v>
      </c>
      <c r="BS188" s="41">
        <v>0</v>
      </c>
      <c r="BT188" s="41">
        <v>0</v>
      </c>
      <c r="BU188" s="41">
        <v>0</v>
      </c>
      <c r="BV188" s="41">
        <v>0</v>
      </c>
      <c r="BW188" s="41">
        <v>0</v>
      </c>
      <c r="BX188" s="41">
        <v>0.5599142688323685</v>
      </c>
      <c r="BY188" s="41">
        <v>9.6921185525115458E-2</v>
      </c>
      <c r="BZ188" s="41">
        <v>0</v>
      </c>
      <c r="CA188" s="41">
        <v>0</v>
      </c>
      <c r="CB188" s="41">
        <v>0.97294107621372017</v>
      </c>
      <c r="CC188" s="41">
        <v>0.65683545435748392</v>
      </c>
      <c r="CD188" s="79">
        <v>1.420133054139552</v>
      </c>
      <c r="CE188" s="41">
        <v>23.809104915222353</v>
      </c>
      <c r="CF188" s="41">
        <v>1.5252723093020323E-2</v>
      </c>
      <c r="CG188" s="41">
        <v>-1.5492555954903539E-3</v>
      </c>
      <c r="CH188" s="41">
        <v>1.3703467497529969E-2</v>
      </c>
      <c r="CI188" s="41">
        <v>7.6262893780622591E-4</v>
      </c>
      <c r="CJ188" s="41">
        <v>-7.7462779774517646E-5</v>
      </c>
      <c r="CK188" s="41">
        <v>6.8516615803170824E-4</v>
      </c>
      <c r="CL188" s="41"/>
      <c r="CM188" s="41">
        <v>-1.3241500816156869E-2</v>
      </c>
      <c r="CN188" s="41"/>
      <c r="CO188" s="41">
        <v>0</v>
      </c>
      <c r="CP188" s="41">
        <v>0</v>
      </c>
      <c r="CQ188" s="41">
        <v>-9.5558623522515776E-2</v>
      </c>
      <c r="CR188" s="41">
        <v>0</v>
      </c>
      <c r="CS188" s="41">
        <v>0</v>
      </c>
      <c r="CT188" s="41">
        <v>-9.5558623522515776E-2</v>
      </c>
      <c r="CU188" s="41">
        <v>0</v>
      </c>
      <c r="CV188" s="41">
        <v>9999</v>
      </c>
      <c r="CW188" s="87">
        <v>0</v>
      </c>
    </row>
    <row r="189" spans="1:101" s="21" customFormat="1">
      <c r="A189" s="21" t="s">
        <v>614</v>
      </c>
      <c r="C189" s="41">
        <v>18</v>
      </c>
      <c r="D189" s="41">
        <v>1.493805</v>
      </c>
      <c r="E189" s="41">
        <v>-1.3110396749999999E-2</v>
      </c>
      <c r="F189" s="41">
        <v>0.48460592762557725</v>
      </c>
      <c r="G189" s="41">
        <v>0</v>
      </c>
      <c r="H189" s="41">
        <v>0</v>
      </c>
      <c r="I189" s="41"/>
      <c r="J189" s="41"/>
      <c r="K189" s="41"/>
      <c r="L189" s="41">
        <v>1.6055346059078448</v>
      </c>
      <c r="M189" s="41">
        <v>3.0181862185274126E-4</v>
      </c>
      <c r="N189" s="41">
        <v>2.9964023038883084E-4</v>
      </c>
      <c r="O189" s="41">
        <v>-1.3241500816156869E-2</v>
      </c>
      <c r="P189" s="41">
        <v>0</v>
      </c>
      <c r="Q189" s="41">
        <v>0</v>
      </c>
      <c r="R189" s="41">
        <v>9.6636895577876969E-2</v>
      </c>
      <c r="S189" s="41">
        <v>0.22331316729162842</v>
      </c>
      <c r="T189" s="41">
        <v>0</v>
      </c>
      <c r="U189" s="41">
        <v>0.23996420596286311</v>
      </c>
      <c r="V189" s="41">
        <v>2.9076355657534636E-2</v>
      </c>
      <c r="W189" s="41">
        <v>6.7844829867580808E-2</v>
      </c>
      <c r="X189" s="41">
        <v>0</v>
      </c>
      <c r="Y189" s="41">
        <v>0</v>
      </c>
      <c r="Z189" s="41">
        <v>0</v>
      </c>
      <c r="AA189" s="41">
        <v>0</v>
      </c>
      <c r="AB189" s="41">
        <v>0</v>
      </c>
      <c r="AC189" s="41">
        <v>0</v>
      </c>
      <c r="AD189" s="41">
        <v>0</v>
      </c>
      <c r="AE189" s="41">
        <v>0</v>
      </c>
      <c r="AF189" s="41">
        <v>0</v>
      </c>
      <c r="AG189" s="41">
        <v>0</v>
      </c>
      <c r="AH189" s="41">
        <v>0.1257132512354116</v>
      </c>
      <c r="AI189" s="41">
        <v>0.2911579971592092</v>
      </c>
      <c r="AJ189" s="41">
        <v>0</v>
      </c>
      <c r="AK189" s="41">
        <v>0.23996420596286311</v>
      </c>
      <c r="AL189" s="41">
        <v>0.65683545435748392</v>
      </c>
      <c r="AM189" s="41">
        <v>0.83561408294005912</v>
      </c>
      <c r="AN189" s="41">
        <v>0.10664715276714587</v>
      </c>
      <c r="AO189" s="41">
        <v>0</v>
      </c>
      <c r="AP189" s="41">
        <v>0</v>
      </c>
      <c r="AQ189" s="41">
        <v>0.94226123570720499</v>
      </c>
      <c r="AR189" s="41">
        <v>0.1257132512354116</v>
      </c>
      <c r="AS189" s="79">
        <v>7.4953215070598986</v>
      </c>
      <c r="AT189" s="41">
        <v>0.83561408294005912</v>
      </c>
      <c r="AU189" s="41">
        <v>0.12623846402903099</v>
      </c>
      <c r="AV189" s="41">
        <v>0</v>
      </c>
      <c r="AW189" s="41">
        <v>0</v>
      </c>
      <c r="AX189" s="41">
        <v>0.96185254696909017</v>
      </c>
      <c r="AY189" s="41">
        <v>0.2911579971592092</v>
      </c>
      <c r="AZ189" s="79">
        <v>3.3035415697104686</v>
      </c>
      <c r="BA189" s="41">
        <v>0.83561408294005912</v>
      </c>
      <c r="BB189" s="41">
        <v>0.23288561679617684</v>
      </c>
      <c r="BC189" s="41">
        <v>0</v>
      </c>
      <c r="BD189" s="41">
        <v>0</v>
      </c>
      <c r="BE189" s="41">
        <v>1.0684996997362362</v>
      </c>
      <c r="BF189" s="41">
        <v>0.41687124839462086</v>
      </c>
      <c r="BG189" s="41">
        <v>8.4320728799718179</v>
      </c>
      <c r="BH189" s="79">
        <v>2.5631407871160432</v>
      </c>
      <c r="BI189" s="41">
        <v>5.7614460824242091</v>
      </c>
      <c r="BJ189" s="41">
        <v>13.3437890247395</v>
      </c>
      <c r="BK189" s="41">
        <v>0</v>
      </c>
      <c r="BL189" s="41">
        <v>10.997574406677439</v>
      </c>
      <c r="BM189" s="41">
        <v>30.102809513841148</v>
      </c>
      <c r="BN189" s="41">
        <v>0.83561408294005912</v>
      </c>
      <c r="BO189" s="41">
        <v>-9.5558623522515776E-2</v>
      </c>
      <c r="BP189" s="41">
        <v>0.23288561679617684</v>
      </c>
      <c r="BQ189" s="41">
        <v>0</v>
      </c>
      <c r="BR189" s="41">
        <v>0</v>
      </c>
      <c r="BS189" s="41">
        <v>0</v>
      </c>
      <c r="BT189" s="41">
        <v>0</v>
      </c>
      <c r="BU189" s="41">
        <v>0</v>
      </c>
      <c r="BV189" s="41">
        <v>0</v>
      </c>
      <c r="BW189" s="41">
        <v>0</v>
      </c>
      <c r="BX189" s="41">
        <v>0.5599142688323685</v>
      </c>
      <c r="BY189" s="41">
        <v>9.6921185525115458E-2</v>
      </c>
      <c r="BZ189" s="41">
        <v>0</v>
      </c>
      <c r="CA189" s="41">
        <v>0</v>
      </c>
      <c r="CB189" s="41">
        <v>0.97294107621372017</v>
      </c>
      <c r="CC189" s="41">
        <v>0.65683545435748392</v>
      </c>
      <c r="CD189" s="79">
        <v>1.420133054139552</v>
      </c>
      <c r="CE189" s="41">
        <v>23.809104915222353</v>
      </c>
      <c r="CF189" s="41">
        <v>1.5252723093020323E-2</v>
      </c>
      <c r="CG189" s="41">
        <v>-1.5492555954903539E-3</v>
      </c>
      <c r="CH189" s="41">
        <v>1.3703467497529969E-2</v>
      </c>
      <c r="CI189" s="41">
        <v>7.6262893780622591E-4</v>
      </c>
      <c r="CJ189" s="41">
        <v>-7.7462779774517646E-5</v>
      </c>
      <c r="CK189" s="41">
        <v>6.8516615803170824E-4</v>
      </c>
      <c r="CL189" s="41"/>
      <c r="CM189" s="41">
        <v>-1.3241500816156869E-2</v>
      </c>
      <c r="CN189" s="41"/>
      <c r="CO189" s="41">
        <v>0</v>
      </c>
      <c r="CP189" s="41">
        <v>0</v>
      </c>
      <c r="CQ189" s="41">
        <v>-9.5558623522515776E-2</v>
      </c>
      <c r="CR189" s="41">
        <v>0</v>
      </c>
      <c r="CS189" s="41">
        <v>0</v>
      </c>
      <c r="CT189" s="41">
        <v>-9.5558623522515776E-2</v>
      </c>
      <c r="CU189" s="41">
        <v>0</v>
      </c>
      <c r="CV189" s="41">
        <v>9999</v>
      </c>
      <c r="CW189" s="87">
        <v>0</v>
      </c>
    </row>
    <row r="190" spans="1:101" s="21" customFormat="1">
      <c r="A190" s="21" t="s">
        <v>615</v>
      </c>
      <c r="C190" s="41">
        <v>18</v>
      </c>
      <c r="D190" s="41">
        <v>1.493805</v>
      </c>
      <c r="E190" s="41">
        <v>-1.3110396749999999E-2</v>
      </c>
      <c r="F190" s="41">
        <v>0.48460592762557725</v>
      </c>
      <c r="G190" s="41">
        <v>0</v>
      </c>
      <c r="H190" s="41">
        <v>0</v>
      </c>
      <c r="I190" s="41"/>
      <c r="J190" s="41"/>
      <c r="K190" s="41"/>
      <c r="L190" s="41">
        <v>1.6055346059078448</v>
      </c>
      <c r="M190" s="41">
        <v>3.0181862185274126E-4</v>
      </c>
      <c r="N190" s="41">
        <v>2.9964023038883084E-4</v>
      </c>
      <c r="O190" s="41">
        <v>-1.3241500816156869E-2</v>
      </c>
      <c r="P190" s="41">
        <v>0</v>
      </c>
      <c r="Q190" s="41">
        <v>0</v>
      </c>
      <c r="R190" s="41">
        <v>9.6636895577876969E-2</v>
      </c>
      <c r="S190" s="41">
        <v>0.22331316729162842</v>
      </c>
      <c r="T190" s="41">
        <v>0</v>
      </c>
      <c r="U190" s="41">
        <v>0.23996420596286311</v>
      </c>
      <c r="V190" s="41">
        <v>2.9076355657534636E-2</v>
      </c>
      <c r="W190" s="41">
        <v>6.7844829867580808E-2</v>
      </c>
      <c r="X190" s="41">
        <v>0</v>
      </c>
      <c r="Y190" s="41">
        <v>0</v>
      </c>
      <c r="Z190" s="41">
        <v>0</v>
      </c>
      <c r="AA190" s="41">
        <v>0</v>
      </c>
      <c r="AB190" s="41">
        <v>0</v>
      </c>
      <c r="AC190" s="41">
        <v>0</v>
      </c>
      <c r="AD190" s="41">
        <v>0</v>
      </c>
      <c r="AE190" s="41">
        <v>0</v>
      </c>
      <c r="AF190" s="41">
        <v>0</v>
      </c>
      <c r="AG190" s="41">
        <v>0</v>
      </c>
      <c r="AH190" s="41">
        <v>0.1257132512354116</v>
      </c>
      <c r="AI190" s="41">
        <v>0.2911579971592092</v>
      </c>
      <c r="AJ190" s="41">
        <v>0</v>
      </c>
      <c r="AK190" s="41">
        <v>0.23996420596286311</v>
      </c>
      <c r="AL190" s="41">
        <v>0.65683545435748392</v>
      </c>
      <c r="AM190" s="41">
        <v>0.83561408294005912</v>
      </c>
      <c r="AN190" s="41">
        <v>0.10664715276714587</v>
      </c>
      <c r="AO190" s="41">
        <v>0</v>
      </c>
      <c r="AP190" s="41">
        <v>0</v>
      </c>
      <c r="AQ190" s="41">
        <v>0.94226123570720499</v>
      </c>
      <c r="AR190" s="41">
        <v>0.1257132512354116</v>
      </c>
      <c r="AS190" s="79">
        <v>7.4953215070598986</v>
      </c>
      <c r="AT190" s="41">
        <v>0.83561408294005912</v>
      </c>
      <c r="AU190" s="41">
        <v>0.12623846402903099</v>
      </c>
      <c r="AV190" s="41">
        <v>0</v>
      </c>
      <c r="AW190" s="41">
        <v>0</v>
      </c>
      <c r="AX190" s="41">
        <v>0.96185254696909017</v>
      </c>
      <c r="AY190" s="41">
        <v>0.2911579971592092</v>
      </c>
      <c r="AZ190" s="79">
        <v>3.3035415697104686</v>
      </c>
      <c r="BA190" s="41">
        <v>0.83561408294005912</v>
      </c>
      <c r="BB190" s="41">
        <v>0.23288561679617684</v>
      </c>
      <c r="BC190" s="41">
        <v>0</v>
      </c>
      <c r="BD190" s="41">
        <v>0</v>
      </c>
      <c r="BE190" s="41">
        <v>1.0684996997362362</v>
      </c>
      <c r="BF190" s="41">
        <v>0.41687124839462086</v>
      </c>
      <c r="BG190" s="41">
        <v>8.4320728799718179</v>
      </c>
      <c r="BH190" s="79">
        <v>2.5631407871160432</v>
      </c>
      <c r="BI190" s="41">
        <v>5.7614460824242091</v>
      </c>
      <c r="BJ190" s="41">
        <v>13.3437890247395</v>
      </c>
      <c r="BK190" s="41">
        <v>0</v>
      </c>
      <c r="BL190" s="41">
        <v>10.997574406677439</v>
      </c>
      <c r="BM190" s="41">
        <v>30.102809513841148</v>
      </c>
      <c r="BN190" s="41">
        <v>0.83561408294005912</v>
      </c>
      <c r="BO190" s="41">
        <v>-9.5558623522515776E-2</v>
      </c>
      <c r="BP190" s="41">
        <v>0.23288561679617684</v>
      </c>
      <c r="BQ190" s="41">
        <v>0</v>
      </c>
      <c r="BR190" s="41">
        <v>0</v>
      </c>
      <c r="BS190" s="41">
        <v>0</v>
      </c>
      <c r="BT190" s="41">
        <v>0</v>
      </c>
      <c r="BU190" s="41">
        <v>0</v>
      </c>
      <c r="BV190" s="41">
        <v>0</v>
      </c>
      <c r="BW190" s="41">
        <v>0</v>
      </c>
      <c r="BX190" s="41">
        <v>0.5599142688323685</v>
      </c>
      <c r="BY190" s="41">
        <v>9.6921185525115458E-2</v>
      </c>
      <c r="BZ190" s="41">
        <v>0</v>
      </c>
      <c r="CA190" s="41">
        <v>0</v>
      </c>
      <c r="CB190" s="41">
        <v>0.97294107621372017</v>
      </c>
      <c r="CC190" s="41">
        <v>0.65683545435748392</v>
      </c>
      <c r="CD190" s="79">
        <v>1.420133054139552</v>
      </c>
      <c r="CE190" s="41">
        <v>23.809104915222353</v>
      </c>
      <c r="CF190" s="41">
        <v>1.5252723093020323E-2</v>
      </c>
      <c r="CG190" s="41">
        <v>-1.5492555954903539E-3</v>
      </c>
      <c r="CH190" s="41">
        <v>1.3703467497529969E-2</v>
      </c>
      <c r="CI190" s="41">
        <v>7.6262893780622591E-4</v>
      </c>
      <c r="CJ190" s="41">
        <v>-7.7462779774517646E-5</v>
      </c>
      <c r="CK190" s="41">
        <v>6.8516615803170824E-4</v>
      </c>
      <c r="CL190" s="41"/>
      <c r="CM190" s="41">
        <v>-1.3241500816156869E-2</v>
      </c>
      <c r="CN190" s="41"/>
      <c r="CO190" s="41">
        <v>0</v>
      </c>
      <c r="CP190" s="41">
        <v>0</v>
      </c>
      <c r="CQ190" s="41">
        <v>-9.5558623522515776E-2</v>
      </c>
      <c r="CR190" s="41">
        <v>0</v>
      </c>
      <c r="CS190" s="41">
        <v>0</v>
      </c>
      <c r="CT190" s="41">
        <v>-9.5558623522515776E-2</v>
      </c>
      <c r="CU190" s="41">
        <v>0</v>
      </c>
      <c r="CV190" s="41">
        <v>9999</v>
      </c>
      <c r="CW190" s="87">
        <v>0</v>
      </c>
    </row>
    <row r="191" spans="1:101" s="21" customFormat="1">
      <c r="A191" s="21" t="s">
        <v>616</v>
      </c>
      <c r="C191" s="41">
        <v>18</v>
      </c>
      <c r="D191" s="41">
        <v>1.493805</v>
      </c>
      <c r="E191" s="41">
        <v>-1.3110396749999999E-2</v>
      </c>
      <c r="F191" s="41">
        <v>0.48460592762557725</v>
      </c>
      <c r="G191" s="41">
        <v>0</v>
      </c>
      <c r="H191" s="41">
        <v>0</v>
      </c>
      <c r="I191" s="41"/>
      <c r="J191" s="41"/>
      <c r="K191" s="41"/>
      <c r="L191" s="41">
        <v>1.6055346059078448</v>
      </c>
      <c r="M191" s="41">
        <v>3.0181862185274126E-4</v>
      </c>
      <c r="N191" s="41">
        <v>2.9964023038883084E-4</v>
      </c>
      <c r="O191" s="41">
        <v>-1.3241500816156869E-2</v>
      </c>
      <c r="P191" s="41">
        <v>0</v>
      </c>
      <c r="Q191" s="41">
        <v>0</v>
      </c>
      <c r="R191" s="41">
        <v>9.6636895577876969E-2</v>
      </c>
      <c r="S191" s="41">
        <v>0.22331316729162842</v>
      </c>
      <c r="T191" s="41">
        <v>0</v>
      </c>
      <c r="U191" s="41">
        <v>0.23996420596286311</v>
      </c>
      <c r="V191" s="41">
        <v>2.9076355657534636E-2</v>
      </c>
      <c r="W191" s="41">
        <v>6.7844829867580808E-2</v>
      </c>
      <c r="X191" s="41">
        <v>0</v>
      </c>
      <c r="Y191" s="41">
        <v>0</v>
      </c>
      <c r="Z191" s="41">
        <v>0</v>
      </c>
      <c r="AA191" s="41">
        <v>0</v>
      </c>
      <c r="AB191" s="41">
        <v>0</v>
      </c>
      <c r="AC191" s="41">
        <v>0</v>
      </c>
      <c r="AD191" s="41">
        <v>0</v>
      </c>
      <c r="AE191" s="41">
        <v>0</v>
      </c>
      <c r="AF191" s="41">
        <v>0</v>
      </c>
      <c r="AG191" s="41">
        <v>0</v>
      </c>
      <c r="AH191" s="41">
        <v>0.1257132512354116</v>
      </c>
      <c r="AI191" s="41">
        <v>0.2911579971592092</v>
      </c>
      <c r="AJ191" s="41">
        <v>0</v>
      </c>
      <c r="AK191" s="41">
        <v>0.23996420596286311</v>
      </c>
      <c r="AL191" s="41">
        <v>0.65683545435748392</v>
      </c>
      <c r="AM191" s="41">
        <v>0.83561408294005912</v>
      </c>
      <c r="AN191" s="41">
        <v>0.10664715276714587</v>
      </c>
      <c r="AO191" s="41">
        <v>0</v>
      </c>
      <c r="AP191" s="41">
        <v>0</v>
      </c>
      <c r="AQ191" s="41">
        <v>0.94226123570720499</v>
      </c>
      <c r="AR191" s="41">
        <v>0.1257132512354116</v>
      </c>
      <c r="AS191" s="79">
        <v>7.4953215070598986</v>
      </c>
      <c r="AT191" s="41">
        <v>0.83561408294005912</v>
      </c>
      <c r="AU191" s="41">
        <v>0.12623846402903099</v>
      </c>
      <c r="AV191" s="41">
        <v>0</v>
      </c>
      <c r="AW191" s="41">
        <v>0</v>
      </c>
      <c r="AX191" s="41">
        <v>0.96185254696909017</v>
      </c>
      <c r="AY191" s="41">
        <v>0.2911579971592092</v>
      </c>
      <c r="AZ191" s="79">
        <v>3.3035415697104686</v>
      </c>
      <c r="BA191" s="41">
        <v>0.83561408294005912</v>
      </c>
      <c r="BB191" s="41">
        <v>0.23288561679617684</v>
      </c>
      <c r="BC191" s="41">
        <v>0</v>
      </c>
      <c r="BD191" s="41">
        <v>0</v>
      </c>
      <c r="BE191" s="41">
        <v>1.0684996997362362</v>
      </c>
      <c r="BF191" s="41">
        <v>0.41687124839462086</v>
      </c>
      <c r="BG191" s="41">
        <v>8.4320728799718179</v>
      </c>
      <c r="BH191" s="79">
        <v>2.5631407871160432</v>
      </c>
      <c r="BI191" s="41">
        <v>5.7614460824242091</v>
      </c>
      <c r="BJ191" s="41">
        <v>13.3437890247395</v>
      </c>
      <c r="BK191" s="41">
        <v>0</v>
      </c>
      <c r="BL191" s="41">
        <v>10.997574406677439</v>
      </c>
      <c r="BM191" s="41">
        <v>30.102809513841148</v>
      </c>
      <c r="BN191" s="41">
        <v>0.83561408294005912</v>
      </c>
      <c r="BO191" s="41">
        <v>-9.5558623522515776E-2</v>
      </c>
      <c r="BP191" s="41">
        <v>0.23288561679617684</v>
      </c>
      <c r="BQ191" s="41">
        <v>0</v>
      </c>
      <c r="BR191" s="41">
        <v>0</v>
      </c>
      <c r="BS191" s="41">
        <v>0</v>
      </c>
      <c r="BT191" s="41">
        <v>0</v>
      </c>
      <c r="BU191" s="41">
        <v>0</v>
      </c>
      <c r="BV191" s="41">
        <v>0</v>
      </c>
      <c r="BW191" s="41">
        <v>0</v>
      </c>
      <c r="BX191" s="41">
        <v>0.5599142688323685</v>
      </c>
      <c r="BY191" s="41">
        <v>9.6921185525115458E-2</v>
      </c>
      <c r="BZ191" s="41">
        <v>0</v>
      </c>
      <c r="CA191" s="41">
        <v>0</v>
      </c>
      <c r="CB191" s="41">
        <v>0.97294107621372017</v>
      </c>
      <c r="CC191" s="41">
        <v>0.65683545435748392</v>
      </c>
      <c r="CD191" s="79">
        <v>1.420133054139552</v>
      </c>
      <c r="CE191" s="41">
        <v>23.809104915222353</v>
      </c>
      <c r="CF191" s="41">
        <v>1.5252723093020323E-2</v>
      </c>
      <c r="CG191" s="41">
        <v>-1.5492555954903539E-3</v>
      </c>
      <c r="CH191" s="41">
        <v>1.3703467497529969E-2</v>
      </c>
      <c r="CI191" s="41">
        <v>7.6262893780622591E-4</v>
      </c>
      <c r="CJ191" s="41">
        <v>-7.7462779774517646E-5</v>
      </c>
      <c r="CK191" s="41">
        <v>6.8516615803170824E-4</v>
      </c>
      <c r="CL191" s="41"/>
      <c r="CM191" s="41">
        <v>-1.3241500816156869E-2</v>
      </c>
      <c r="CN191" s="41"/>
      <c r="CO191" s="41">
        <v>0</v>
      </c>
      <c r="CP191" s="41">
        <v>0</v>
      </c>
      <c r="CQ191" s="41">
        <v>-9.5558623522515776E-2</v>
      </c>
      <c r="CR191" s="41">
        <v>0</v>
      </c>
      <c r="CS191" s="41">
        <v>0</v>
      </c>
      <c r="CT191" s="41">
        <v>-9.5558623522515776E-2</v>
      </c>
      <c r="CU191" s="41">
        <v>0</v>
      </c>
      <c r="CV191" s="41">
        <v>9999</v>
      </c>
      <c r="CW191" s="87">
        <v>0</v>
      </c>
    </row>
    <row r="192" spans="1:101" s="21" customFormat="1">
      <c r="A192" s="21" t="s">
        <v>608</v>
      </c>
      <c r="C192" s="41">
        <v>18</v>
      </c>
      <c r="D192" s="41">
        <v>1.493805</v>
      </c>
      <c r="E192" s="41">
        <v>-1.3110396749999999E-2</v>
      </c>
      <c r="F192" s="41">
        <v>0.48460592762557725</v>
      </c>
      <c r="G192" s="41">
        <v>0</v>
      </c>
      <c r="H192" s="41">
        <v>0</v>
      </c>
      <c r="I192" s="41"/>
      <c r="J192" s="41"/>
      <c r="K192" s="41"/>
      <c r="L192" s="41">
        <v>1.6055346059078448</v>
      </c>
      <c r="M192" s="41">
        <v>3.0181862185274126E-4</v>
      </c>
      <c r="N192" s="41">
        <v>2.9964023038883084E-4</v>
      </c>
      <c r="O192" s="41">
        <v>-1.3241500816156869E-2</v>
      </c>
      <c r="P192" s="41">
        <v>0</v>
      </c>
      <c r="Q192" s="41">
        <v>0</v>
      </c>
      <c r="R192" s="41">
        <v>9.6636895577876969E-2</v>
      </c>
      <c r="S192" s="41">
        <v>0.22331316729162842</v>
      </c>
      <c r="T192" s="41">
        <v>0</v>
      </c>
      <c r="U192" s="41">
        <v>0.23996420596286311</v>
      </c>
      <c r="V192" s="41">
        <v>2.9076355657534636E-2</v>
      </c>
      <c r="W192" s="41">
        <v>6.7844829867580808E-2</v>
      </c>
      <c r="X192" s="41">
        <v>0</v>
      </c>
      <c r="Y192" s="41">
        <v>0</v>
      </c>
      <c r="Z192" s="41">
        <v>0</v>
      </c>
      <c r="AA192" s="41">
        <v>0</v>
      </c>
      <c r="AB192" s="41">
        <v>0</v>
      </c>
      <c r="AC192" s="41">
        <v>0</v>
      </c>
      <c r="AD192" s="41">
        <v>0</v>
      </c>
      <c r="AE192" s="41">
        <v>0</v>
      </c>
      <c r="AF192" s="41">
        <v>0</v>
      </c>
      <c r="AG192" s="41">
        <v>0</v>
      </c>
      <c r="AH192" s="41">
        <v>0.1257132512354116</v>
      </c>
      <c r="AI192" s="41">
        <v>0.2911579971592092</v>
      </c>
      <c r="AJ192" s="41">
        <v>0</v>
      </c>
      <c r="AK192" s="41">
        <v>0.23996420596286311</v>
      </c>
      <c r="AL192" s="41">
        <v>0.65683545435748392</v>
      </c>
      <c r="AM192" s="41">
        <v>0.83561408294005912</v>
      </c>
      <c r="AN192" s="41">
        <v>0.10664715276714587</v>
      </c>
      <c r="AO192" s="41">
        <v>0</v>
      </c>
      <c r="AP192" s="41">
        <v>0</v>
      </c>
      <c r="AQ192" s="41">
        <v>0.94226123570720499</v>
      </c>
      <c r="AR192" s="41">
        <v>0.1257132512354116</v>
      </c>
      <c r="AS192" s="79">
        <v>7.4953215070598986</v>
      </c>
      <c r="AT192" s="41">
        <v>0.83561408294005912</v>
      </c>
      <c r="AU192" s="41">
        <v>0.12623846402903099</v>
      </c>
      <c r="AV192" s="41">
        <v>0</v>
      </c>
      <c r="AW192" s="41">
        <v>0</v>
      </c>
      <c r="AX192" s="41">
        <v>0.96185254696909017</v>
      </c>
      <c r="AY192" s="41">
        <v>0.2911579971592092</v>
      </c>
      <c r="AZ192" s="79">
        <v>3.3035415697104686</v>
      </c>
      <c r="BA192" s="41">
        <v>0.83561408294005912</v>
      </c>
      <c r="BB192" s="41">
        <v>0.23288561679617684</v>
      </c>
      <c r="BC192" s="41">
        <v>0</v>
      </c>
      <c r="BD192" s="41">
        <v>0</v>
      </c>
      <c r="BE192" s="41">
        <v>1.0684996997362362</v>
      </c>
      <c r="BF192" s="41">
        <v>0.41687124839462086</v>
      </c>
      <c r="BG192" s="41">
        <v>8.4320728799718179</v>
      </c>
      <c r="BH192" s="79">
        <v>2.5631407871160432</v>
      </c>
      <c r="BI192" s="41">
        <v>5.7614460824242091</v>
      </c>
      <c r="BJ192" s="41">
        <v>13.3437890247395</v>
      </c>
      <c r="BK192" s="41">
        <v>0</v>
      </c>
      <c r="BL192" s="41">
        <v>10.997574406677439</v>
      </c>
      <c r="BM192" s="41">
        <v>30.102809513841148</v>
      </c>
      <c r="BN192" s="41">
        <v>0.83561408294005912</v>
      </c>
      <c r="BO192" s="41">
        <v>-9.5558623522515776E-2</v>
      </c>
      <c r="BP192" s="41">
        <v>0.23288561679617684</v>
      </c>
      <c r="BQ192" s="41">
        <v>0</v>
      </c>
      <c r="BR192" s="41">
        <v>0</v>
      </c>
      <c r="BS192" s="41">
        <v>0</v>
      </c>
      <c r="BT192" s="41">
        <v>0</v>
      </c>
      <c r="BU192" s="41">
        <v>0</v>
      </c>
      <c r="BV192" s="41">
        <v>0</v>
      </c>
      <c r="BW192" s="41">
        <v>0</v>
      </c>
      <c r="BX192" s="41">
        <v>0.5599142688323685</v>
      </c>
      <c r="BY192" s="41">
        <v>9.6921185525115458E-2</v>
      </c>
      <c r="BZ192" s="41">
        <v>0</v>
      </c>
      <c r="CA192" s="41">
        <v>0</v>
      </c>
      <c r="CB192" s="41">
        <v>0.97294107621372017</v>
      </c>
      <c r="CC192" s="41">
        <v>0.65683545435748392</v>
      </c>
      <c r="CD192" s="79">
        <v>1.420133054139552</v>
      </c>
      <c r="CE192" s="41">
        <v>23.809104915222353</v>
      </c>
      <c r="CF192" s="41">
        <v>1.5252723093020323E-2</v>
      </c>
      <c r="CG192" s="41">
        <v>-1.5492555954903539E-3</v>
      </c>
      <c r="CH192" s="41">
        <v>1.3703467497529969E-2</v>
      </c>
      <c r="CI192" s="41">
        <v>7.6262893780622591E-4</v>
      </c>
      <c r="CJ192" s="41">
        <v>-7.7462779774517646E-5</v>
      </c>
      <c r="CK192" s="41">
        <v>6.8516615803170824E-4</v>
      </c>
      <c r="CL192" s="41"/>
      <c r="CM192" s="41">
        <v>-1.3241500816156869E-2</v>
      </c>
      <c r="CN192" s="41"/>
      <c r="CO192" s="41">
        <v>0</v>
      </c>
      <c r="CP192" s="41">
        <v>0</v>
      </c>
      <c r="CQ192" s="41">
        <v>-9.5558623522515776E-2</v>
      </c>
      <c r="CR192" s="41">
        <v>0</v>
      </c>
      <c r="CS192" s="41">
        <v>0</v>
      </c>
      <c r="CT192" s="41">
        <v>-9.5558623522515776E-2</v>
      </c>
      <c r="CU192" s="41">
        <v>0</v>
      </c>
      <c r="CV192" s="41">
        <v>9999</v>
      </c>
      <c r="CW192" s="87">
        <v>0</v>
      </c>
    </row>
    <row r="193" spans="1:131" s="21" customFormat="1">
      <c r="A193" s="21" t="s">
        <v>604</v>
      </c>
      <c r="C193" s="41">
        <v>18</v>
      </c>
      <c r="D193" s="41">
        <v>1.493805</v>
      </c>
      <c r="E193" s="41">
        <v>-1.3110396749999999E-2</v>
      </c>
      <c r="F193" s="41">
        <v>0.48460592762557725</v>
      </c>
      <c r="G193" s="41">
        <v>0</v>
      </c>
      <c r="H193" s="41">
        <v>0</v>
      </c>
      <c r="I193" s="41"/>
      <c r="J193" s="41"/>
      <c r="K193" s="41"/>
      <c r="L193" s="41">
        <v>1.6055346059078448</v>
      </c>
      <c r="M193" s="41">
        <v>3.0181862185274126E-4</v>
      </c>
      <c r="N193" s="41">
        <v>2.9964023038883084E-4</v>
      </c>
      <c r="O193" s="41">
        <v>-1.3241500816156869E-2</v>
      </c>
      <c r="P193" s="41">
        <v>0</v>
      </c>
      <c r="Q193" s="41">
        <v>0</v>
      </c>
      <c r="R193" s="41">
        <v>9.6636895577876969E-2</v>
      </c>
      <c r="S193" s="41">
        <v>0.22331316729162842</v>
      </c>
      <c r="T193" s="41">
        <v>0</v>
      </c>
      <c r="U193" s="41">
        <v>0.23996420596286311</v>
      </c>
      <c r="V193" s="41">
        <v>2.9076355657534636E-2</v>
      </c>
      <c r="W193" s="41">
        <v>6.7844829867580808E-2</v>
      </c>
      <c r="X193" s="41">
        <v>0</v>
      </c>
      <c r="Y193" s="41">
        <v>0</v>
      </c>
      <c r="Z193" s="41">
        <v>0</v>
      </c>
      <c r="AA193" s="41">
        <v>0</v>
      </c>
      <c r="AB193" s="41">
        <v>0</v>
      </c>
      <c r="AC193" s="41">
        <v>0</v>
      </c>
      <c r="AD193" s="41">
        <v>0</v>
      </c>
      <c r="AE193" s="41">
        <v>0</v>
      </c>
      <c r="AF193" s="41">
        <v>0</v>
      </c>
      <c r="AG193" s="41">
        <v>0</v>
      </c>
      <c r="AH193" s="41">
        <v>0.1257132512354116</v>
      </c>
      <c r="AI193" s="41">
        <v>0.2911579971592092</v>
      </c>
      <c r="AJ193" s="41">
        <v>0</v>
      </c>
      <c r="AK193" s="41">
        <v>0.23996420596286311</v>
      </c>
      <c r="AL193" s="41">
        <v>0.65683545435748392</v>
      </c>
      <c r="AM193" s="41">
        <v>0.83561408294005912</v>
      </c>
      <c r="AN193" s="41">
        <v>0.10664715276714587</v>
      </c>
      <c r="AO193" s="41">
        <v>0</v>
      </c>
      <c r="AP193" s="41">
        <v>0</v>
      </c>
      <c r="AQ193" s="41">
        <v>0.94226123570720499</v>
      </c>
      <c r="AR193" s="41">
        <v>0.1257132512354116</v>
      </c>
      <c r="AS193" s="79">
        <v>7.4953215070598986</v>
      </c>
      <c r="AT193" s="41">
        <v>0.83561408294005912</v>
      </c>
      <c r="AU193" s="41">
        <v>0.12623846402903099</v>
      </c>
      <c r="AV193" s="41">
        <v>0</v>
      </c>
      <c r="AW193" s="41">
        <v>0</v>
      </c>
      <c r="AX193" s="41">
        <v>0.96185254696909017</v>
      </c>
      <c r="AY193" s="41">
        <v>0.2911579971592092</v>
      </c>
      <c r="AZ193" s="79">
        <v>3.3035415697104686</v>
      </c>
      <c r="BA193" s="41">
        <v>0.83561408294005912</v>
      </c>
      <c r="BB193" s="41">
        <v>0.23288561679617684</v>
      </c>
      <c r="BC193" s="41">
        <v>0</v>
      </c>
      <c r="BD193" s="41">
        <v>0</v>
      </c>
      <c r="BE193" s="41">
        <v>1.0684996997362362</v>
      </c>
      <c r="BF193" s="41">
        <v>0.41687124839462086</v>
      </c>
      <c r="BG193" s="41">
        <v>8.4320728799718179</v>
      </c>
      <c r="BH193" s="79">
        <v>2.5631407871160432</v>
      </c>
      <c r="BI193" s="41">
        <v>5.7614460824242091</v>
      </c>
      <c r="BJ193" s="41">
        <v>13.3437890247395</v>
      </c>
      <c r="BK193" s="41">
        <v>0</v>
      </c>
      <c r="BL193" s="41">
        <v>10.997574406677439</v>
      </c>
      <c r="BM193" s="41">
        <v>30.102809513841148</v>
      </c>
      <c r="BN193" s="41">
        <v>0.83561408294005912</v>
      </c>
      <c r="BO193" s="41">
        <v>-9.5558623522515776E-2</v>
      </c>
      <c r="BP193" s="41">
        <v>0.23288561679617684</v>
      </c>
      <c r="BQ193" s="41">
        <v>0</v>
      </c>
      <c r="BR193" s="41">
        <v>0</v>
      </c>
      <c r="BS193" s="41">
        <v>0</v>
      </c>
      <c r="BT193" s="41">
        <v>0</v>
      </c>
      <c r="BU193" s="41">
        <v>0</v>
      </c>
      <c r="BV193" s="41">
        <v>0</v>
      </c>
      <c r="BW193" s="41">
        <v>0</v>
      </c>
      <c r="BX193" s="41">
        <v>0.5599142688323685</v>
      </c>
      <c r="BY193" s="41">
        <v>9.6921185525115458E-2</v>
      </c>
      <c r="BZ193" s="41">
        <v>0</v>
      </c>
      <c r="CA193" s="41">
        <v>0</v>
      </c>
      <c r="CB193" s="41">
        <v>0.97294107621372017</v>
      </c>
      <c r="CC193" s="41">
        <v>0.65683545435748392</v>
      </c>
      <c r="CD193" s="79">
        <v>1.420133054139552</v>
      </c>
      <c r="CE193" s="41">
        <v>23.809104915222353</v>
      </c>
      <c r="CF193" s="41">
        <v>1.5252723093020323E-2</v>
      </c>
      <c r="CG193" s="41">
        <v>-1.5492555954903539E-3</v>
      </c>
      <c r="CH193" s="41">
        <v>1.3703467497529969E-2</v>
      </c>
      <c r="CI193" s="41">
        <v>7.6262893780622591E-4</v>
      </c>
      <c r="CJ193" s="41">
        <v>-7.7462779774517646E-5</v>
      </c>
      <c r="CK193" s="41">
        <v>6.8516615803170824E-4</v>
      </c>
      <c r="CL193" s="41"/>
      <c r="CM193" s="41">
        <v>-1.3241500816156869E-2</v>
      </c>
      <c r="CN193" s="41"/>
      <c r="CO193" s="41">
        <v>0</v>
      </c>
      <c r="CP193" s="41">
        <v>0</v>
      </c>
      <c r="CQ193" s="41">
        <v>-9.5558623522515776E-2</v>
      </c>
      <c r="CR193" s="41">
        <v>0</v>
      </c>
      <c r="CS193" s="41">
        <v>0</v>
      </c>
      <c r="CT193" s="41">
        <v>-9.5558623522515776E-2</v>
      </c>
      <c r="CU193" s="41">
        <v>0</v>
      </c>
      <c r="CV193" s="41">
        <v>9999</v>
      </c>
      <c r="CW193" s="87">
        <v>0</v>
      </c>
    </row>
    <row r="194" spans="1:131" s="21" customFormat="1">
      <c r="A194" s="21" t="s">
        <v>617</v>
      </c>
      <c r="C194" s="41">
        <v>18</v>
      </c>
      <c r="D194" s="41">
        <v>1.493805</v>
      </c>
      <c r="E194" s="41">
        <v>-1.3110396749999999E-2</v>
      </c>
      <c r="F194" s="41">
        <v>0.48460592762557725</v>
      </c>
      <c r="G194" s="41">
        <v>0</v>
      </c>
      <c r="H194" s="41">
        <v>0</v>
      </c>
      <c r="I194" s="41"/>
      <c r="J194" s="41"/>
      <c r="K194" s="41"/>
      <c r="L194" s="41">
        <v>1.6055346059078448</v>
      </c>
      <c r="M194" s="41">
        <v>3.0181862185274126E-4</v>
      </c>
      <c r="N194" s="41">
        <v>2.9964023038883084E-4</v>
      </c>
      <c r="O194" s="41">
        <v>-1.3241500816156869E-2</v>
      </c>
      <c r="P194" s="41">
        <v>0</v>
      </c>
      <c r="Q194" s="41">
        <v>0</v>
      </c>
      <c r="R194" s="41">
        <v>9.6636895577876969E-2</v>
      </c>
      <c r="S194" s="41">
        <v>0.22331316729162842</v>
      </c>
      <c r="T194" s="41">
        <v>0</v>
      </c>
      <c r="U194" s="41">
        <v>0.23996420596286311</v>
      </c>
      <c r="V194" s="41">
        <v>2.9076355657534636E-2</v>
      </c>
      <c r="W194" s="41">
        <v>6.7844829867580808E-2</v>
      </c>
      <c r="X194" s="41">
        <v>0</v>
      </c>
      <c r="Y194" s="41">
        <v>0</v>
      </c>
      <c r="Z194" s="41">
        <v>0</v>
      </c>
      <c r="AA194" s="41">
        <v>0</v>
      </c>
      <c r="AB194" s="41">
        <v>0</v>
      </c>
      <c r="AC194" s="41">
        <v>0</v>
      </c>
      <c r="AD194" s="41">
        <v>0</v>
      </c>
      <c r="AE194" s="41">
        <v>0</v>
      </c>
      <c r="AF194" s="41">
        <v>0</v>
      </c>
      <c r="AG194" s="41">
        <v>0</v>
      </c>
      <c r="AH194" s="41">
        <v>0.1257132512354116</v>
      </c>
      <c r="AI194" s="41">
        <v>0.2911579971592092</v>
      </c>
      <c r="AJ194" s="41">
        <v>0</v>
      </c>
      <c r="AK194" s="41">
        <v>0.23996420596286311</v>
      </c>
      <c r="AL194" s="41">
        <v>0.65683545435748392</v>
      </c>
      <c r="AM194" s="41">
        <v>0.83561408294005912</v>
      </c>
      <c r="AN194" s="41">
        <v>0.10664715276714587</v>
      </c>
      <c r="AO194" s="41">
        <v>0</v>
      </c>
      <c r="AP194" s="41">
        <v>0</v>
      </c>
      <c r="AQ194" s="41">
        <v>0.94226123570720499</v>
      </c>
      <c r="AR194" s="41">
        <v>0.1257132512354116</v>
      </c>
      <c r="AS194" s="79">
        <v>7.4953215070598986</v>
      </c>
      <c r="AT194" s="41">
        <v>0.83561408294005912</v>
      </c>
      <c r="AU194" s="41">
        <v>0.12623846402903099</v>
      </c>
      <c r="AV194" s="41">
        <v>0</v>
      </c>
      <c r="AW194" s="41">
        <v>0</v>
      </c>
      <c r="AX194" s="41">
        <v>0.96185254696909017</v>
      </c>
      <c r="AY194" s="41">
        <v>0.2911579971592092</v>
      </c>
      <c r="AZ194" s="79">
        <v>3.3035415697104686</v>
      </c>
      <c r="BA194" s="41">
        <v>0.83561408294005912</v>
      </c>
      <c r="BB194" s="41">
        <v>0.23288561679617684</v>
      </c>
      <c r="BC194" s="41">
        <v>0</v>
      </c>
      <c r="BD194" s="41">
        <v>0</v>
      </c>
      <c r="BE194" s="41">
        <v>1.0684996997362362</v>
      </c>
      <c r="BF194" s="41">
        <v>0.41687124839462086</v>
      </c>
      <c r="BG194" s="41">
        <v>8.4320728799718179</v>
      </c>
      <c r="BH194" s="79">
        <v>2.5631407871160432</v>
      </c>
      <c r="BI194" s="41">
        <v>5.7614460824242091</v>
      </c>
      <c r="BJ194" s="41">
        <v>13.3437890247395</v>
      </c>
      <c r="BK194" s="41">
        <v>0</v>
      </c>
      <c r="BL194" s="41">
        <v>10.997574406677439</v>
      </c>
      <c r="BM194" s="41">
        <v>30.102809513841148</v>
      </c>
      <c r="BN194" s="41">
        <v>0.83561408294005912</v>
      </c>
      <c r="BO194" s="41">
        <v>-9.5558623522515776E-2</v>
      </c>
      <c r="BP194" s="41">
        <v>0.23288561679617684</v>
      </c>
      <c r="BQ194" s="41">
        <v>0</v>
      </c>
      <c r="BR194" s="41">
        <v>0</v>
      </c>
      <c r="BS194" s="41">
        <v>0</v>
      </c>
      <c r="BT194" s="41">
        <v>0</v>
      </c>
      <c r="BU194" s="41">
        <v>0</v>
      </c>
      <c r="BV194" s="41">
        <v>0</v>
      </c>
      <c r="BW194" s="41">
        <v>0</v>
      </c>
      <c r="BX194" s="41">
        <v>0.5599142688323685</v>
      </c>
      <c r="BY194" s="41">
        <v>9.6921185525115458E-2</v>
      </c>
      <c r="BZ194" s="41">
        <v>0</v>
      </c>
      <c r="CA194" s="41">
        <v>0</v>
      </c>
      <c r="CB194" s="41">
        <v>0.97294107621372017</v>
      </c>
      <c r="CC194" s="41">
        <v>0.65683545435748392</v>
      </c>
      <c r="CD194" s="79">
        <v>1.420133054139552</v>
      </c>
      <c r="CE194" s="41">
        <v>23.809104915222353</v>
      </c>
      <c r="CF194" s="41">
        <v>1.5252723093020323E-2</v>
      </c>
      <c r="CG194" s="41">
        <v>-1.5492555954903539E-3</v>
      </c>
      <c r="CH194" s="41">
        <v>1.3703467497529969E-2</v>
      </c>
      <c r="CI194" s="41">
        <v>7.6262893780622591E-4</v>
      </c>
      <c r="CJ194" s="41">
        <v>-7.7462779774517646E-5</v>
      </c>
      <c r="CK194" s="41">
        <v>6.8516615803170824E-4</v>
      </c>
      <c r="CL194" s="41"/>
      <c r="CM194" s="41">
        <v>-1.3241500816156869E-2</v>
      </c>
      <c r="CN194" s="41"/>
      <c r="CO194" s="41">
        <v>0</v>
      </c>
      <c r="CP194" s="41">
        <v>0</v>
      </c>
      <c r="CQ194" s="41">
        <v>-9.5558623522515776E-2</v>
      </c>
      <c r="CR194" s="41">
        <v>0</v>
      </c>
      <c r="CS194" s="41">
        <v>0</v>
      </c>
      <c r="CT194" s="41">
        <v>-9.5558623522515776E-2</v>
      </c>
      <c r="CU194" s="41">
        <v>0</v>
      </c>
      <c r="CV194" s="41">
        <v>9999</v>
      </c>
      <c r="CW194" s="87">
        <v>0</v>
      </c>
    </row>
    <row r="195" spans="1:131" s="21" customFormat="1">
      <c r="A195" s="21" t="s">
        <v>618</v>
      </c>
      <c r="C195" s="41">
        <v>18</v>
      </c>
      <c r="D195" s="41">
        <v>1.493805</v>
      </c>
      <c r="E195" s="41">
        <v>-1.3110396749999999E-2</v>
      </c>
      <c r="F195" s="41">
        <v>0.48460592762557725</v>
      </c>
      <c r="G195" s="41">
        <v>0</v>
      </c>
      <c r="H195" s="41">
        <v>0</v>
      </c>
      <c r="I195" s="41"/>
      <c r="J195" s="41"/>
      <c r="K195" s="41"/>
      <c r="L195" s="41">
        <v>1.6055346059078448</v>
      </c>
      <c r="M195" s="41">
        <v>3.0181862185274126E-4</v>
      </c>
      <c r="N195" s="41">
        <v>2.9964023038883084E-4</v>
      </c>
      <c r="O195" s="41">
        <v>-1.3241500816156869E-2</v>
      </c>
      <c r="P195" s="41">
        <v>0</v>
      </c>
      <c r="Q195" s="41">
        <v>0</v>
      </c>
      <c r="R195" s="41">
        <v>9.6636895577876969E-2</v>
      </c>
      <c r="S195" s="41">
        <v>0.22331316729162842</v>
      </c>
      <c r="T195" s="41">
        <v>0</v>
      </c>
      <c r="U195" s="41">
        <v>0.23996420596286311</v>
      </c>
      <c r="V195" s="41">
        <v>2.9076355657534636E-2</v>
      </c>
      <c r="W195" s="41">
        <v>6.7844829867580808E-2</v>
      </c>
      <c r="X195" s="41">
        <v>0</v>
      </c>
      <c r="Y195" s="41">
        <v>0</v>
      </c>
      <c r="Z195" s="41">
        <v>0</v>
      </c>
      <c r="AA195" s="41">
        <v>0</v>
      </c>
      <c r="AB195" s="41">
        <v>0</v>
      </c>
      <c r="AC195" s="41">
        <v>0</v>
      </c>
      <c r="AD195" s="41">
        <v>0</v>
      </c>
      <c r="AE195" s="41">
        <v>0</v>
      </c>
      <c r="AF195" s="41">
        <v>0</v>
      </c>
      <c r="AG195" s="41">
        <v>0</v>
      </c>
      <c r="AH195" s="41">
        <v>0.1257132512354116</v>
      </c>
      <c r="AI195" s="41">
        <v>0.2911579971592092</v>
      </c>
      <c r="AJ195" s="41">
        <v>0</v>
      </c>
      <c r="AK195" s="41">
        <v>0.23996420596286311</v>
      </c>
      <c r="AL195" s="41">
        <v>0.65683545435748392</v>
      </c>
      <c r="AM195" s="41">
        <v>0.83561408294005912</v>
      </c>
      <c r="AN195" s="41">
        <v>0.10664715276714587</v>
      </c>
      <c r="AO195" s="41">
        <v>0</v>
      </c>
      <c r="AP195" s="41">
        <v>0</v>
      </c>
      <c r="AQ195" s="41">
        <v>0.94226123570720499</v>
      </c>
      <c r="AR195" s="41">
        <v>0.1257132512354116</v>
      </c>
      <c r="AS195" s="79">
        <v>7.4953215070598986</v>
      </c>
      <c r="AT195" s="41">
        <v>0.83561408294005912</v>
      </c>
      <c r="AU195" s="41">
        <v>0.12623846402903099</v>
      </c>
      <c r="AV195" s="41">
        <v>0</v>
      </c>
      <c r="AW195" s="41">
        <v>0</v>
      </c>
      <c r="AX195" s="41">
        <v>0.96185254696909017</v>
      </c>
      <c r="AY195" s="41">
        <v>0.2911579971592092</v>
      </c>
      <c r="AZ195" s="79">
        <v>3.3035415697104686</v>
      </c>
      <c r="BA195" s="41">
        <v>0.83561408294005912</v>
      </c>
      <c r="BB195" s="41">
        <v>0.23288561679617684</v>
      </c>
      <c r="BC195" s="41">
        <v>0</v>
      </c>
      <c r="BD195" s="41">
        <v>0</v>
      </c>
      <c r="BE195" s="41">
        <v>1.0684996997362362</v>
      </c>
      <c r="BF195" s="41">
        <v>0.41687124839462086</v>
      </c>
      <c r="BG195" s="41">
        <v>8.4320728799718179</v>
      </c>
      <c r="BH195" s="79">
        <v>2.5631407871160432</v>
      </c>
      <c r="BI195" s="41">
        <v>5.7614460824242091</v>
      </c>
      <c r="BJ195" s="41">
        <v>13.3437890247395</v>
      </c>
      <c r="BK195" s="41">
        <v>0</v>
      </c>
      <c r="BL195" s="41">
        <v>10.997574406677439</v>
      </c>
      <c r="BM195" s="41">
        <v>30.102809513841148</v>
      </c>
      <c r="BN195" s="41">
        <v>0.83561408294005912</v>
      </c>
      <c r="BO195" s="41">
        <v>-9.5558623522515776E-2</v>
      </c>
      <c r="BP195" s="41">
        <v>0.23288561679617684</v>
      </c>
      <c r="BQ195" s="41">
        <v>0</v>
      </c>
      <c r="BR195" s="41">
        <v>0</v>
      </c>
      <c r="BS195" s="41">
        <v>0</v>
      </c>
      <c r="BT195" s="41">
        <v>0</v>
      </c>
      <c r="BU195" s="41">
        <v>0</v>
      </c>
      <c r="BV195" s="41">
        <v>0</v>
      </c>
      <c r="BW195" s="41">
        <v>0</v>
      </c>
      <c r="BX195" s="41">
        <v>0.5599142688323685</v>
      </c>
      <c r="BY195" s="41">
        <v>9.6921185525115458E-2</v>
      </c>
      <c r="BZ195" s="41">
        <v>0</v>
      </c>
      <c r="CA195" s="41">
        <v>0</v>
      </c>
      <c r="CB195" s="41">
        <v>0.97294107621372017</v>
      </c>
      <c r="CC195" s="41">
        <v>0.65683545435748392</v>
      </c>
      <c r="CD195" s="79">
        <v>1.420133054139552</v>
      </c>
      <c r="CE195" s="41">
        <v>23.809104915222353</v>
      </c>
      <c r="CF195" s="41">
        <v>1.5252723093020323E-2</v>
      </c>
      <c r="CG195" s="41">
        <v>-1.5492555954903539E-3</v>
      </c>
      <c r="CH195" s="41">
        <v>1.3703467497529969E-2</v>
      </c>
      <c r="CI195" s="41">
        <v>7.6262893780622591E-4</v>
      </c>
      <c r="CJ195" s="41">
        <v>-7.7462779774517646E-5</v>
      </c>
      <c r="CK195" s="41">
        <v>6.8516615803170824E-4</v>
      </c>
      <c r="CL195" s="41"/>
      <c r="CM195" s="41">
        <v>-1.3241500816156869E-2</v>
      </c>
      <c r="CN195" s="41"/>
      <c r="CO195" s="41">
        <v>0</v>
      </c>
      <c r="CP195" s="41">
        <v>0</v>
      </c>
      <c r="CQ195" s="41">
        <v>-9.5558623522515776E-2</v>
      </c>
      <c r="CR195" s="41">
        <v>0</v>
      </c>
      <c r="CS195" s="41">
        <v>0</v>
      </c>
      <c r="CT195" s="41">
        <v>-9.5558623522515776E-2</v>
      </c>
      <c r="CU195" s="41">
        <v>0</v>
      </c>
      <c r="CV195" s="41">
        <v>9999</v>
      </c>
      <c r="CW195" s="87">
        <v>0</v>
      </c>
    </row>
    <row r="196" spans="1:131" s="21" customFormat="1">
      <c r="A196" s="21" t="s">
        <v>619</v>
      </c>
      <c r="C196" s="41">
        <v>18</v>
      </c>
      <c r="D196" s="41">
        <v>1.493805</v>
      </c>
      <c r="E196" s="41">
        <v>-1.3110396749999999E-2</v>
      </c>
      <c r="F196" s="41">
        <v>0.48460592762557725</v>
      </c>
      <c r="G196" s="41">
        <v>0</v>
      </c>
      <c r="H196" s="41">
        <v>0</v>
      </c>
      <c r="I196" s="41"/>
      <c r="J196" s="41"/>
      <c r="K196" s="41"/>
      <c r="L196" s="41">
        <v>1.6055346059078448</v>
      </c>
      <c r="M196" s="41">
        <v>3.0181862185274126E-4</v>
      </c>
      <c r="N196" s="41">
        <v>2.9964023038883084E-4</v>
      </c>
      <c r="O196" s="41">
        <v>-1.3241500816156869E-2</v>
      </c>
      <c r="P196" s="41">
        <v>0</v>
      </c>
      <c r="Q196" s="41">
        <v>0</v>
      </c>
      <c r="R196" s="41">
        <v>9.6636895577876969E-2</v>
      </c>
      <c r="S196" s="41">
        <v>0.22331316729162842</v>
      </c>
      <c r="T196" s="41">
        <v>0</v>
      </c>
      <c r="U196" s="41">
        <v>0.23996420596286311</v>
      </c>
      <c r="V196" s="41">
        <v>2.9076355657534636E-2</v>
      </c>
      <c r="W196" s="41">
        <v>6.7844829867580808E-2</v>
      </c>
      <c r="X196" s="41">
        <v>0</v>
      </c>
      <c r="Y196" s="41">
        <v>0</v>
      </c>
      <c r="Z196" s="41">
        <v>0</v>
      </c>
      <c r="AA196" s="41">
        <v>0</v>
      </c>
      <c r="AB196" s="41">
        <v>0</v>
      </c>
      <c r="AC196" s="41">
        <v>0</v>
      </c>
      <c r="AD196" s="41">
        <v>0</v>
      </c>
      <c r="AE196" s="41">
        <v>0</v>
      </c>
      <c r="AF196" s="41">
        <v>0</v>
      </c>
      <c r="AG196" s="41">
        <v>0</v>
      </c>
      <c r="AH196" s="41">
        <v>0.1257132512354116</v>
      </c>
      <c r="AI196" s="41">
        <v>0.2911579971592092</v>
      </c>
      <c r="AJ196" s="41">
        <v>0</v>
      </c>
      <c r="AK196" s="41">
        <v>0.23996420596286311</v>
      </c>
      <c r="AL196" s="41">
        <v>0.65683545435748392</v>
      </c>
      <c r="AM196" s="41">
        <v>0.83561408294005912</v>
      </c>
      <c r="AN196" s="41">
        <v>0.10664715276714587</v>
      </c>
      <c r="AO196" s="41">
        <v>0</v>
      </c>
      <c r="AP196" s="41">
        <v>0</v>
      </c>
      <c r="AQ196" s="41">
        <v>0.94226123570720499</v>
      </c>
      <c r="AR196" s="41">
        <v>0.1257132512354116</v>
      </c>
      <c r="AS196" s="79">
        <v>7.4953215070598986</v>
      </c>
      <c r="AT196" s="41">
        <v>0.83561408294005912</v>
      </c>
      <c r="AU196" s="41">
        <v>0.12623846402903099</v>
      </c>
      <c r="AV196" s="41">
        <v>0</v>
      </c>
      <c r="AW196" s="41">
        <v>0</v>
      </c>
      <c r="AX196" s="41">
        <v>0.96185254696909017</v>
      </c>
      <c r="AY196" s="41">
        <v>0.2911579971592092</v>
      </c>
      <c r="AZ196" s="79">
        <v>3.3035415697104686</v>
      </c>
      <c r="BA196" s="41">
        <v>0.83561408294005912</v>
      </c>
      <c r="BB196" s="41">
        <v>0.23288561679617684</v>
      </c>
      <c r="BC196" s="41">
        <v>0</v>
      </c>
      <c r="BD196" s="41">
        <v>0</v>
      </c>
      <c r="BE196" s="41">
        <v>1.0684996997362362</v>
      </c>
      <c r="BF196" s="41">
        <v>0.41687124839462086</v>
      </c>
      <c r="BG196" s="41">
        <v>8.4320728799718179</v>
      </c>
      <c r="BH196" s="79">
        <v>2.5631407871160432</v>
      </c>
      <c r="BI196" s="41">
        <v>5.7614460824242091</v>
      </c>
      <c r="BJ196" s="41">
        <v>13.3437890247395</v>
      </c>
      <c r="BK196" s="41">
        <v>0</v>
      </c>
      <c r="BL196" s="41">
        <v>10.997574406677439</v>
      </c>
      <c r="BM196" s="41">
        <v>30.102809513841148</v>
      </c>
      <c r="BN196" s="41">
        <v>0.83561408294005912</v>
      </c>
      <c r="BO196" s="41">
        <v>-9.5558623522515776E-2</v>
      </c>
      <c r="BP196" s="41">
        <v>0.23288561679617684</v>
      </c>
      <c r="BQ196" s="41">
        <v>0</v>
      </c>
      <c r="BR196" s="41">
        <v>0</v>
      </c>
      <c r="BS196" s="41">
        <v>0</v>
      </c>
      <c r="BT196" s="41">
        <v>0</v>
      </c>
      <c r="BU196" s="41">
        <v>0</v>
      </c>
      <c r="BV196" s="41">
        <v>0</v>
      </c>
      <c r="BW196" s="41">
        <v>0</v>
      </c>
      <c r="BX196" s="41">
        <v>0.5599142688323685</v>
      </c>
      <c r="BY196" s="41">
        <v>9.6921185525115458E-2</v>
      </c>
      <c r="BZ196" s="41">
        <v>0</v>
      </c>
      <c r="CA196" s="41">
        <v>0</v>
      </c>
      <c r="CB196" s="41">
        <v>0.97294107621372017</v>
      </c>
      <c r="CC196" s="41">
        <v>0.65683545435748392</v>
      </c>
      <c r="CD196" s="79">
        <v>1.420133054139552</v>
      </c>
      <c r="CE196" s="41">
        <v>23.809104915222353</v>
      </c>
      <c r="CF196" s="41">
        <v>1.5252723093020323E-2</v>
      </c>
      <c r="CG196" s="41">
        <v>-1.5492555954903539E-3</v>
      </c>
      <c r="CH196" s="41">
        <v>1.3703467497529969E-2</v>
      </c>
      <c r="CI196" s="41">
        <v>7.6262893780622591E-4</v>
      </c>
      <c r="CJ196" s="41">
        <v>-7.7462779774517646E-5</v>
      </c>
      <c r="CK196" s="41">
        <v>6.8516615803170824E-4</v>
      </c>
      <c r="CL196" s="41"/>
      <c r="CM196" s="41">
        <v>-1.3241500816156869E-2</v>
      </c>
      <c r="CN196" s="41"/>
      <c r="CO196" s="41">
        <v>0</v>
      </c>
      <c r="CP196" s="41">
        <v>0</v>
      </c>
      <c r="CQ196" s="41">
        <v>-9.5558623522515776E-2</v>
      </c>
      <c r="CR196" s="41">
        <v>0</v>
      </c>
      <c r="CS196" s="41">
        <v>0</v>
      </c>
      <c r="CT196" s="41">
        <v>-9.5558623522515776E-2</v>
      </c>
      <c r="CU196" s="41">
        <v>0</v>
      </c>
      <c r="CV196" s="41">
        <v>9999</v>
      </c>
      <c r="CW196" s="87">
        <v>0</v>
      </c>
    </row>
    <row r="197" spans="1:131" s="21" customFormat="1">
      <c r="A197" s="21" t="s">
        <v>620</v>
      </c>
      <c r="C197" s="41">
        <v>18</v>
      </c>
      <c r="D197" s="41">
        <v>1.493805</v>
      </c>
      <c r="E197" s="41">
        <v>-1.3110396749999999E-2</v>
      </c>
      <c r="F197" s="41">
        <v>0.48460592762557725</v>
      </c>
      <c r="G197" s="41">
        <v>0</v>
      </c>
      <c r="H197" s="41">
        <v>0</v>
      </c>
      <c r="I197" s="41"/>
      <c r="J197" s="41"/>
      <c r="K197" s="41"/>
      <c r="L197" s="41">
        <v>1.6055346059078448</v>
      </c>
      <c r="M197" s="41">
        <v>3.0181862185274126E-4</v>
      </c>
      <c r="N197" s="41">
        <v>2.9964023038883084E-4</v>
      </c>
      <c r="O197" s="41">
        <v>-1.3241500816156869E-2</v>
      </c>
      <c r="P197" s="41">
        <v>0</v>
      </c>
      <c r="Q197" s="41">
        <v>0</v>
      </c>
      <c r="R197" s="41">
        <v>9.6636895577876969E-2</v>
      </c>
      <c r="S197" s="41">
        <v>0.22331316729162842</v>
      </c>
      <c r="T197" s="41">
        <v>0</v>
      </c>
      <c r="U197" s="41">
        <v>0.23996420596286311</v>
      </c>
      <c r="V197" s="41">
        <v>2.9076355657534636E-2</v>
      </c>
      <c r="W197" s="41">
        <v>6.7844829867580808E-2</v>
      </c>
      <c r="X197" s="41">
        <v>0</v>
      </c>
      <c r="Y197" s="41">
        <v>0</v>
      </c>
      <c r="Z197" s="41">
        <v>0</v>
      </c>
      <c r="AA197" s="41">
        <v>0</v>
      </c>
      <c r="AB197" s="41">
        <v>0</v>
      </c>
      <c r="AC197" s="41">
        <v>0</v>
      </c>
      <c r="AD197" s="41">
        <v>0</v>
      </c>
      <c r="AE197" s="41">
        <v>0</v>
      </c>
      <c r="AF197" s="41">
        <v>0</v>
      </c>
      <c r="AG197" s="41">
        <v>0</v>
      </c>
      <c r="AH197" s="41">
        <v>0.1257132512354116</v>
      </c>
      <c r="AI197" s="41">
        <v>0.2911579971592092</v>
      </c>
      <c r="AJ197" s="41">
        <v>0</v>
      </c>
      <c r="AK197" s="41">
        <v>0.23996420596286311</v>
      </c>
      <c r="AL197" s="41">
        <v>0.65683545435748392</v>
      </c>
      <c r="AM197" s="41">
        <v>0.83561408294005912</v>
      </c>
      <c r="AN197" s="41">
        <v>0.10664715276714587</v>
      </c>
      <c r="AO197" s="41">
        <v>0</v>
      </c>
      <c r="AP197" s="41">
        <v>0</v>
      </c>
      <c r="AQ197" s="41">
        <v>0.94226123570720499</v>
      </c>
      <c r="AR197" s="41">
        <v>0.1257132512354116</v>
      </c>
      <c r="AS197" s="79">
        <v>7.4953215070598986</v>
      </c>
      <c r="AT197" s="41">
        <v>0.83561408294005912</v>
      </c>
      <c r="AU197" s="41">
        <v>0.12623846402903099</v>
      </c>
      <c r="AV197" s="41">
        <v>0</v>
      </c>
      <c r="AW197" s="41">
        <v>0</v>
      </c>
      <c r="AX197" s="41">
        <v>0.96185254696909017</v>
      </c>
      <c r="AY197" s="41">
        <v>0.2911579971592092</v>
      </c>
      <c r="AZ197" s="79">
        <v>3.3035415697104686</v>
      </c>
      <c r="BA197" s="41">
        <v>0.83561408294005912</v>
      </c>
      <c r="BB197" s="41">
        <v>0.23288561679617684</v>
      </c>
      <c r="BC197" s="41">
        <v>0</v>
      </c>
      <c r="BD197" s="41">
        <v>0</v>
      </c>
      <c r="BE197" s="41">
        <v>1.0684996997362362</v>
      </c>
      <c r="BF197" s="41">
        <v>0.41687124839462086</v>
      </c>
      <c r="BG197" s="41">
        <v>8.4320728799718179</v>
      </c>
      <c r="BH197" s="79">
        <v>2.5631407871160432</v>
      </c>
      <c r="BI197" s="41">
        <v>5.7614460824242091</v>
      </c>
      <c r="BJ197" s="41">
        <v>13.3437890247395</v>
      </c>
      <c r="BK197" s="41">
        <v>0</v>
      </c>
      <c r="BL197" s="41">
        <v>10.997574406677439</v>
      </c>
      <c r="BM197" s="41">
        <v>30.102809513841148</v>
      </c>
      <c r="BN197" s="41">
        <v>0.83561408294005912</v>
      </c>
      <c r="BO197" s="41">
        <v>-9.5558623522515776E-2</v>
      </c>
      <c r="BP197" s="41">
        <v>0.23288561679617684</v>
      </c>
      <c r="BQ197" s="41">
        <v>0</v>
      </c>
      <c r="BR197" s="41">
        <v>0</v>
      </c>
      <c r="BS197" s="41">
        <v>0</v>
      </c>
      <c r="BT197" s="41">
        <v>0</v>
      </c>
      <c r="BU197" s="41">
        <v>0</v>
      </c>
      <c r="BV197" s="41">
        <v>0</v>
      </c>
      <c r="BW197" s="41">
        <v>0</v>
      </c>
      <c r="BX197" s="41">
        <v>0.5599142688323685</v>
      </c>
      <c r="BY197" s="41">
        <v>9.6921185525115458E-2</v>
      </c>
      <c r="BZ197" s="41">
        <v>0</v>
      </c>
      <c r="CA197" s="41">
        <v>0</v>
      </c>
      <c r="CB197" s="41">
        <v>0.97294107621372017</v>
      </c>
      <c r="CC197" s="41">
        <v>0.65683545435748392</v>
      </c>
      <c r="CD197" s="79">
        <v>1.420133054139552</v>
      </c>
      <c r="CE197" s="41">
        <v>23.809104915222353</v>
      </c>
      <c r="CF197" s="41">
        <v>1.5252723093020323E-2</v>
      </c>
      <c r="CG197" s="41">
        <v>-1.5492555954903539E-3</v>
      </c>
      <c r="CH197" s="41">
        <v>1.3703467497529969E-2</v>
      </c>
      <c r="CI197" s="41">
        <v>7.6262893780622591E-4</v>
      </c>
      <c r="CJ197" s="41">
        <v>-7.7462779774517646E-5</v>
      </c>
      <c r="CK197" s="41">
        <v>6.8516615803170824E-4</v>
      </c>
      <c r="CL197" s="41"/>
      <c r="CM197" s="41">
        <v>-1.3241500816156869E-2</v>
      </c>
      <c r="CN197" s="41"/>
      <c r="CO197" s="41">
        <v>0</v>
      </c>
      <c r="CP197" s="41">
        <v>0</v>
      </c>
      <c r="CQ197" s="41">
        <v>-9.5558623522515776E-2</v>
      </c>
      <c r="CR197" s="41">
        <v>0</v>
      </c>
      <c r="CS197" s="41">
        <v>0</v>
      </c>
      <c r="CT197" s="41">
        <v>-9.5558623522515776E-2</v>
      </c>
      <c r="CU197" s="41">
        <v>0</v>
      </c>
      <c r="CV197" s="41">
        <v>9999</v>
      </c>
      <c r="CW197" s="87">
        <v>0</v>
      </c>
    </row>
    <row r="198" spans="1:131" s="21" customFormat="1">
      <c r="A198" s="21" t="s">
        <v>611</v>
      </c>
      <c r="C198" s="41">
        <v>18</v>
      </c>
      <c r="D198" s="41">
        <v>1.493805</v>
      </c>
      <c r="E198" s="41">
        <v>-1.3110396749999999E-2</v>
      </c>
      <c r="F198" s="41">
        <v>0.48460592762557725</v>
      </c>
      <c r="G198" s="41">
        <v>0</v>
      </c>
      <c r="H198" s="41">
        <v>0</v>
      </c>
      <c r="I198" s="41"/>
      <c r="J198" s="41"/>
      <c r="K198" s="41"/>
      <c r="L198" s="41">
        <v>1.6055346059078448</v>
      </c>
      <c r="M198" s="41">
        <v>3.0181862185274126E-4</v>
      </c>
      <c r="N198" s="41">
        <v>2.9964023038883084E-4</v>
      </c>
      <c r="O198" s="41">
        <v>-1.3241500816156869E-2</v>
      </c>
      <c r="P198" s="41">
        <v>0</v>
      </c>
      <c r="Q198" s="41">
        <v>0</v>
      </c>
      <c r="R198" s="41">
        <v>9.6636895577876969E-2</v>
      </c>
      <c r="S198" s="41">
        <v>0.22331316729162842</v>
      </c>
      <c r="T198" s="41">
        <v>0</v>
      </c>
      <c r="U198" s="41">
        <v>0.23996420596286311</v>
      </c>
      <c r="V198" s="41">
        <v>2.9076355657534636E-2</v>
      </c>
      <c r="W198" s="41">
        <v>6.7844829867580808E-2</v>
      </c>
      <c r="X198" s="41">
        <v>0</v>
      </c>
      <c r="Y198" s="41">
        <v>0</v>
      </c>
      <c r="Z198" s="41">
        <v>0</v>
      </c>
      <c r="AA198" s="41">
        <v>0</v>
      </c>
      <c r="AB198" s="41">
        <v>0</v>
      </c>
      <c r="AC198" s="41">
        <v>0</v>
      </c>
      <c r="AD198" s="41">
        <v>0</v>
      </c>
      <c r="AE198" s="41">
        <v>0</v>
      </c>
      <c r="AF198" s="41">
        <v>0</v>
      </c>
      <c r="AG198" s="41">
        <v>0</v>
      </c>
      <c r="AH198" s="41">
        <v>0.1257132512354116</v>
      </c>
      <c r="AI198" s="41">
        <v>0.2911579971592092</v>
      </c>
      <c r="AJ198" s="41">
        <v>0</v>
      </c>
      <c r="AK198" s="41">
        <v>0.23996420596286311</v>
      </c>
      <c r="AL198" s="41">
        <v>0.65683545435748392</v>
      </c>
      <c r="AM198" s="41">
        <v>0.83561408294005912</v>
      </c>
      <c r="AN198" s="41">
        <v>0.10664715276714587</v>
      </c>
      <c r="AO198" s="41">
        <v>0</v>
      </c>
      <c r="AP198" s="41">
        <v>0</v>
      </c>
      <c r="AQ198" s="41">
        <v>0.94226123570720499</v>
      </c>
      <c r="AR198" s="41">
        <v>0.1257132512354116</v>
      </c>
      <c r="AS198" s="79">
        <v>7.4953215070598986</v>
      </c>
      <c r="AT198" s="41">
        <v>0.83561408294005912</v>
      </c>
      <c r="AU198" s="41">
        <v>0.12623846402903099</v>
      </c>
      <c r="AV198" s="41">
        <v>0</v>
      </c>
      <c r="AW198" s="41">
        <v>0</v>
      </c>
      <c r="AX198" s="41">
        <v>0.96185254696909017</v>
      </c>
      <c r="AY198" s="41">
        <v>0.2911579971592092</v>
      </c>
      <c r="AZ198" s="79">
        <v>3.3035415697104686</v>
      </c>
      <c r="BA198" s="41">
        <v>0.83561408294005912</v>
      </c>
      <c r="BB198" s="41">
        <v>0.23288561679617684</v>
      </c>
      <c r="BC198" s="41">
        <v>0</v>
      </c>
      <c r="BD198" s="41">
        <v>0</v>
      </c>
      <c r="BE198" s="41">
        <v>1.0684996997362362</v>
      </c>
      <c r="BF198" s="41">
        <v>0.41687124839462086</v>
      </c>
      <c r="BG198" s="41">
        <v>8.4320728799718179</v>
      </c>
      <c r="BH198" s="79">
        <v>2.5631407871160432</v>
      </c>
      <c r="BI198" s="41">
        <v>5.7614460824242091</v>
      </c>
      <c r="BJ198" s="41">
        <v>13.3437890247395</v>
      </c>
      <c r="BK198" s="41">
        <v>0</v>
      </c>
      <c r="BL198" s="41">
        <v>10.997574406677439</v>
      </c>
      <c r="BM198" s="41">
        <v>30.102809513841148</v>
      </c>
      <c r="BN198" s="41">
        <v>0.83561408294005912</v>
      </c>
      <c r="BO198" s="41">
        <v>-9.5558623522515776E-2</v>
      </c>
      <c r="BP198" s="41">
        <v>0.23288561679617684</v>
      </c>
      <c r="BQ198" s="41">
        <v>0</v>
      </c>
      <c r="BR198" s="41">
        <v>0</v>
      </c>
      <c r="BS198" s="41">
        <v>0</v>
      </c>
      <c r="BT198" s="41">
        <v>0</v>
      </c>
      <c r="BU198" s="41">
        <v>0</v>
      </c>
      <c r="BV198" s="41">
        <v>0</v>
      </c>
      <c r="BW198" s="41">
        <v>0</v>
      </c>
      <c r="BX198" s="41">
        <v>0.5599142688323685</v>
      </c>
      <c r="BY198" s="41">
        <v>9.6921185525115458E-2</v>
      </c>
      <c r="BZ198" s="41">
        <v>0</v>
      </c>
      <c r="CA198" s="41">
        <v>0</v>
      </c>
      <c r="CB198" s="41">
        <v>0.97294107621372017</v>
      </c>
      <c r="CC198" s="41">
        <v>0.65683545435748392</v>
      </c>
      <c r="CD198" s="79">
        <v>1.420133054139552</v>
      </c>
      <c r="CE198" s="41">
        <v>23.809104915222353</v>
      </c>
      <c r="CF198" s="41">
        <v>1.5252723093020323E-2</v>
      </c>
      <c r="CG198" s="41">
        <v>-1.5492555954903539E-3</v>
      </c>
      <c r="CH198" s="41">
        <v>1.3703467497529969E-2</v>
      </c>
      <c r="CI198" s="41">
        <v>7.6262893780622591E-4</v>
      </c>
      <c r="CJ198" s="41">
        <v>-7.7462779774517646E-5</v>
      </c>
      <c r="CK198" s="41">
        <v>6.8516615803170824E-4</v>
      </c>
      <c r="CL198" s="41"/>
      <c r="CM198" s="41">
        <v>-1.3241500816156869E-2</v>
      </c>
      <c r="CN198" s="41"/>
      <c r="CO198" s="41">
        <v>0</v>
      </c>
      <c r="CP198" s="41">
        <v>0</v>
      </c>
      <c r="CQ198" s="41">
        <v>-9.5558623522515776E-2</v>
      </c>
      <c r="CR198" s="41">
        <v>0</v>
      </c>
      <c r="CS198" s="41">
        <v>0</v>
      </c>
      <c r="CT198" s="41">
        <v>-9.5558623522515776E-2</v>
      </c>
      <c r="CU198" s="41">
        <v>0</v>
      </c>
      <c r="CV198" s="41">
        <v>9999</v>
      </c>
      <c r="CW198" s="87">
        <v>0</v>
      </c>
    </row>
    <row r="199" spans="1:131" s="21" customFormat="1">
      <c r="A199" s="21" t="s">
        <v>605</v>
      </c>
      <c r="C199" s="41">
        <v>18</v>
      </c>
      <c r="D199" s="41">
        <v>1.493805</v>
      </c>
      <c r="E199" s="41">
        <v>-1.3110396749999999E-2</v>
      </c>
      <c r="F199" s="41">
        <v>0.48460592762557725</v>
      </c>
      <c r="G199" s="41">
        <v>0</v>
      </c>
      <c r="H199" s="41">
        <v>0</v>
      </c>
      <c r="I199" s="41"/>
      <c r="J199" s="41"/>
      <c r="K199" s="41"/>
      <c r="L199" s="41">
        <v>1.6055346059078448</v>
      </c>
      <c r="M199" s="41">
        <v>3.0181862185274126E-4</v>
      </c>
      <c r="N199" s="41">
        <v>2.9964023038883084E-4</v>
      </c>
      <c r="O199" s="41">
        <v>-1.3241500816156869E-2</v>
      </c>
      <c r="P199" s="41">
        <v>0</v>
      </c>
      <c r="Q199" s="41">
        <v>0</v>
      </c>
      <c r="R199" s="41">
        <v>9.6636895577876969E-2</v>
      </c>
      <c r="S199" s="41">
        <v>0.22331316729162842</v>
      </c>
      <c r="T199" s="41">
        <v>0</v>
      </c>
      <c r="U199" s="41">
        <v>0.23996420596286311</v>
      </c>
      <c r="V199" s="41">
        <v>2.9076355657534636E-2</v>
      </c>
      <c r="W199" s="41">
        <v>6.7844829867580808E-2</v>
      </c>
      <c r="X199" s="41">
        <v>0</v>
      </c>
      <c r="Y199" s="41">
        <v>0</v>
      </c>
      <c r="Z199" s="41">
        <v>0</v>
      </c>
      <c r="AA199" s="41">
        <v>0</v>
      </c>
      <c r="AB199" s="41">
        <v>0</v>
      </c>
      <c r="AC199" s="41">
        <v>0</v>
      </c>
      <c r="AD199" s="41">
        <v>0</v>
      </c>
      <c r="AE199" s="41">
        <v>0</v>
      </c>
      <c r="AF199" s="41">
        <v>0</v>
      </c>
      <c r="AG199" s="41">
        <v>0</v>
      </c>
      <c r="AH199" s="41">
        <v>0.1257132512354116</v>
      </c>
      <c r="AI199" s="41">
        <v>0.2911579971592092</v>
      </c>
      <c r="AJ199" s="41">
        <v>0</v>
      </c>
      <c r="AK199" s="41">
        <v>0.23996420596286311</v>
      </c>
      <c r="AL199" s="41">
        <v>0.65683545435748392</v>
      </c>
      <c r="AM199" s="41">
        <v>0.83561408294005912</v>
      </c>
      <c r="AN199" s="41">
        <v>0.10664715276714587</v>
      </c>
      <c r="AO199" s="41">
        <v>0</v>
      </c>
      <c r="AP199" s="41">
        <v>0</v>
      </c>
      <c r="AQ199" s="41">
        <v>0.94226123570720499</v>
      </c>
      <c r="AR199" s="41">
        <v>0.1257132512354116</v>
      </c>
      <c r="AS199" s="79">
        <v>7.4953215070598986</v>
      </c>
      <c r="AT199" s="41">
        <v>0.83561408294005912</v>
      </c>
      <c r="AU199" s="41">
        <v>0.12623846402903099</v>
      </c>
      <c r="AV199" s="41">
        <v>0</v>
      </c>
      <c r="AW199" s="41">
        <v>0</v>
      </c>
      <c r="AX199" s="41">
        <v>0.96185254696909017</v>
      </c>
      <c r="AY199" s="41">
        <v>0.2911579971592092</v>
      </c>
      <c r="AZ199" s="79">
        <v>3.3035415697104686</v>
      </c>
      <c r="BA199" s="41">
        <v>0.83561408294005912</v>
      </c>
      <c r="BB199" s="41">
        <v>0.23288561679617684</v>
      </c>
      <c r="BC199" s="41">
        <v>0</v>
      </c>
      <c r="BD199" s="41">
        <v>0</v>
      </c>
      <c r="BE199" s="41">
        <v>1.0684996997362362</v>
      </c>
      <c r="BF199" s="41">
        <v>0.41687124839462086</v>
      </c>
      <c r="BG199" s="41">
        <v>8.4320728799718179</v>
      </c>
      <c r="BH199" s="79">
        <v>2.5631407871160432</v>
      </c>
      <c r="BI199" s="41">
        <v>5.7614460824242091</v>
      </c>
      <c r="BJ199" s="41">
        <v>13.3437890247395</v>
      </c>
      <c r="BK199" s="41">
        <v>0</v>
      </c>
      <c r="BL199" s="41">
        <v>10.997574406677439</v>
      </c>
      <c r="BM199" s="41">
        <v>30.102809513841148</v>
      </c>
      <c r="BN199" s="41">
        <v>0.83561408294005912</v>
      </c>
      <c r="BO199" s="41">
        <v>-9.5558623522515776E-2</v>
      </c>
      <c r="BP199" s="41">
        <v>0.23288561679617684</v>
      </c>
      <c r="BQ199" s="41">
        <v>0</v>
      </c>
      <c r="BR199" s="41">
        <v>0</v>
      </c>
      <c r="BS199" s="41">
        <v>0</v>
      </c>
      <c r="BT199" s="41">
        <v>0</v>
      </c>
      <c r="BU199" s="41">
        <v>0</v>
      </c>
      <c r="BV199" s="41">
        <v>0</v>
      </c>
      <c r="BW199" s="41">
        <v>0</v>
      </c>
      <c r="BX199" s="41">
        <v>0.5599142688323685</v>
      </c>
      <c r="BY199" s="41">
        <v>9.6921185525115458E-2</v>
      </c>
      <c r="BZ199" s="41">
        <v>0</v>
      </c>
      <c r="CA199" s="41">
        <v>0</v>
      </c>
      <c r="CB199" s="41">
        <v>0.97294107621372017</v>
      </c>
      <c r="CC199" s="41">
        <v>0.65683545435748392</v>
      </c>
      <c r="CD199" s="79">
        <v>1.420133054139552</v>
      </c>
      <c r="CE199" s="41">
        <v>23.809104915222353</v>
      </c>
      <c r="CF199" s="41">
        <v>1.5252723093020323E-2</v>
      </c>
      <c r="CG199" s="41">
        <v>-1.5492555954903539E-3</v>
      </c>
      <c r="CH199" s="41">
        <v>1.3703467497529969E-2</v>
      </c>
      <c r="CI199" s="41">
        <v>7.6262893780622591E-4</v>
      </c>
      <c r="CJ199" s="41">
        <v>-7.7462779774517646E-5</v>
      </c>
      <c r="CK199" s="41">
        <v>6.8516615803170824E-4</v>
      </c>
      <c r="CL199" s="41"/>
      <c r="CM199" s="41">
        <v>-1.3241500816156869E-2</v>
      </c>
      <c r="CN199" s="41"/>
      <c r="CO199" s="41">
        <v>0</v>
      </c>
      <c r="CP199" s="41">
        <v>0</v>
      </c>
      <c r="CQ199" s="41">
        <v>-9.5558623522515776E-2</v>
      </c>
      <c r="CR199" s="41">
        <v>0</v>
      </c>
      <c r="CS199" s="41">
        <v>0</v>
      </c>
      <c r="CT199" s="41">
        <v>-9.5558623522515776E-2</v>
      </c>
      <c r="CU199" s="41">
        <v>0</v>
      </c>
      <c r="CV199" s="41">
        <v>9999</v>
      </c>
      <c r="CW199" s="87">
        <v>0</v>
      </c>
    </row>
    <row r="200" spans="1:131" s="21" customFormat="1">
      <c r="A200" s="21" t="s">
        <v>610</v>
      </c>
      <c r="C200" s="41">
        <v>18</v>
      </c>
      <c r="D200" s="41">
        <v>1.493805</v>
      </c>
      <c r="E200" s="41">
        <v>-1.3110396749999999E-2</v>
      </c>
      <c r="F200" s="41">
        <v>0.48460592762557725</v>
      </c>
      <c r="G200" s="41">
        <v>0</v>
      </c>
      <c r="H200" s="41">
        <v>0</v>
      </c>
      <c r="I200" s="41"/>
      <c r="J200" s="41"/>
      <c r="K200" s="41"/>
      <c r="L200" s="41">
        <v>1.6055346059078448</v>
      </c>
      <c r="M200" s="41">
        <v>3.0181862185274126E-4</v>
      </c>
      <c r="N200" s="41">
        <v>2.9964023038883084E-4</v>
      </c>
      <c r="O200" s="41">
        <v>-1.3241500816156869E-2</v>
      </c>
      <c r="P200" s="41">
        <v>0</v>
      </c>
      <c r="Q200" s="41">
        <v>0</v>
      </c>
      <c r="R200" s="41">
        <v>9.6636895577876969E-2</v>
      </c>
      <c r="S200" s="41">
        <v>0.22331316729162842</v>
      </c>
      <c r="T200" s="41">
        <v>0</v>
      </c>
      <c r="U200" s="41">
        <v>0.23996420596286311</v>
      </c>
      <c r="V200" s="41">
        <v>2.9076355657534636E-2</v>
      </c>
      <c r="W200" s="41">
        <v>6.7844829867580808E-2</v>
      </c>
      <c r="X200" s="41">
        <v>0</v>
      </c>
      <c r="Y200" s="41">
        <v>0</v>
      </c>
      <c r="Z200" s="41">
        <v>0</v>
      </c>
      <c r="AA200" s="41">
        <v>0</v>
      </c>
      <c r="AB200" s="41">
        <v>0</v>
      </c>
      <c r="AC200" s="41">
        <v>0</v>
      </c>
      <c r="AD200" s="41">
        <v>0</v>
      </c>
      <c r="AE200" s="41">
        <v>0</v>
      </c>
      <c r="AF200" s="41">
        <v>0</v>
      </c>
      <c r="AG200" s="41">
        <v>0</v>
      </c>
      <c r="AH200" s="41">
        <v>0.1257132512354116</v>
      </c>
      <c r="AI200" s="41">
        <v>0.2911579971592092</v>
      </c>
      <c r="AJ200" s="41">
        <v>0</v>
      </c>
      <c r="AK200" s="41">
        <v>0.23996420596286311</v>
      </c>
      <c r="AL200" s="41">
        <v>0.65683545435748392</v>
      </c>
      <c r="AM200" s="41">
        <v>0.83561408294005912</v>
      </c>
      <c r="AN200" s="41">
        <v>0.10664715276714587</v>
      </c>
      <c r="AO200" s="41">
        <v>0</v>
      </c>
      <c r="AP200" s="41">
        <v>0</v>
      </c>
      <c r="AQ200" s="41">
        <v>0.94226123570720499</v>
      </c>
      <c r="AR200" s="41">
        <v>0.1257132512354116</v>
      </c>
      <c r="AS200" s="79">
        <v>7.4953215070598986</v>
      </c>
      <c r="AT200" s="41">
        <v>0.83561408294005912</v>
      </c>
      <c r="AU200" s="41">
        <v>0.12623846402903099</v>
      </c>
      <c r="AV200" s="41">
        <v>0</v>
      </c>
      <c r="AW200" s="41">
        <v>0</v>
      </c>
      <c r="AX200" s="41">
        <v>0.96185254696909017</v>
      </c>
      <c r="AY200" s="41">
        <v>0.2911579971592092</v>
      </c>
      <c r="AZ200" s="79">
        <v>3.3035415697104686</v>
      </c>
      <c r="BA200" s="41">
        <v>0.83561408294005912</v>
      </c>
      <c r="BB200" s="41">
        <v>0.23288561679617684</v>
      </c>
      <c r="BC200" s="41">
        <v>0</v>
      </c>
      <c r="BD200" s="41">
        <v>0</v>
      </c>
      <c r="BE200" s="41">
        <v>1.0684996997362362</v>
      </c>
      <c r="BF200" s="41">
        <v>0.41687124839462086</v>
      </c>
      <c r="BG200" s="41">
        <v>8.4320728799718179</v>
      </c>
      <c r="BH200" s="79">
        <v>2.5631407871160432</v>
      </c>
      <c r="BI200" s="41">
        <v>5.7614460824242091</v>
      </c>
      <c r="BJ200" s="41">
        <v>13.3437890247395</v>
      </c>
      <c r="BK200" s="41">
        <v>0</v>
      </c>
      <c r="BL200" s="41">
        <v>10.997574406677439</v>
      </c>
      <c r="BM200" s="41">
        <v>30.102809513841148</v>
      </c>
      <c r="BN200" s="41">
        <v>0.83561408294005912</v>
      </c>
      <c r="BO200" s="41">
        <v>-9.5558623522515776E-2</v>
      </c>
      <c r="BP200" s="41">
        <v>0.23288561679617684</v>
      </c>
      <c r="BQ200" s="41">
        <v>0</v>
      </c>
      <c r="BR200" s="41">
        <v>0</v>
      </c>
      <c r="BS200" s="41">
        <v>0</v>
      </c>
      <c r="BT200" s="41">
        <v>0</v>
      </c>
      <c r="BU200" s="41">
        <v>0</v>
      </c>
      <c r="BV200" s="41">
        <v>0</v>
      </c>
      <c r="BW200" s="41">
        <v>0</v>
      </c>
      <c r="BX200" s="41">
        <v>0.5599142688323685</v>
      </c>
      <c r="BY200" s="41">
        <v>9.6921185525115458E-2</v>
      </c>
      <c r="BZ200" s="41">
        <v>0</v>
      </c>
      <c r="CA200" s="41">
        <v>0</v>
      </c>
      <c r="CB200" s="41">
        <v>0.97294107621372017</v>
      </c>
      <c r="CC200" s="41">
        <v>0.65683545435748392</v>
      </c>
      <c r="CD200" s="79">
        <v>1.420133054139552</v>
      </c>
      <c r="CE200" s="41">
        <v>23.809104915222353</v>
      </c>
      <c r="CF200" s="41">
        <v>1.5252723093020323E-2</v>
      </c>
      <c r="CG200" s="41">
        <v>-1.5492555954903539E-3</v>
      </c>
      <c r="CH200" s="41">
        <v>1.3703467497529969E-2</v>
      </c>
      <c r="CI200" s="41">
        <v>7.6262893780622591E-4</v>
      </c>
      <c r="CJ200" s="41">
        <v>-7.7462779774517646E-5</v>
      </c>
      <c r="CK200" s="41">
        <v>6.8516615803170824E-4</v>
      </c>
      <c r="CL200" s="41"/>
      <c r="CM200" s="41">
        <v>-1.3241500816156869E-2</v>
      </c>
      <c r="CN200" s="41"/>
      <c r="CO200" s="41">
        <v>0</v>
      </c>
      <c r="CP200" s="41">
        <v>0</v>
      </c>
      <c r="CQ200" s="41">
        <v>-9.5558623522515776E-2</v>
      </c>
      <c r="CR200" s="41">
        <v>0</v>
      </c>
      <c r="CS200" s="41">
        <v>0</v>
      </c>
      <c r="CT200" s="41">
        <v>-9.5558623522515776E-2</v>
      </c>
      <c r="CU200" s="41">
        <v>0</v>
      </c>
      <c r="CV200" s="41">
        <v>9999</v>
      </c>
      <c r="CW200" s="87">
        <v>0</v>
      </c>
    </row>
    <row r="201" spans="1:131" s="21" customFormat="1">
      <c r="A201" s="21" t="s">
        <v>606</v>
      </c>
      <c r="C201" s="41">
        <v>18</v>
      </c>
      <c r="D201" s="41">
        <v>1.493805</v>
      </c>
      <c r="E201" s="41">
        <v>-1.3110396749999999E-2</v>
      </c>
      <c r="F201" s="41">
        <v>0.48460592762557725</v>
      </c>
      <c r="G201" s="41">
        <v>0</v>
      </c>
      <c r="H201" s="41">
        <v>0</v>
      </c>
      <c r="I201" s="41"/>
      <c r="J201" s="41"/>
      <c r="K201" s="41"/>
      <c r="L201" s="41">
        <v>1.6055346059078448</v>
      </c>
      <c r="M201" s="41">
        <v>3.0181862185274126E-4</v>
      </c>
      <c r="N201" s="41">
        <v>2.9964023038883084E-4</v>
      </c>
      <c r="O201" s="41">
        <v>-1.3241500816156869E-2</v>
      </c>
      <c r="P201" s="41">
        <v>0</v>
      </c>
      <c r="Q201" s="41">
        <v>0</v>
      </c>
      <c r="R201" s="41">
        <v>9.6636895577876969E-2</v>
      </c>
      <c r="S201" s="41">
        <v>0.22331316729162842</v>
      </c>
      <c r="T201" s="41">
        <v>0</v>
      </c>
      <c r="U201" s="41">
        <v>0.23996420596286311</v>
      </c>
      <c r="V201" s="41">
        <v>2.9076355657534636E-2</v>
      </c>
      <c r="W201" s="41">
        <v>6.7844829867580808E-2</v>
      </c>
      <c r="X201" s="41">
        <v>0</v>
      </c>
      <c r="Y201" s="41">
        <v>0</v>
      </c>
      <c r="Z201" s="41">
        <v>0</v>
      </c>
      <c r="AA201" s="41">
        <v>0</v>
      </c>
      <c r="AB201" s="41">
        <v>0</v>
      </c>
      <c r="AC201" s="41">
        <v>0</v>
      </c>
      <c r="AD201" s="41">
        <v>0</v>
      </c>
      <c r="AE201" s="41">
        <v>0</v>
      </c>
      <c r="AF201" s="41">
        <v>0</v>
      </c>
      <c r="AG201" s="41">
        <v>0</v>
      </c>
      <c r="AH201" s="41">
        <v>0.1257132512354116</v>
      </c>
      <c r="AI201" s="41">
        <v>0.2911579971592092</v>
      </c>
      <c r="AJ201" s="41">
        <v>0</v>
      </c>
      <c r="AK201" s="41">
        <v>0.23996420596286311</v>
      </c>
      <c r="AL201" s="41">
        <v>0.65683545435748392</v>
      </c>
      <c r="AM201" s="41">
        <v>0.83561408294005912</v>
      </c>
      <c r="AN201" s="41">
        <v>0.10664715276714587</v>
      </c>
      <c r="AO201" s="41">
        <v>0</v>
      </c>
      <c r="AP201" s="41">
        <v>0</v>
      </c>
      <c r="AQ201" s="41">
        <v>0.94226123570720499</v>
      </c>
      <c r="AR201" s="41">
        <v>0.1257132512354116</v>
      </c>
      <c r="AS201" s="79">
        <v>7.4953215070598986</v>
      </c>
      <c r="AT201" s="41">
        <v>0.83561408294005912</v>
      </c>
      <c r="AU201" s="41">
        <v>0.12623846402903099</v>
      </c>
      <c r="AV201" s="41">
        <v>0</v>
      </c>
      <c r="AW201" s="41">
        <v>0</v>
      </c>
      <c r="AX201" s="41">
        <v>0.96185254696909017</v>
      </c>
      <c r="AY201" s="41">
        <v>0.2911579971592092</v>
      </c>
      <c r="AZ201" s="79">
        <v>3.3035415697104686</v>
      </c>
      <c r="BA201" s="41">
        <v>0.83561408294005912</v>
      </c>
      <c r="BB201" s="41">
        <v>0.23288561679617684</v>
      </c>
      <c r="BC201" s="41">
        <v>0</v>
      </c>
      <c r="BD201" s="41">
        <v>0</v>
      </c>
      <c r="BE201" s="41">
        <v>1.0684996997362362</v>
      </c>
      <c r="BF201" s="41">
        <v>0.41687124839462086</v>
      </c>
      <c r="BG201" s="41">
        <v>8.4320728799718179</v>
      </c>
      <c r="BH201" s="79">
        <v>2.5631407871160432</v>
      </c>
      <c r="BI201" s="41">
        <v>5.7614460824242091</v>
      </c>
      <c r="BJ201" s="41">
        <v>13.3437890247395</v>
      </c>
      <c r="BK201" s="41">
        <v>0</v>
      </c>
      <c r="BL201" s="41">
        <v>10.997574406677439</v>
      </c>
      <c r="BM201" s="41">
        <v>30.102809513841148</v>
      </c>
      <c r="BN201" s="41">
        <v>0.83561408294005912</v>
      </c>
      <c r="BO201" s="41">
        <v>-9.5558623522515776E-2</v>
      </c>
      <c r="BP201" s="41">
        <v>0.23288561679617684</v>
      </c>
      <c r="BQ201" s="41">
        <v>0</v>
      </c>
      <c r="BR201" s="41">
        <v>0</v>
      </c>
      <c r="BS201" s="41">
        <v>0</v>
      </c>
      <c r="BT201" s="41">
        <v>0</v>
      </c>
      <c r="BU201" s="41">
        <v>0</v>
      </c>
      <c r="BV201" s="41">
        <v>0</v>
      </c>
      <c r="BW201" s="41">
        <v>0</v>
      </c>
      <c r="BX201" s="41">
        <v>0.5599142688323685</v>
      </c>
      <c r="BY201" s="41">
        <v>9.6921185525115458E-2</v>
      </c>
      <c r="BZ201" s="41">
        <v>0</v>
      </c>
      <c r="CA201" s="41">
        <v>0</v>
      </c>
      <c r="CB201" s="41">
        <v>0.97294107621372017</v>
      </c>
      <c r="CC201" s="41">
        <v>0.65683545435748392</v>
      </c>
      <c r="CD201" s="79">
        <v>1.420133054139552</v>
      </c>
      <c r="CE201" s="41">
        <v>23.809104915222353</v>
      </c>
      <c r="CF201" s="41">
        <v>1.5252723093020323E-2</v>
      </c>
      <c r="CG201" s="41">
        <v>-1.5492555954903539E-3</v>
      </c>
      <c r="CH201" s="41">
        <v>1.3703467497529969E-2</v>
      </c>
      <c r="CI201" s="41">
        <v>7.6262893780622591E-4</v>
      </c>
      <c r="CJ201" s="41">
        <v>-7.7462779774517646E-5</v>
      </c>
      <c r="CK201" s="41">
        <v>6.8516615803170824E-4</v>
      </c>
      <c r="CL201" s="41"/>
      <c r="CM201" s="41">
        <v>-1.3241500816156869E-2</v>
      </c>
      <c r="CN201" s="41"/>
      <c r="CO201" s="41">
        <v>0</v>
      </c>
      <c r="CP201" s="41">
        <v>0</v>
      </c>
      <c r="CQ201" s="41">
        <v>-9.5558623522515776E-2</v>
      </c>
      <c r="CR201" s="41">
        <v>0</v>
      </c>
      <c r="CS201" s="41">
        <v>0</v>
      </c>
      <c r="CT201" s="41">
        <v>-9.5558623522515776E-2</v>
      </c>
      <c r="CU201" s="41">
        <v>0</v>
      </c>
      <c r="CV201" s="41">
        <v>9999</v>
      </c>
      <c r="CW201" s="87">
        <v>0</v>
      </c>
    </row>
    <row r="202" spans="1:131">
      <c r="A202" s="21" t="s">
        <v>607</v>
      </c>
      <c r="B202" s="21"/>
      <c r="C202" s="41">
        <v>18</v>
      </c>
      <c r="D202" s="41">
        <v>1.493805</v>
      </c>
      <c r="E202" s="41">
        <v>-1.3110396749999999E-2</v>
      </c>
      <c r="F202" s="41">
        <v>0.48460592762557725</v>
      </c>
      <c r="G202" s="41">
        <v>0</v>
      </c>
      <c r="H202" s="41">
        <v>0</v>
      </c>
      <c r="I202" s="41"/>
      <c r="J202" s="41"/>
      <c r="K202" s="41"/>
      <c r="L202" s="41">
        <v>1.6055346059078448</v>
      </c>
      <c r="M202" s="41">
        <v>3.0181862185274126E-4</v>
      </c>
      <c r="N202" s="41">
        <v>2.9964023038883084E-4</v>
      </c>
      <c r="O202" s="41">
        <v>-1.3241500816156869E-2</v>
      </c>
      <c r="P202" s="41">
        <v>0</v>
      </c>
      <c r="Q202" s="41">
        <v>0</v>
      </c>
      <c r="R202" s="41">
        <v>9.6636895577876969E-2</v>
      </c>
      <c r="S202" s="41">
        <v>0.22331316729162842</v>
      </c>
      <c r="T202" s="41">
        <v>0</v>
      </c>
      <c r="U202" s="41">
        <v>0.23996420596286311</v>
      </c>
      <c r="V202" s="41">
        <v>2.9076355657534636E-2</v>
      </c>
      <c r="W202" s="41">
        <v>6.7844829867580808E-2</v>
      </c>
      <c r="X202" s="41">
        <v>0</v>
      </c>
      <c r="Y202" s="41">
        <v>0</v>
      </c>
      <c r="Z202" s="41">
        <v>0</v>
      </c>
      <c r="AA202" s="41">
        <v>0</v>
      </c>
      <c r="AB202" s="41">
        <v>0</v>
      </c>
      <c r="AC202" s="41">
        <v>0</v>
      </c>
      <c r="AD202" s="41">
        <v>0</v>
      </c>
      <c r="AE202" s="41">
        <v>0</v>
      </c>
      <c r="AF202" s="41">
        <v>0</v>
      </c>
      <c r="AG202" s="41">
        <v>0</v>
      </c>
      <c r="AH202" s="41">
        <v>0.1257132512354116</v>
      </c>
      <c r="AI202" s="41">
        <v>0.2911579971592092</v>
      </c>
      <c r="AJ202" s="41">
        <v>0</v>
      </c>
      <c r="AK202" s="41">
        <v>0.23996420596286311</v>
      </c>
      <c r="AL202" s="41">
        <v>0.65683545435748392</v>
      </c>
      <c r="AM202" s="41">
        <v>0.83561408294005912</v>
      </c>
      <c r="AN202" s="41">
        <v>0.10664715276714587</v>
      </c>
      <c r="AO202" s="41">
        <v>0</v>
      </c>
      <c r="AP202" s="41">
        <v>0</v>
      </c>
      <c r="AQ202" s="41">
        <v>0.94226123570720499</v>
      </c>
      <c r="AR202" s="41">
        <v>0.1257132512354116</v>
      </c>
      <c r="AS202" s="79">
        <v>7.4953215070598986</v>
      </c>
      <c r="AT202" s="41">
        <v>0.83561408294005912</v>
      </c>
      <c r="AU202" s="41">
        <v>0.12623846402903099</v>
      </c>
      <c r="AV202" s="41">
        <v>0</v>
      </c>
      <c r="AW202" s="41">
        <v>0</v>
      </c>
      <c r="AX202" s="41">
        <v>0.96185254696909017</v>
      </c>
      <c r="AY202" s="41">
        <v>0.2911579971592092</v>
      </c>
      <c r="AZ202" s="79">
        <v>3.3035415697104686</v>
      </c>
      <c r="BA202" s="41">
        <v>0.83561408294005912</v>
      </c>
      <c r="BB202" s="41">
        <v>0.23288561679617684</v>
      </c>
      <c r="BC202" s="41">
        <v>0</v>
      </c>
      <c r="BD202" s="41">
        <v>0</v>
      </c>
      <c r="BE202" s="41">
        <v>1.0684996997362362</v>
      </c>
      <c r="BF202" s="41">
        <v>0.41687124839462086</v>
      </c>
      <c r="BG202" s="41">
        <v>8.4320728799718179</v>
      </c>
      <c r="BH202" s="79">
        <v>2.5631407871160432</v>
      </c>
      <c r="BI202" s="41">
        <v>5.7614460824242091</v>
      </c>
      <c r="BJ202" s="41">
        <v>13.3437890247395</v>
      </c>
      <c r="BK202" s="41">
        <v>0</v>
      </c>
      <c r="BL202" s="41">
        <v>10.997574406677439</v>
      </c>
      <c r="BM202" s="41">
        <v>30.102809513841148</v>
      </c>
      <c r="BN202" s="41">
        <v>0.83561408294005912</v>
      </c>
      <c r="BO202" s="41">
        <v>-9.5558623522515776E-2</v>
      </c>
      <c r="BP202" s="41">
        <v>0.23288561679617684</v>
      </c>
      <c r="BQ202" s="41">
        <v>0</v>
      </c>
      <c r="BR202" s="41">
        <v>0</v>
      </c>
      <c r="BS202" s="41">
        <v>0</v>
      </c>
      <c r="BT202" s="41">
        <v>0</v>
      </c>
      <c r="BU202" s="41">
        <v>0</v>
      </c>
      <c r="BV202" s="41">
        <v>0</v>
      </c>
      <c r="BW202" s="41">
        <v>0</v>
      </c>
      <c r="BX202" s="41">
        <v>0.5599142688323685</v>
      </c>
      <c r="BY202" s="41">
        <v>9.6921185525115458E-2</v>
      </c>
      <c r="BZ202" s="41">
        <v>0</v>
      </c>
      <c r="CA202" s="41">
        <v>0</v>
      </c>
      <c r="CB202" s="41">
        <v>0.97294107621372017</v>
      </c>
      <c r="CC202" s="41">
        <v>0.65683545435748392</v>
      </c>
      <c r="CD202" s="79">
        <v>1.420133054139552</v>
      </c>
      <c r="CE202" s="41">
        <v>23.809104915222353</v>
      </c>
      <c r="CF202" s="41">
        <v>1.5252723093020323E-2</v>
      </c>
      <c r="CG202" s="41">
        <v>-1.5492555954903539E-3</v>
      </c>
      <c r="CH202" s="41">
        <v>1.3703467497529969E-2</v>
      </c>
      <c r="CI202" s="41">
        <v>7.6262893780622591E-4</v>
      </c>
      <c r="CJ202" s="41">
        <v>-7.7462779774517646E-5</v>
      </c>
      <c r="CK202" s="41">
        <v>6.8516615803170824E-4</v>
      </c>
      <c r="CL202" s="41"/>
      <c r="CM202" s="41">
        <v>-1.3241500816156869E-2</v>
      </c>
      <c r="CN202" s="41"/>
      <c r="CO202" s="41">
        <v>0</v>
      </c>
      <c r="CP202" s="41">
        <v>0</v>
      </c>
      <c r="CQ202" s="41">
        <v>-9.5558623522515776E-2</v>
      </c>
      <c r="CR202" s="41">
        <v>0</v>
      </c>
      <c r="CS202" s="41">
        <v>0</v>
      </c>
      <c r="CT202" s="41">
        <v>-9.5558623522515776E-2</v>
      </c>
      <c r="CU202" s="41">
        <v>0</v>
      </c>
      <c r="CV202" s="41">
        <v>9999</v>
      </c>
      <c r="CW202" s="87">
        <v>0</v>
      </c>
      <c r="CX202" s="21"/>
      <c r="CY202" s="21"/>
      <c r="CZ202" s="21"/>
      <c r="DA202" s="21"/>
      <c r="DB202" s="21"/>
      <c r="DC202" s="21"/>
      <c r="DD202" s="21"/>
      <c r="DE202" s="21"/>
      <c r="DF202" s="21"/>
      <c r="DG202" s="21"/>
      <c r="DH202" s="21"/>
      <c r="DI202" s="21"/>
      <c r="DJ202" s="21"/>
      <c r="DK202" s="21"/>
      <c r="DL202" s="21"/>
      <c r="DM202" s="21"/>
      <c r="DN202" s="21"/>
      <c r="DO202" s="21"/>
      <c r="DP202" s="21"/>
      <c r="DQ202" s="21"/>
      <c r="DR202" s="21"/>
      <c r="DS202" s="21"/>
      <c r="DT202" s="21"/>
      <c r="DU202" s="21"/>
      <c r="DV202" s="21"/>
      <c r="DW202" s="21"/>
      <c r="DX202" s="21"/>
      <c r="DY202" s="21"/>
      <c r="DZ202" s="21"/>
      <c r="EA202" s="21"/>
    </row>
    <row r="203" spans="1:131">
      <c r="A203" s="21" t="s">
        <v>550</v>
      </c>
      <c r="B203" s="21"/>
      <c r="C203" s="41">
        <v>18</v>
      </c>
      <c r="D203" s="41">
        <v>1.3319999999999999</v>
      </c>
      <c r="E203" s="41">
        <v>-1.38186E-2</v>
      </c>
      <c r="F203" s="41">
        <v>0.48460592762557725</v>
      </c>
      <c r="G203" s="41">
        <v>0</v>
      </c>
      <c r="H203" s="41">
        <v>0</v>
      </c>
      <c r="I203" s="41"/>
      <c r="J203" s="41"/>
      <c r="K203" s="41"/>
      <c r="L203" s="41">
        <v>1.4316273510058202</v>
      </c>
      <c r="M203" s="41">
        <v>2.6912642835433763E-4</v>
      </c>
      <c r="N203" s="41">
        <v>2.671839944824945E-4</v>
      </c>
      <c r="O203" s="41">
        <v>-1.3956786103986162E-2</v>
      </c>
      <c r="P203" s="41">
        <v>0</v>
      </c>
      <c r="Q203" s="41">
        <v>0</v>
      </c>
      <c r="R203" s="41">
        <v>9.6636895577876969E-2</v>
      </c>
      <c r="S203" s="41">
        <v>0.22331316729162842</v>
      </c>
      <c r="T203" s="41">
        <v>0</v>
      </c>
      <c r="U203" s="41">
        <v>0.23996420596286311</v>
      </c>
      <c r="V203" s="41">
        <v>2.9076355657534636E-2</v>
      </c>
      <c r="W203" s="41">
        <v>6.7844829867580808E-2</v>
      </c>
      <c r="X203" s="41">
        <v>0</v>
      </c>
      <c r="Y203" s="41">
        <v>0</v>
      </c>
      <c r="Z203" s="41">
        <v>0</v>
      </c>
      <c r="AA203" s="41">
        <v>0</v>
      </c>
      <c r="AB203" s="41">
        <v>0</v>
      </c>
      <c r="AC203" s="41">
        <v>0</v>
      </c>
      <c r="AD203" s="41">
        <v>0</v>
      </c>
      <c r="AE203" s="41">
        <v>0</v>
      </c>
      <c r="AF203" s="41">
        <v>0</v>
      </c>
      <c r="AG203" s="41">
        <v>0</v>
      </c>
      <c r="AH203" s="41">
        <v>0.1257132512354116</v>
      </c>
      <c r="AI203" s="41">
        <v>0.2911579971592092</v>
      </c>
      <c r="AJ203" s="41">
        <v>0</v>
      </c>
      <c r="AK203" s="41">
        <v>0.23996420596286311</v>
      </c>
      <c r="AL203" s="41">
        <v>0.65683545435748392</v>
      </c>
      <c r="AM203" s="41">
        <v>0.74510257930329549</v>
      </c>
      <c r="AN203" s="41">
        <v>9.5095415724166354E-2</v>
      </c>
      <c r="AO203" s="41">
        <v>0</v>
      </c>
      <c r="AP203" s="41">
        <v>0</v>
      </c>
      <c r="AQ203" s="41">
        <v>0.84019799502746184</v>
      </c>
      <c r="AR203" s="41">
        <v>0.1257132512354116</v>
      </c>
      <c r="AS203" s="79">
        <v>6.6834481390836089</v>
      </c>
      <c r="AT203" s="41">
        <v>0.74510257930329549</v>
      </c>
      <c r="AU203" s="41">
        <v>0.11256464805424352</v>
      </c>
      <c r="AV203" s="41">
        <v>0</v>
      </c>
      <c r="AW203" s="41">
        <v>0</v>
      </c>
      <c r="AX203" s="41">
        <v>0.85766722735753897</v>
      </c>
      <c r="AY203" s="41">
        <v>0.2911579971592092</v>
      </c>
      <c r="AZ203" s="79">
        <v>2.9457106990901396</v>
      </c>
      <c r="BA203" s="41">
        <v>0.74510257930329549</v>
      </c>
      <c r="BB203" s="41">
        <v>0.20766006377840984</v>
      </c>
      <c r="BC203" s="41">
        <v>0</v>
      </c>
      <c r="BD203" s="41">
        <v>0</v>
      </c>
      <c r="BE203" s="41">
        <v>0.95276264308170533</v>
      </c>
      <c r="BF203" s="41">
        <v>0.41687124839462086</v>
      </c>
      <c r="BG203" s="41">
        <v>10.752885617595423</v>
      </c>
      <c r="BH203" s="79">
        <v>2.2855081676916131</v>
      </c>
      <c r="BI203" s="41">
        <v>6.4613190429096816</v>
      </c>
      <c r="BJ203" s="41">
        <v>14.964728801877621</v>
      </c>
      <c r="BK203" s="41">
        <v>0</v>
      </c>
      <c r="BL203" s="41">
        <v>12.333507234659754</v>
      </c>
      <c r="BM203" s="41">
        <v>33.759555079447061</v>
      </c>
      <c r="BN203" s="41">
        <v>0.74510257930329549</v>
      </c>
      <c r="BO203" s="41">
        <v>-0.10072055180238812</v>
      </c>
      <c r="BP203" s="41">
        <v>0.20766006377840984</v>
      </c>
      <c r="BQ203" s="41">
        <v>0</v>
      </c>
      <c r="BR203" s="41">
        <v>0</v>
      </c>
      <c r="BS203" s="41">
        <v>0</v>
      </c>
      <c r="BT203" s="41">
        <v>0</v>
      </c>
      <c r="BU203" s="41">
        <v>0</v>
      </c>
      <c r="BV203" s="41">
        <v>0</v>
      </c>
      <c r="BW203" s="41">
        <v>0</v>
      </c>
      <c r="BX203" s="41">
        <v>0.5599142688323685</v>
      </c>
      <c r="BY203" s="41">
        <v>9.6921185525115458E-2</v>
      </c>
      <c r="BZ203" s="41">
        <v>0</v>
      </c>
      <c r="CA203" s="41">
        <v>0</v>
      </c>
      <c r="CB203" s="41">
        <v>0.85204209127931718</v>
      </c>
      <c r="CC203" s="41">
        <v>0.65683545435748392</v>
      </c>
      <c r="CD203" s="79">
        <v>1.2576794789224304</v>
      </c>
      <c r="CE203" s="41">
        <v>28.263155150403612</v>
      </c>
      <c r="CF203" s="41">
        <v>1.3600588537260924E-2</v>
      </c>
      <c r="CG203" s="41">
        <v>-1.6329439741663806E-3</v>
      </c>
      <c r="CH203" s="41">
        <v>1.1967644563094543E-2</v>
      </c>
      <c r="CI203" s="41">
        <v>6.8002299172776454E-4</v>
      </c>
      <c r="CJ203" s="41">
        <v>-8.1647198708319004E-5</v>
      </c>
      <c r="CK203" s="41">
        <v>5.9837579301944552E-4</v>
      </c>
      <c r="CL203" s="41"/>
      <c r="CM203" s="41">
        <v>-1.3956786103986162E-2</v>
      </c>
      <c r="CN203" s="41"/>
      <c r="CO203" s="41">
        <v>0</v>
      </c>
      <c r="CP203" s="41">
        <v>0</v>
      </c>
      <c r="CQ203" s="41">
        <v>-0.10072055180238812</v>
      </c>
      <c r="CR203" s="41">
        <v>0</v>
      </c>
      <c r="CS203" s="41">
        <v>0</v>
      </c>
      <c r="CT203" s="41">
        <v>-0.10072055180238812</v>
      </c>
      <c r="CU203" s="41">
        <v>0</v>
      </c>
      <c r="CV203" s="41">
        <v>9999</v>
      </c>
      <c r="CW203" s="87">
        <v>0</v>
      </c>
      <c r="CX203" s="21"/>
      <c r="CY203" s="21"/>
      <c r="CZ203" s="21"/>
      <c r="DA203" s="21"/>
      <c r="DB203" s="21"/>
      <c r="DC203" s="21"/>
      <c r="DD203" s="21"/>
      <c r="DE203" s="21"/>
      <c r="DF203" s="21"/>
      <c r="DG203" s="21"/>
      <c r="DH203" s="21"/>
      <c r="DI203" s="21"/>
      <c r="DJ203" s="21"/>
      <c r="DK203" s="21"/>
      <c r="DL203" s="21"/>
      <c r="DM203" s="21"/>
      <c r="DN203" s="21"/>
      <c r="DO203" s="21"/>
      <c r="DP203" s="21"/>
      <c r="DQ203" s="21"/>
      <c r="DR203" s="21"/>
      <c r="DS203" s="21"/>
      <c r="DT203" s="21"/>
      <c r="DU203" s="21"/>
      <c r="DV203" s="21"/>
      <c r="DW203" s="21"/>
      <c r="DX203" s="21"/>
      <c r="DY203" s="21"/>
      <c r="DZ203" s="21"/>
      <c r="EA203" s="21"/>
    </row>
    <row r="204" spans="1:131">
      <c r="A204" s="21" t="s">
        <v>556</v>
      </c>
      <c r="B204" s="21"/>
      <c r="C204" s="41">
        <v>18</v>
      </c>
      <c r="D204" s="41">
        <v>1.3319999999999999</v>
      </c>
      <c r="E204" s="41">
        <v>-1.38186E-2</v>
      </c>
      <c r="F204" s="41">
        <v>0.48460592762557725</v>
      </c>
      <c r="G204" s="41">
        <v>0</v>
      </c>
      <c r="H204" s="41">
        <v>0</v>
      </c>
      <c r="I204" s="41"/>
      <c r="J204" s="41"/>
      <c r="K204" s="41"/>
      <c r="L204" s="41">
        <v>1.4316273510058202</v>
      </c>
      <c r="M204" s="41">
        <v>2.6912642835433763E-4</v>
      </c>
      <c r="N204" s="41">
        <v>2.671839944824945E-4</v>
      </c>
      <c r="O204" s="41">
        <v>-1.3956786103986162E-2</v>
      </c>
      <c r="P204" s="41">
        <v>0</v>
      </c>
      <c r="Q204" s="41">
        <v>0</v>
      </c>
      <c r="R204" s="41">
        <v>9.6636895577876969E-2</v>
      </c>
      <c r="S204" s="41">
        <v>0.22331316729162842</v>
      </c>
      <c r="T204" s="41">
        <v>0</v>
      </c>
      <c r="U204" s="41">
        <v>0.23996420596286311</v>
      </c>
      <c r="V204" s="41">
        <v>2.9076355657534636E-2</v>
      </c>
      <c r="W204" s="41">
        <v>6.7844829867580808E-2</v>
      </c>
      <c r="X204" s="41">
        <v>0</v>
      </c>
      <c r="Y204" s="41">
        <v>0</v>
      </c>
      <c r="Z204" s="41">
        <v>0</v>
      </c>
      <c r="AA204" s="41">
        <v>0</v>
      </c>
      <c r="AB204" s="41">
        <v>0</v>
      </c>
      <c r="AC204" s="41">
        <v>0</v>
      </c>
      <c r="AD204" s="41">
        <v>0</v>
      </c>
      <c r="AE204" s="41">
        <v>0</v>
      </c>
      <c r="AF204" s="41">
        <v>0</v>
      </c>
      <c r="AG204" s="41">
        <v>0</v>
      </c>
      <c r="AH204" s="41">
        <v>0.1257132512354116</v>
      </c>
      <c r="AI204" s="41">
        <v>0.2911579971592092</v>
      </c>
      <c r="AJ204" s="41">
        <v>0</v>
      </c>
      <c r="AK204" s="41">
        <v>0.23996420596286311</v>
      </c>
      <c r="AL204" s="41">
        <v>0.65683545435748392</v>
      </c>
      <c r="AM204" s="41">
        <v>0.74510257930329549</v>
      </c>
      <c r="AN204" s="41">
        <v>9.5095415724166354E-2</v>
      </c>
      <c r="AO204" s="41">
        <v>0</v>
      </c>
      <c r="AP204" s="41">
        <v>0</v>
      </c>
      <c r="AQ204" s="41">
        <v>0.84019799502746184</v>
      </c>
      <c r="AR204" s="41">
        <v>0.1257132512354116</v>
      </c>
      <c r="AS204" s="79">
        <v>6.6834481390836089</v>
      </c>
      <c r="AT204" s="41">
        <v>0.74510257930329549</v>
      </c>
      <c r="AU204" s="41">
        <v>0.11256464805424352</v>
      </c>
      <c r="AV204" s="41">
        <v>0</v>
      </c>
      <c r="AW204" s="41">
        <v>0</v>
      </c>
      <c r="AX204" s="41">
        <v>0.85766722735753897</v>
      </c>
      <c r="AY204" s="41">
        <v>0.2911579971592092</v>
      </c>
      <c r="AZ204" s="79">
        <v>2.9457106990901396</v>
      </c>
      <c r="BA204" s="41">
        <v>0.74510257930329549</v>
      </c>
      <c r="BB204" s="41">
        <v>0.20766006377840984</v>
      </c>
      <c r="BC204" s="41">
        <v>0</v>
      </c>
      <c r="BD204" s="41">
        <v>0</v>
      </c>
      <c r="BE204" s="41">
        <v>0.95276264308170533</v>
      </c>
      <c r="BF204" s="41">
        <v>0.41687124839462086</v>
      </c>
      <c r="BG204" s="41">
        <v>10.752885617595423</v>
      </c>
      <c r="BH204" s="79">
        <v>2.2855081676916131</v>
      </c>
      <c r="BI204" s="41">
        <v>6.4613190429096816</v>
      </c>
      <c r="BJ204" s="41">
        <v>14.964728801877621</v>
      </c>
      <c r="BK204" s="41">
        <v>0</v>
      </c>
      <c r="BL204" s="41">
        <v>12.333507234659754</v>
      </c>
      <c r="BM204" s="41">
        <v>33.759555079447061</v>
      </c>
      <c r="BN204" s="41">
        <v>0.74510257930329549</v>
      </c>
      <c r="BO204" s="41">
        <v>-0.10072055180238812</v>
      </c>
      <c r="BP204" s="41">
        <v>0.20766006377840984</v>
      </c>
      <c r="BQ204" s="41">
        <v>0</v>
      </c>
      <c r="BR204" s="41">
        <v>0</v>
      </c>
      <c r="BS204" s="41">
        <v>0</v>
      </c>
      <c r="BT204" s="41">
        <v>0</v>
      </c>
      <c r="BU204" s="41">
        <v>0</v>
      </c>
      <c r="BV204" s="41">
        <v>0</v>
      </c>
      <c r="BW204" s="41">
        <v>0</v>
      </c>
      <c r="BX204" s="41">
        <v>0.5599142688323685</v>
      </c>
      <c r="BY204" s="41">
        <v>9.6921185525115458E-2</v>
      </c>
      <c r="BZ204" s="41">
        <v>0</v>
      </c>
      <c r="CA204" s="41">
        <v>0</v>
      </c>
      <c r="CB204" s="41">
        <v>0.85204209127931718</v>
      </c>
      <c r="CC204" s="41">
        <v>0.65683545435748392</v>
      </c>
      <c r="CD204" s="79">
        <v>1.2576794789224304</v>
      </c>
      <c r="CE204" s="41">
        <v>28.263155150403612</v>
      </c>
      <c r="CF204" s="41">
        <v>1.3600588537260924E-2</v>
      </c>
      <c r="CG204" s="41">
        <v>-1.6329439741663806E-3</v>
      </c>
      <c r="CH204" s="41">
        <v>1.1967644563094543E-2</v>
      </c>
      <c r="CI204" s="41">
        <v>6.8002299172776454E-4</v>
      </c>
      <c r="CJ204" s="41">
        <v>-8.1647198708319004E-5</v>
      </c>
      <c r="CK204" s="41">
        <v>5.9837579301944552E-4</v>
      </c>
      <c r="CL204" s="41"/>
      <c r="CM204" s="41">
        <v>-1.3956786103986162E-2</v>
      </c>
      <c r="CN204" s="41"/>
      <c r="CO204" s="41">
        <v>0</v>
      </c>
      <c r="CP204" s="41">
        <v>0</v>
      </c>
      <c r="CQ204" s="41">
        <v>-0.10072055180238812</v>
      </c>
      <c r="CR204" s="41">
        <v>0</v>
      </c>
      <c r="CS204" s="41">
        <v>0</v>
      </c>
      <c r="CT204" s="41">
        <v>-0.10072055180238812</v>
      </c>
      <c r="CU204" s="41">
        <v>0</v>
      </c>
      <c r="CV204" s="41">
        <v>9999</v>
      </c>
      <c r="CW204" s="87">
        <v>0</v>
      </c>
      <c r="CX204" s="21"/>
      <c r="CY204" s="21"/>
      <c r="CZ204" s="21"/>
      <c r="DA204" s="21"/>
      <c r="DB204" s="21"/>
      <c r="DC204" s="21"/>
      <c r="DD204" s="21"/>
      <c r="DE204" s="21"/>
      <c r="DF204" s="21"/>
      <c r="DG204" s="21"/>
      <c r="DH204" s="21"/>
      <c r="DI204" s="21"/>
      <c r="DJ204" s="21"/>
      <c r="DK204" s="21"/>
      <c r="DL204" s="21"/>
      <c r="DM204" s="21"/>
      <c r="DN204" s="21"/>
      <c r="DO204" s="21"/>
      <c r="DP204" s="21"/>
      <c r="DQ204" s="21"/>
      <c r="DR204" s="21"/>
      <c r="DS204" s="21"/>
      <c r="DT204" s="21"/>
      <c r="DU204" s="21"/>
      <c r="DV204" s="21"/>
      <c r="DW204" s="21"/>
      <c r="DX204" s="21"/>
      <c r="DY204" s="21"/>
      <c r="DZ204" s="21"/>
      <c r="EA204" s="21"/>
    </row>
    <row r="205" spans="1:131">
      <c r="A205" s="21" t="s">
        <v>560</v>
      </c>
      <c r="B205" s="21"/>
      <c r="C205" s="41">
        <v>18</v>
      </c>
      <c r="D205" s="41">
        <v>1.3319999999999999</v>
      </c>
      <c r="E205" s="41">
        <v>-1.38186E-2</v>
      </c>
      <c r="F205" s="41">
        <v>0.48460592762557725</v>
      </c>
      <c r="G205" s="41">
        <v>0</v>
      </c>
      <c r="H205" s="41">
        <v>0</v>
      </c>
      <c r="I205" s="41"/>
      <c r="J205" s="41"/>
      <c r="K205" s="41"/>
      <c r="L205" s="41">
        <v>1.4316273510058202</v>
      </c>
      <c r="M205" s="41">
        <v>2.6912642835433763E-4</v>
      </c>
      <c r="N205" s="41">
        <v>2.671839944824945E-4</v>
      </c>
      <c r="O205" s="41">
        <v>-1.3956786103986162E-2</v>
      </c>
      <c r="P205" s="41">
        <v>0</v>
      </c>
      <c r="Q205" s="41">
        <v>0</v>
      </c>
      <c r="R205" s="41">
        <v>9.6636895577876969E-2</v>
      </c>
      <c r="S205" s="41">
        <v>0.22331316729162842</v>
      </c>
      <c r="T205" s="41">
        <v>0</v>
      </c>
      <c r="U205" s="41">
        <v>0.23996420596286311</v>
      </c>
      <c r="V205" s="41">
        <v>2.9076355657534636E-2</v>
      </c>
      <c r="W205" s="41">
        <v>6.7844829867580808E-2</v>
      </c>
      <c r="X205" s="41">
        <v>0</v>
      </c>
      <c r="Y205" s="41">
        <v>0</v>
      </c>
      <c r="Z205" s="41">
        <v>0</v>
      </c>
      <c r="AA205" s="41">
        <v>0</v>
      </c>
      <c r="AB205" s="41">
        <v>0</v>
      </c>
      <c r="AC205" s="41">
        <v>0</v>
      </c>
      <c r="AD205" s="41">
        <v>0</v>
      </c>
      <c r="AE205" s="41">
        <v>0</v>
      </c>
      <c r="AF205" s="41">
        <v>0</v>
      </c>
      <c r="AG205" s="41">
        <v>0</v>
      </c>
      <c r="AH205" s="41">
        <v>0.1257132512354116</v>
      </c>
      <c r="AI205" s="41">
        <v>0.2911579971592092</v>
      </c>
      <c r="AJ205" s="41">
        <v>0</v>
      </c>
      <c r="AK205" s="41">
        <v>0.23996420596286311</v>
      </c>
      <c r="AL205" s="41">
        <v>0.65683545435748392</v>
      </c>
      <c r="AM205" s="41">
        <v>0.74510257930329549</v>
      </c>
      <c r="AN205" s="41">
        <v>9.5095415724166354E-2</v>
      </c>
      <c r="AO205" s="41">
        <v>0</v>
      </c>
      <c r="AP205" s="41">
        <v>0</v>
      </c>
      <c r="AQ205" s="41">
        <v>0.84019799502746184</v>
      </c>
      <c r="AR205" s="41">
        <v>0.1257132512354116</v>
      </c>
      <c r="AS205" s="79">
        <v>6.6834481390836089</v>
      </c>
      <c r="AT205" s="41">
        <v>0.74510257930329549</v>
      </c>
      <c r="AU205" s="41">
        <v>0.11256464805424352</v>
      </c>
      <c r="AV205" s="41">
        <v>0</v>
      </c>
      <c r="AW205" s="41">
        <v>0</v>
      </c>
      <c r="AX205" s="41">
        <v>0.85766722735753897</v>
      </c>
      <c r="AY205" s="41">
        <v>0.2911579971592092</v>
      </c>
      <c r="AZ205" s="79">
        <v>2.9457106990901396</v>
      </c>
      <c r="BA205" s="41">
        <v>0.74510257930329549</v>
      </c>
      <c r="BB205" s="41">
        <v>0.20766006377840984</v>
      </c>
      <c r="BC205" s="41">
        <v>0</v>
      </c>
      <c r="BD205" s="41">
        <v>0</v>
      </c>
      <c r="BE205" s="41">
        <v>0.95276264308170533</v>
      </c>
      <c r="BF205" s="41">
        <v>0.41687124839462086</v>
      </c>
      <c r="BG205" s="41">
        <v>10.752885617595423</v>
      </c>
      <c r="BH205" s="79">
        <v>2.2855081676916131</v>
      </c>
      <c r="BI205" s="41">
        <v>6.4613190429096816</v>
      </c>
      <c r="BJ205" s="41">
        <v>14.964728801877621</v>
      </c>
      <c r="BK205" s="41">
        <v>0</v>
      </c>
      <c r="BL205" s="41">
        <v>12.333507234659754</v>
      </c>
      <c r="BM205" s="41">
        <v>33.759555079447061</v>
      </c>
      <c r="BN205" s="41">
        <v>0.74510257930329549</v>
      </c>
      <c r="BO205" s="41">
        <v>-0.10072055180238812</v>
      </c>
      <c r="BP205" s="41">
        <v>0.20766006377840984</v>
      </c>
      <c r="BQ205" s="41">
        <v>0</v>
      </c>
      <c r="BR205" s="41">
        <v>0</v>
      </c>
      <c r="BS205" s="41">
        <v>0</v>
      </c>
      <c r="BT205" s="41">
        <v>0</v>
      </c>
      <c r="BU205" s="41">
        <v>0</v>
      </c>
      <c r="BV205" s="41">
        <v>0</v>
      </c>
      <c r="BW205" s="41">
        <v>0</v>
      </c>
      <c r="BX205" s="41">
        <v>0.5599142688323685</v>
      </c>
      <c r="BY205" s="41">
        <v>9.6921185525115458E-2</v>
      </c>
      <c r="BZ205" s="41">
        <v>0</v>
      </c>
      <c r="CA205" s="41">
        <v>0</v>
      </c>
      <c r="CB205" s="41">
        <v>0.85204209127931718</v>
      </c>
      <c r="CC205" s="41">
        <v>0.65683545435748392</v>
      </c>
      <c r="CD205" s="79">
        <v>1.2576794789224304</v>
      </c>
      <c r="CE205" s="41">
        <v>28.263155150403612</v>
      </c>
      <c r="CF205" s="41">
        <v>1.3600588537260924E-2</v>
      </c>
      <c r="CG205" s="41">
        <v>-1.6329439741663806E-3</v>
      </c>
      <c r="CH205" s="41">
        <v>1.1967644563094543E-2</v>
      </c>
      <c r="CI205" s="41">
        <v>6.8002299172776454E-4</v>
      </c>
      <c r="CJ205" s="41">
        <v>-8.1647198708319004E-5</v>
      </c>
      <c r="CK205" s="41">
        <v>5.9837579301944552E-4</v>
      </c>
      <c r="CL205" s="41"/>
      <c r="CM205" s="41">
        <v>-1.3956786103986162E-2</v>
      </c>
      <c r="CN205" s="41"/>
      <c r="CO205" s="41">
        <v>0</v>
      </c>
      <c r="CP205" s="41">
        <v>0</v>
      </c>
      <c r="CQ205" s="41">
        <v>-0.10072055180238812</v>
      </c>
      <c r="CR205" s="41">
        <v>0</v>
      </c>
      <c r="CS205" s="41">
        <v>0</v>
      </c>
      <c r="CT205" s="41">
        <v>-0.10072055180238812</v>
      </c>
      <c r="CU205" s="41">
        <v>0</v>
      </c>
      <c r="CV205" s="41">
        <v>9999</v>
      </c>
      <c r="CW205" s="87">
        <v>0</v>
      </c>
      <c r="CX205" s="21"/>
      <c r="CY205" s="21"/>
      <c r="CZ205" s="21"/>
      <c r="DA205" s="21"/>
      <c r="DB205" s="21"/>
      <c r="DC205" s="21"/>
      <c r="DD205" s="21"/>
      <c r="DE205" s="21"/>
      <c r="DF205" s="21"/>
      <c r="DG205" s="21"/>
      <c r="DH205" s="21"/>
      <c r="DI205" s="21"/>
      <c r="DJ205" s="21"/>
      <c r="DK205" s="21"/>
      <c r="DL205" s="21"/>
      <c r="DM205" s="21"/>
      <c r="DN205" s="21"/>
      <c r="DO205" s="21"/>
      <c r="DP205" s="21"/>
      <c r="DQ205" s="21"/>
      <c r="DR205" s="21"/>
      <c r="DS205" s="21"/>
      <c r="DT205" s="21"/>
      <c r="DU205" s="21"/>
      <c r="DV205" s="21"/>
      <c r="DW205" s="21"/>
      <c r="DX205" s="21"/>
      <c r="DY205" s="21"/>
      <c r="DZ205" s="21"/>
      <c r="EA205" s="21"/>
    </row>
    <row r="206" spans="1:131">
      <c r="A206" s="21" t="s">
        <v>559</v>
      </c>
      <c r="B206" s="21"/>
      <c r="C206" s="41">
        <v>18</v>
      </c>
      <c r="D206" s="41">
        <v>1.3319999999999999</v>
      </c>
      <c r="E206" s="41">
        <v>-1.38186E-2</v>
      </c>
      <c r="F206" s="41">
        <v>0.48460592762557725</v>
      </c>
      <c r="G206" s="41">
        <v>0</v>
      </c>
      <c r="H206" s="41">
        <v>0</v>
      </c>
      <c r="I206" s="41"/>
      <c r="J206" s="41"/>
      <c r="K206" s="41"/>
      <c r="L206" s="41">
        <v>1.4316273510058202</v>
      </c>
      <c r="M206" s="41">
        <v>2.6912642835433763E-4</v>
      </c>
      <c r="N206" s="41">
        <v>2.671839944824945E-4</v>
      </c>
      <c r="O206" s="41">
        <v>-1.3956786103986162E-2</v>
      </c>
      <c r="P206" s="41">
        <v>0</v>
      </c>
      <c r="Q206" s="41">
        <v>0</v>
      </c>
      <c r="R206" s="41">
        <v>9.6636895577876969E-2</v>
      </c>
      <c r="S206" s="41">
        <v>0.22331316729162842</v>
      </c>
      <c r="T206" s="41">
        <v>0</v>
      </c>
      <c r="U206" s="41">
        <v>0.23996420596286311</v>
      </c>
      <c r="V206" s="41">
        <v>2.9076355657534636E-2</v>
      </c>
      <c r="W206" s="41">
        <v>6.7844829867580808E-2</v>
      </c>
      <c r="X206" s="41">
        <v>0</v>
      </c>
      <c r="Y206" s="41">
        <v>0</v>
      </c>
      <c r="Z206" s="41">
        <v>0</v>
      </c>
      <c r="AA206" s="41">
        <v>0</v>
      </c>
      <c r="AB206" s="41">
        <v>0</v>
      </c>
      <c r="AC206" s="41">
        <v>0</v>
      </c>
      <c r="AD206" s="41">
        <v>0</v>
      </c>
      <c r="AE206" s="41">
        <v>0</v>
      </c>
      <c r="AF206" s="41">
        <v>0</v>
      </c>
      <c r="AG206" s="41">
        <v>0</v>
      </c>
      <c r="AH206" s="41">
        <v>0.1257132512354116</v>
      </c>
      <c r="AI206" s="41">
        <v>0.2911579971592092</v>
      </c>
      <c r="AJ206" s="41">
        <v>0</v>
      </c>
      <c r="AK206" s="41">
        <v>0.23996420596286311</v>
      </c>
      <c r="AL206" s="41">
        <v>0.65683545435748392</v>
      </c>
      <c r="AM206" s="41">
        <v>0.74510257930329549</v>
      </c>
      <c r="AN206" s="41">
        <v>9.5095415724166354E-2</v>
      </c>
      <c r="AO206" s="41">
        <v>0</v>
      </c>
      <c r="AP206" s="41">
        <v>0</v>
      </c>
      <c r="AQ206" s="41">
        <v>0.84019799502746184</v>
      </c>
      <c r="AR206" s="41">
        <v>0.1257132512354116</v>
      </c>
      <c r="AS206" s="79">
        <v>6.6834481390836089</v>
      </c>
      <c r="AT206" s="41">
        <v>0.74510257930329549</v>
      </c>
      <c r="AU206" s="41">
        <v>0.11256464805424352</v>
      </c>
      <c r="AV206" s="41">
        <v>0</v>
      </c>
      <c r="AW206" s="41">
        <v>0</v>
      </c>
      <c r="AX206" s="41">
        <v>0.85766722735753897</v>
      </c>
      <c r="AY206" s="41">
        <v>0.2911579971592092</v>
      </c>
      <c r="AZ206" s="79">
        <v>2.9457106990901396</v>
      </c>
      <c r="BA206" s="41">
        <v>0.74510257930329549</v>
      </c>
      <c r="BB206" s="41">
        <v>0.20766006377840984</v>
      </c>
      <c r="BC206" s="41">
        <v>0</v>
      </c>
      <c r="BD206" s="41">
        <v>0</v>
      </c>
      <c r="BE206" s="41">
        <v>0.95276264308170533</v>
      </c>
      <c r="BF206" s="41">
        <v>0.41687124839462086</v>
      </c>
      <c r="BG206" s="41">
        <v>10.752885617595423</v>
      </c>
      <c r="BH206" s="79">
        <v>2.2855081676916131</v>
      </c>
      <c r="BI206" s="41">
        <v>6.4613190429096816</v>
      </c>
      <c r="BJ206" s="41">
        <v>14.964728801877621</v>
      </c>
      <c r="BK206" s="41">
        <v>0</v>
      </c>
      <c r="BL206" s="41">
        <v>12.333507234659754</v>
      </c>
      <c r="BM206" s="41">
        <v>33.759555079447061</v>
      </c>
      <c r="BN206" s="41">
        <v>0.74510257930329549</v>
      </c>
      <c r="BO206" s="41">
        <v>-0.10072055180238812</v>
      </c>
      <c r="BP206" s="41">
        <v>0.20766006377840984</v>
      </c>
      <c r="BQ206" s="41">
        <v>0</v>
      </c>
      <c r="BR206" s="41">
        <v>0</v>
      </c>
      <c r="BS206" s="41">
        <v>0</v>
      </c>
      <c r="BT206" s="41">
        <v>0</v>
      </c>
      <c r="BU206" s="41">
        <v>0</v>
      </c>
      <c r="BV206" s="41">
        <v>0</v>
      </c>
      <c r="BW206" s="41">
        <v>0</v>
      </c>
      <c r="BX206" s="41">
        <v>0.5599142688323685</v>
      </c>
      <c r="BY206" s="41">
        <v>9.6921185525115458E-2</v>
      </c>
      <c r="BZ206" s="41">
        <v>0</v>
      </c>
      <c r="CA206" s="41">
        <v>0</v>
      </c>
      <c r="CB206" s="41">
        <v>0.85204209127931718</v>
      </c>
      <c r="CC206" s="41">
        <v>0.65683545435748392</v>
      </c>
      <c r="CD206" s="79">
        <v>1.2576794789224304</v>
      </c>
      <c r="CE206" s="41">
        <v>28.263155150403612</v>
      </c>
      <c r="CF206" s="41">
        <v>1.3600588537260924E-2</v>
      </c>
      <c r="CG206" s="41">
        <v>-1.6329439741663806E-3</v>
      </c>
      <c r="CH206" s="41">
        <v>1.1967644563094543E-2</v>
      </c>
      <c r="CI206" s="41">
        <v>6.8002299172776454E-4</v>
      </c>
      <c r="CJ206" s="41">
        <v>-8.1647198708319004E-5</v>
      </c>
      <c r="CK206" s="41">
        <v>5.9837579301944552E-4</v>
      </c>
      <c r="CL206" s="41"/>
      <c r="CM206" s="41">
        <v>-1.3956786103986162E-2</v>
      </c>
      <c r="CN206" s="41"/>
      <c r="CO206" s="41">
        <v>0</v>
      </c>
      <c r="CP206" s="41">
        <v>0</v>
      </c>
      <c r="CQ206" s="41">
        <v>-0.10072055180238812</v>
      </c>
      <c r="CR206" s="41">
        <v>0</v>
      </c>
      <c r="CS206" s="41">
        <v>0</v>
      </c>
      <c r="CT206" s="41">
        <v>-0.10072055180238812</v>
      </c>
      <c r="CU206" s="41">
        <v>0</v>
      </c>
      <c r="CV206" s="41">
        <v>9999</v>
      </c>
      <c r="CW206" s="87">
        <v>0</v>
      </c>
      <c r="CX206" s="21"/>
      <c r="CY206" s="21"/>
      <c r="CZ206" s="21"/>
      <c r="DA206" s="21"/>
      <c r="DB206" s="21"/>
      <c r="DC206" s="21"/>
      <c r="DD206" s="21"/>
      <c r="DE206" s="21"/>
      <c r="DF206" s="21"/>
      <c r="DG206" s="21"/>
      <c r="DH206" s="21"/>
      <c r="DI206" s="21"/>
      <c r="DJ206" s="21"/>
      <c r="DK206" s="21"/>
      <c r="DL206" s="21"/>
      <c r="DM206" s="21"/>
      <c r="DN206" s="21"/>
      <c r="DO206" s="21"/>
      <c r="DP206" s="21"/>
      <c r="DQ206" s="21"/>
      <c r="DR206" s="21"/>
      <c r="DS206" s="21"/>
      <c r="DT206" s="21"/>
      <c r="DU206" s="21"/>
      <c r="DV206" s="21"/>
      <c r="DW206" s="21"/>
      <c r="DX206" s="21"/>
      <c r="DY206" s="21"/>
      <c r="DZ206" s="21"/>
      <c r="EA206" s="21"/>
    </row>
    <row r="207" spans="1:131">
      <c r="A207" s="21" t="s">
        <v>561</v>
      </c>
      <c r="B207" s="21"/>
      <c r="C207" s="41">
        <v>18</v>
      </c>
      <c r="D207" s="41">
        <v>1.3319999999999999</v>
      </c>
      <c r="E207" s="41">
        <v>-1.38186E-2</v>
      </c>
      <c r="F207" s="41">
        <v>0.48460592762557725</v>
      </c>
      <c r="G207" s="41">
        <v>0</v>
      </c>
      <c r="H207" s="41">
        <v>0</v>
      </c>
      <c r="I207" s="41"/>
      <c r="J207" s="41"/>
      <c r="K207" s="41"/>
      <c r="L207" s="41">
        <v>1.4316273510058202</v>
      </c>
      <c r="M207" s="41">
        <v>2.6912642835433763E-4</v>
      </c>
      <c r="N207" s="41">
        <v>2.671839944824945E-4</v>
      </c>
      <c r="O207" s="41">
        <v>-1.3956786103986162E-2</v>
      </c>
      <c r="P207" s="41">
        <v>0</v>
      </c>
      <c r="Q207" s="41">
        <v>0</v>
      </c>
      <c r="R207" s="41">
        <v>9.6636895577876969E-2</v>
      </c>
      <c r="S207" s="41">
        <v>0.22331316729162842</v>
      </c>
      <c r="T207" s="41">
        <v>0</v>
      </c>
      <c r="U207" s="41">
        <v>0.23996420596286311</v>
      </c>
      <c r="V207" s="41">
        <v>2.9076355657534636E-2</v>
      </c>
      <c r="W207" s="41">
        <v>6.7844829867580808E-2</v>
      </c>
      <c r="X207" s="41">
        <v>0</v>
      </c>
      <c r="Y207" s="41">
        <v>0</v>
      </c>
      <c r="Z207" s="41">
        <v>0</v>
      </c>
      <c r="AA207" s="41">
        <v>0</v>
      </c>
      <c r="AB207" s="41">
        <v>0</v>
      </c>
      <c r="AC207" s="41">
        <v>0</v>
      </c>
      <c r="AD207" s="41">
        <v>0</v>
      </c>
      <c r="AE207" s="41">
        <v>0</v>
      </c>
      <c r="AF207" s="41">
        <v>0</v>
      </c>
      <c r="AG207" s="41">
        <v>0</v>
      </c>
      <c r="AH207" s="41">
        <v>0.1257132512354116</v>
      </c>
      <c r="AI207" s="41">
        <v>0.2911579971592092</v>
      </c>
      <c r="AJ207" s="41">
        <v>0</v>
      </c>
      <c r="AK207" s="41">
        <v>0.23996420596286311</v>
      </c>
      <c r="AL207" s="41">
        <v>0.65683545435748392</v>
      </c>
      <c r="AM207" s="41">
        <v>0.74510257930329549</v>
      </c>
      <c r="AN207" s="41">
        <v>9.5095415724166354E-2</v>
      </c>
      <c r="AO207" s="41">
        <v>0</v>
      </c>
      <c r="AP207" s="41">
        <v>0</v>
      </c>
      <c r="AQ207" s="41">
        <v>0.84019799502746184</v>
      </c>
      <c r="AR207" s="41">
        <v>0.1257132512354116</v>
      </c>
      <c r="AS207" s="79">
        <v>6.6834481390836089</v>
      </c>
      <c r="AT207" s="41">
        <v>0.74510257930329549</v>
      </c>
      <c r="AU207" s="41">
        <v>0.11256464805424352</v>
      </c>
      <c r="AV207" s="41">
        <v>0</v>
      </c>
      <c r="AW207" s="41">
        <v>0</v>
      </c>
      <c r="AX207" s="41">
        <v>0.85766722735753897</v>
      </c>
      <c r="AY207" s="41">
        <v>0.2911579971592092</v>
      </c>
      <c r="AZ207" s="79">
        <v>2.9457106990901396</v>
      </c>
      <c r="BA207" s="41">
        <v>0.74510257930329549</v>
      </c>
      <c r="BB207" s="41">
        <v>0.20766006377840984</v>
      </c>
      <c r="BC207" s="41">
        <v>0</v>
      </c>
      <c r="BD207" s="41">
        <v>0</v>
      </c>
      <c r="BE207" s="41">
        <v>0.95276264308170533</v>
      </c>
      <c r="BF207" s="41">
        <v>0.41687124839462086</v>
      </c>
      <c r="BG207" s="41">
        <v>10.752885617595423</v>
      </c>
      <c r="BH207" s="79">
        <v>2.2855081676916131</v>
      </c>
      <c r="BI207" s="41">
        <v>6.4613190429096816</v>
      </c>
      <c r="BJ207" s="41">
        <v>14.964728801877621</v>
      </c>
      <c r="BK207" s="41">
        <v>0</v>
      </c>
      <c r="BL207" s="41">
        <v>12.333507234659754</v>
      </c>
      <c r="BM207" s="41">
        <v>33.759555079447061</v>
      </c>
      <c r="BN207" s="41">
        <v>0.74510257930329549</v>
      </c>
      <c r="BO207" s="41">
        <v>-0.10072055180238812</v>
      </c>
      <c r="BP207" s="41">
        <v>0.20766006377840984</v>
      </c>
      <c r="BQ207" s="41">
        <v>0</v>
      </c>
      <c r="BR207" s="41">
        <v>0</v>
      </c>
      <c r="BS207" s="41">
        <v>0</v>
      </c>
      <c r="BT207" s="41">
        <v>0</v>
      </c>
      <c r="BU207" s="41">
        <v>0</v>
      </c>
      <c r="BV207" s="41">
        <v>0</v>
      </c>
      <c r="BW207" s="41">
        <v>0</v>
      </c>
      <c r="BX207" s="41">
        <v>0.5599142688323685</v>
      </c>
      <c r="BY207" s="41">
        <v>9.6921185525115458E-2</v>
      </c>
      <c r="BZ207" s="41">
        <v>0</v>
      </c>
      <c r="CA207" s="41">
        <v>0</v>
      </c>
      <c r="CB207" s="41">
        <v>0.85204209127931718</v>
      </c>
      <c r="CC207" s="41">
        <v>0.65683545435748392</v>
      </c>
      <c r="CD207" s="79">
        <v>1.2576794789224304</v>
      </c>
      <c r="CE207" s="41">
        <v>28.263155150403612</v>
      </c>
      <c r="CF207" s="41">
        <v>1.3600588537260924E-2</v>
      </c>
      <c r="CG207" s="41">
        <v>-1.6329439741663806E-3</v>
      </c>
      <c r="CH207" s="41">
        <v>1.1967644563094543E-2</v>
      </c>
      <c r="CI207" s="41">
        <v>6.8002299172776454E-4</v>
      </c>
      <c r="CJ207" s="41">
        <v>-8.1647198708319004E-5</v>
      </c>
      <c r="CK207" s="41">
        <v>5.9837579301944552E-4</v>
      </c>
      <c r="CL207" s="41"/>
      <c r="CM207" s="41">
        <v>-1.3956786103986162E-2</v>
      </c>
      <c r="CN207" s="41"/>
      <c r="CO207" s="41">
        <v>0</v>
      </c>
      <c r="CP207" s="41">
        <v>0</v>
      </c>
      <c r="CQ207" s="41">
        <v>-0.10072055180238812</v>
      </c>
      <c r="CR207" s="41">
        <v>0</v>
      </c>
      <c r="CS207" s="41">
        <v>0</v>
      </c>
      <c r="CT207" s="41">
        <v>-0.10072055180238812</v>
      </c>
      <c r="CU207" s="41">
        <v>0</v>
      </c>
      <c r="CV207" s="41">
        <v>9999</v>
      </c>
      <c r="CW207" s="87">
        <v>0</v>
      </c>
      <c r="CX207" s="21"/>
      <c r="CY207" s="21"/>
      <c r="CZ207" s="21"/>
      <c r="DA207" s="21"/>
      <c r="DB207" s="21"/>
      <c r="DC207" s="21"/>
      <c r="DD207" s="21"/>
      <c r="DE207" s="21"/>
      <c r="DF207" s="21"/>
      <c r="DG207" s="21"/>
      <c r="DH207" s="21"/>
      <c r="DI207" s="21"/>
      <c r="DJ207" s="21"/>
      <c r="DK207" s="21"/>
      <c r="DL207" s="21"/>
      <c r="DM207" s="21"/>
      <c r="DN207" s="21"/>
      <c r="DO207" s="21"/>
      <c r="DP207" s="21"/>
      <c r="DQ207" s="21"/>
      <c r="DR207" s="21"/>
      <c r="DS207" s="21"/>
      <c r="DT207" s="21"/>
      <c r="DU207" s="21"/>
      <c r="DV207" s="21"/>
      <c r="DW207" s="21"/>
      <c r="DX207" s="21"/>
      <c r="DY207" s="21"/>
      <c r="DZ207" s="21"/>
      <c r="EA207" s="21"/>
    </row>
    <row r="208" spans="1:131">
      <c r="A208" s="21" t="s">
        <v>562</v>
      </c>
      <c r="B208" s="21"/>
      <c r="C208" s="41">
        <v>18</v>
      </c>
      <c r="D208" s="41">
        <v>1.3319999999999999</v>
      </c>
      <c r="E208" s="41">
        <v>-1.38186E-2</v>
      </c>
      <c r="F208" s="41">
        <v>0.48460592762557725</v>
      </c>
      <c r="G208" s="41">
        <v>0</v>
      </c>
      <c r="H208" s="41">
        <v>0</v>
      </c>
      <c r="I208" s="41"/>
      <c r="J208" s="41"/>
      <c r="K208" s="41"/>
      <c r="L208" s="41">
        <v>1.4316273510058202</v>
      </c>
      <c r="M208" s="41">
        <v>2.6912642835433763E-4</v>
      </c>
      <c r="N208" s="41">
        <v>2.671839944824945E-4</v>
      </c>
      <c r="O208" s="41">
        <v>-1.3956786103986162E-2</v>
      </c>
      <c r="P208" s="41">
        <v>0</v>
      </c>
      <c r="Q208" s="41">
        <v>0</v>
      </c>
      <c r="R208" s="41">
        <v>9.6636895577876969E-2</v>
      </c>
      <c r="S208" s="41">
        <v>0.22331316729162842</v>
      </c>
      <c r="T208" s="41">
        <v>0</v>
      </c>
      <c r="U208" s="41">
        <v>0.23996420596286311</v>
      </c>
      <c r="V208" s="41">
        <v>2.9076355657534636E-2</v>
      </c>
      <c r="W208" s="41">
        <v>6.7844829867580808E-2</v>
      </c>
      <c r="X208" s="41">
        <v>0</v>
      </c>
      <c r="Y208" s="41">
        <v>0</v>
      </c>
      <c r="Z208" s="41">
        <v>0</v>
      </c>
      <c r="AA208" s="41">
        <v>0</v>
      </c>
      <c r="AB208" s="41">
        <v>0</v>
      </c>
      <c r="AC208" s="41">
        <v>0</v>
      </c>
      <c r="AD208" s="41">
        <v>0</v>
      </c>
      <c r="AE208" s="41">
        <v>0</v>
      </c>
      <c r="AF208" s="41">
        <v>0</v>
      </c>
      <c r="AG208" s="41">
        <v>0</v>
      </c>
      <c r="AH208" s="41">
        <v>0.1257132512354116</v>
      </c>
      <c r="AI208" s="41">
        <v>0.2911579971592092</v>
      </c>
      <c r="AJ208" s="41">
        <v>0</v>
      </c>
      <c r="AK208" s="41">
        <v>0.23996420596286311</v>
      </c>
      <c r="AL208" s="41">
        <v>0.65683545435748392</v>
      </c>
      <c r="AM208" s="41">
        <v>0.74510257930329549</v>
      </c>
      <c r="AN208" s="41">
        <v>9.5095415724166354E-2</v>
      </c>
      <c r="AO208" s="41">
        <v>0</v>
      </c>
      <c r="AP208" s="41">
        <v>0</v>
      </c>
      <c r="AQ208" s="41">
        <v>0.84019799502746184</v>
      </c>
      <c r="AR208" s="41">
        <v>0.1257132512354116</v>
      </c>
      <c r="AS208" s="79">
        <v>6.6834481390836089</v>
      </c>
      <c r="AT208" s="41">
        <v>0.74510257930329549</v>
      </c>
      <c r="AU208" s="41">
        <v>0.11256464805424352</v>
      </c>
      <c r="AV208" s="41">
        <v>0</v>
      </c>
      <c r="AW208" s="41">
        <v>0</v>
      </c>
      <c r="AX208" s="41">
        <v>0.85766722735753897</v>
      </c>
      <c r="AY208" s="41">
        <v>0.2911579971592092</v>
      </c>
      <c r="AZ208" s="79">
        <v>2.9457106990901396</v>
      </c>
      <c r="BA208" s="41">
        <v>0.74510257930329549</v>
      </c>
      <c r="BB208" s="41">
        <v>0.20766006377840984</v>
      </c>
      <c r="BC208" s="41">
        <v>0</v>
      </c>
      <c r="BD208" s="41">
        <v>0</v>
      </c>
      <c r="BE208" s="41">
        <v>0.95276264308170533</v>
      </c>
      <c r="BF208" s="41">
        <v>0.41687124839462086</v>
      </c>
      <c r="BG208" s="41">
        <v>10.752885617595423</v>
      </c>
      <c r="BH208" s="79">
        <v>2.2855081676916131</v>
      </c>
      <c r="BI208" s="41">
        <v>6.4613190429096816</v>
      </c>
      <c r="BJ208" s="41">
        <v>14.964728801877621</v>
      </c>
      <c r="BK208" s="41">
        <v>0</v>
      </c>
      <c r="BL208" s="41">
        <v>12.333507234659754</v>
      </c>
      <c r="BM208" s="41">
        <v>33.759555079447061</v>
      </c>
      <c r="BN208" s="41">
        <v>0.74510257930329549</v>
      </c>
      <c r="BO208" s="41">
        <v>-0.10072055180238812</v>
      </c>
      <c r="BP208" s="41">
        <v>0.20766006377840984</v>
      </c>
      <c r="BQ208" s="41">
        <v>0</v>
      </c>
      <c r="BR208" s="41">
        <v>0</v>
      </c>
      <c r="BS208" s="41">
        <v>0</v>
      </c>
      <c r="BT208" s="41">
        <v>0</v>
      </c>
      <c r="BU208" s="41">
        <v>0</v>
      </c>
      <c r="BV208" s="41">
        <v>0</v>
      </c>
      <c r="BW208" s="41">
        <v>0</v>
      </c>
      <c r="BX208" s="41">
        <v>0.5599142688323685</v>
      </c>
      <c r="BY208" s="41">
        <v>9.6921185525115458E-2</v>
      </c>
      <c r="BZ208" s="41">
        <v>0</v>
      </c>
      <c r="CA208" s="41">
        <v>0</v>
      </c>
      <c r="CB208" s="41">
        <v>0.85204209127931718</v>
      </c>
      <c r="CC208" s="41">
        <v>0.65683545435748392</v>
      </c>
      <c r="CD208" s="79">
        <v>1.2576794789224304</v>
      </c>
      <c r="CE208" s="41">
        <v>28.263155150403612</v>
      </c>
      <c r="CF208" s="41">
        <v>1.3600588537260924E-2</v>
      </c>
      <c r="CG208" s="41">
        <v>-1.6329439741663806E-3</v>
      </c>
      <c r="CH208" s="41">
        <v>1.1967644563094543E-2</v>
      </c>
      <c r="CI208" s="41">
        <v>6.8002299172776454E-4</v>
      </c>
      <c r="CJ208" s="41">
        <v>-8.1647198708319004E-5</v>
      </c>
      <c r="CK208" s="41">
        <v>5.9837579301944552E-4</v>
      </c>
      <c r="CL208" s="41"/>
      <c r="CM208" s="41">
        <v>-1.3956786103986162E-2</v>
      </c>
      <c r="CN208" s="41"/>
      <c r="CO208" s="41">
        <v>0</v>
      </c>
      <c r="CP208" s="41">
        <v>0</v>
      </c>
      <c r="CQ208" s="41">
        <v>-0.10072055180238812</v>
      </c>
      <c r="CR208" s="41">
        <v>0</v>
      </c>
      <c r="CS208" s="41">
        <v>0</v>
      </c>
      <c r="CT208" s="41">
        <v>-0.10072055180238812</v>
      </c>
      <c r="CU208" s="41">
        <v>0</v>
      </c>
      <c r="CV208" s="41">
        <v>9999</v>
      </c>
      <c r="CW208" s="87">
        <v>0</v>
      </c>
      <c r="CX208" s="21"/>
      <c r="CY208" s="21"/>
      <c r="CZ208" s="21"/>
      <c r="DA208" s="21"/>
      <c r="DB208" s="21"/>
      <c r="DC208" s="21"/>
      <c r="DD208" s="21"/>
      <c r="DE208" s="21"/>
      <c r="DF208" s="21"/>
      <c r="DG208" s="21"/>
      <c r="DH208" s="21"/>
      <c r="DI208" s="21"/>
      <c r="DJ208" s="21"/>
      <c r="DK208" s="21"/>
      <c r="DL208" s="21"/>
      <c r="DM208" s="21"/>
      <c r="DN208" s="21"/>
      <c r="DO208" s="21"/>
      <c r="DP208" s="21"/>
      <c r="DQ208" s="21"/>
      <c r="DR208" s="21"/>
      <c r="DS208" s="21"/>
      <c r="DT208" s="21"/>
      <c r="DU208" s="21"/>
      <c r="DV208" s="21"/>
      <c r="DW208" s="21"/>
      <c r="DX208" s="21"/>
      <c r="DY208" s="21"/>
      <c r="DZ208" s="21"/>
      <c r="EA208" s="21"/>
    </row>
    <row r="209" spans="1:131">
      <c r="A209" s="21" t="s">
        <v>563</v>
      </c>
      <c r="B209" s="21"/>
      <c r="C209" s="41">
        <v>18</v>
      </c>
      <c r="D209" s="41">
        <v>1.3319999999999999</v>
      </c>
      <c r="E209" s="41">
        <v>-1.38186E-2</v>
      </c>
      <c r="F209" s="41">
        <v>0.48460592762557725</v>
      </c>
      <c r="G209" s="41">
        <v>0</v>
      </c>
      <c r="H209" s="41">
        <v>0</v>
      </c>
      <c r="I209" s="41"/>
      <c r="J209" s="41"/>
      <c r="K209" s="41"/>
      <c r="L209" s="41">
        <v>1.4316273510058202</v>
      </c>
      <c r="M209" s="41">
        <v>2.6912642835433763E-4</v>
      </c>
      <c r="N209" s="41">
        <v>2.671839944824945E-4</v>
      </c>
      <c r="O209" s="41">
        <v>-1.3956786103986162E-2</v>
      </c>
      <c r="P209" s="41">
        <v>0</v>
      </c>
      <c r="Q209" s="41">
        <v>0</v>
      </c>
      <c r="R209" s="41">
        <v>9.6636895577876969E-2</v>
      </c>
      <c r="S209" s="41">
        <v>0.22331316729162842</v>
      </c>
      <c r="T209" s="41">
        <v>0</v>
      </c>
      <c r="U209" s="41">
        <v>0.23996420596286311</v>
      </c>
      <c r="V209" s="41">
        <v>2.9076355657534636E-2</v>
      </c>
      <c r="W209" s="41">
        <v>6.7844829867580808E-2</v>
      </c>
      <c r="X209" s="41">
        <v>0</v>
      </c>
      <c r="Y209" s="41">
        <v>0</v>
      </c>
      <c r="Z209" s="41">
        <v>0</v>
      </c>
      <c r="AA209" s="41">
        <v>0</v>
      </c>
      <c r="AB209" s="41">
        <v>0</v>
      </c>
      <c r="AC209" s="41">
        <v>0</v>
      </c>
      <c r="AD209" s="41">
        <v>0</v>
      </c>
      <c r="AE209" s="41">
        <v>0</v>
      </c>
      <c r="AF209" s="41">
        <v>0</v>
      </c>
      <c r="AG209" s="41">
        <v>0</v>
      </c>
      <c r="AH209" s="41">
        <v>0.1257132512354116</v>
      </c>
      <c r="AI209" s="41">
        <v>0.2911579971592092</v>
      </c>
      <c r="AJ209" s="41">
        <v>0</v>
      </c>
      <c r="AK209" s="41">
        <v>0.23996420596286311</v>
      </c>
      <c r="AL209" s="41">
        <v>0.65683545435748392</v>
      </c>
      <c r="AM209" s="41">
        <v>0.74510257930329549</v>
      </c>
      <c r="AN209" s="41">
        <v>9.5095415724166354E-2</v>
      </c>
      <c r="AO209" s="41">
        <v>0</v>
      </c>
      <c r="AP209" s="41">
        <v>0</v>
      </c>
      <c r="AQ209" s="41">
        <v>0.84019799502746184</v>
      </c>
      <c r="AR209" s="41">
        <v>0.1257132512354116</v>
      </c>
      <c r="AS209" s="79">
        <v>6.6834481390836089</v>
      </c>
      <c r="AT209" s="41">
        <v>0.74510257930329549</v>
      </c>
      <c r="AU209" s="41">
        <v>0.11256464805424352</v>
      </c>
      <c r="AV209" s="41">
        <v>0</v>
      </c>
      <c r="AW209" s="41">
        <v>0</v>
      </c>
      <c r="AX209" s="41">
        <v>0.85766722735753897</v>
      </c>
      <c r="AY209" s="41">
        <v>0.2911579971592092</v>
      </c>
      <c r="AZ209" s="79">
        <v>2.9457106990901396</v>
      </c>
      <c r="BA209" s="41">
        <v>0.74510257930329549</v>
      </c>
      <c r="BB209" s="41">
        <v>0.20766006377840984</v>
      </c>
      <c r="BC209" s="41">
        <v>0</v>
      </c>
      <c r="BD209" s="41">
        <v>0</v>
      </c>
      <c r="BE209" s="41">
        <v>0.95276264308170533</v>
      </c>
      <c r="BF209" s="41">
        <v>0.41687124839462086</v>
      </c>
      <c r="BG209" s="41">
        <v>10.752885617595423</v>
      </c>
      <c r="BH209" s="79">
        <v>2.2855081676916131</v>
      </c>
      <c r="BI209" s="41">
        <v>6.4613190429096816</v>
      </c>
      <c r="BJ209" s="41">
        <v>14.964728801877621</v>
      </c>
      <c r="BK209" s="41">
        <v>0</v>
      </c>
      <c r="BL209" s="41">
        <v>12.333507234659754</v>
      </c>
      <c r="BM209" s="41">
        <v>33.759555079447061</v>
      </c>
      <c r="BN209" s="41">
        <v>0.74510257930329549</v>
      </c>
      <c r="BO209" s="41">
        <v>-0.10072055180238812</v>
      </c>
      <c r="BP209" s="41">
        <v>0.20766006377840984</v>
      </c>
      <c r="BQ209" s="41">
        <v>0</v>
      </c>
      <c r="BR209" s="41">
        <v>0</v>
      </c>
      <c r="BS209" s="41">
        <v>0</v>
      </c>
      <c r="BT209" s="41">
        <v>0</v>
      </c>
      <c r="BU209" s="41">
        <v>0</v>
      </c>
      <c r="BV209" s="41">
        <v>0</v>
      </c>
      <c r="BW209" s="41">
        <v>0</v>
      </c>
      <c r="BX209" s="41">
        <v>0.5599142688323685</v>
      </c>
      <c r="BY209" s="41">
        <v>9.6921185525115458E-2</v>
      </c>
      <c r="BZ209" s="41">
        <v>0</v>
      </c>
      <c r="CA209" s="41">
        <v>0</v>
      </c>
      <c r="CB209" s="41">
        <v>0.85204209127931718</v>
      </c>
      <c r="CC209" s="41">
        <v>0.65683545435748392</v>
      </c>
      <c r="CD209" s="79">
        <v>1.2576794789224304</v>
      </c>
      <c r="CE209" s="41">
        <v>28.263155150403612</v>
      </c>
      <c r="CF209" s="41">
        <v>1.3600588537260924E-2</v>
      </c>
      <c r="CG209" s="41">
        <v>-1.6329439741663806E-3</v>
      </c>
      <c r="CH209" s="41">
        <v>1.1967644563094543E-2</v>
      </c>
      <c r="CI209" s="41">
        <v>6.8002299172776454E-4</v>
      </c>
      <c r="CJ209" s="41">
        <v>-8.1647198708319004E-5</v>
      </c>
      <c r="CK209" s="41">
        <v>5.9837579301944552E-4</v>
      </c>
      <c r="CL209" s="41"/>
      <c r="CM209" s="41">
        <v>-1.3956786103986162E-2</v>
      </c>
      <c r="CN209" s="41"/>
      <c r="CO209" s="41">
        <v>0</v>
      </c>
      <c r="CP209" s="41">
        <v>0</v>
      </c>
      <c r="CQ209" s="41">
        <v>-0.10072055180238812</v>
      </c>
      <c r="CR209" s="41">
        <v>0</v>
      </c>
      <c r="CS209" s="41">
        <v>0</v>
      </c>
      <c r="CT209" s="41">
        <v>-0.10072055180238812</v>
      </c>
      <c r="CU209" s="41">
        <v>0</v>
      </c>
      <c r="CV209" s="41">
        <v>9999</v>
      </c>
      <c r="CW209" s="87">
        <v>0</v>
      </c>
      <c r="CX209" s="21"/>
      <c r="CY209" s="21"/>
      <c r="CZ209" s="21"/>
      <c r="DA209" s="21"/>
      <c r="DB209" s="21"/>
      <c r="DC209" s="21"/>
      <c r="DD209" s="21"/>
      <c r="DE209" s="21"/>
      <c r="DF209" s="21"/>
      <c r="DG209" s="21"/>
      <c r="DH209" s="21"/>
      <c r="DI209" s="21"/>
      <c r="DJ209" s="21"/>
      <c r="DK209" s="21"/>
      <c r="DL209" s="21"/>
      <c r="DM209" s="21"/>
      <c r="DN209" s="21"/>
      <c r="DO209" s="21"/>
      <c r="DP209" s="21"/>
      <c r="DQ209" s="21"/>
      <c r="DR209" s="21"/>
      <c r="DS209" s="21"/>
      <c r="DT209" s="21"/>
      <c r="DU209" s="21"/>
      <c r="DV209" s="21"/>
      <c r="DW209" s="21"/>
      <c r="DX209" s="21"/>
      <c r="DY209" s="21"/>
      <c r="DZ209" s="21"/>
      <c r="EA209" s="21"/>
    </row>
    <row r="210" spans="1:131">
      <c r="A210" s="21" t="s">
        <v>555</v>
      </c>
      <c r="B210" s="21"/>
      <c r="C210" s="41">
        <v>18</v>
      </c>
      <c r="D210" s="41">
        <v>1.3319999999999999</v>
      </c>
      <c r="E210" s="41">
        <v>-1.38186E-2</v>
      </c>
      <c r="F210" s="41">
        <v>0.48460592762557725</v>
      </c>
      <c r="G210" s="41">
        <v>0</v>
      </c>
      <c r="H210" s="41">
        <v>0</v>
      </c>
      <c r="I210" s="41"/>
      <c r="J210" s="41"/>
      <c r="K210" s="41"/>
      <c r="L210" s="41">
        <v>1.4316273510058202</v>
      </c>
      <c r="M210" s="41">
        <v>2.6912642835433763E-4</v>
      </c>
      <c r="N210" s="41">
        <v>2.671839944824945E-4</v>
      </c>
      <c r="O210" s="41">
        <v>-1.3956786103986162E-2</v>
      </c>
      <c r="P210" s="41">
        <v>0</v>
      </c>
      <c r="Q210" s="41">
        <v>0</v>
      </c>
      <c r="R210" s="41">
        <v>9.6636895577876969E-2</v>
      </c>
      <c r="S210" s="41">
        <v>0.22331316729162842</v>
      </c>
      <c r="T210" s="41">
        <v>0</v>
      </c>
      <c r="U210" s="41">
        <v>0.23996420596286311</v>
      </c>
      <c r="V210" s="41">
        <v>2.9076355657534636E-2</v>
      </c>
      <c r="W210" s="41">
        <v>6.7844829867580808E-2</v>
      </c>
      <c r="X210" s="41">
        <v>0</v>
      </c>
      <c r="Y210" s="41">
        <v>0</v>
      </c>
      <c r="Z210" s="41">
        <v>0</v>
      </c>
      <c r="AA210" s="41">
        <v>0</v>
      </c>
      <c r="AB210" s="41">
        <v>0</v>
      </c>
      <c r="AC210" s="41">
        <v>0</v>
      </c>
      <c r="AD210" s="41">
        <v>0</v>
      </c>
      <c r="AE210" s="41">
        <v>0</v>
      </c>
      <c r="AF210" s="41">
        <v>0</v>
      </c>
      <c r="AG210" s="41">
        <v>0</v>
      </c>
      <c r="AH210" s="41">
        <v>0.1257132512354116</v>
      </c>
      <c r="AI210" s="41">
        <v>0.2911579971592092</v>
      </c>
      <c r="AJ210" s="41">
        <v>0</v>
      </c>
      <c r="AK210" s="41">
        <v>0.23996420596286311</v>
      </c>
      <c r="AL210" s="41">
        <v>0.65683545435748392</v>
      </c>
      <c r="AM210" s="41">
        <v>0.74510257930329549</v>
      </c>
      <c r="AN210" s="41">
        <v>9.5095415724166354E-2</v>
      </c>
      <c r="AO210" s="41">
        <v>0</v>
      </c>
      <c r="AP210" s="41">
        <v>0</v>
      </c>
      <c r="AQ210" s="41">
        <v>0.84019799502746184</v>
      </c>
      <c r="AR210" s="41">
        <v>0.1257132512354116</v>
      </c>
      <c r="AS210" s="79">
        <v>6.6834481390836089</v>
      </c>
      <c r="AT210" s="41">
        <v>0.74510257930329549</v>
      </c>
      <c r="AU210" s="41">
        <v>0.11256464805424352</v>
      </c>
      <c r="AV210" s="41">
        <v>0</v>
      </c>
      <c r="AW210" s="41">
        <v>0</v>
      </c>
      <c r="AX210" s="41">
        <v>0.85766722735753897</v>
      </c>
      <c r="AY210" s="41">
        <v>0.2911579971592092</v>
      </c>
      <c r="AZ210" s="79">
        <v>2.9457106990901396</v>
      </c>
      <c r="BA210" s="41">
        <v>0.74510257930329549</v>
      </c>
      <c r="BB210" s="41">
        <v>0.20766006377840984</v>
      </c>
      <c r="BC210" s="41">
        <v>0</v>
      </c>
      <c r="BD210" s="41">
        <v>0</v>
      </c>
      <c r="BE210" s="41">
        <v>0.95276264308170533</v>
      </c>
      <c r="BF210" s="41">
        <v>0.41687124839462086</v>
      </c>
      <c r="BG210" s="41">
        <v>10.752885617595423</v>
      </c>
      <c r="BH210" s="79">
        <v>2.2855081676916131</v>
      </c>
      <c r="BI210" s="41">
        <v>6.4613190429096816</v>
      </c>
      <c r="BJ210" s="41">
        <v>14.964728801877621</v>
      </c>
      <c r="BK210" s="41">
        <v>0</v>
      </c>
      <c r="BL210" s="41">
        <v>12.333507234659754</v>
      </c>
      <c r="BM210" s="41">
        <v>33.759555079447061</v>
      </c>
      <c r="BN210" s="41">
        <v>0.74510257930329549</v>
      </c>
      <c r="BO210" s="41">
        <v>-0.10072055180238812</v>
      </c>
      <c r="BP210" s="41">
        <v>0.20766006377840984</v>
      </c>
      <c r="BQ210" s="41">
        <v>0</v>
      </c>
      <c r="BR210" s="41">
        <v>0</v>
      </c>
      <c r="BS210" s="41">
        <v>0</v>
      </c>
      <c r="BT210" s="41">
        <v>0</v>
      </c>
      <c r="BU210" s="41">
        <v>0</v>
      </c>
      <c r="BV210" s="41">
        <v>0</v>
      </c>
      <c r="BW210" s="41">
        <v>0</v>
      </c>
      <c r="BX210" s="41">
        <v>0.5599142688323685</v>
      </c>
      <c r="BY210" s="41">
        <v>9.6921185525115458E-2</v>
      </c>
      <c r="BZ210" s="41">
        <v>0</v>
      </c>
      <c r="CA210" s="41">
        <v>0</v>
      </c>
      <c r="CB210" s="41">
        <v>0.85204209127931718</v>
      </c>
      <c r="CC210" s="41">
        <v>0.65683545435748392</v>
      </c>
      <c r="CD210" s="79">
        <v>1.2576794789224304</v>
      </c>
      <c r="CE210" s="41">
        <v>28.263155150403612</v>
      </c>
      <c r="CF210" s="41">
        <v>1.3600588537260924E-2</v>
      </c>
      <c r="CG210" s="41">
        <v>-1.6329439741663806E-3</v>
      </c>
      <c r="CH210" s="41">
        <v>1.1967644563094543E-2</v>
      </c>
      <c r="CI210" s="41">
        <v>6.8002299172776454E-4</v>
      </c>
      <c r="CJ210" s="41">
        <v>-8.1647198708319004E-5</v>
      </c>
      <c r="CK210" s="41">
        <v>5.9837579301944552E-4</v>
      </c>
      <c r="CL210" s="41"/>
      <c r="CM210" s="41">
        <v>-1.3956786103986162E-2</v>
      </c>
      <c r="CN210" s="41"/>
      <c r="CO210" s="41">
        <v>0</v>
      </c>
      <c r="CP210" s="41">
        <v>0</v>
      </c>
      <c r="CQ210" s="41">
        <v>-0.10072055180238812</v>
      </c>
      <c r="CR210" s="41">
        <v>0</v>
      </c>
      <c r="CS210" s="41">
        <v>0</v>
      </c>
      <c r="CT210" s="41">
        <v>-0.10072055180238812</v>
      </c>
      <c r="CU210" s="41">
        <v>0</v>
      </c>
      <c r="CV210" s="41">
        <v>9999</v>
      </c>
      <c r="CW210" s="87">
        <v>0</v>
      </c>
      <c r="CX210" s="21"/>
      <c r="CY210" s="21"/>
      <c r="CZ210" s="21"/>
      <c r="DA210" s="21"/>
      <c r="DB210" s="21"/>
      <c r="DC210" s="21"/>
      <c r="DD210" s="21"/>
      <c r="DE210" s="21"/>
      <c r="DF210" s="21"/>
      <c r="DG210" s="21"/>
      <c r="DH210" s="21"/>
      <c r="DI210" s="21"/>
      <c r="DJ210" s="21"/>
      <c r="DK210" s="21"/>
      <c r="DL210" s="21"/>
      <c r="DM210" s="21"/>
      <c r="DN210" s="21"/>
      <c r="DO210" s="21"/>
      <c r="DP210" s="21"/>
      <c r="DQ210" s="21"/>
      <c r="DR210" s="21"/>
      <c r="DS210" s="21"/>
      <c r="DT210" s="21"/>
      <c r="DU210" s="21"/>
      <c r="DV210" s="21"/>
      <c r="DW210" s="21"/>
      <c r="DX210" s="21"/>
      <c r="DY210" s="21"/>
      <c r="DZ210" s="21"/>
      <c r="EA210" s="21"/>
    </row>
    <row r="211" spans="1:131">
      <c r="A211" s="21" t="s">
        <v>551</v>
      </c>
      <c r="B211" s="21"/>
      <c r="C211" s="41">
        <v>18</v>
      </c>
      <c r="D211" s="41">
        <v>1.3319999999999999</v>
      </c>
      <c r="E211" s="41">
        <v>-1.38186E-2</v>
      </c>
      <c r="F211" s="41">
        <v>0.48460592762557725</v>
      </c>
      <c r="G211" s="41">
        <v>0</v>
      </c>
      <c r="H211" s="41">
        <v>0</v>
      </c>
      <c r="I211" s="41"/>
      <c r="J211" s="41"/>
      <c r="K211" s="41"/>
      <c r="L211" s="41">
        <v>1.4316273510058202</v>
      </c>
      <c r="M211" s="41">
        <v>2.6912642835433763E-4</v>
      </c>
      <c r="N211" s="41">
        <v>2.671839944824945E-4</v>
      </c>
      <c r="O211" s="41">
        <v>-1.3956786103986162E-2</v>
      </c>
      <c r="P211" s="41">
        <v>0</v>
      </c>
      <c r="Q211" s="41">
        <v>0</v>
      </c>
      <c r="R211" s="41">
        <v>9.6636895577876969E-2</v>
      </c>
      <c r="S211" s="41">
        <v>0.22331316729162842</v>
      </c>
      <c r="T211" s="41">
        <v>0</v>
      </c>
      <c r="U211" s="41">
        <v>0.23996420596286311</v>
      </c>
      <c r="V211" s="41">
        <v>2.9076355657534636E-2</v>
      </c>
      <c r="W211" s="41">
        <v>6.7844829867580808E-2</v>
      </c>
      <c r="X211" s="41">
        <v>0</v>
      </c>
      <c r="Y211" s="41">
        <v>0</v>
      </c>
      <c r="Z211" s="41">
        <v>0</v>
      </c>
      <c r="AA211" s="41">
        <v>0</v>
      </c>
      <c r="AB211" s="41">
        <v>0</v>
      </c>
      <c r="AC211" s="41">
        <v>0</v>
      </c>
      <c r="AD211" s="41">
        <v>0</v>
      </c>
      <c r="AE211" s="41">
        <v>0</v>
      </c>
      <c r="AF211" s="41">
        <v>0</v>
      </c>
      <c r="AG211" s="41">
        <v>0</v>
      </c>
      <c r="AH211" s="41">
        <v>0.1257132512354116</v>
      </c>
      <c r="AI211" s="41">
        <v>0.2911579971592092</v>
      </c>
      <c r="AJ211" s="41">
        <v>0</v>
      </c>
      <c r="AK211" s="41">
        <v>0.23996420596286311</v>
      </c>
      <c r="AL211" s="41">
        <v>0.65683545435748392</v>
      </c>
      <c r="AM211" s="41">
        <v>0.74510257930329549</v>
      </c>
      <c r="AN211" s="41">
        <v>9.5095415724166354E-2</v>
      </c>
      <c r="AO211" s="41">
        <v>0</v>
      </c>
      <c r="AP211" s="41">
        <v>0</v>
      </c>
      <c r="AQ211" s="41">
        <v>0.84019799502746184</v>
      </c>
      <c r="AR211" s="41">
        <v>0.1257132512354116</v>
      </c>
      <c r="AS211" s="79">
        <v>6.6834481390836089</v>
      </c>
      <c r="AT211" s="41">
        <v>0.74510257930329549</v>
      </c>
      <c r="AU211" s="41">
        <v>0.11256464805424352</v>
      </c>
      <c r="AV211" s="41">
        <v>0</v>
      </c>
      <c r="AW211" s="41">
        <v>0</v>
      </c>
      <c r="AX211" s="41">
        <v>0.85766722735753897</v>
      </c>
      <c r="AY211" s="41">
        <v>0.2911579971592092</v>
      </c>
      <c r="AZ211" s="79">
        <v>2.9457106990901396</v>
      </c>
      <c r="BA211" s="41">
        <v>0.74510257930329549</v>
      </c>
      <c r="BB211" s="41">
        <v>0.20766006377840984</v>
      </c>
      <c r="BC211" s="41">
        <v>0</v>
      </c>
      <c r="BD211" s="41">
        <v>0</v>
      </c>
      <c r="BE211" s="41">
        <v>0.95276264308170533</v>
      </c>
      <c r="BF211" s="41">
        <v>0.41687124839462086</v>
      </c>
      <c r="BG211" s="41">
        <v>10.752885617595423</v>
      </c>
      <c r="BH211" s="79">
        <v>2.2855081676916131</v>
      </c>
      <c r="BI211" s="41">
        <v>6.4613190429096816</v>
      </c>
      <c r="BJ211" s="41">
        <v>14.964728801877621</v>
      </c>
      <c r="BK211" s="41">
        <v>0</v>
      </c>
      <c r="BL211" s="41">
        <v>12.333507234659754</v>
      </c>
      <c r="BM211" s="41">
        <v>33.759555079447061</v>
      </c>
      <c r="BN211" s="41">
        <v>0.74510257930329549</v>
      </c>
      <c r="BO211" s="41">
        <v>-0.10072055180238812</v>
      </c>
      <c r="BP211" s="41">
        <v>0.20766006377840984</v>
      </c>
      <c r="BQ211" s="41">
        <v>0</v>
      </c>
      <c r="BR211" s="41">
        <v>0</v>
      </c>
      <c r="BS211" s="41">
        <v>0</v>
      </c>
      <c r="BT211" s="41">
        <v>0</v>
      </c>
      <c r="BU211" s="41">
        <v>0</v>
      </c>
      <c r="BV211" s="41">
        <v>0</v>
      </c>
      <c r="BW211" s="41">
        <v>0</v>
      </c>
      <c r="BX211" s="41">
        <v>0.5599142688323685</v>
      </c>
      <c r="BY211" s="41">
        <v>9.6921185525115458E-2</v>
      </c>
      <c r="BZ211" s="41">
        <v>0</v>
      </c>
      <c r="CA211" s="41">
        <v>0</v>
      </c>
      <c r="CB211" s="41">
        <v>0.85204209127931718</v>
      </c>
      <c r="CC211" s="41">
        <v>0.65683545435748392</v>
      </c>
      <c r="CD211" s="79">
        <v>1.2576794789224304</v>
      </c>
      <c r="CE211" s="41">
        <v>28.263155150403612</v>
      </c>
      <c r="CF211" s="41">
        <v>1.3600588537260924E-2</v>
      </c>
      <c r="CG211" s="41">
        <v>-1.6329439741663806E-3</v>
      </c>
      <c r="CH211" s="41">
        <v>1.1967644563094543E-2</v>
      </c>
      <c r="CI211" s="41">
        <v>6.8002299172776454E-4</v>
      </c>
      <c r="CJ211" s="41">
        <v>-8.1647198708319004E-5</v>
      </c>
      <c r="CK211" s="41">
        <v>5.9837579301944552E-4</v>
      </c>
      <c r="CL211" s="41"/>
      <c r="CM211" s="41">
        <v>-1.3956786103986162E-2</v>
      </c>
      <c r="CN211" s="41"/>
      <c r="CO211" s="41">
        <v>0</v>
      </c>
      <c r="CP211" s="41">
        <v>0</v>
      </c>
      <c r="CQ211" s="41">
        <v>-0.10072055180238812</v>
      </c>
      <c r="CR211" s="41">
        <v>0</v>
      </c>
      <c r="CS211" s="41">
        <v>0</v>
      </c>
      <c r="CT211" s="41">
        <v>-0.10072055180238812</v>
      </c>
      <c r="CU211" s="41">
        <v>0</v>
      </c>
      <c r="CV211" s="41">
        <v>9999</v>
      </c>
      <c r="CW211" s="87">
        <v>0</v>
      </c>
      <c r="CX211" s="21"/>
      <c r="CY211" s="21"/>
      <c r="CZ211" s="21"/>
      <c r="DA211" s="21"/>
      <c r="DB211" s="21"/>
      <c r="DC211" s="21"/>
      <c r="DD211" s="21"/>
      <c r="DE211" s="21"/>
      <c r="DF211" s="21"/>
      <c r="DG211" s="21"/>
      <c r="DH211" s="21"/>
      <c r="DI211" s="21"/>
      <c r="DJ211" s="21"/>
      <c r="DK211" s="21"/>
      <c r="DL211" s="21"/>
      <c r="DM211" s="21"/>
      <c r="DN211" s="21"/>
      <c r="DO211" s="21"/>
      <c r="DP211" s="21"/>
      <c r="DQ211" s="21"/>
      <c r="DR211" s="21"/>
      <c r="DS211" s="21"/>
      <c r="DT211" s="21"/>
      <c r="DU211" s="21"/>
      <c r="DV211" s="21"/>
      <c r="DW211" s="21"/>
      <c r="DX211" s="21"/>
      <c r="DY211" s="21"/>
      <c r="DZ211" s="21"/>
      <c r="EA211" s="21"/>
    </row>
    <row r="212" spans="1:131">
      <c r="A212" s="21" t="s">
        <v>564</v>
      </c>
      <c r="B212" s="21"/>
      <c r="C212" s="41">
        <v>18</v>
      </c>
      <c r="D212" s="41">
        <v>1.3319999999999999</v>
      </c>
      <c r="E212" s="41">
        <v>-1.38186E-2</v>
      </c>
      <c r="F212" s="41">
        <v>0.48460592762557725</v>
      </c>
      <c r="G212" s="41">
        <v>0</v>
      </c>
      <c r="H212" s="41">
        <v>0</v>
      </c>
      <c r="I212" s="41"/>
      <c r="J212" s="41"/>
      <c r="K212" s="41"/>
      <c r="L212" s="41">
        <v>1.4316273510058202</v>
      </c>
      <c r="M212" s="41">
        <v>2.6912642835433763E-4</v>
      </c>
      <c r="N212" s="41">
        <v>2.671839944824945E-4</v>
      </c>
      <c r="O212" s="41">
        <v>-1.3956786103986162E-2</v>
      </c>
      <c r="P212" s="41">
        <v>0</v>
      </c>
      <c r="Q212" s="41">
        <v>0</v>
      </c>
      <c r="R212" s="41">
        <v>9.6636895577876969E-2</v>
      </c>
      <c r="S212" s="41">
        <v>0.22331316729162842</v>
      </c>
      <c r="T212" s="41">
        <v>0</v>
      </c>
      <c r="U212" s="41">
        <v>0.23996420596286311</v>
      </c>
      <c r="V212" s="41">
        <v>2.9076355657534636E-2</v>
      </c>
      <c r="W212" s="41">
        <v>6.7844829867580808E-2</v>
      </c>
      <c r="X212" s="41">
        <v>0</v>
      </c>
      <c r="Y212" s="41">
        <v>0</v>
      </c>
      <c r="Z212" s="41">
        <v>0</v>
      </c>
      <c r="AA212" s="41">
        <v>0</v>
      </c>
      <c r="AB212" s="41">
        <v>0</v>
      </c>
      <c r="AC212" s="41">
        <v>0</v>
      </c>
      <c r="AD212" s="41">
        <v>0</v>
      </c>
      <c r="AE212" s="41">
        <v>0</v>
      </c>
      <c r="AF212" s="41">
        <v>0</v>
      </c>
      <c r="AG212" s="41">
        <v>0</v>
      </c>
      <c r="AH212" s="41">
        <v>0.1257132512354116</v>
      </c>
      <c r="AI212" s="41">
        <v>0.2911579971592092</v>
      </c>
      <c r="AJ212" s="41">
        <v>0</v>
      </c>
      <c r="AK212" s="41">
        <v>0.23996420596286311</v>
      </c>
      <c r="AL212" s="41">
        <v>0.65683545435748392</v>
      </c>
      <c r="AM212" s="41">
        <v>0.74510257930329549</v>
      </c>
      <c r="AN212" s="41">
        <v>9.5095415724166354E-2</v>
      </c>
      <c r="AO212" s="41">
        <v>0</v>
      </c>
      <c r="AP212" s="41">
        <v>0</v>
      </c>
      <c r="AQ212" s="41">
        <v>0.84019799502746184</v>
      </c>
      <c r="AR212" s="41">
        <v>0.1257132512354116</v>
      </c>
      <c r="AS212" s="79">
        <v>6.6834481390836089</v>
      </c>
      <c r="AT212" s="41">
        <v>0.74510257930329549</v>
      </c>
      <c r="AU212" s="41">
        <v>0.11256464805424352</v>
      </c>
      <c r="AV212" s="41">
        <v>0</v>
      </c>
      <c r="AW212" s="41">
        <v>0</v>
      </c>
      <c r="AX212" s="41">
        <v>0.85766722735753897</v>
      </c>
      <c r="AY212" s="41">
        <v>0.2911579971592092</v>
      </c>
      <c r="AZ212" s="79">
        <v>2.9457106990901396</v>
      </c>
      <c r="BA212" s="41">
        <v>0.74510257930329549</v>
      </c>
      <c r="BB212" s="41">
        <v>0.20766006377840984</v>
      </c>
      <c r="BC212" s="41">
        <v>0</v>
      </c>
      <c r="BD212" s="41">
        <v>0</v>
      </c>
      <c r="BE212" s="41">
        <v>0.95276264308170533</v>
      </c>
      <c r="BF212" s="41">
        <v>0.41687124839462086</v>
      </c>
      <c r="BG212" s="41">
        <v>10.752885617595423</v>
      </c>
      <c r="BH212" s="79">
        <v>2.2855081676916131</v>
      </c>
      <c r="BI212" s="41">
        <v>6.4613190429096816</v>
      </c>
      <c r="BJ212" s="41">
        <v>14.964728801877621</v>
      </c>
      <c r="BK212" s="41">
        <v>0</v>
      </c>
      <c r="BL212" s="41">
        <v>12.333507234659754</v>
      </c>
      <c r="BM212" s="41">
        <v>33.759555079447061</v>
      </c>
      <c r="BN212" s="41">
        <v>0.74510257930329549</v>
      </c>
      <c r="BO212" s="41">
        <v>-0.10072055180238812</v>
      </c>
      <c r="BP212" s="41">
        <v>0.20766006377840984</v>
      </c>
      <c r="BQ212" s="41">
        <v>0</v>
      </c>
      <c r="BR212" s="41">
        <v>0</v>
      </c>
      <c r="BS212" s="41">
        <v>0</v>
      </c>
      <c r="BT212" s="41">
        <v>0</v>
      </c>
      <c r="BU212" s="41">
        <v>0</v>
      </c>
      <c r="BV212" s="41">
        <v>0</v>
      </c>
      <c r="BW212" s="41">
        <v>0</v>
      </c>
      <c r="BX212" s="41">
        <v>0.5599142688323685</v>
      </c>
      <c r="BY212" s="41">
        <v>9.6921185525115458E-2</v>
      </c>
      <c r="BZ212" s="41">
        <v>0</v>
      </c>
      <c r="CA212" s="41">
        <v>0</v>
      </c>
      <c r="CB212" s="41">
        <v>0.85204209127931718</v>
      </c>
      <c r="CC212" s="41">
        <v>0.65683545435748392</v>
      </c>
      <c r="CD212" s="79">
        <v>1.2576794789224304</v>
      </c>
      <c r="CE212" s="41">
        <v>28.263155150403612</v>
      </c>
      <c r="CF212" s="41">
        <v>1.3600588537260924E-2</v>
      </c>
      <c r="CG212" s="41">
        <v>-1.6329439741663806E-3</v>
      </c>
      <c r="CH212" s="41">
        <v>1.1967644563094543E-2</v>
      </c>
      <c r="CI212" s="41">
        <v>6.8002299172776454E-4</v>
      </c>
      <c r="CJ212" s="41">
        <v>-8.1647198708319004E-5</v>
      </c>
      <c r="CK212" s="41">
        <v>5.9837579301944552E-4</v>
      </c>
      <c r="CL212" s="41"/>
      <c r="CM212" s="41">
        <v>-1.3956786103986162E-2</v>
      </c>
      <c r="CN212" s="41"/>
      <c r="CO212" s="41">
        <v>0</v>
      </c>
      <c r="CP212" s="41">
        <v>0</v>
      </c>
      <c r="CQ212" s="41">
        <v>-0.10072055180238812</v>
      </c>
      <c r="CR212" s="41">
        <v>0</v>
      </c>
      <c r="CS212" s="41">
        <v>0</v>
      </c>
      <c r="CT212" s="41">
        <v>-0.10072055180238812</v>
      </c>
      <c r="CU212" s="41">
        <v>0</v>
      </c>
      <c r="CV212" s="41">
        <v>9999</v>
      </c>
      <c r="CW212" s="87">
        <v>0</v>
      </c>
      <c r="CX212" s="21"/>
      <c r="CY212" s="21"/>
      <c r="CZ212" s="21"/>
      <c r="DA212" s="21"/>
      <c r="DB212" s="21"/>
      <c r="DC212" s="21"/>
      <c r="DD212" s="21"/>
      <c r="DE212" s="21"/>
      <c r="DF212" s="21"/>
      <c r="DG212" s="21"/>
      <c r="DH212" s="21"/>
      <c r="DI212" s="21"/>
      <c r="DJ212" s="21"/>
      <c r="DK212" s="21"/>
      <c r="DL212" s="21"/>
      <c r="DM212" s="21"/>
      <c r="DN212" s="21"/>
      <c r="DO212" s="21"/>
      <c r="DP212" s="21"/>
      <c r="DQ212" s="21"/>
      <c r="DR212" s="21"/>
      <c r="DS212" s="21"/>
      <c r="DT212" s="21"/>
      <c r="DU212" s="21"/>
      <c r="DV212" s="21"/>
      <c r="DW212" s="21"/>
      <c r="DX212" s="21"/>
      <c r="DY212" s="21"/>
      <c r="DZ212" s="21"/>
      <c r="EA212" s="21"/>
    </row>
    <row r="213" spans="1:131">
      <c r="A213" s="21" t="s">
        <v>565</v>
      </c>
      <c r="B213" s="21"/>
      <c r="C213" s="41">
        <v>18</v>
      </c>
      <c r="D213" s="41">
        <v>1.3319999999999999</v>
      </c>
      <c r="E213" s="41">
        <v>-1.38186E-2</v>
      </c>
      <c r="F213" s="41">
        <v>0.48460592762557725</v>
      </c>
      <c r="G213" s="41">
        <v>0</v>
      </c>
      <c r="H213" s="41">
        <v>0</v>
      </c>
      <c r="I213" s="41"/>
      <c r="J213" s="41"/>
      <c r="K213" s="41"/>
      <c r="L213" s="41">
        <v>1.4316273510058202</v>
      </c>
      <c r="M213" s="41">
        <v>2.6912642835433763E-4</v>
      </c>
      <c r="N213" s="41">
        <v>2.671839944824945E-4</v>
      </c>
      <c r="O213" s="41">
        <v>-1.3956786103986162E-2</v>
      </c>
      <c r="P213" s="41">
        <v>0</v>
      </c>
      <c r="Q213" s="41">
        <v>0</v>
      </c>
      <c r="R213" s="41">
        <v>9.6636895577876969E-2</v>
      </c>
      <c r="S213" s="41">
        <v>0.22331316729162842</v>
      </c>
      <c r="T213" s="41">
        <v>0</v>
      </c>
      <c r="U213" s="41">
        <v>0.23996420596286311</v>
      </c>
      <c r="V213" s="41">
        <v>2.9076355657534636E-2</v>
      </c>
      <c r="W213" s="41">
        <v>6.7844829867580808E-2</v>
      </c>
      <c r="X213" s="41">
        <v>0</v>
      </c>
      <c r="Y213" s="41">
        <v>0</v>
      </c>
      <c r="Z213" s="41">
        <v>0</v>
      </c>
      <c r="AA213" s="41">
        <v>0</v>
      </c>
      <c r="AB213" s="41">
        <v>0</v>
      </c>
      <c r="AC213" s="41">
        <v>0</v>
      </c>
      <c r="AD213" s="41">
        <v>0</v>
      </c>
      <c r="AE213" s="41">
        <v>0</v>
      </c>
      <c r="AF213" s="41">
        <v>0</v>
      </c>
      <c r="AG213" s="41">
        <v>0</v>
      </c>
      <c r="AH213" s="41">
        <v>0.1257132512354116</v>
      </c>
      <c r="AI213" s="41">
        <v>0.2911579971592092</v>
      </c>
      <c r="AJ213" s="41">
        <v>0</v>
      </c>
      <c r="AK213" s="41">
        <v>0.23996420596286311</v>
      </c>
      <c r="AL213" s="41">
        <v>0.65683545435748392</v>
      </c>
      <c r="AM213" s="41">
        <v>0.74510257930329549</v>
      </c>
      <c r="AN213" s="41">
        <v>9.5095415724166354E-2</v>
      </c>
      <c r="AO213" s="41">
        <v>0</v>
      </c>
      <c r="AP213" s="41">
        <v>0</v>
      </c>
      <c r="AQ213" s="41">
        <v>0.84019799502746184</v>
      </c>
      <c r="AR213" s="41">
        <v>0.1257132512354116</v>
      </c>
      <c r="AS213" s="79">
        <v>6.6834481390836089</v>
      </c>
      <c r="AT213" s="41">
        <v>0.74510257930329549</v>
      </c>
      <c r="AU213" s="41">
        <v>0.11256464805424352</v>
      </c>
      <c r="AV213" s="41">
        <v>0</v>
      </c>
      <c r="AW213" s="41">
        <v>0</v>
      </c>
      <c r="AX213" s="41">
        <v>0.85766722735753897</v>
      </c>
      <c r="AY213" s="41">
        <v>0.2911579971592092</v>
      </c>
      <c r="AZ213" s="79">
        <v>2.9457106990901396</v>
      </c>
      <c r="BA213" s="41">
        <v>0.74510257930329549</v>
      </c>
      <c r="BB213" s="41">
        <v>0.20766006377840984</v>
      </c>
      <c r="BC213" s="41">
        <v>0</v>
      </c>
      <c r="BD213" s="41">
        <v>0</v>
      </c>
      <c r="BE213" s="41">
        <v>0.95276264308170533</v>
      </c>
      <c r="BF213" s="41">
        <v>0.41687124839462086</v>
      </c>
      <c r="BG213" s="41">
        <v>10.752885617595423</v>
      </c>
      <c r="BH213" s="79">
        <v>2.2855081676916131</v>
      </c>
      <c r="BI213" s="41">
        <v>6.4613190429096816</v>
      </c>
      <c r="BJ213" s="41">
        <v>14.964728801877621</v>
      </c>
      <c r="BK213" s="41">
        <v>0</v>
      </c>
      <c r="BL213" s="41">
        <v>12.333507234659754</v>
      </c>
      <c r="BM213" s="41">
        <v>33.759555079447061</v>
      </c>
      <c r="BN213" s="41">
        <v>0.74510257930329549</v>
      </c>
      <c r="BO213" s="41">
        <v>-0.10072055180238812</v>
      </c>
      <c r="BP213" s="41">
        <v>0.20766006377840984</v>
      </c>
      <c r="BQ213" s="41">
        <v>0</v>
      </c>
      <c r="BR213" s="41">
        <v>0</v>
      </c>
      <c r="BS213" s="41">
        <v>0</v>
      </c>
      <c r="BT213" s="41">
        <v>0</v>
      </c>
      <c r="BU213" s="41">
        <v>0</v>
      </c>
      <c r="BV213" s="41">
        <v>0</v>
      </c>
      <c r="BW213" s="41">
        <v>0</v>
      </c>
      <c r="BX213" s="41">
        <v>0.5599142688323685</v>
      </c>
      <c r="BY213" s="41">
        <v>9.6921185525115458E-2</v>
      </c>
      <c r="BZ213" s="41">
        <v>0</v>
      </c>
      <c r="CA213" s="41">
        <v>0</v>
      </c>
      <c r="CB213" s="41">
        <v>0.85204209127931718</v>
      </c>
      <c r="CC213" s="41">
        <v>0.65683545435748392</v>
      </c>
      <c r="CD213" s="79">
        <v>1.2576794789224304</v>
      </c>
      <c r="CE213" s="41">
        <v>28.263155150403612</v>
      </c>
      <c r="CF213" s="41">
        <v>1.3600588537260924E-2</v>
      </c>
      <c r="CG213" s="41">
        <v>-1.6329439741663806E-3</v>
      </c>
      <c r="CH213" s="41">
        <v>1.1967644563094543E-2</v>
      </c>
      <c r="CI213" s="41">
        <v>6.8002299172776454E-4</v>
      </c>
      <c r="CJ213" s="41">
        <v>-8.1647198708319004E-5</v>
      </c>
      <c r="CK213" s="41">
        <v>5.9837579301944552E-4</v>
      </c>
      <c r="CL213" s="41"/>
      <c r="CM213" s="41">
        <v>-1.3956786103986162E-2</v>
      </c>
      <c r="CN213" s="41"/>
      <c r="CO213" s="41">
        <v>0</v>
      </c>
      <c r="CP213" s="41">
        <v>0</v>
      </c>
      <c r="CQ213" s="41">
        <v>-0.10072055180238812</v>
      </c>
      <c r="CR213" s="41">
        <v>0</v>
      </c>
      <c r="CS213" s="41">
        <v>0</v>
      </c>
      <c r="CT213" s="41">
        <v>-0.10072055180238812</v>
      </c>
      <c r="CU213" s="41">
        <v>0</v>
      </c>
      <c r="CV213" s="41">
        <v>9999</v>
      </c>
      <c r="CW213" s="87">
        <v>0</v>
      </c>
      <c r="CX213" s="21"/>
      <c r="CY213" s="21"/>
      <c r="CZ213" s="21"/>
      <c r="DA213" s="21"/>
      <c r="DB213" s="21"/>
      <c r="DC213" s="21"/>
      <c r="DD213" s="21"/>
      <c r="DE213" s="21"/>
      <c r="DF213" s="21"/>
      <c r="DG213" s="21"/>
      <c r="DH213" s="21"/>
      <c r="DI213" s="21"/>
      <c r="DJ213" s="21"/>
      <c r="DK213" s="21"/>
      <c r="DL213" s="21"/>
      <c r="DM213" s="21"/>
      <c r="DN213" s="21"/>
      <c r="DO213" s="21"/>
      <c r="DP213" s="21"/>
      <c r="DQ213" s="21"/>
      <c r="DR213" s="21"/>
      <c r="DS213" s="21"/>
      <c r="DT213" s="21"/>
      <c r="DU213" s="21"/>
      <c r="DV213" s="21"/>
      <c r="DW213" s="21"/>
      <c r="DX213" s="21"/>
      <c r="DY213" s="21"/>
      <c r="DZ213" s="21"/>
      <c r="EA213" s="21"/>
    </row>
    <row r="214" spans="1:131">
      <c r="A214" s="21" t="s">
        <v>566</v>
      </c>
      <c r="B214" s="21"/>
      <c r="C214" s="41">
        <v>18</v>
      </c>
      <c r="D214" s="41">
        <v>1.3319999999999999</v>
      </c>
      <c r="E214" s="41">
        <v>-1.38186E-2</v>
      </c>
      <c r="F214" s="41">
        <v>0.48460592762557725</v>
      </c>
      <c r="G214" s="41">
        <v>0</v>
      </c>
      <c r="H214" s="41">
        <v>0</v>
      </c>
      <c r="I214" s="41"/>
      <c r="J214" s="41"/>
      <c r="K214" s="41"/>
      <c r="L214" s="41">
        <v>1.4316273510058202</v>
      </c>
      <c r="M214" s="41">
        <v>2.6912642835433763E-4</v>
      </c>
      <c r="N214" s="41">
        <v>2.671839944824945E-4</v>
      </c>
      <c r="O214" s="41">
        <v>-1.3956786103986162E-2</v>
      </c>
      <c r="P214" s="41">
        <v>0</v>
      </c>
      <c r="Q214" s="41">
        <v>0</v>
      </c>
      <c r="R214" s="41">
        <v>9.6636895577876969E-2</v>
      </c>
      <c r="S214" s="41">
        <v>0.22331316729162842</v>
      </c>
      <c r="T214" s="41">
        <v>0</v>
      </c>
      <c r="U214" s="41">
        <v>0.23996420596286311</v>
      </c>
      <c r="V214" s="41">
        <v>2.9076355657534636E-2</v>
      </c>
      <c r="W214" s="41">
        <v>6.7844829867580808E-2</v>
      </c>
      <c r="X214" s="41">
        <v>0</v>
      </c>
      <c r="Y214" s="41">
        <v>0</v>
      </c>
      <c r="Z214" s="41">
        <v>0</v>
      </c>
      <c r="AA214" s="41">
        <v>0</v>
      </c>
      <c r="AB214" s="41">
        <v>0</v>
      </c>
      <c r="AC214" s="41">
        <v>0</v>
      </c>
      <c r="AD214" s="41">
        <v>0</v>
      </c>
      <c r="AE214" s="41">
        <v>0</v>
      </c>
      <c r="AF214" s="41">
        <v>0</v>
      </c>
      <c r="AG214" s="41">
        <v>0</v>
      </c>
      <c r="AH214" s="41">
        <v>0.1257132512354116</v>
      </c>
      <c r="AI214" s="41">
        <v>0.2911579971592092</v>
      </c>
      <c r="AJ214" s="41">
        <v>0</v>
      </c>
      <c r="AK214" s="41">
        <v>0.23996420596286311</v>
      </c>
      <c r="AL214" s="41">
        <v>0.65683545435748392</v>
      </c>
      <c r="AM214" s="41">
        <v>0.74510257930329549</v>
      </c>
      <c r="AN214" s="41">
        <v>9.5095415724166354E-2</v>
      </c>
      <c r="AO214" s="41">
        <v>0</v>
      </c>
      <c r="AP214" s="41">
        <v>0</v>
      </c>
      <c r="AQ214" s="41">
        <v>0.84019799502746184</v>
      </c>
      <c r="AR214" s="41">
        <v>0.1257132512354116</v>
      </c>
      <c r="AS214" s="79">
        <v>6.6834481390836089</v>
      </c>
      <c r="AT214" s="41">
        <v>0.74510257930329549</v>
      </c>
      <c r="AU214" s="41">
        <v>0.11256464805424352</v>
      </c>
      <c r="AV214" s="41">
        <v>0</v>
      </c>
      <c r="AW214" s="41">
        <v>0</v>
      </c>
      <c r="AX214" s="41">
        <v>0.85766722735753897</v>
      </c>
      <c r="AY214" s="41">
        <v>0.2911579971592092</v>
      </c>
      <c r="AZ214" s="79">
        <v>2.9457106990901396</v>
      </c>
      <c r="BA214" s="41">
        <v>0.74510257930329549</v>
      </c>
      <c r="BB214" s="41">
        <v>0.20766006377840984</v>
      </c>
      <c r="BC214" s="41">
        <v>0</v>
      </c>
      <c r="BD214" s="41">
        <v>0</v>
      </c>
      <c r="BE214" s="41">
        <v>0.95276264308170533</v>
      </c>
      <c r="BF214" s="41">
        <v>0.41687124839462086</v>
      </c>
      <c r="BG214" s="41">
        <v>10.752885617595423</v>
      </c>
      <c r="BH214" s="79">
        <v>2.2855081676916131</v>
      </c>
      <c r="BI214" s="41">
        <v>6.4613190429096816</v>
      </c>
      <c r="BJ214" s="41">
        <v>14.964728801877621</v>
      </c>
      <c r="BK214" s="41">
        <v>0</v>
      </c>
      <c r="BL214" s="41">
        <v>12.333507234659754</v>
      </c>
      <c r="BM214" s="41">
        <v>33.759555079447061</v>
      </c>
      <c r="BN214" s="41">
        <v>0.74510257930329549</v>
      </c>
      <c r="BO214" s="41">
        <v>-0.10072055180238812</v>
      </c>
      <c r="BP214" s="41">
        <v>0.20766006377840984</v>
      </c>
      <c r="BQ214" s="41">
        <v>0</v>
      </c>
      <c r="BR214" s="41">
        <v>0</v>
      </c>
      <c r="BS214" s="41">
        <v>0</v>
      </c>
      <c r="BT214" s="41">
        <v>0</v>
      </c>
      <c r="BU214" s="41">
        <v>0</v>
      </c>
      <c r="BV214" s="41">
        <v>0</v>
      </c>
      <c r="BW214" s="41">
        <v>0</v>
      </c>
      <c r="BX214" s="41">
        <v>0.5599142688323685</v>
      </c>
      <c r="BY214" s="41">
        <v>9.6921185525115458E-2</v>
      </c>
      <c r="BZ214" s="41">
        <v>0</v>
      </c>
      <c r="CA214" s="41">
        <v>0</v>
      </c>
      <c r="CB214" s="41">
        <v>0.85204209127931718</v>
      </c>
      <c r="CC214" s="41">
        <v>0.65683545435748392</v>
      </c>
      <c r="CD214" s="79">
        <v>1.2576794789224304</v>
      </c>
      <c r="CE214" s="41">
        <v>28.263155150403612</v>
      </c>
      <c r="CF214" s="41">
        <v>1.3600588537260924E-2</v>
      </c>
      <c r="CG214" s="41">
        <v>-1.6329439741663806E-3</v>
      </c>
      <c r="CH214" s="41">
        <v>1.1967644563094543E-2</v>
      </c>
      <c r="CI214" s="41">
        <v>6.8002299172776454E-4</v>
      </c>
      <c r="CJ214" s="41">
        <v>-8.1647198708319004E-5</v>
      </c>
      <c r="CK214" s="41">
        <v>5.9837579301944552E-4</v>
      </c>
      <c r="CL214" s="41"/>
      <c r="CM214" s="41">
        <v>-1.3956786103986162E-2</v>
      </c>
      <c r="CN214" s="41"/>
      <c r="CO214" s="41">
        <v>0</v>
      </c>
      <c r="CP214" s="41">
        <v>0</v>
      </c>
      <c r="CQ214" s="41">
        <v>-0.10072055180238812</v>
      </c>
      <c r="CR214" s="41">
        <v>0</v>
      </c>
      <c r="CS214" s="41">
        <v>0</v>
      </c>
      <c r="CT214" s="41">
        <v>-0.10072055180238812</v>
      </c>
      <c r="CU214" s="41">
        <v>0</v>
      </c>
      <c r="CV214" s="41">
        <v>9999</v>
      </c>
      <c r="CW214" s="87">
        <v>0</v>
      </c>
      <c r="CX214" s="21"/>
      <c r="CY214" s="21"/>
      <c r="CZ214" s="21"/>
      <c r="DA214" s="21"/>
      <c r="DB214" s="21"/>
      <c r="DC214" s="21"/>
      <c r="DD214" s="21"/>
      <c r="DE214" s="21"/>
      <c r="DF214" s="21"/>
      <c r="DG214" s="21"/>
      <c r="DH214" s="21"/>
      <c r="DI214" s="21"/>
      <c r="DJ214" s="21"/>
      <c r="DK214" s="21"/>
      <c r="DL214" s="21"/>
      <c r="DM214" s="21"/>
      <c r="DN214" s="21"/>
      <c r="DO214" s="21"/>
      <c r="DP214" s="21"/>
      <c r="DQ214" s="21"/>
      <c r="DR214" s="21"/>
      <c r="DS214" s="21"/>
      <c r="DT214" s="21"/>
      <c r="DU214" s="21"/>
      <c r="DV214" s="21"/>
      <c r="DW214" s="21"/>
      <c r="DX214" s="21"/>
      <c r="DY214" s="21"/>
      <c r="DZ214" s="21"/>
      <c r="EA214" s="21"/>
    </row>
    <row r="215" spans="1:131">
      <c r="A215" s="21" t="s">
        <v>567</v>
      </c>
      <c r="B215" s="21"/>
      <c r="C215" s="41">
        <v>18</v>
      </c>
      <c r="D215" s="41">
        <v>1.3319999999999999</v>
      </c>
      <c r="E215" s="41">
        <v>-1.38186E-2</v>
      </c>
      <c r="F215" s="41">
        <v>0.48460592762557725</v>
      </c>
      <c r="G215" s="41">
        <v>0</v>
      </c>
      <c r="H215" s="41">
        <v>0</v>
      </c>
      <c r="I215" s="41"/>
      <c r="J215" s="41"/>
      <c r="K215" s="41"/>
      <c r="L215" s="41">
        <v>1.4316273510058202</v>
      </c>
      <c r="M215" s="41">
        <v>2.6912642835433763E-4</v>
      </c>
      <c r="N215" s="41">
        <v>2.671839944824945E-4</v>
      </c>
      <c r="O215" s="41">
        <v>-1.3956786103986162E-2</v>
      </c>
      <c r="P215" s="41">
        <v>0</v>
      </c>
      <c r="Q215" s="41">
        <v>0</v>
      </c>
      <c r="R215" s="41">
        <v>9.6636895577876969E-2</v>
      </c>
      <c r="S215" s="41">
        <v>0.22331316729162842</v>
      </c>
      <c r="T215" s="41">
        <v>0</v>
      </c>
      <c r="U215" s="41">
        <v>0.23996420596286311</v>
      </c>
      <c r="V215" s="41">
        <v>2.9076355657534636E-2</v>
      </c>
      <c r="W215" s="41">
        <v>6.7844829867580808E-2</v>
      </c>
      <c r="X215" s="41">
        <v>0</v>
      </c>
      <c r="Y215" s="41">
        <v>0</v>
      </c>
      <c r="Z215" s="41">
        <v>0</v>
      </c>
      <c r="AA215" s="41">
        <v>0</v>
      </c>
      <c r="AB215" s="41">
        <v>0</v>
      </c>
      <c r="AC215" s="41">
        <v>0</v>
      </c>
      <c r="AD215" s="41">
        <v>0</v>
      </c>
      <c r="AE215" s="41">
        <v>0</v>
      </c>
      <c r="AF215" s="41">
        <v>0</v>
      </c>
      <c r="AG215" s="41">
        <v>0</v>
      </c>
      <c r="AH215" s="41">
        <v>0.1257132512354116</v>
      </c>
      <c r="AI215" s="41">
        <v>0.2911579971592092</v>
      </c>
      <c r="AJ215" s="41">
        <v>0</v>
      </c>
      <c r="AK215" s="41">
        <v>0.23996420596286311</v>
      </c>
      <c r="AL215" s="41">
        <v>0.65683545435748392</v>
      </c>
      <c r="AM215" s="41">
        <v>0.74510257930329549</v>
      </c>
      <c r="AN215" s="41">
        <v>9.5095415724166354E-2</v>
      </c>
      <c r="AO215" s="41">
        <v>0</v>
      </c>
      <c r="AP215" s="41">
        <v>0</v>
      </c>
      <c r="AQ215" s="41">
        <v>0.84019799502746184</v>
      </c>
      <c r="AR215" s="41">
        <v>0.1257132512354116</v>
      </c>
      <c r="AS215" s="79">
        <v>6.6834481390836089</v>
      </c>
      <c r="AT215" s="41">
        <v>0.74510257930329549</v>
      </c>
      <c r="AU215" s="41">
        <v>0.11256464805424352</v>
      </c>
      <c r="AV215" s="41">
        <v>0</v>
      </c>
      <c r="AW215" s="41">
        <v>0</v>
      </c>
      <c r="AX215" s="41">
        <v>0.85766722735753897</v>
      </c>
      <c r="AY215" s="41">
        <v>0.2911579971592092</v>
      </c>
      <c r="AZ215" s="79">
        <v>2.9457106990901396</v>
      </c>
      <c r="BA215" s="41">
        <v>0.74510257930329549</v>
      </c>
      <c r="BB215" s="41">
        <v>0.20766006377840984</v>
      </c>
      <c r="BC215" s="41">
        <v>0</v>
      </c>
      <c r="BD215" s="41">
        <v>0</v>
      </c>
      <c r="BE215" s="41">
        <v>0.95276264308170533</v>
      </c>
      <c r="BF215" s="41">
        <v>0.41687124839462086</v>
      </c>
      <c r="BG215" s="41">
        <v>10.752885617595423</v>
      </c>
      <c r="BH215" s="79">
        <v>2.2855081676916131</v>
      </c>
      <c r="BI215" s="41">
        <v>6.4613190429096816</v>
      </c>
      <c r="BJ215" s="41">
        <v>14.964728801877621</v>
      </c>
      <c r="BK215" s="41">
        <v>0</v>
      </c>
      <c r="BL215" s="41">
        <v>12.333507234659754</v>
      </c>
      <c r="BM215" s="41">
        <v>33.759555079447061</v>
      </c>
      <c r="BN215" s="41">
        <v>0.74510257930329549</v>
      </c>
      <c r="BO215" s="41">
        <v>-0.10072055180238812</v>
      </c>
      <c r="BP215" s="41">
        <v>0.20766006377840984</v>
      </c>
      <c r="BQ215" s="41">
        <v>0</v>
      </c>
      <c r="BR215" s="41">
        <v>0</v>
      </c>
      <c r="BS215" s="41">
        <v>0</v>
      </c>
      <c r="BT215" s="41">
        <v>0</v>
      </c>
      <c r="BU215" s="41">
        <v>0</v>
      </c>
      <c r="BV215" s="41">
        <v>0</v>
      </c>
      <c r="BW215" s="41">
        <v>0</v>
      </c>
      <c r="BX215" s="41">
        <v>0.5599142688323685</v>
      </c>
      <c r="BY215" s="41">
        <v>9.6921185525115458E-2</v>
      </c>
      <c r="BZ215" s="41">
        <v>0</v>
      </c>
      <c r="CA215" s="41">
        <v>0</v>
      </c>
      <c r="CB215" s="41">
        <v>0.85204209127931718</v>
      </c>
      <c r="CC215" s="41">
        <v>0.65683545435748392</v>
      </c>
      <c r="CD215" s="79">
        <v>1.2576794789224304</v>
      </c>
      <c r="CE215" s="41">
        <v>28.263155150403612</v>
      </c>
      <c r="CF215" s="41">
        <v>1.3600588537260924E-2</v>
      </c>
      <c r="CG215" s="41">
        <v>-1.6329439741663806E-3</v>
      </c>
      <c r="CH215" s="41">
        <v>1.1967644563094543E-2</v>
      </c>
      <c r="CI215" s="41">
        <v>6.8002299172776454E-4</v>
      </c>
      <c r="CJ215" s="41">
        <v>-8.1647198708319004E-5</v>
      </c>
      <c r="CK215" s="41">
        <v>5.9837579301944552E-4</v>
      </c>
      <c r="CL215" s="41"/>
      <c r="CM215" s="41">
        <v>-1.3956786103986162E-2</v>
      </c>
      <c r="CN215" s="41"/>
      <c r="CO215" s="41">
        <v>0</v>
      </c>
      <c r="CP215" s="41">
        <v>0</v>
      </c>
      <c r="CQ215" s="41">
        <v>-0.10072055180238812</v>
      </c>
      <c r="CR215" s="41">
        <v>0</v>
      </c>
      <c r="CS215" s="41">
        <v>0</v>
      </c>
      <c r="CT215" s="41">
        <v>-0.10072055180238812</v>
      </c>
      <c r="CU215" s="41">
        <v>0</v>
      </c>
      <c r="CV215" s="41">
        <v>9999</v>
      </c>
      <c r="CW215" s="87">
        <v>0</v>
      </c>
      <c r="CX215" s="21"/>
      <c r="CY215" s="21"/>
      <c r="CZ215" s="21"/>
      <c r="DA215" s="21"/>
      <c r="DB215" s="21"/>
      <c r="DC215" s="21"/>
      <c r="DD215" s="21"/>
      <c r="DE215" s="21"/>
      <c r="DF215" s="21"/>
      <c r="DG215" s="21"/>
      <c r="DH215" s="21"/>
      <c r="DI215" s="21"/>
      <c r="DJ215" s="21"/>
      <c r="DK215" s="21"/>
      <c r="DL215" s="21"/>
      <c r="DM215" s="21"/>
      <c r="DN215" s="21"/>
      <c r="DO215" s="21"/>
      <c r="DP215" s="21"/>
      <c r="DQ215" s="21"/>
      <c r="DR215" s="21"/>
      <c r="DS215" s="21"/>
      <c r="DT215" s="21"/>
      <c r="DU215" s="21"/>
      <c r="DV215" s="21"/>
      <c r="DW215" s="21"/>
      <c r="DX215" s="21"/>
      <c r="DY215" s="21"/>
      <c r="DZ215" s="21"/>
      <c r="EA215" s="21"/>
    </row>
    <row r="216" spans="1:131">
      <c r="A216" s="21" t="s">
        <v>558</v>
      </c>
      <c r="B216" s="21"/>
      <c r="C216" s="41">
        <v>18</v>
      </c>
      <c r="D216" s="41">
        <v>1.3319999999999999</v>
      </c>
      <c r="E216" s="41">
        <v>-1.38186E-2</v>
      </c>
      <c r="F216" s="41">
        <v>0.48460592762557725</v>
      </c>
      <c r="G216" s="41">
        <v>0</v>
      </c>
      <c r="H216" s="41">
        <v>0</v>
      </c>
      <c r="I216" s="41"/>
      <c r="J216" s="41"/>
      <c r="K216" s="41"/>
      <c r="L216" s="41">
        <v>1.4316273510058202</v>
      </c>
      <c r="M216" s="41">
        <v>2.6912642835433763E-4</v>
      </c>
      <c r="N216" s="41">
        <v>2.671839944824945E-4</v>
      </c>
      <c r="O216" s="41">
        <v>-1.3956786103986162E-2</v>
      </c>
      <c r="P216" s="41">
        <v>0</v>
      </c>
      <c r="Q216" s="41">
        <v>0</v>
      </c>
      <c r="R216" s="41">
        <v>9.6636895577876969E-2</v>
      </c>
      <c r="S216" s="41">
        <v>0.22331316729162842</v>
      </c>
      <c r="T216" s="41">
        <v>0</v>
      </c>
      <c r="U216" s="41">
        <v>0.23996420596286311</v>
      </c>
      <c r="V216" s="41">
        <v>2.9076355657534636E-2</v>
      </c>
      <c r="W216" s="41">
        <v>6.7844829867580808E-2</v>
      </c>
      <c r="X216" s="41">
        <v>0</v>
      </c>
      <c r="Y216" s="41">
        <v>0</v>
      </c>
      <c r="Z216" s="41">
        <v>0</v>
      </c>
      <c r="AA216" s="41">
        <v>0</v>
      </c>
      <c r="AB216" s="41">
        <v>0</v>
      </c>
      <c r="AC216" s="41">
        <v>0</v>
      </c>
      <c r="AD216" s="41">
        <v>0</v>
      </c>
      <c r="AE216" s="41">
        <v>0</v>
      </c>
      <c r="AF216" s="41">
        <v>0</v>
      </c>
      <c r="AG216" s="41">
        <v>0</v>
      </c>
      <c r="AH216" s="41">
        <v>0.1257132512354116</v>
      </c>
      <c r="AI216" s="41">
        <v>0.2911579971592092</v>
      </c>
      <c r="AJ216" s="41">
        <v>0</v>
      </c>
      <c r="AK216" s="41">
        <v>0.23996420596286311</v>
      </c>
      <c r="AL216" s="41">
        <v>0.65683545435748392</v>
      </c>
      <c r="AM216" s="41">
        <v>0.74510257930329549</v>
      </c>
      <c r="AN216" s="41">
        <v>9.5095415724166354E-2</v>
      </c>
      <c r="AO216" s="41">
        <v>0</v>
      </c>
      <c r="AP216" s="41">
        <v>0</v>
      </c>
      <c r="AQ216" s="41">
        <v>0.84019799502746184</v>
      </c>
      <c r="AR216" s="41">
        <v>0.1257132512354116</v>
      </c>
      <c r="AS216" s="79">
        <v>6.6834481390836089</v>
      </c>
      <c r="AT216" s="41">
        <v>0.74510257930329549</v>
      </c>
      <c r="AU216" s="41">
        <v>0.11256464805424352</v>
      </c>
      <c r="AV216" s="41">
        <v>0</v>
      </c>
      <c r="AW216" s="41">
        <v>0</v>
      </c>
      <c r="AX216" s="41">
        <v>0.85766722735753897</v>
      </c>
      <c r="AY216" s="41">
        <v>0.2911579971592092</v>
      </c>
      <c r="AZ216" s="79">
        <v>2.9457106990901396</v>
      </c>
      <c r="BA216" s="41">
        <v>0.74510257930329549</v>
      </c>
      <c r="BB216" s="41">
        <v>0.20766006377840984</v>
      </c>
      <c r="BC216" s="41">
        <v>0</v>
      </c>
      <c r="BD216" s="41">
        <v>0</v>
      </c>
      <c r="BE216" s="41">
        <v>0.95276264308170533</v>
      </c>
      <c r="BF216" s="41">
        <v>0.41687124839462086</v>
      </c>
      <c r="BG216" s="41">
        <v>10.752885617595423</v>
      </c>
      <c r="BH216" s="79">
        <v>2.2855081676916131</v>
      </c>
      <c r="BI216" s="41">
        <v>6.4613190429096816</v>
      </c>
      <c r="BJ216" s="41">
        <v>14.964728801877621</v>
      </c>
      <c r="BK216" s="41">
        <v>0</v>
      </c>
      <c r="BL216" s="41">
        <v>12.333507234659754</v>
      </c>
      <c r="BM216" s="41">
        <v>33.759555079447061</v>
      </c>
      <c r="BN216" s="41">
        <v>0.74510257930329549</v>
      </c>
      <c r="BO216" s="41">
        <v>-0.10072055180238812</v>
      </c>
      <c r="BP216" s="41">
        <v>0.20766006377840984</v>
      </c>
      <c r="BQ216" s="41">
        <v>0</v>
      </c>
      <c r="BR216" s="41">
        <v>0</v>
      </c>
      <c r="BS216" s="41">
        <v>0</v>
      </c>
      <c r="BT216" s="41">
        <v>0</v>
      </c>
      <c r="BU216" s="41">
        <v>0</v>
      </c>
      <c r="BV216" s="41">
        <v>0</v>
      </c>
      <c r="BW216" s="41">
        <v>0</v>
      </c>
      <c r="BX216" s="41">
        <v>0.5599142688323685</v>
      </c>
      <c r="BY216" s="41">
        <v>9.6921185525115458E-2</v>
      </c>
      <c r="BZ216" s="41">
        <v>0</v>
      </c>
      <c r="CA216" s="41">
        <v>0</v>
      </c>
      <c r="CB216" s="41">
        <v>0.85204209127931718</v>
      </c>
      <c r="CC216" s="41">
        <v>0.65683545435748392</v>
      </c>
      <c r="CD216" s="79">
        <v>1.2576794789224304</v>
      </c>
      <c r="CE216" s="41">
        <v>28.263155150403612</v>
      </c>
      <c r="CF216" s="41">
        <v>1.3600588537260924E-2</v>
      </c>
      <c r="CG216" s="41">
        <v>-1.6329439741663806E-3</v>
      </c>
      <c r="CH216" s="41">
        <v>1.1967644563094543E-2</v>
      </c>
      <c r="CI216" s="41">
        <v>6.8002299172776454E-4</v>
      </c>
      <c r="CJ216" s="41">
        <v>-8.1647198708319004E-5</v>
      </c>
      <c r="CK216" s="41">
        <v>5.9837579301944552E-4</v>
      </c>
      <c r="CL216" s="41"/>
      <c r="CM216" s="41">
        <v>-1.3956786103986162E-2</v>
      </c>
      <c r="CN216" s="41"/>
      <c r="CO216" s="41">
        <v>0</v>
      </c>
      <c r="CP216" s="41">
        <v>0</v>
      </c>
      <c r="CQ216" s="41">
        <v>-0.10072055180238812</v>
      </c>
      <c r="CR216" s="41">
        <v>0</v>
      </c>
      <c r="CS216" s="41">
        <v>0</v>
      </c>
      <c r="CT216" s="41">
        <v>-0.10072055180238812</v>
      </c>
      <c r="CU216" s="41">
        <v>0</v>
      </c>
      <c r="CV216" s="41">
        <v>9999</v>
      </c>
      <c r="CW216" s="87">
        <v>0</v>
      </c>
      <c r="CX216" s="21"/>
      <c r="CY216" s="21"/>
      <c r="CZ216" s="21"/>
      <c r="DA216" s="21"/>
      <c r="DB216" s="21"/>
      <c r="DC216" s="21"/>
      <c r="DD216" s="21"/>
      <c r="DE216" s="21"/>
      <c r="DF216" s="21"/>
      <c r="DG216" s="21"/>
      <c r="DH216" s="21"/>
      <c r="DI216" s="21"/>
      <c r="DJ216" s="21"/>
      <c r="DK216" s="21"/>
      <c r="DL216" s="21"/>
      <c r="DM216" s="21"/>
      <c r="DN216" s="21"/>
      <c r="DO216" s="21"/>
      <c r="DP216" s="21"/>
      <c r="DQ216" s="21"/>
      <c r="DR216" s="21"/>
      <c r="DS216" s="21"/>
      <c r="DT216" s="21"/>
      <c r="DU216" s="21"/>
      <c r="DV216" s="21"/>
      <c r="DW216" s="21"/>
      <c r="DX216" s="21"/>
      <c r="DY216" s="21"/>
      <c r="DZ216" s="21"/>
      <c r="EA216" s="21"/>
    </row>
    <row r="217" spans="1:131">
      <c r="A217" s="21" t="s">
        <v>552</v>
      </c>
      <c r="B217" s="21"/>
      <c r="C217" s="41">
        <v>18</v>
      </c>
      <c r="D217" s="41">
        <v>1.3319999999999999</v>
      </c>
      <c r="E217" s="41">
        <v>-1.38186E-2</v>
      </c>
      <c r="F217" s="41">
        <v>0.48460592762557725</v>
      </c>
      <c r="G217" s="41">
        <v>0</v>
      </c>
      <c r="H217" s="41">
        <v>0</v>
      </c>
      <c r="I217" s="41"/>
      <c r="J217" s="41"/>
      <c r="K217" s="41"/>
      <c r="L217" s="41">
        <v>1.4316273510058202</v>
      </c>
      <c r="M217" s="41">
        <v>2.6912642835433763E-4</v>
      </c>
      <c r="N217" s="41">
        <v>2.671839944824945E-4</v>
      </c>
      <c r="O217" s="41">
        <v>-1.3956786103986162E-2</v>
      </c>
      <c r="P217" s="41">
        <v>0</v>
      </c>
      <c r="Q217" s="41">
        <v>0</v>
      </c>
      <c r="R217" s="41">
        <v>9.6636895577876969E-2</v>
      </c>
      <c r="S217" s="41">
        <v>0.22331316729162842</v>
      </c>
      <c r="T217" s="41">
        <v>0</v>
      </c>
      <c r="U217" s="41">
        <v>0.23996420596286311</v>
      </c>
      <c r="V217" s="41">
        <v>2.9076355657534636E-2</v>
      </c>
      <c r="W217" s="41">
        <v>6.7844829867580808E-2</v>
      </c>
      <c r="X217" s="41">
        <v>0</v>
      </c>
      <c r="Y217" s="41">
        <v>0</v>
      </c>
      <c r="Z217" s="41">
        <v>0</v>
      </c>
      <c r="AA217" s="41">
        <v>0</v>
      </c>
      <c r="AB217" s="41">
        <v>0</v>
      </c>
      <c r="AC217" s="41">
        <v>0</v>
      </c>
      <c r="AD217" s="41">
        <v>0</v>
      </c>
      <c r="AE217" s="41">
        <v>0</v>
      </c>
      <c r="AF217" s="41">
        <v>0</v>
      </c>
      <c r="AG217" s="41">
        <v>0</v>
      </c>
      <c r="AH217" s="41">
        <v>0.1257132512354116</v>
      </c>
      <c r="AI217" s="41">
        <v>0.2911579971592092</v>
      </c>
      <c r="AJ217" s="41">
        <v>0</v>
      </c>
      <c r="AK217" s="41">
        <v>0.23996420596286311</v>
      </c>
      <c r="AL217" s="41">
        <v>0.65683545435748392</v>
      </c>
      <c r="AM217" s="41">
        <v>0.74510257930329549</v>
      </c>
      <c r="AN217" s="41">
        <v>9.5095415724166354E-2</v>
      </c>
      <c r="AO217" s="41">
        <v>0</v>
      </c>
      <c r="AP217" s="41">
        <v>0</v>
      </c>
      <c r="AQ217" s="41">
        <v>0.84019799502746184</v>
      </c>
      <c r="AR217" s="41">
        <v>0.1257132512354116</v>
      </c>
      <c r="AS217" s="79">
        <v>6.6834481390836089</v>
      </c>
      <c r="AT217" s="41">
        <v>0.74510257930329549</v>
      </c>
      <c r="AU217" s="41">
        <v>0.11256464805424352</v>
      </c>
      <c r="AV217" s="41">
        <v>0</v>
      </c>
      <c r="AW217" s="41">
        <v>0</v>
      </c>
      <c r="AX217" s="41">
        <v>0.85766722735753897</v>
      </c>
      <c r="AY217" s="41">
        <v>0.2911579971592092</v>
      </c>
      <c r="AZ217" s="79">
        <v>2.9457106990901396</v>
      </c>
      <c r="BA217" s="41">
        <v>0.74510257930329549</v>
      </c>
      <c r="BB217" s="41">
        <v>0.20766006377840984</v>
      </c>
      <c r="BC217" s="41">
        <v>0</v>
      </c>
      <c r="BD217" s="41">
        <v>0</v>
      </c>
      <c r="BE217" s="41">
        <v>0.95276264308170533</v>
      </c>
      <c r="BF217" s="41">
        <v>0.41687124839462086</v>
      </c>
      <c r="BG217" s="41">
        <v>10.752885617595423</v>
      </c>
      <c r="BH217" s="79">
        <v>2.2855081676916131</v>
      </c>
      <c r="BI217" s="41">
        <v>6.4613190429096816</v>
      </c>
      <c r="BJ217" s="41">
        <v>14.964728801877621</v>
      </c>
      <c r="BK217" s="41">
        <v>0</v>
      </c>
      <c r="BL217" s="41">
        <v>12.333507234659754</v>
      </c>
      <c r="BM217" s="41">
        <v>33.759555079447061</v>
      </c>
      <c r="BN217" s="41">
        <v>0.74510257930329549</v>
      </c>
      <c r="BO217" s="41">
        <v>-0.10072055180238812</v>
      </c>
      <c r="BP217" s="41">
        <v>0.20766006377840984</v>
      </c>
      <c r="BQ217" s="41">
        <v>0</v>
      </c>
      <c r="BR217" s="41">
        <v>0</v>
      </c>
      <c r="BS217" s="41">
        <v>0</v>
      </c>
      <c r="BT217" s="41">
        <v>0</v>
      </c>
      <c r="BU217" s="41">
        <v>0</v>
      </c>
      <c r="BV217" s="41">
        <v>0</v>
      </c>
      <c r="BW217" s="41">
        <v>0</v>
      </c>
      <c r="BX217" s="41">
        <v>0.5599142688323685</v>
      </c>
      <c r="BY217" s="41">
        <v>9.6921185525115458E-2</v>
      </c>
      <c r="BZ217" s="41">
        <v>0</v>
      </c>
      <c r="CA217" s="41">
        <v>0</v>
      </c>
      <c r="CB217" s="41">
        <v>0.85204209127931718</v>
      </c>
      <c r="CC217" s="41">
        <v>0.65683545435748392</v>
      </c>
      <c r="CD217" s="79">
        <v>1.2576794789224304</v>
      </c>
      <c r="CE217" s="41">
        <v>28.263155150403612</v>
      </c>
      <c r="CF217" s="41">
        <v>1.3600588537260924E-2</v>
      </c>
      <c r="CG217" s="41">
        <v>-1.6329439741663806E-3</v>
      </c>
      <c r="CH217" s="41">
        <v>1.1967644563094543E-2</v>
      </c>
      <c r="CI217" s="41">
        <v>6.8002299172776454E-4</v>
      </c>
      <c r="CJ217" s="41">
        <v>-8.1647198708319004E-5</v>
      </c>
      <c r="CK217" s="41">
        <v>5.9837579301944552E-4</v>
      </c>
      <c r="CL217" s="41"/>
      <c r="CM217" s="41">
        <v>-1.3956786103986162E-2</v>
      </c>
      <c r="CN217" s="41"/>
      <c r="CO217" s="41">
        <v>0</v>
      </c>
      <c r="CP217" s="41">
        <v>0</v>
      </c>
      <c r="CQ217" s="41">
        <v>-0.10072055180238812</v>
      </c>
      <c r="CR217" s="41">
        <v>0</v>
      </c>
      <c r="CS217" s="41">
        <v>0</v>
      </c>
      <c r="CT217" s="41">
        <v>-0.10072055180238812</v>
      </c>
      <c r="CU217" s="41">
        <v>0</v>
      </c>
      <c r="CV217" s="41">
        <v>9999</v>
      </c>
      <c r="CW217" s="87">
        <v>0</v>
      </c>
      <c r="CX217" s="21"/>
      <c r="CY217" s="21"/>
      <c r="CZ217" s="21"/>
      <c r="DA217" s="21"/>
      <c r="DB217" s="21"/>
      <c r="DC217" s="21"/>
      <c r="DD217" s="21"/>
      <c r="DE217" s="21"/>
      <c r="DF217" s="21"/>
      <c r="DG217" s="21"/>
      <c r="DH217" s="21"/>
      <c r="DI217" s="21"/>
      <c r="DJ217" s="21"/>
      <c r="DK217" s="21"/>
      <c r="DL217" s="21"/>
      <c r="DM217" s="21"/>
      <c r="DN217" s="21"/>
      <c r="DO217" s="21"/>
      <c r="DP217" s="21"/>
      <c r="DQ217" s="21"/>
      <c r="DR217" s="21"/>
      <c r="DS217" s="21"/>
      <c r="DT217" s="21"/>
      <c r="DU217" s="21"/>
      <c r="DV217" s="21"/>
      <c r="DW217" s="21"/>
      <c r="DX217" s="21"/>
      <c r="DY217" s="21"/>
      <c r="DZ217" s="21"/>
      <c r="EA217" s="21"/>
    </row>
    <row r="218" spans="1:131">
      <c r="A218" s="21" t="s">
        <v>557</v>
      </c>
      <c r="B218" s="21"/>
      <c r="C218" s="41">
        <v>18</v>
      </c>
      <c r="D218" s="41">
        <v>1.3319999999999999</v>
      </c>
      <c r="E218" s="41">
        <v>-1.38186E-2</v>
      </c>
      <c r="F218" s="41">
        <v>0.48460592762557725</v>
      </c>
      <c r="G218" s="41">
        <v>0</v>
      </c>
      <c r="H218" s="41">
        <v>0</v>
      </c>
      <c r="I218" s="41"/>
      <c r="J218" s="41"/>
      <c r="K218" s="41"/>
      <c r="L218" s="41">
        <v>1.4316273510058202</v>
      </c>
      <c r="M218" s="41">
        <v>2.6912642835433763E-4</v>
      </c>
      <c r="N218" s="41">
        <v>2.671839944824945E-4</v>
      </c>
      <c r="O218" s="41">
        <v>-1.3956786103986162E-2</v>
      </c>
      <c r="P218" s="41">
        <v>0</v>
      </c>
      <c r="Q218" s="41">
        <v>0</v>
      </c>
      <c r="R218" s="41">
        <v>9.6636895577876969E-2</v>
      </c>
      <c r="S218" s="41">
        <v>0.22331316729162842</v>
      </c>
      <c r="T218" s="41">
        <v>0</v>
      </c>
      <c r="U218" s="41">
        <v>0.23996420596286311</v>
      </c>
      <c r="V218" s="41">
        <v>2.9076355657534636E-2</v>
      </c>
      <c r="W218" s="41">
        <v>6.7844829867580808E-2</v>
      </c>
      <c r="X218" s="41">
        <v>0</v>
      </c>
      <c r="Y218" s="41">
        <v>0</v>
      </c>
      <c r="Z218" s="41">
        <v>0</v>
      </c>
      <c r="AA218" s="41">
        <v>0</v>
      </c>
      <c r="AB218" s="41">
        <v>0</v>
      </c>
      <c r="AC218" s="41">
        <v>0</v>
      </c>
      <c r="AD218" s="41">
        <v>0</v>
      </c>
      <c r="AE218" s="41">
        <v>0</v>
      </c>
      <c r="AF218" s="41">
        <v>0</v>
      </c>
      <c r="AG218" s="41">
        <v>0</v>
      </c>
      <c r="AH218" s="41">
        <v>0.1257132512354116</v>
      </c>
      <c r="AI218" s="41">
        <v>0.2911579971592092</v>
      </c>
      <c r="AJ218" s="41">
        <v>0</v>
      </c>
      <c r="AK218" s="41">
        <v>0.23996420596286311</v>
      </c>
      <c r="AL218" s="41">
        <v>0.65683545435748392</v>
      </c>
      <c r="AM218" s="41">
        <v>0.74510257930329549</v>
      </c>
      <c r="AN218" s="41">
        <v>9.5095415724166354E-2</v>
      </c>
      <c r="AO218" s="41">
        <v>0</v>
      </c>
      <c r="AP218" s="41">
        <v>0</v>
      </c>
      <c r="AQ218" s="41">
        <v>0.84019799502746184</v>
      </c>
      <c r="AR218" s="41">
        <v>0.1257132512354116</v>
      </c>
      <c r="AS218" s="79">
        <v>6.6834481390836089</v>
      </c>
      <c r="AT218" s="41">
        <v>0.74510257930329549</v>
      </c>
      <c r="AU218" s="41">
        <v>0.11256464805424352</v>
      </c>
      <c r="AV218" s="41">
        <v>0</v>
      </c>
      <c r="AW218" s="41">
        <v>0</v>
      </c>
      <c r="AX218" s="41">
        <v>0.85766722735753897</v>
      </c>
      <c r="AY218" s="41">
        <v>0.2911579971592092</v>
      </c>
      <c r="AZ218" s="79">
        <v>2.9457106990901396</v>
      </c>
      <c r="BA218" s="41">
        <v>0.74510257930329549</v>
      </c>
      <c r="BB218" s="41">
        <v>0.20766006377840984</v>
      </c>
      <c r="BC218" s="41">
        <v>0</v>
      </c>
      <c r="BD218" s="41">
        <v>0</v>
      </c>
      <c r="BE218" s="41">
        <v>0.95276264308170533</v>
      </c>
      <c r="BF218" s="41">
        <v>0.41687124839462086</v>
      </c>
      <c r="BG218" s="41">
        <v>10.752885617595423</v>
      </c>
      <c r="BH218" s="79">
        <v>2.2855081676916131</v>
      </c>
      <c r="BI218" s="41">
        <v>6.4613190429096816</v>
      </c>
      <c r="BJ218" s="41">
        <v>14.964728801877621</v>
      </c>
      <c r="BK218" s="41">
        <v>0</v>
      </c>
      <c r="BL218" s="41">
        <v>12.333507234659754</v>
      </c>
      <c r="BM218" s="41">
        <v>33.759555079447061</v>
      </c>
      <c r="BN218" s="41">
        <v>0.74510257930329549</v>
      </c>
      <c r="BO218" s="41">
        <v>-0.10072055180238812</v>
      </c>
      <c r="BP218" s="41">
        <v>0.20766006377840984</v>
      </c>
      <c r="BQ218" s="41">
        <v>0</v>
      </c>
      <c r="BR218" s="41">
        <v>0</v>
      </c>
      <c r="BS218" s="41">
        <v>0</v>
      </c>
      <c r="BT218" s="41">
        <v>0</v>
      </c>
      <c r="BU218" s="41">
        <v>0</v>
      </c>
      <c r="BV218" s="41">
        <v>0</v>
      </c>
      <c r="BW218" s="41">
        <v>0</v>
      </c>
      <c r="BX218" s="41">
        <v>0.5599142688323685</v>
      </c>
      <c r="BY218" s="41">
        <v>9.6921185525115458E-2</v>
      </c>
      <c r="BZ218" s="41">
        <v>0</v>
      </c>
      <c r="CA218" s="41">
        <v>0</v>
      </c>
      <c r="CB218" s="41">
        <v>0.85204209127931718</v>
      </c>
      <c r="CC218" s="41">
        <v>0.65683545435748392</v>
      </c>
      <c r="CD218" s="79">
        <v>1.2576794789224304</v>
      </c>
      <c r="CE218" s="41">
        <v>28.263155150403612</v>
      </c>
      <c r="CF218" s="41">
        <v>1.3600588537260924E-2</v>
      </c>
      <c r="CG218" s="41">
        <v>-1.6329439741663806E-3</v>
      </c>
      <c r="CH218" s="41">
        <v>1.1967644563094543E-2</v>
      </c>
      <c r="CI218" s="41">
        <v>6.8002299172776454E-4</v>
      </c>
      <c r="CJ218" s="41">
        <v>-8.1647198708319004E-5</v>
      </c>
      <c r="CK218" s="41">
        <v>5.9837579301944552E-4</v>
      </c>
      <c r="CL218" s="41"/>
      <c r="CM218" s="41">
        <v>-1.3956786103986162E-2</v>
      </c>
      <c r="CN218" s="41"/>
      <c r="CO218" s="41">
        <v>0</v>
      </c>
      <c r="CP218" s="41">
        <v>0</v>
      </c>
      <c r="CQ218" s="41">
        <v>-0.10072055180238812</v>
      </c>
      <c r="CR218" s="41">
        <v>0</v>
      </c>
      <c r="CS218" s="41">
        <v>0</v>
      </c>
      <c r="CT218" s="41">
        <v>-0.10072055180238812</v>
      </c>
      <c r="CU218" s="41">
        <v>0</v>
      </c>
      <c r="CV218" s="41">
        <v>9999</v>
      </c>
      <c r="CW218" s="87">
        <v>0</v>
      </c>
      <c r="CX218" s="21"/>
      <c r="CY218" s="21"/>
      <c r="CZ218" s="21"/>
      <c r="DA218" s="21"/>
      <c r="DB218" s="21"/>
      <c r="DC218" s="21"/>
      <c r="DD218" s="21"/>
      <c r="DE218" s="21"/>
      <c r="DF218" s="21"/>
      <c r="DG218" s="21"/>
      <c r="DH218" s="21"/>
      <c r="DI218" s="21"/>
      <c r="DJ218" s="21"/>
      <c r="DK218" s="21"/>
      <c r="DL218" s="21"/>
      <c r="DM218" s="21"/>
      <c r="DN218" s="21"/>
      <c r="DO218" s="21"/>
      <c r="DP218" s="21"/>
      <c r="DQ218" s="21"/>
      <c r="DR218" s="21"/>
      <c r="DS218" s="21"/>
      <c r="DT218" s="21"/>
      <c r="DU218" s="21"/>
      <c r="DV218" s="21"/>
      <c r="DW218" s="21"/>
      <c r="DX218" s="21"/>
      <c r="DY218" s="21"/>
      <c r="DZ218" s="21"/>
      <c r="EA218" s="21"/>
    </row>
    <row r="219" spans="1:131">
      <c r="A219" s="21" t="s">
        <v>553</v>
      </c>
      <c r="B219" s="21"/>
      <c r="C219" s="41">
        <v>18</v>
      </c>
      <c r="D219" s="41">
        <v>1.3319999999999999</v>
      </c>
      <c r="E219" s="41">
        <v>-1.38186E-2</v>
      </c>
      <c r="F219" s="41">
        <v>0.48460592762557725</v>
      </c>
      <c r="G219" s="41">
        <v>0</v>
      </c>
      <c r="H219" s="41">
        <v>0</v>
      </c>
      <c r="I219" s="41"/>
      <c r="J219" s="41"/>
      <c r="K219" s="41"/>
      <c r="L219" s="41">
        <v>1.4316273510058202</v>
      </c>
      <c r="M219" s="41">
        <v>2.6912642835433763E-4</v>
      </c>
      <c r="N219" s="41">
        <v>2.671839944824945E-4</v>
      </c>
      <c r="O219" s="41">
        <v>-1.3956786103986162E-2</v>
      </c>
      <c r="P219" s="41">
        <v>0</v>
      </c>
      <c r="Q219" s="41">
        <v>0</v>
      </c>
      <c r="R219" s="41">
        <v>9.6636895577876969E-2</v>
      </c>
      <c r="S219" s="41">
        <v>0.22331316729162842</v>
      </c>
      <c r="T219" s="41">
        <v>0</v>
      </c>
      <c r="U219" s="41">
        <v>0.23996420596286311</v>
      </c>
      <c r="V219" s="41">
        <v>2.9076355657534636E-2</v>
      </c>
      <c r="W219" s="41">
        <v>6.7844829867580808E-2</v>
      </c>
      <c r="X219" s="41">
        <v>0</v>
      </c>
      <c r="Y219" s="41">
        <v>0</v>
      </c>
      <c r="Z219" s="41">
        <v>0</v>
      </c>
      <c r="AA219" s="41">
        <v>0</v>
      </c>
      <c r="AB219" s="41">
        <v>0</v>
      </c>
      <c r="AC219" s="41">
        <v>0</v>
      </c>
      <c r="AD219" s="41">
        <v>0</v>
      </c>
      <c r="AE219" s="41">
        <v>0</v>
      </c>
      <c r="AF219" s="41">
        <v>0</v>
      </c>
      <c r="AG219" s="41">
        <v>0</v>
      </c>
      <c r="AH219" s="41">
        <v>0.1257132512354116</v>
      </c>
      <c r="AI219" s="41">
        <v>0.2911579971592092</v>
      </c>
      <c r="AJ219" s="41">
        <v>0</v>
      </c>
      <c r="AK219" s="41">
        <v>0.23996420596286311</v>
      </c>
      <c r="AL219" s="41">
        <v>0.65683545435748392</v>
      </c>
      <c r="AM219" s="41">
        <v>0.74510257930329549</v>
      </c>
      <c r="AN219" s="41">
        <v>9.5095415724166354E-2</v>
      </c>
      <c r="AO219" s="41">
        <v>0</v>
      </c>
      <c r="AP219" s="41">
        <v>0</v>
      </c>
      <c r="AQ219" s="41">
        <v>0.84019799502746184</v>
      </c>
      <c r="AR219" s="41">
        <v>0.1257132512354116</v>
      </c>
      <c r="AS219" s="79">
        <v>6.6834481390836089</v>
      </c>
      <c r="AT219" s="41">
        <v>0.74510257930329549</v>
      </c>
      <c r="AU219" s="41">
        <v>0.11256464805424352</v>
      </c>
      <c r="AV219" s="41">
        <v>0</v>
      </c>
      <c r="AW219" s="41">
        <v>0</v>
      </c>
      <c r="AX219" s="41">
        <v>0.85766722735753897</v>
      </c>
      <c r="AY219" s="41">
        <v>0.2911579971592092</v>
      </c>
      <c r="AZ219" s="79">
        <v>2.9457106990901396</v>
      </c>
      <c r="BA219" s="41">
        <v>0.74510257930329549</v>
      </c>
      <c r="BB219" s="41">
        <v>0.20766006377840984</v>
      </c>
      <c r="BC219" s="41">
        <v>0</v>
      </c>
      <c r="BD219" s="41">
        <v>0</v>
      </c>
      <c r="BE219" s="41">
        <v>0.95276264308170533</v>
      </c>
      <c r="BF219" s="41">
        <v>0.41687124839462086</v>
      </c>
      <c r="BG219" s="41">
        <v>10.752885617595423</v>
      </c>
      <c r="BH219" s="79">
        <v>2.2855081676916131</v>
      </c>
      <c r="BI219" s="41">
        <v>6.4613190429096816</v>
      </c>
      <c r="BJ219" s="41">
        <v>14.964728801877621</v>
      </c>
      <c r="BK219" s="41">
        <v>0</v>
      </c>
      <c r="BL219" s="41">
        <v>12.333507234659754</v>
      </c>
      <c r="BM219" s="41">
        <v>33.759555079447061</v>
      </c>
      <c r="BN219" s="41">
        <v>0.74510257930329549</v>
      </c>
      <c r="BO219" s="41">
        <v>-0.10072055180238812</v>
      </c>
      <c r="BP219" s="41">
        <v>0.20766006377840984</v>
      </c>
      <c r="BQ219" s="41">
        <v>0</v>
      </c>
      <c r="BR219" s="41">
        <v>0</v>
      </c>
      <c r="BS219" s="41">
        <v>0</v>
      </c>
      <c r="BT219" s="41">
        <v>0</v>
      </c>
      <c r="BU219" s="41">
        <v>0</v>
      </c>
      <c r="BV219" s="41">
        <v>0</v>
      </c>
      <c r="BW219" s="41">
        <v>0</v>
      </c>
      <c r="BX219" s="41">
        <v>0.5599142688323685</v>
      </c>
      <c r="BY219" s="41">
        <v>9.6921185525115458E-2</v>
      </c>
      <c r="BZ219" s="41">
        <v>0</v>
      </c>
      <c r="CA219" s="41">
        <v>0</v>
      </c>
      <c r="CB219" s="41">
        <v>0.85204209127931718</v>
      </c>
      <c r="CC219" s="41">
        <v>0.65683545435748392</v>
      </c>
      <c r="CD219" s="79">
        <v>1.2576794789224304</v>
      </c>
      <c r="CE219" s="41">
        <v>28.263155150403612</v>
      </c>
      <c r="CF219" s="41">
        <v>1.3600588537260924E-2</v>
      </c>
      <c r="CG219" s="41">
        <v>-1.6329439741663806E-3</v>
      </c>
      <c r="CH219" s="41">
        <v>1.1967644563094543E-2</v>
      </c>
      <c r="CI219" s="41">
        <v>6.8002299172776454E-4</v>
      </c>
      <c r="CJ219" s="41">
        <v>-8.1647198708319004E-5</v>
      </c>
      <c r="CK219" s="41">
        <v>5.9837579301944552E-4</v>
      </c>
      <c r="CL219" s="41"/>
      <c r="CM219" s="41">
        <v>-1.3956786103986162E-2</v>
      </c>
      <c r="CN219" s="41"/>
      <c r="CO219" s="41">
        <v>0</v>
      </c>
      <c r="CP219" s="41">
        <v>0</v>
      </c>
      <c r="CQ219" s="41">
        <v>-0.10072055180238812</v>
      </c>
      <c r="CR219" s="41">
        <v>0</v>
      </c>
      <c r="CS219" s="41">
        <v>0</v>
      </c>
      <c r="CT219" s="41">
        <v>-0.10072055180238812</v>
      </c>
      <c r="CU219" s="41">
        <v>0</v>
      </c>
      <c r="CV219" s="41">
        <v>9999</v>
      </c>
      <c r="CW219" s="87">
        <v>0</v>
      </c>
      <c r="CX219" s="21"/>
      <c r="CY219" s="21"/>
      <c r="CZ219" s="21"/>
      <c r="DA219" s="21"/>
      <c r="DB219" s="21"/>
      <c r="DC219" s="21"/>
      <c r="DD219" s="21"/>
      <c r="DE219" s="21"/>
      <c r="DF219" s="21"/>
      <c r="DG219" s="21"/>
      <c r="DH219" s="21"/>
      <c r="DI219" s="21"/>
      <c r="DJ219" s="21"/>
      <c r="DK219" s="21"/>
      <c r="DL219" s="21"/>
      <c r="DM219" s="21"/>
      <c r="DN219" s="21"/>
      <c r="DO219" s="21"/>
      <c r="DP219" s="21"/>
      <c r="DQ219" s="21"/>
      <c r="DR219" s="21"/>
      <c r="DS219" s="21"/>
      <c r="DT219" s="21"/>
      <c r="DU219" s="21"/>
      <c r="DV219" s="21"/>
      <c r="DW219" s="21"/>
      <c r="DX219" s="21"/>
      <c r="DY219" s="21"/>
      <c r="DZ219" s="21"/>
      <c r="EA219" s="21"/>
    </row>
    <row r="220" spans="1:131">
      <c r="A220" s="21" t="s">
        <v>554</v>
      </c>
      <c r="B220" s="21"/>
      <c r="C220" s="41">
        <v>18</v>
      </c>
      <c r="D220" s="41">
        <v>1.3319999999999999</v>
      </c>
      <c r="E220" s="41">
        <v>-1.38186E-2</v>
      </c>
      <c r="F220" s="41">
        <v>0.48460592762557725</v>
      </c>
      <c r="G220" s="41">
        <v>0</v>
      </c>
      <c r="H220" s="41">
        <v>0</v>
      </c>
      <c r="I220" s="41"/>
      <c r="J220" s="41"/>
      <c r="K220" s="41"/>
      <c r="L220" s="41">
        <v>1.4316273510058202</v>
      </c>
      <c r="M220" s="41">
        <v>2.6912642835433763E-4</v>
      </c>
      <c r="N220" s="41">
        <v>2.671839944824945E-4</v>
      </c>
      <c r="O220" s="41">
        <v>-1.3956786103986162E-2</v>
      </c>
      <c r="P220" s="41">
        <v>0</v>
      </c>
      <c r="Q220" s="41">
        <v>0</v>
      </c>
      <c r="R220" s="41">
        <v>9.6636895577876969E-2</v>
      </c>
      <c r="S220" s="41">
        <v>0.22331316729162842</v>
      </c>
      <c r="T220" s="41">
        <v>0</v>
      </c>
      <c r="U220" s="41">
        <v>0.23996420596286311</v>
      </c>
      <c r="V220" s="41">
        <v>2.9076355657534636E-2</v>
      </c>
      <c r="W220" s="41">
        <v>6.7844829867580808E-2</v>
      </c>
      <c r="X220" s="41">
        <v>0</v>
      </c>
      <c r="Y220" s="41">
        <v>0</v>
      </c>
      <c r="Z220" s="41">
        <v>0</v>
      </c>
      <c r="AA220" s="41">
        <v>0</v>
      </c>
      <c r="AB220" s="41">
        <v>0</v>
      </c>
      <c r="AC220" s="41">
        <v>0</v>
      </c>
      <c r="AD220" s="41">
        <v>0</v>
      </c>
      <c r="AE220" s="41">
        <v>0</v>
      </c>
      <c r="AF220" s="41">
        <v>0</v>
      </c>
      <c r="AG220" s="41">
        <v>0</v>
      </c>
      <c r="AH220" s="41">
        <v>0.1257132512354116</v>
      </c>
      <c r="AI220" s="41">
        <v>0.2911579971592092</v>
      </c>
      <c r="AJ220" s="41">
        <v>0</v>
      </c>
      <c r="AK220" s="41">
        <v>0.23996420596286311</v>
      </c>
      <c r="AL220" s="41">
        <v>0.65683545435748392</v>
      </c>
      <c r="AM220" s="41">
        <v>0.74510257930329549</v>
      </c>
      <c r="AN220" s="41">
        <v>9.5095415724166354E-2</v>
      </c>
      <c r="AO220" s="41">
        <v>0</v>
      </c>
      <c r="AP220" s="41">
        <v>0</v>
      </c>
      <c r="AQ220" s="41">
        <v>0.84019799502746184</v>
      </c>
      <c r="AR220" s="41">
        <v>0.1257132512354116</v>
      </c>
      <c r="AS220" s="79">
        <v>6.6834481390836089</v>
      </c>
      <c r="AT220" s="41">
        <v>0.74510257930329549</v>
      </c>
      <c r="AU220" s="41">
        <v>0.11256464805424352</v>
      </c>
      <c r="AV220" s="41">
        <v>0</v>
      </c>
      <c r="AW220" s="41">
        <v>0</v>
      </c>
      <c r="AX220" s="41">
        <v>0.85766722735753897</v>
      </c>
      <c r="AY220" s="41">
        <v>0.2911579971592092</v>
      </c>
      <c r="AZ220" s="79">
        <v>2.9457106990901396</v>
      </c>
      <c r="BA220" s="41">
        <v>0.74510257930329549</v>
      </c>
      <c r="BB220" s="41">
        <v>0.20766006377840984</v>
      </c>
      <c r="BC220" s="41">
        <v>0</v>
      </c>
      <c r="BD220" s="41">
        <v>0</v>
      </c>
      <c r="BE220" s="41">
        <v>0.95276264308170533</v>
      </c>
      <c r="BF220" s="41">
        <v>0.41687124839462086</v>
      </c>
      <c r="BG220" s="41">
        <v>10.752885617595423</v>
      </c>
      <c r="BH220" s="79">
        <v>2.2855081676916131</v>
      </c>
      <c r="BI220" s="41">
        <v>6.4613190429096816</v>
      </c>
      <c r="BJ220" s="41">
        <v>14.964728801877621</v>
      </c>
      <c r="BK220" s="41">
        <v>0</v>
      </c>
      <c r="BL220" s="41">
        <v>12.333507234659754</v>
      </c>
      <c r="BM220" s="41">
        <v>33.759555079447061</v>
      </c>
      <c r="BN220" s="41">
        <v>0.74510257930329549</v>
      </c>
      <c r="BO220" s="41">
        <v>-0.10072055180238812</v>
      </c>
      <c r="BP220" s="41">
        <v>0.20766006377840984</v>
      </c>
      <c r="BQ220" s="41">
        <v>0</v>
      </c>
      <c r="BR220" s="41">
        <v>0</v>
      </c>
      <c r="BS220" s="41">
        <v>0</v>
      </c>
      <c r="BT220" s="41">
        <v>0</v>
      </c>
      <c r="BU220" s="41">
        <v>0</v>
      </c>
      <c r="BV220" s="41">
        <v>0</v>
      </c>
      <c r="BW220" s="41">
        <v>0</v>
      </c>
      <c r="BX220" s="41">
        <v>0.5599142688323685</v>
      </c>
      <c r="BY220" s="41">
        <v>9.6921185525115458E-2</v>
      </c>
      <c r="BZ220" s="41">
        <v>0</v>
      </c>
      <c r="CA220" s="41">
        <v>0</v>
      </c>
      <c r="CB220" s="41">
        <v>0.85204209127931718</v>
      </c>
      <c r="CC220" s="41">
        <v>0.65683545435748392</v>
      </c>
      <c r="CD220" s="79">
        <v>1.2576794789224304</v>
      </c>
      <c r="CE220" s="41">
        <v>28.263155150403612</v>
      </c>
      <c r="CF220" s="41">
        <v>1.3600588537260924E-2</v>
      </c>
      <c r="CG220" s="41">
        <v>-1.6329439741663806E-3</v>
      </c>
      <c r="CH220" s="41">
        <v>1.1967644563094543E-2</v>
      </c>
      <c r="CI220" s="41">
        <v>6.8002299172776454E-4</v>
      </c>
      <c r="CJ220" s="41">
        <v>-8.1647198708319004E-5</v>
      </c>
      <c r="CK220" s="41">
        <v>5.9837579301944552E-4</v>
      </c>
      <c r="CL220" s="41"/>
      <c r="CM220" s="41">
        <v>-1.3956786103986162E-2</v>
      </c>
      <c r="CN220" s="41"/>
      <c r="CO220" s="41">
        <v>0</v>
      </c>
      <c r="CP220" s="41">
        <v>0</v>
      </c>
      <c r="CQ220" s="41">
        <v>-0.10072055180238812</v>
      </c>
      <c r="CR220" s="41">
        <v>0</v>
      </c>
      <c r="CS220" s="41">
        <v>0</v>
      </c>
      <c r="CT220" s="41">
        <v>-0.10072055180238812</v>
      </c>
      <c r="CU220" s="41">
        <v>0</v>
      </c>
      <c r="CV220" s="41">
        <v>9999</v>
      </c>
      <c r="CW220" s="87">
        <v>0</v>
      </c>
      <c r="CX220" s="21"/>
      <c r="CY220" s="21"/>
      <c r="CZ220" s="21"/>
      <c r="DA220" s="21"/>
      <c r="DB220" s="21"/>
      <c r="DC220" s="21"/>
      <c r="DD220" s="21"/>
      <c r="DE220" s="21"/>
      <c r="DF220" s="21"/>
      <c r="DG220" s="21"/>
      <c r="DH220" s="21"/>
      <c r="DI220" s="21"/>
      <c r="DJ220" s="21"/>
      <c r="DK220" s="21"/>
      <c r="DL220" s="21"/>
      <c r="DM220" s="21"/>
      <c r="DN220" s="21"/>
      <c r="DO220" s="21"/>
      <c r="DP220" s="21"/>
      <c r="DQ220" s="21"/>
      <c r="DR220" s="21"/>
      <c r="DS220" s="21"/>
      <c r="DT220" s="21"/>
      <c r="DU220" s="21"/>
      <c r="DV220" s="21"/>
      <c r="DW220" s="21"/>
      <c r="DX220" s="21"/>
      <c r="DY220" s="21"/>
      <c r="DZ220" s="21"/>
      <c r="EA220" s="21"/>
    </row>
    <row r="221" spans="1:131">
      <c r="A221" s="21"/>
      <c r="B221" s="21"/>
      <c r="C221" s="41"/>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c r="AR221" s="41"/>
      <c r="AS221" s="87"/>
      <c r="AT221" s="41"/>
      <c r="AU221" s="41"/>
      <c r="AV221" s="41"/>
      <c r="AW221" s="41"/>
      <c r="AX221" s="41"/>
      <c r="AY221" s="41"/>
      <c r="AZ221" s="87"/>
      <c r="BA221" s="41"/>
      <c r="BB221" s="41"/>
      <c r="BC221" s="41"/>
      <c r="BD221" s="41"/>
      <c r="BE221" s="41"/>
      <c r="BF221" s="41"/>
      <c r="BG221" s="41"/>
      <c r="BH221" s="87"/>
      <c r="BI221" s="41"/>
      <c r="BJ221" s="41"/>
      <c r="BK221" s="41"/>
      <c r="BL221" s="41"/>
      <c r="BM221" s="41"/>
      <c r="BN221" s="41"/>
      <c r="BO221" s="41"/>
      <c r="BP221" s="41"/>
      <c r="BQ221" s="41"/>
      <c r="BR221" s="41"/>
      <c r="BS221" s="41"/>
      <c r="BT221" s="41"/>
      <c r="BU221" s="41"/>
      <c r="BV221" s="41"/>
      <c r="BW221" s="41"/>
      <c r="BX221" s="41"/>
      <c r="BY221" s="41"/>
      <c r="BZ221" s="41"/>
      <c r="CA221" s="41"/>
      <c r="CB221" s="41"/>
      <c r="CC221" s="41"/>
      <c r="CD221" s="87"/>
      <c r="CE221" s="41"/>
      <c r="CF221" s="41"/>
      <c r="CG221" s="41"/>
      <c r="CH221" s="41"/>
      <c r="CI221" s="41"/>
      <c r="CJ221" s="41"/>
      <c r="CK221" s="41"/>
      <c r="CL221" s="41"/>
      <c r="CM221" s="41"/>
      <c r="CN221" s="41"/>
      <c r="CO221" s="41"/>
      <c r="CP221" s="41"/>
      <c r="CQ221" s="41"/>
      <c r="CR221" s="41"/>
      <c r="CS221" s="41"/>
      <c r="CT221" s="41"/>
      <c r="CU221" s="41"/>
      <c r="CV221" s="41"/>
      <c r="CW221" s="87"/>
      <c r="CX221" s="21"/>
      <c r="CY221" s="21"/>
      <c r="CZ221" s="21"/>
      <c r="DA221" s="21"/>
      <c r="DB221" s="21"/>
      <c r="DC221" s="21"/>
      <c r="DD221" s="21"/>
      <c r="DE221" s="21"/>
      <c r="DF221" s="21"/>
      <c r="DG221" s="21"/>
      <c r="DH221" s="21"/>
      <c r="DI221" s="21"/>
      <c r="DJ221" s="21"/>
      <c r="DK221" s="21"/>
      <c r="DL221" s="21"/>
      <c r="DM221" s="21"/>
      <c r="DN221" s="21"/>
      <c r="DO221" s="21"/>
      <c r="DP221" s="21"/>
      <c r="DQ221" s="21"/>
      <c r="DR221" s="21"/>
      <c r="DS221" s="21"/>
      <c r="DT221" s="21"/>
      <c r="DU221" s="21"/>
      <c r="DV221" s="21"/>
      <c r="DW221" s="21"/>
      <c r="DX221" s="21"/>
      <c r="DY221" s="21"/>
      <c r="DZ221" s="21"/>
      <c r="EA221" s="21"/>
    </row>
    <row r="222" spans="1:131">
      <c r="A222" s="21"/>
      <c r="B222" s="21"/>
      <c r="C222" s="41"/>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c r="AR222" s="41"/>
      <c r="AS222" s="87"/>
      <c r="AT222" s="41"/>
      <c r="AU222" s="41"/>
      <c r="AV222" s="41"/>
      <c r="AW222" s="41"/>
      <c r="AX222" s="41"/>
      <c r="AY222" s="41"/>
      <c r="AZ222" s="87"/>
      <c r="BA222" s="41"/>
      <c r="BB222" s="41"/>
      <c r="BC222" s="41"/>
      <c r="BD222" s="41"/>
      <c r="BE222" s="41"/>
      <c r="BF222" s="41"/>
      <c r="BG222" s="41"/>
      <c r="BH222" s="87"/>
      <c r="BI222" s="41"/>
      <c r="BJ222" s="41"/>
      <c r="BK222" s="41"/>
      <c r="BL222" s="41"/>
      <c r="BM222" s="41"/>
      <c r="BN222" s="41"/>
      <c r="BO222" s="41"/>
      <c r="BP222" s="41"/>
      <c r="BQ222" s="41"/>
      <c r="BR222" s="41"/>
      <c r="BS222" s="41"/>
      <c r="BT222" s="41"/>
      <c r="BU222" s="41"/>
      <c r="BV222" s="41"/>
      <c r="BW222" s="41"/>
      <c r="BX222" s="41"/>
      <c r="BY222" s="41"/>
      <c r="BZ222" s="41"/>
      <c r="CA222" s="41"/>
      <c r="CB222" s="41"/>
      <c r="CC222" s="41"/>
      <c r="CD222" s="87"/>
      <c r="CE222" s="41"/>
      <c r="CF222" s="41"/>
      <c r="CG222" s="41"/>
      <c r="CH222" s="41"/>
      <c r="CI222" s="41"/>
      <c r="CJ222" s="41"/>
      <c r="CK222" s="41"/>
      <c r="CL222" s="41"/>
      <c r="CM222" s="41"/>
      <c r="CN222" s="41"/>
      <c r="CO222" s="41"/>
      <c r="CP222" s="41"/>
      <c r="CQ222" s="41"/>
      <c r="CR222" s="41"/>
      <c r="CS222" s="41"/>
      <c r="CT222" s="41"/>
      <c r="CU222" s="41"/>
      <c r="CV222" s="41"/>
      <c r="CW222" s="87"/>
      <c r="CX222" s="21"/>
      <c r="CY222" s="21"/>
      <c r="CZ222" s="21"/>
      <c r="DA222" s="21"/>
      <c r="DB222" s="21"/>
      <c r="DC222" s="21"/>
      <c r="DD222" s="21"/>
      <c r="DE222" s="21"/>
      <c r="DF222" s="21"/>
      <c r="DG222" s="21"/>
      <c r="DH222" s="21"/>
      <c r="DI222" s="21"/>
      <c r="DJ222" s="21"/>
      <c r="DK222" s="21"/>
      <c r="DL222" s="21"/>
      <c r="DM222" s="21"/>
      <c r="DN222" s="21"/>
      <c r="DO222" s="21"/>
      <c r="DP222" s="21"/>
      <c r="DQ222" s="21"/>
      <c r="DR222" s="21"/>
      <c r="DS222" s="21"/>
      <c r="DT222" s="21"/>
      <c r="DU222" s="21"/>
      <c r="DV222" s="21"/>
      <c r="DW222" s="21"/>
      <c r="DX222" s="21"/>
      <c r="DY222" s="21"/>
      <c r="DZ222" s="21"/>
      <c r="EA222" s="21"/>
    </row>
    <row r="223" spans="1:131" ht="13.5" thickBot="1">
      <c r="A223" s="57" t="s">
        <v>232</v>
      </c>
      <c r="B223" s="59"/>
      <c r="C223" s="41"/>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c r="AR223" s="41"/>
      <c r="AS223" s="87"/>
      <c r="AT223" s="41"/>
      <c r="AU223" s="41"/>
      <c r="AV223" s="41"/>
      <c r="AW223" s="41"/>
      <c r="AX223" s="41"/>
      <c r="AY223" s="41"/>
      <c r="AZ223" s="87"/>
      <c r="BA223" s="41"/>
      <c r="BB223" s="41"/>
      <c r="BC223" s="41"/>
      <c r="BD223" s="41"/>
      <c r="BE223" s="41"/>
      <c r="BF223" s="41"/>
      <c r="BG223" s="41"/>
      <c r="BH223" s="87"/>
      <c r="BI223" s="41"/>
      <c r="BJ223" s="41"/>
      <c r="BK223" s="41"/>
      <c r="BL223" s="41"/>
      <c r="BM223" s="41"/>
      <c r="BN223" s="41"/>
      <c r="BO223" s="41"/>
      <c r="BP223" s="41"/>
      <c r="BQ223" s="41"/>
      <c r="BR223" s="41"/>
      <c r="BS223" s="41"/>
      <c r="BT223" s="41"/>
      <c r="BU223" s="41"/>
      <c r="BV223" s="41"/>
      <c r="BW223" s="41"/>
      <c r="BX223" s="41"/>
      <c r="BY223" s="41"/>
      <c r="BZ223" s="41"/>
      <c r="CA223" s="41"/>
      <c r="CB223" s="41"/>
      <c r="CC223" s="41"/>
      <c r="CD223" s="87"/>
      <c r="CE223" s="41"/>
      <c r="CF223" s="41"/>
      <c r="CG223" s="41"/>
      <c r="CH223" s="41"/>
      <c r="CI223" s="41"/>
      <c r="CJ223" s="41"/>
      <c r="CK223" s="41"/>
      <c r="CL223" s="41"/>
      <c r="CM223" s="41"/>
      <c r="CN223" s="41"/>
      <c r="CO223" s="41"/>
      <c r="CP223" s="41"/>
      <c r="CQ223" s="41"/>
      <c r="CR223" s="41"/>
      <c r="CS223" s="41"/>
      <c r="CT223" s="41"/>
      <c r="CU223" s="41"/>
      <c r="CV223" s="41"/>
      <c r="CW223" s="87"/>
      <c r="CX223" s="21"/>
      <c r="CY223" s="21"/>
      <c r="CZ223" s="21"/>
      <c r="DA223" s="21"/>
      <c r="DB223" s="21"/>
      <c r="DC223" s="21"/>
      <c r="DD223" s="21"/>
      <c r="DE223" s="21"/>
      <c r="DF223" s="21"/>
      <c r="DG223" s="21"/>
      <c r="DH223" s="21"/>
      <c r="DI223" s="21"/>
      <c r="DJ223" s="21"/>
      <c r="DK223" s="21"/>
      <c r="DL223" s="21"/>
      <c r="DM223" s="21"/>
      <c r="DN223" s="21"/>
      <c r="DO223" s="21"/>
      <c r="DP223" s="21"/>
      <c r="DQ223" s="21"/>
      <c r="DR223" s="21"/>
      <c r="DS223" s="21"/>
      <c r="DT223" s="21"/>
      <c r="DU223" s="21"/>
      <c r="DV223" s="21"/>
      <c r="DW223" s="21"/>
      <c r="DX223" s="21"/>
      <c r="DY223" s="21"/>
      <c r="DZ223" s="21"/>
      <c r="EA223" s="21"/>
    </row>
    <row r="224" spans="1:131" ht="13.5" thickBot="1">
      <c r="A224" s="80" t="s">
        <v>233</v>
      </c>
      <c r="B224" s="81"/>
      <c r="C224" s="82"/>
      <c r="D224" s="82"/>
      <c r="E224" s="82"/>
      <c r="F224" s="82"/>
      <c r="G224" s="82"/>
      <c r="H224" s="82"/>
      <c r="I224" s="82"/>
      <c r="J224" s="82"/>
      <c r="K224" s="82"/>
      <c r="L224" s="83"/>
      <c r="M224" s="84"/>
      <c r="N224" s="85" t="s">
        <v>377</v>
      </c>
      <c r="O224" s="82"/>
      <c r="P224" s="82"/>
      <c r="Q224" s="82"/>
      <c r="R224" s="82"/>
      <c r="S224" s="82"/>
      <c r="T224" s="82"/>
      <c r="U224" s="82"/>
      <c r="V224" s="82"/>
      <c r="W224" s="82"/>
      <c r="X224" s="82"/>
      <c r="Y224" s="83"/>
      <c r="Z224" s="84"/>
      <c r="AA224" s="85" t="s">
        <v>378</v>
      </c>
      <c r="AB224" s="82"/>
      <c r="AC224" s="82"/>
      <c r="AD224" s="82"/>
      <c r="AE224" s="82"/>
      <c r="AF224" s="82"/>
      <c r="AG224" s="82"/>
      <c r="AH224" s="82"/>
      <c r="AI224" s="82"/>
      <c r="AJ224" s="82"/>
      <c r="AK224" s="82"/>
      <c r="AL224" s="83"/>
      <c r="AM224" s="41"/>
      <c r="AN224" s="41"/>
      <c r="AO224" s="41"/>
      <c r="AP224" s="41"/>
      <c r="AQ224" s="41"/>
      <c r="AR224" s="41"/>
      <c r="AS224" s="87"/>
      <c r="AT224" s="41"/>
      <c r="AU224" s="41"/>
      <c r="AV224" s="41"/>
      <c r="AW224" s="41"/>
      <c r="AX224" s="41"/>
      <c r="AY224" s="41"/>
      <c r="AZ224" s="87"/>
      <c r="BA224" s="41"/>
      <c r="BB224" s="41"/>
      <c r="BC224" s="41"/>
      <c r="BD224" s="41"/>
      <c r="BE224" s="41"/>
      <c r="BF224" s="41"/>
      <c r="BG224" s="41"/>
      <c r="BH224" s="87"/>
      <c r="BI224" s="41"/>
      <c r="BJ224" s="41"/>
      <c r="BK224" s="41"/>
      <c r="BL224" s="41"/>
      <c r="BM224" s="41"/>
      <c r="BN224" s="41"/>
      <c r="BO224" s="41"/>
      <c r="BP224" s="41"/>
      <c r="BQ224" s="41"/>
      <c r="BR224" s="41"/>
      <c r="BS224" s="41"/>
      <c r="BT224" s="41"/>
      <c r="BU224" s="41"/>
      <c r="BV224" s="41"/>
      <c r="BW224" s="41"/>
      <c r="BX224" s="41"/>
      <c r="BY224" s="41"/>
      <c r="BZ224" s="41"/>
      <c r="CA224" s="41"/>
      <c r="CB224" s="41"/>
      <c r="CC224" s="41"/>
      <c r="CD224" s="87"/>
      <c r="CE224" s="41"/>
      <c r="CF224" s="41"/>
      <c r="CG224" s="41"/>
      <c r="CH224" s="41"/>
      <c r="CI224" s="41"/>
      <c r="CJ224" s="41"/>
      <c r="CK224" s="41"/>
      <c r="CL224" s="41"/>
      <c r="CM224" s="41"/>
      <c r="CN224" s="41"/>
      <c r="CO224" s="41"/>
      <c r="CP224" s="41"/>
      <c r="CQ224" s="41"/>
      <c r="CR224" s="41"/>
      <c r="CS224" s="41"/>
      <c r="CT224" s="41"/>
      <c r="CU224" s="41"/>
      <c r="CV224" s="41"/>
      <c r="CW224" s="87"/>
      <c r="CX224" s="21"/>
      <c r="CY224" s="21"/>
      <c r="CZ224" s="21"/>
      <c r="DA224" s="21"/>
      <c r="DB224" s="21"/>
      <c r="DC224" s="21"/>
      <c r="DD224" s="21"/>
      <c r="DE224" s="21"/>
      <c r="DF224" s="21"/>
      <c r="DG224" s="21"/>
      <c r="DH224" s="21"/>
      <c r="DI224" s="21"/>
      <c r="DJ224" s="21"/>
      <c r="DK224" s="21"/>
      <c r="DL224" s="21"/>
      <c r="DM224" s="21"/>
      <c r="DN224" s="21"/>
      <c r="DO224" s="21"/>
      <c r="DP224" s="21"/>
      <c r="DQ224" s="21"/>
      <c r="DR224" s="21"/>
      <c r="DS224" s="21"/>
      <c r="DT224" s="21"/>
      <c r="DU224" s="21"/>
      <c r="DV224" s="21"/>
      <c r="DW224" s="21"/>
      <c r="DX224" s="21"/>
      <c r="DY224" s="21"/>
      <c r="DZ224" s="21"/>
      <c r="EA224" s="21"/>
    </row>
    <row r="225" spans="1:131" ht="102">
      <c r="A225" s="75"/>
      <c r="B225" s="76" t="s">
        <v>234</v>
      </c>
      <c r="C225" s="77" t="s">
        <v>235</v>
      </c>
      <c r="D225" s="77" t="s">
        <v>236</v>
      </c>
      <c r="E225" s="77" t="s">
        <v>237</v>
      </c>
      <c r="F225" s="77" t="s">
        <v>238</v>
      </c>
      <c r="G225" s="77" t="s">
        <v>239</v>
      </c>
      <c r="H225" s="77" t="s">
        <v>240</v>
      </c>
      <c r="I225" s="77" t="s">
        <v>241</v>
      </c>
      <c r="J225" s="77" t="s">
        <v>242</v>
      </c>
      <c r="K225" s="77" t="s">
        <v>53</v>
      </c>
      <c r="L225" s="77" t="s">
        <v>215</v>
      </c>
      <c r="M225" s="77" t="s">
        <v>243</v>
      </c>
      <c r="N225" s="77" t="s">
        <v>244</v>
      </c>
      <c r="O225" s="77" t="s">
        <v>245</v>
      </c>
      <c r="P225" s="77" t="s">
        <v>246</v>
      </c>
      <c r="Q225" s="77" t="s">
        <v>247</v>
      </c>
      <c r="R225" s="77" t="s">
        <v>248</v>
      </c>
      <c r="S225" s="77" t="s">
        <v>249</v>
      </c>
      <c r="T225" s="77" t="s">
        <v>250</v>
      </c>
      <c r="U225" s="77" t="s">
        <v>251</v>
      </c>
      <c r="V225" s="77" t="s">
        <v>252</v>
      </c>
      <c r="W225" s="77" t="s">
        <v>253</v>
      </c>
      <c r="X225" s="77" t="s">
        <v>254</v>
      </c>
      <c r="Y225" s="77" t="s">
        <v>255</v>
      </c>
      <c r="Z225" s="77"/>
      <c r="AA225" s="77" t="s">
        <v>244</v>
      </c>
      <c r="AB225" s="77" t="s">
        <v>245</v>
      </c>
      <c r="AC225" s="77" t="s">
        <v>246</v>
      </c>
      <c r="AD225" s="77" t="s">
        <v>247</v>
      </c>
      <c r="AE225" s="77" t="s">
        <v>248</v>
      </c>
      <c r="AF225" s="77" t="s">
        <v>249</v>
      </c>
      <c r="AG225" s="77" t="s">
        <v>250</v>
      </c>
      <c r="AH225" s="77" t="s">
        <v>251</v>
      </c>
      <c r="AI225" s="77" t="s">
        <v>252</v>
      </c>
      <c r="AJ225" s="77" t="s">
        <v>253</v>
      </c>
      <c r="AK225" s="77" t="s">
        <v>254</v>
      </c>
      <c r="AL225" s="77" t="s">
        <v>255</v>
      </c>
      <c r="AM225" s="41"/>
      <c r="AN225" s="41"/>
      <c r="AO225" s="41"/>
      <c r="AP225" s="41"/>
      <c r="AQ225" s="41"/>
      <c r="AR225" s="41"/>
      <c r="AS225" s="87"/>
      <c r="AT225" s="41"/>
      <c r="AU225" s="41"/>
      <c r="AV225" s="41"/>
      <c r="AW225" s="41"/>
      <c r="AX225" s="41"/>
      <c r="AY225" s="41"/>
      <c r="AZ225" s="87"/>
      <c r="BA225" s="41"/>
      <c r="BB225" s="41"/>
      <c r="BC225" s="41"/>
      <c r="BD225" s="41"/>
      <c r="BE225" s="41"/>
      <c r="BF225" s="41"/>
      <c r="BG225" s="41"/>
      <c r="BH225" s="87"/>
      <c r="BI225" s="41"/>
      <c r="BJ225" s="41"/>
      <c r="BK225" s="41"/>
      <c r="BL225" s="41"/>
      <c r="BM225" s="41"/>
      <c r="BN225" s="41"/>
      <c r="BO225" s="41"/>
      <c r="BP225" s="41"/>
      <c r="BQ225" s="41"/>
      <c r="BR225" s="41"/>
      <c r="BS225" s="41"/>
      <c r="BT225" s="41"/>
      <c r="BU225" s="41"/>
      <c r="BV225" s="41"/>
      <c r="BW225" s="41"/>
      <c r="BX225" s="41"/>
      <c r="BY225" s="41"/>
      <c r="BZ225" s="41"/>
      <c r="CA225" s="41"/>
      <c r="CB225" s="41"/>
      <c r="CC225" s="41"/>
      <c r="CD225" s="87"/>
      <c r="CE225" s="41"/>
      <c r="CF225" s="41"/>
      <c r="CG225" s="41"/>
      <c r="CH225" s="41"/>
      <c r="CI225" s="41"/>
      <c r="CJ225" s="41"/>
      <c r="CK225" s="41"/>
      <c r="CL225" s="41"/>
      <c r="CM225" s="41"/>
      <c r="CN225" s="41"/>
      <c r="CO225" s="41"/>
      <c r="CP225" s="41"/>
      <c r="CQ225" s="41"/>
      <c r="CR225" s="41"/>
      <c r="CS225" s="41"/>
      <c r="CT225" s="41"/>
      <c r="CU225" s="41"/>
      <c r="CV225" s="41"/>
      <c r="CW225" s="87"/>
      <c r="CX225" s="21"/>
      <c r="CY225" s="21"/>
      <c r="CZ225" s="21"/>
      <c r="DA225" s="21"/>
      <c r="DB225" s="21"/>
      <c r="DC225" s="21"/>
      <c r="DD225" s="21"/>
      <c r="DE225" s="21"/>
      <c r="DF225" s="21"/>
      <c r="DG225" s="21"/>
      <c r="DH225" s="21"/>
      <c r="DI225" s="21"/>
      <c r="DJ225" s="21"/>
      <c r="DK225" s="21"/>
      <c r="DL225" s="21"/>
      <c r="DM225" s="21"/>
      <c r="DN225" s="21"/>
      <c r="DO225" s="21"/>
      <c r="DP225" s="21"/>
      <c r="DQ225" s="21"/>
      <c r="DR225" s="21"/>
      <c r="DS225" s="21"/>
      <c r="DT225" s="21"/>
      <c r="DU225" s="21"/>
      <c r="DV225" s="21"/>
      <c r="DW225" s="21"/>
      <c r="DX225" s="21"/>
      <c r="DY225" s="21"/>
      <c r="DZ225" s="21"/>
      <c r="EA225" s="21"/>
    </row>
    <row r="226" spans="1:131">
      <c r="A226" s="21"/>
      <c r="B226" s="47" t="s">
        <v>256</v>
      </c>
      <c r="C226" s="128">
        <v>54.668915224446025</v>
      </c>
      <c r="D226" s="128">
        <v>17.445813394520773</v>
      </c>
      <c r="E226" s="128">
        <v>0</v>
      </c>
      <c r="F226" s="128">
        <v>17.445813394520773</v>
      </c>
      <c r="G226" s="128">
        <v>20.15691367796525</v>
      </c>
      <c r="H226" s="128">
        <v>32.8496970148747</v>
      </c>
      <c r="I226" s="128">
        <v>2795.4702358473692</v>
      </c>
      <c r="J226" s="128">
        <v>4.8297882098777931</v>
      </c>
      <c r="K226" s="128">
        <v>21.212364628674514</v>
      </c>
      <c r="L226" s="79">
        <v>1.5504417797218992</v>
      </c>
      <c r="M226" s="41">
        <v>0.46208001709124152</v>
      </c>
      <c r="N226" s="51">
        <v>3.4280216556304608</v>
      </c>
      <c r="O226" s="51">
        <v>3.0823475420225366</v>
      </c>
      <c r="P226" s="51">
        <v>3.5469896250233894</v>
      </c>
      <c r="Q226" s="51">
        <v>3.2998387973614323</v>
      </c>
      <c r="R226" s="51">
        <v>3.3689399760468826</v>
      </c>
      <c r="S226" s="51">
        <v>3.3347945381877979</v>
      </c>
      <c r="T226" s="51">
        <v>3.168111736794077</v>
      </c>
      <c r="U226" s="51">
        <v>3.3010521244176094</v>
      </c>
      <c r="V226" s="51">
        <v>3.0842378692673105</v>
      </c>
      <c r="W226" s="51">
        <v>3.5166172370204847</v>
      </c>
      <c r="X226" s="51">
        <v>3.1120150594884746</v>
      </c>
      <c r="Y226" s="51">
        <v>3.3881708724943391</v>
      </c>
      <c r="Z226" s="51"/>
      <c r="AA226" s="51">
        <v>1.4553997738737663</v>
      </c>
      <c r="AB226" s="51">
        <v>1.2504367689861526</v>
      </c>
      <c r="AC226" s="51">
        <v>1.199432122024565</v>
      </c>
      <c r="AD226" s="51">
        <v>1.2524071025985206</v>
      </c>
      <c r="AE226" s="51">
        <v>1.2287792867221843</v>
      </c>
      <c r="AF226" s="51">
        <v>1.0782197484655049</v>
      </c>
      <c r="AG226" s="51">
        <v>1.2659670435323265</v>
      </c>
      <c r="AH226" s="51">
        <v>1.0382210281704509</v>
      </c>
      <c r="AI226" s="51">
        <v>1.2781627025885882</v>
      </c>
      <c r="AJ226" s="51">
        <v>1.1479894909551343</v>
      </c>
      <c r="AK226" s="51">
        <v>1.3773514894278824</v>
      </c>
      <c r="AL226" s="51">
        <v>1.4654116333460956</v>
      </c>
      <c r="AM226" s="41"/>
      <c r="AN226" s="41"/>
      <c r="AO226" s="41"/>
      <c r="AP226" s="41"/>
      <c r="AQ226" s="41"/>
      <c r="AR226" s="41"/>
      <c r="AS226" s="87"/>
      <c r="AT226" s="41"/>
      <c r="AU226" s="41"/>
      <c r="AV226" s="41"/>
      <c r="AW226" s="41"/>
      <c r="AX226" s="41"/>
      <c r="AY226" s="41"/>
      <c r="AZ226" s="87"/>
      <c r="BA226" s="41"/>
      <c r="BB226" s="41"/>
      <c r="BC226" s="41"/>
      <c r="BD226" s="41"/>
      <c r="BE226" s="41"/>
      <c r="BF226" s="41"/>
      <c r="BG226" s="41"/>
      <c r="BH226" s="87"/>
      <c r="BI226" s="41"/>
      <c r="BJ226" s="41"/>
      <c r="BK226" s="41"/>
      <c r="BL226" s="41"/>
      <c r="BM226" s="41"/>
      <c r="BN226" s="41"/>
      <c r="BO226" s="41"/>
      <c r="BP226" s="41"/>
      <c r="BQ226" s="41"/>
      <c r="BR226" s="41"/>
      <c r="BS226" s="41"/>
      <c r="BT226" s="41"/>
      <c r="BU226" s="41"/>
      <c r="BV226" s="41"/>
      <c r="BW226" s="41"/>
      <c r="BX226" s="41"/>
      <c r="BY226" s="41"/>
      <c r="BZ226" s="41"/>
      <c r="CA226" s="41"/>
      <c r="CB226" s="41"/>
      <c r="CC226" s="41"/>
      <c r="CD226" s="87"/>
      <c r="CE226" s="41"/>
      <c r="CF226" s="41"/>
      <c r="CG226" s="41"/>
      <c r="CH226" s="41"/>
      <c r="CI226" s="41"/>
      <c r="CJ226" s="41"/>
      <c r="CK226" s="41"/>
      <c r="CL226" s="41"/>
      <c r="CM226" s="41"/>
      <c r="CN226" s="41"/>
      <c r="CO226" s="41"/>
      <c r="CP226" s="41"/>
      <c r="CQ226" s="41"/>
      <c r="CR226" s="41"/>
      <c r="CS226" s="41"/>
      <c r="CT226" s="41"/>
      <c r="CU226" s="41"/>
      <c r="CV226" s="41"/>
      <c r="CW226" s="87"/>
      <c r="CX226" s="21"/>
      <c r="CY226" s="21"/>
      <c r="CZ226" s="21"/>
      <c r="DA226" s="21"/>
      <c r="DB226" s="21"/>
      <c r="DC226" s="21"/>
      <c r="DD226" s="21"/>
      <c r="DE226" s="21"/>
      <c r="DF226" s="21"/>
      <c r="DG226" s="21"/>
      <c r="DH226" s="21"/>
      <c r="DI226" s="21"/>
      <c r="DJ226" s="21"/>
      <c r="DK226" s="21"/>
      <c r="DL226" s="21"/>
      <c r="DM226" s="21"/>
      <c r="DN226" s="21"/>
      <c r="DO226" s="21"/>
      <c r="DP226" s="21"/>
      <c r="DQ226" s="21"/>
      <c r="DR226" s="21"/>
      <c r="DS226" s="21"/>
      <c r="DT226" s="21"/>
      <c r="DU226" s="21"/>
      <c r="DV226" s="21"/>
      <c r="DW226" s="21"/>
      <c r="DX226" s="21"/>
      <c r="DY226" s="21"/>
      <c r="DZ226" s="21"/>
      <c r="EA226" s="21"/>
    </row>
    <row r="227" spans="1:131">
      <c r="A227" s="21"/>
      <c r="B227" s="47" t="s">
        <v>257</v>
      </c>
      <c r="C227" s="128">
        <v>54.668915224445918</v>
      </c>
      <c r="D227" s="128">
        <v>17.445813394520769</v>
      </c>
      <c r="E227" s="128">
        <v>3.4891626789041545</v>
      </c>
      <c r="F227" s="128">
        <v>20.934976073424924</v>
      </c>
      <c r="G227" s="128">
        <v>23.646076356869425</v>
      </c>
      <c r="H227" s="128">
        <v>32.84969701487465</v>
      </c>
      <c r="I227" s="128">
        <v>3354.564283016849</v>
      </c>
      <c r="J227" s="128">
        <v>9.5260346241525635</v>
      </c>
      <c r="K227" s="128">
        <v>25.908611042949332</v>
      </c>
      <c r="L227" s="79">
        <v>1.3435572953065096</v>
      </c>
      <c r="M227" s="41">
        <v>0.46208001709124147</v>
      </c>
      <c r="N227" s="51">
        <v>0.19044564753502577</v>
      </c>
      <c r="O227" s="51">
        <v>0.1712415301123632</v>
      </c>
      <c r="P227" s="51">
        <v>0.19705497916796613</v>
      </c>
      <c r="Q227" s="51">
        <v>0.18332437763119067</v>
      </c>
      <c r="R227" s="51">
        <v>0.18716333200260454</v>
      </c>
      <c r="S227" s="51">
        <v>0.18526636323265522</v>
      </c>
      <c r="T227" s="51">
        <v>0.17600620759967106</v>
      </c>
      <c r="U227" s="51">
        <v>0.1833917846898673</v>
      </c>
      <c r="V227" s="51">
        <v>0.17134654829262824</v>
      </c>
      <c r="W227" s="51">
        <v>0.19536762427891591</v>
      </c>
      <c r="X227" s="51">
        <v>0.17288972552713727</v>
      </c>
      <c r="Y227" s="51">
        <v>0.18823171513857428</v>
      </c>
      <c r="Z227" s="51"/>
      <c r="AA227" s="51">
        <v>8.0855542992986973E-2</v>
      </c>
      <c r="AB227" s="51">
        <v>6.9468709388119554E-2</v>
      </c>
      <c r="AC227" s="51">
        <v>6.6635117890253615E-2</v>
      </c>
      <c r="AD227" s="51">
        <v>6.9578172366584479E-2</v>
      </c>
      <c r="AE227" s="51">
        <v>6.8265515929010298E-2</v>
      </c>
      <c r="AF227" s="51">
        <v>5.9901097136972448E-2</v>
      </c>
      <c r="AG227" s="51">
        <v>7.0331502418462533E-2</v>
      </c>
      <c r="AH227" s="51">
        <v>5.7678946009469503E-2</v>
      </c>
      <c r="AI227" s="51">
        <v>7.1009039032699339E-2</v>
      </c>
      <c r="AJ227" s="51">
        <v>6.3777193941951943E-2</v>
      </c>
      <c r="AK227" s="51">
        <v>7.6519527190437864E-2</v>
      </c>
      <c r="AL227" s="51">
        <v>8.1411757408116375E-2</v>
      </c>
      <c r="AM227" s="41"/>
      <c r="AN227" s="41"/>
      <c r="AO227" s="41"/>
      <c r="AP227" s="41"/>
      <c r="AQ227" s="41"/>
      <c r="AR227" s="41"/>
      <c r="AS227" s="87"/>
      <c r="AT227" s="41"/>
      <c r="AU227" s="41"/>
      <c r="AV227" s="41"/>
      <c r="AW227" s="41"/>
      <c r="AX227" s="41"/>
      <c r="AY227" s="41"/>
      <c r="AZ227" s="87"/>
      <c r="BA227" s="41"/>
      <c r="BB227" s="41"/>
      <c r="BC227" s="41"/>
      <c r="BD227" s="41"/>
      <c r="BE227" s="41"/>
      <c r="BF227" s="41"/>
      <c r="BG227" s="41"/>
      <c r="BH227" s="87"/>
      <c r="BI227" s="41"/>
      <c r="BJ227" s="41"/>
      <c r="BK227" s="41"/>
      <c r="BL227" s="41"/>
      <c r="BM227" s="41"/>
      <c r="BN227" s="41"/>
      <c r="BO227" s="41"/>
      <c r="BP227" s="41"/>
      <c r="BQ227" s="41"/>
      <c r="BR227" s="41"/>
      <c r="BS227" s="41"/>
      <c r="BT227" s="41"/>
      <c r="BU227" s="41"/>
      <c r="BV227" s="41"/>
      <c r="BW227" s="41"/>
      <c r="BX227" s="41"/>
      <c r="BY227" s="41"/>
      <c r="BZ227" s="41"/>
      <c r="CA227" s="41"/>
      <c r="CB227" s="41"/>
      <c r="CC227" s="41"/>
      <c r="CD227" s="87"/>
      <c r="CE227" s="41"/>
      <c r="CF227" s="41"/>
      <c r="CG227" s="41"/>
      <c r="CH227" s="41"/>
      <c r="CI227" s="41"/>
      <c r="CJ227" s="41"/>
      <c r="CK227" s="41"/>
      <c r="CL227" s="41"/>
      <c r="CM227" s="41"/>
      <c r="CN227" s="41"/>
      <c r="CO227" s="41"/>
      <c r="CP227" s="41"/>
      <c r="CQ227" s="41"/>
      <c r="CR227" s="41"/>
      <c r="CS227" s="41"/>
      <c r="CT227" s="41"/>
      <c r="CU227" s="41"/>
      <c r="CV227" s="41"/>
      <c r="CW227" s="87"/>
      <c r="CX227" s="21"/>
      <c r="CY227" s="21"/>
      <c r="CZ227" s="21"/>
      <c r="DA227" s="21"/>
      <c r="DB227" s="21"/>
      <c r="DC227" s="21"/>
      <c r="DD227" s="21"/>
      <c r="DE227" s="21"/>
      <c r="DF227" s="21"/>
      <c r="DG227" s="21"/>
      <c r="DH227" s="21"/>
      <c r="DI227" s="21"/>
      <c r="DJ227" s="21"/>
      <c r="DK227" s="21"/>
      <c r="DL227" s="21"/>
      <c r="DM227" s="21"/>
      <c r="DN227" s="21"/>
      <c r="DO227" s="21"/>
      <c r="DP227" s="21"/>
      <c r="DQ227" s="21"/>
      <c r="DR227" s="21"/>
      <c r="DS227" s="21"/>
      <c r="DT227" s="21"/>
      <c r="DU227" s="21"/>
      <c r="DV227" s="21"/>
      <c r="DW227" s="21"/>
      <c r="DX227" s="21"/>
      <c r="DY227" s="21"/>
      <c r="DZ227" s="21"/>
      <c r="EA227" s="21"/>
    </row>
    <row r="228" spans="1:131">
      <c r="A228" s="21"/>
      <c r="B228" s="47" t="s">
        <v>258</v>
      </c>
      <c r="C228" s="86"/>
      <c r="D228" s="86"/>
      <c r="E228" s="86"/>
      <c r="F228" s="86"/>
      <c r="G228" s="86"/>
      <c r="H228" s="86"/>
      <c r="I228" s="86"/>
      <c r="J228" s="86"/>
      <c r="K228" s="86"/>
      <c r="L228" s="87"/>
      <c r="M228" s="88"/>
      <c r="N228" s="88"/>
      <c r="O228" s="88"/>
      <c r="P228" s="88"/>
      <c r="Q228" s="88"/>
      <c r="R228" s="88"/>
      <c r="S228" s="88"/>
      <c r="T228" s="88"/>
      <c r="U228" s="88"/>
      <c r="V228" s="88"/>
      <c r="W228" s="88"/>
      <c r="X228" s="88"/>
      <c r="Y228" s="88"/>
      <c r="Z228" s="88"/>
      <c r="AA228" s="88"/>
      <c r="AB228" s="88"/>
      <c r="AC228" s="88"/>
      <c r="AD228" s="88"/>
      <c r="AE228" s="88"/>
      <c r="AF228" s="88"/>
      <c r="AG228" s="88"/>
      <c r="AH228" s="88"/>
      <c r="AI228" s="88"/>
      <c r="AJ228" s="88"/>
      <c r="AK228" s="88"/>
      <c r="AL228" s="88"/>
      <c r="AM228" s="41"/>
      <c r="AN228" s="41"/>
      <c r="AO228" s="41"/>
      <c r="AP228" s="41"/>
      <c r="AQ228" s="41"/>
      <c r="AR228" s="41"/>
      <c r="AS228" s="87"/>
      <c r="AT228" s="41"/>
      <c r="AU228" s="41"/>
      <c r="AV228" s="41"/>
      <c r="AW228" s="41"/>
      <c r="AX228" s="41"/>
      <c r="AY228" s="41"/>
      <c r="AZ228" s="87"/>
      <c r="BA228" s="41"/>
      <c r="BB228" s="41"/>
      <c r="BC228" s="41"/>
      <c r="BD228" s="41"/>
      <c r="BE228" s="41"/>
      <c r="BF228" s="41"/>
      <c r="BG228" s="41"/>
      <c r="BH228" s="87"/>
      <c r="BI228" s="41"/>
      <c r="BJ228" s="41"/>
      <c r="BK228" s="41"/>
      <c r="BL228" s="41"/>
      <c r="BM228" s="41"/>
      <c r="BN228" s="41"/>
      <c r="BO228" s="41"/>
      <c r="BP228" s="41"/>
      <c r="BQ228" s="41"/>
      <c r="BR228" s="41"/>
      <c r="BS228" s="41"/>
      <c r="BT228" s="41"/>
      <c r="BU228" s="41"/>
      <c r="BV228" s="41"/>
      <c r="BW228" s="41"/>
      <c r="BX228" s="41"/>
      <c r="BY228" s="41"/>
      <c r="BZ228" s="41"/>
      <c r="CA228" s="41"/>
      <c r="CB228" s="41"/>
      <c r="CC228" s="41"/>
      <c r="CD228" s="87"/>
      <c r="CE228" s="41"/>
      <c r="CF228" s="41"/>
      <c r="CG228" s="41"/>
      <c r="CH228" s="41"/>
      <c r="CI228" s="41"/>
      <c r="CJ228" s="41"/>
      <c r="CK228" s="41"/>
      <c r="CL228" s="41"/>
      <c r="CM228" s="41"/>
      <c r="CN228" s="41"/>
      <c r="CO228" s="41"/>
      <c r="CP228" s="41"/>
      <c r="CQ228" s="41"/>
      <c r="CR228" s="41"/>
      <c r="CS228" s="41"/>
      <c r="CT228" s="41"/>
      <c r="CU228" s="41"/>
      <c r="CV228" s="41"/>
      <c r="CW228" s="87"/>
      <c r="CX228" s="21"/>
      <c r="CY228" s="21"/>
      <c r="CZ228" s="21"/>
      <c r="DA228" s="21"/>
      <c r="DB228" s="21"/>
      <c r="DC228" s="21"/>
      <c r="DD228" s="21"/>
      <c r="DE228" s="21"/>
      <c r="DF228" s="21"/>
      <c r="DG228" s="21"/>
      <c r="DH228" s="21"/>
      <c r="DI228" s="21"/>
      <c r="DJ228" s="21"/>
      <c r="DK228" s="21"/>
      <c r="DL228" s="21"/>
      <c r="DM228" s="21"/>
      <c r="DN228" s="21"/>
      <c r="DO228" s="21"/>
      <c r="DP228" s="21"/>
      <c r="DQ228" s="21"/>
      <c r="DR228" s="21"/>
      <c r="DS228" s="21"/>
      <c r="DT228" s="21"/>
      <c r="DU228" s="21"/>
      <c r="DV228" s="21"/>
      <c r="DW228" s="21"/>
      <c r="DX228" s="21"/>
      <c r="DY228" s="21"/>
      <c r="DZ228" s="21"/>
      <c r="EA228" s="21"/>
    </row>
    <row r="229" spans="1:131">
      <c r="A229" s="21"/>
      <c r="B229" s="21" t="s">
        <v>55</v>
      </c>
      <c r="C229" s="88">
        <v>0</v>
      </c>
      <c r="D229" s="88">
        <v>0</v>
      </c>
      <c r="E229" s="88">
        <v>0</v>
      </c>
      <c r="F229" s="88">
        <v>0</v>
      </c>
      <c r="G229" s="88">
        <v>0</v>
      </c>
      <c r="H229" s="88">
        <v>0</v>
      </c>
      <c r="I229" s="88">
        <v>0</v>
      </c>
      <c r="J229" s="88">
        <v>0</v>
      </c>
      <c r="K229" s="88">
        <v>0</v>
      </c>
      <c r="L229" s="87">
        <v>0</v>
      </c>
      <c r="M229" s="88">
        <v>0</v>
      </c>
      <c r="N229" s="88">
        <v>0</v>
      </c>
      <c r="O229" s="88">
        <v>0</v>
      </c>
      <c r="P229" s="88">
        <v>0</v>
      </c>
      <c r="Q229" s="88">
        <v>0</v>
      </c>
      <c r="R229" s="88">
        <v>0</v>
      </c>
      <c r="S229" s="88">
        <v>0</v>
      </c>
      <c r="T229" s="88">
        <v>0</v>
      </c>
      <c r="U229" s="88">
        <v>0</v>
      </c>
      <c r="V229" s="88">
        <v>0</v>
      </c>
      <c r="W229" s="88">
        <v>0</v>
      </c>
      <c r="X229" s="88">
        <v>0</v>
      </c>
      <c r="Y229" s="88">
        <v>0</v>
      </c>
      <c r="Z229" s="88"/>
      <c r="AA229" s="88">
        <v>0</v>
      </c>
      <c r="AB229" s="88">
        <v>0</v>
      </c>
      <c r="AC229" s="88">
        <v>0</v>
      </c>
      <c r="AD229" s="88">
        <v>0</v>
      </c>
      <c r="AE229" s="88">
        <v>0</v>
      </c>
      <c r="AF229" s="88">
        <v>0</v>
      </c>
      <c r="AG229" s="88">
        <v>0</v>
      </c>
      <c r="AH229" s="88">
        <v>0</v>
      </c>
      <c r="AI229" s="88">
        <v>0</v>
      </c>
      <c r="AJ229" s="88">
        <v>0</v>
      </c>
      <c r="AK229" s="88">
        <v>0</v>
      </c>
      <c r="AL229" s="88">
        <v>0</v>
      </c>
      <c r="AM229" s="41"/>
      <c r="AN229" s="41"/>
      <c r="AO229" s="41"/>
      <c r="AP229" s="41"/>
      <c r="AQ229" s="41"/>
      <c r="AR229" s="41"/>
      <c r="AS229" s="87"/>
      <c r="AT229" s="41"/>
      <c r="AU229" s="41"/>
      <c r="AV229" s="41"/>
      <c r="AW229" s="41"/>
      <c r="AX229" s="41"/>
      <c r="AY229" s="41"/>
      <c r="AZ229" s="87"/>
      <c r="BA229" s="41"/>
      <c r="BB229" s="41"/>
      <c r="BC229" s="41"/>
      <c r="BD229" s="41"/>
      <c r="BE229" s="41"/>
      <c r="BF229" s="41"/>
      <c r="BG229" s="41"/>
      <c r="BH229" s="87"/>
      <c r="BI229" s="41"/>
      <c r="BJ229" s="41"/>
      <c r="BK229" s="41"/>
      <c r="BL229" s="41"/>
      <c r="BM229" s="41"/>
      <c r="BN229" s="41"/>
      <c r="BO229" s="41"/>
      <c r="BP229" s="41"/>
      <c r="BQ229" s="41"/>
      <c r="BR229" s="41"/>
      <c r="BS229" s="41"/>
      <c r="BT229" s="41"/>
      <c r="BU229" s="41"/>
      <c r="BV229" s="41"/>
      <c r="BW229" s="41"/>
      <c r="BX229" s="41"/>
      <c r="BY229" s="41"/>
      <c r="BZ229" s="41"/>
      <c r="CA229" s="41"/>
      <c r="CB229" s="41"/>
      <c r="CC229" s="41"/>
      <c r="CD229" s="87"/>
      <c r="CE229" s="41"/>
      <c r="CF229" s="41"/>
      <c r="CG229" s="41"/>
      <c r="CH229" s="41"/>
      <c r="CI229" s="41"/>
      <c r="CJ229" s="41"/>
      <c r="CK229" s="41"/>
      <c r="CL229" s="41"/>
      <c r="CM229" s="41"/>
      <c r="CN229" s="41"/>
      <c r="CO229" s="41"/>
      <c r="CP229" s="41"/>
      <c r="CQ229" s="41"/>
      <c r="CR229" s="41"/>
      <c r="CS229" s="41"/>
      <c r="CT229" s="41"/>
      <c r="CU229" s="41"/>
      <c r="CV229" s="41"/>
      <c r="CW229" s="87"/>
      <c r="CX229" s="21"/>
      <c r="CY229" s="21"/>
      <c r="CZ229" s="21"/>
      <c r="DA229" s="21"/>
      <c r="DB229" s="21"/>
      <c r="DC229" s="21"/>
      <c r="DD229" s="21"/>
      <c r="DE229" s="21"/>
      <c r="DF229" s="21"/>
      <c r="DG229" s="21"/>
      <c r="DH229" s="21"/>
      <c r="DI229" s="21"/>
      <c r="DJ229" s="21"/>
      <c r="DK229" s="21"/>
      <c r="DL229" s="21"/>
      <c r="DM229" s="21"/>
      <c r="DN229" s="21"/>
      <c r="DO229" s="21"/>
      <c r="DP229" s="21"/>
      <c r="DQ229" s="21"/>
      <c r="DR229" s="21"/>
      <c r="DS229" s="21"/>
      <c r="DT229" s="21"/>
      <c r="DU229" s="21"/>
      <c r="DV229" s="21"/>
      <c r="DW229" s="21"/>
      <c r="DX229" s="21"/>
      <c r="DY229" s="21"/>
      <c r="DZ229" s="21"/>
      <c r="EA229" s="21"/>
    </row>
    <row r="230" spans="1:131">
      <c r="A230" s="21"/>
      <c r="B230" s="21" t="s">
        <v>56</v>
      </c>
      <c r="C230" s="88">
        <v>0</v>
      </c>
      <c r="D230" s="88">
        <v>0</v>
      </c>
      <c r="E230" s="88">
        <v>0</v>
      </c>
      <c r="F230" s="88">
        <v>0</v>
      </c>
      <c r="G230" s="88">
        <v>0</v>
      </c>
      <c r="H230" s="88">
        <v>0</v>
      </c>
      <c r="I230" s="88">
        <v>0</v>
      </c>
      <c r="J230" s="88">
        <v>0</v>
      </c>
      <c r="K230" s="88">
        <v>0</v>
      </c>
      <c r="L230" s="89">
        <v>0</v>
      </c>
      <c r="M230" s="88">
        <v>0</v>
      </c>
      <c r="N230" s="88">
        <v>0</v>
      </c>
      <c r="O230" s="88">
        <v>0</v>
      </c>
      <c r="P230" s="88">
        <v>0</v>
      </c>
      <c r="Q230" s="88">
        <v>0</v>
      </c>
      <c r="R230" s="88">
        <v>0</v>
      </c>
      <c r="S230" s="88">
        <v>0</v>
      </c>
      <c r="T230" s="88">
        <v>0</v>
      </c>
      <c r="U230" s="88">
        <v>0</v>
      </c>
      <c r="V230" s="88">
        <v>0</v>
      </c>
      <c r="W230" s="88">
        <v>0</v>
      </c>
      <c r="X230" s="88">
        <v>0</v>
      </c>
      <c r="Y230" s="88">
        <v>0</v>
      </c>
      <c r="Z230" s="88"/>
      <c r="AA230" s="88">
        <v>0</v>
      </c>
      <c r="AB230" s="88">
        <v>0</v>
      </c>
      <c r="AC230" s="88">
        <v>0</v>
      </c>
      <c r="AD230" s="88">
        <v>0</v>
      </c>
      <c r="AE230" s="88">
        <v>0</v>
      </c>
      <c r="AF230" s="88">
        <v>0</v>
      </c>
      <c r="AG230" s="88">
        <v>0</v>
      </c>
      <c r="AH230" s="88">
        <v>0</v>
      </c>
      <c r="AI230" s="88">
        <v>0</v>
      </c>
      <c r="AJ230" s="88">
        <v>0</v>
      </c>
      <c r="AK230" s="88">
        <v>0</v>
      </c>
      <c r="AL230" s="88">
        <v>0</v>
      </c>
      <c r="AM230" s="41"/>
      <c r="AN230" s="41"/>
      <c r="AO230" s="41"/>
      <c r="AP230" s="41"/>
      <c r="AQ230" s="41"/>
      <c r="AR230" s="41"/>
      <c r="AS230" s="87"/>
      <c r="AT230" s="41"/>
      <c r="AU230" s="41"/>
      <c r="AV230" s="41"/>
      <c r="AW230" s="41"/>
      <c r="AX230" s="41"/>
      <c r="AY230" s="41"/>
      <c r="AZ230" s="87"/>
      <c r="BA230" s="41"/>
      <c r="BB230" s="41"/>
      <c r="BC230" s="41"/>
      <c r="BD230" s="41"/>
      <c r="BE230" s="41"/>
      <c r="BF230" s="41"/>
      <c r="BG230" s="41"/>
      <c r="BH230" s="87"/>
      <c r="BI230" s="41"/>
      <c r="BJ230" s="41"/>
      <c r="BK230" s="41"/>
      <c r="BL230" s="41"/>
      <c r="BM230" s="41"/>
      <c r="BN230" s="41"/>
      <c r="BO230" s="41"/>
      <c r="BP230" s="41"/>
      <c r="BQ230" s="41"/>
      <c r="BR230" s="41"/>
      <c r="BS230" s="41"/>
      <c r="BT230" s="41"/>
      <c r="BU230" s="41"/>
      <c r="BV230" s="41"/>
      <c r="BW230" s="41"/>
      <c r="BX230" s="41"/>
      <c r="BY230" s="41"/>
      <c r="BZ230" s="41"/>
      <c r="CA230" s="41"/>
      <c r="CB230" s="41"/>
      <c r="CC230" s="41"/>
      <c r="CD230" s="87"/>
      <c r="CE230" s="41"/>
      <c r="CF230" s="41"/>
      <c r="CG230" s="41"/>
      <c r="CH230" s="41"/>
      <c r="CI230" s="41"/>
      <c r="CJ230" s="41"/>
      <c r="CK230" s="41"/>
      <c r="CL230" s="41"/>
      <c r="CM230" s="41"/>
      <c r="CN230" s="41"/>
      <c r="CO230" s="41"/>
      <c r="CP230" s="41"/>
      <c r="CQ230" s="41"/>
      <c r="CR230" s="41"/>
      <c r="CS230" s="41"/>
      <c r="CT230" s="41"/>
      <c r="CU230" s="41"/>
      <c r="CV230" s="41"/>
      <c r="CW230" s="87"/>
      <c r="CX230" s="21"/>
      <c r="CY230" s="21"/>
      <c r="CZ230" s="21"/>
      <c r="DA230" s="21"/>
      <c r="DB230" s="21"/>
      <c r="DC230" s="21"/>
      <c r="DD230" s="21"/>
      <c r="DE230" s="21"/>
      <c r="DF230" s="21"/>
      <c r="DG230" s="21"/>
      <c r="DH230" s="21"/>
      <c r="DI230" s="21"/>
      <c r="DJ230" s="21"/>
      <c r="DK230" s="21"/>
      <c r="DL230" s="21"/>
      <c r="DM230" s="21"/>
      <c r="DN230" s="21"/>
      <c r="DO230" s="21"/>
      <c r="DP230" s="21"/>
      <c r="DQ230" s="21"/>
      <c r="DR230" s="21"/>
      <c r="DS230" s="21"/>
      <c r="DT230" s="21"/>
      <c r="DU230" s="21"/>
      <c r="DV230" s="21"/>
      <c r="DW230" s="21"/>
      <c r="DX230" s="21"/>
      <c r="DY230" s="21"/>
      <c r="DZ230" s="21"/>
      <c r="EA230" s="21"/>
    </row>
    <row r="231" spans="1:131">
      <c r="A231" s="21"/>
      <c r="B231" s="21" t="s">
        <v>57</v>
      </c>
      <c r="C231" s="88">
        <v>0</v>
      </c>
      <c r="D231" s="88">
        <v>0</v>
      </c>
      <c r="E231" s="88">
        <v>0</v>
      </c>
      <c r="F231" s="88">
        <v>0</v>
      </c>
      <c r="G231" s="88">
        <v>0</v>
      </c>
      <c r="H231" s="88">
        <v>0</v>
      </c>
      <c r="I231" s="88">
        <v>0</v>
      </c>
      <c r="J231" s="88">
        <v>0</v>
      </c>
      <c r="K231" s="88">
        <v>0</v>
      </c>
      <c r="L231" s="89">
        <v>0</v>
      </c>
      <c r="M231" s="88">
        <v>0</v>
      </c>
      <c r="N231" s="88">
        <v>0</v>
      </c>
      <c r="O231" s="88">
        <v>0</v>
      </c>
      <c r="P231" s="88">
        <v>0</v>
      </c>
      <c r="Q231" s="88">
        <v>0</v>
      </c>
      <c r="R231" s="88">
        <v>0</v>
      </c>
      <c r="S231" s="88">
        <v>0</v>
      </c>
      <c r="T231" s="88">
        <v>0</v>
      </c>
      <c r="U231" s="88">
        <v>0</v>
      </c>
      <c r="V231" s="88">
        <v>0</v>
      </c>
      <c r="W231" s="88">
        <v>0</v>
      </c>
      <c r="X231" s="88">
        <v>0</v>
      </c>
      <c r="Y231" s="88">
        <v>0</v>
      </c>
      <c r="Z231" s="88"/>
      <c r="AA231" s="88">
        <v>0</v>
      </c>
      <c r="AB231" s="88">
        <v>0</v>
      </c>
      <c r="AC231" s="88">
        <v>0</v>
      </c>
      <c r="AD231" s="88">
        <v>0</v>
      </c>
      <c r="AE231" s="88">
        <v>0</v>
      </c>
      <c r="AF231" s="88">
        <v>0</v>
      </c>
      <c r="AG231" s="88">
        <v>0</v>
      </c>
      <c r="AH231" s="88">
        <v>0</v>
      </c>
      <c r="AI231" s="88">
        <v>0</v>
      </c>
      <c r="AJ231" s="88">
        <v>0</v>
      </c>
      <c r="AK231" s="88">
        <v>0</v>
      </c>
      <c r="AL231" s="88">
        <v>0</v>
      </c>
      <c r="AM231" s="41"/>
      <c r="AN231" s="41"/>
      <c r="AO231" s="41"/>
      <c r="AP231" s="41"/>
      <c r="AQ231" s="41"/>
      <c r="AR231" s="41"/>
      <c r="AS231" s="87"/>
      <c r="AT231" s="41"/>
      <c r="AU231" s="41"/>
      <c r="AV231" s="41"/>
      <c r="AW231" s="41"/>
      <c r="AX231" s="41"/>
      <c r="AY231" s="41"/>
      <c r="AZ231" s="87"/>
      <c r="BA231" s="41"/>
      <c r="BB231" s="41"/>
      <c r="BC231" s="41"/>
      <c r="BD231" s="41"/>
      <c r="BE231" s="41"/>
      <c r="BF231" s="41"/>
      <c r="BG231" s="41"/>
      <c r="BH231" s="87"/>
      <c r="BI231" s="41"/>
      <c r="BJ231" s="41"/>
      <c r="BK231" s="41"/>
      <c r="BL231" s="41"/>
      <c r="BM231" s="41"/>
      <c r="BN231" s="41"/>
      <c r="BO231" s="41"/>
      <c r="BP231" s="41"/>
      <c r="BQ231" s="41"/>
      <c r="BR231" s="41"/>
      <c r="BS231" s="41"/>
      <c r="BT231" s="41"/>
      <c r="BU231" s="41"/>
      <c r="BV231" s="41"/>
      <c r="BW231" s="41"/>
      <c r="BX231" s="41"/>
      <c r="BY231" s="41"/>
      <c r="BZ231" s="41"/>
      <c r="CA231" s="41"/>
      <c r="CB231" s="41"/>
      <c r="CC231" s="41"/>
      <c r="CD231" s="87"/>
      <c r="CE231" s="41"/>
      <c r="CF231" s="41"/>
      <c r="CG231" s="41"/>
      <c r="CH231" s="41"/>
      <c r="CI231" s="41"/>
      <c r="CJ231" s="41"/>
      <c r="CK231" s="41"/>
      <c r="CL231" s="41"/>
      <c r="CM231" s="41"/>
      <c r="CN231" s="41"/>
      <c r="CO231" s="41"/>
      <c r="CP231" s="41"/>
      <c r="CQ231" s="41"/>
      <c r="CR231" s="41"/>
      <c r="CS231" s="41"/>
      <c r="CT231" s="41"/>
      <c r="CU231" s="41"/>
      <c r="CV231" s="41"/>
      <c r="CW231" s="87"/>
      <c r="CX231" s="21"/>
      <c r="CY231" s="21"/>
      <c r="CZ231" s="21"/>
      <c r="DA231" s="21"/>
      <c r="DB231" s="21"/>
      <c r="DC231" s="21"/>
      <c r="DD231" s="21"/>
      <c r="DE231" s="21"/>
      <c r="DF231" s="21"/>
      <c r="DG231" s="21"/>
      <c r="DH231" s="21"/>
      <c r="DI231" s="21"/>
      <c r="DJ231" s="21"/>
      <c r="DK231" s="21"/>
      <c r="DL231" s="21"/>
      <c r="DM231" s="21"/>
      <c r="DN231" s="21"/>
      <c r="DO231" s="21"/>
      <c r="DP231" s="21"/>
      <c r="DQ231" s="21"/>
      <c r="DR231" s="21"/>
      <c r="DS231" s="21"/>
      <c r="DT231" s="21"/>
      <c r="DU231" s="21"/>
      <c r="DV231" s="21"/>
      <c r="DW231" s="21"/>
      <c r="DX231" s="21"/>
      <c r="DY231" s="21"/>
      <c r="DZ231" s="21"/>
      <c r="EA231" s="21"/>
    </row>
    <row r="232" spans="1:131">
      <c r="A232" s="21"/>
      <c r="B232" s="21" t="s">
        <v>58</v>
      </c>
      <c r="C232" s="41">
        <v>54.668915224445918</v>
      </c>
      <c r="D232" s="41">
        <v>17.445813394520769</v>
      </c>
      <c r="E232" s="41">
        <v>3.4891626789041545</v>
      </c>
      <c r="F232" s="41">
        <v>20.934976073424924</v>
      </c>
      <c r="G232" s="41">
        <v>23.646076356869425</v>
      </c>
      <c r="H232" s="41">
        <v>32.84969701487465</v>
      </c>
      <c r="I232" s="41">
        <v>3354.564283016849</v>
      </c>
      <c r="J232" s="41">
        <v>9.5260346241525635</v>
      </c>
      <c r="K232" s="41">
        <v>25.908611042949332</v>
      </c>
      <c r="L232" s="79">
        <v>1.3435572953065096</v>
      </c>
      <c r="M232" s="41">
        <v>0.46208001709124147</v>
      </c>
      <c r="N232" s="51">
        <v>3.4280216556304612</v>
      </c>
      <c r="O232" s="51">
        <v>3.0823475420225361</v>
      </c>
      <c r="P232" s="51">
        <v>3.5469896250233894</v>
      </c>
      <c r="Q232" s="51">
        <v>3.2998387973614309</v>
      </c>
      <c r="R232" s="51">
        <v>3.3689399760468843</v>
      </c>
      <c r="S232" s="51">
        <v>3.3347945381877966</v>
      </c>
      <c r="T232" s="51">
        <v>3.1681117367940796</v>
      </c>
      <c r="U232" s="51">
        <v>3.301052124417613</v>
      </c>
      <c r="V232" s="51">
        <v>3.0842378692673078</v>
      </c>
      <c r="W232" s="51">
        <v>3.5166172370204842</v>
      </c>
      <c r="X232" s="51">
        <v>3.1120150594884679</v>
      </c>
      <c r="Y232" s="51">
        <v>3.3881708724943387</v>
      </c>
      <c r="Z232" s="51"/>
      <c r="AA232" s="51">
        <v>1.4553997738737652</v>
      </c>
      <c r="AB232" s="51">
        <v>1.2504367689861513</v>
      </c>
      <c r="AC232" s="51">
        <v>1.1994321220245654</v>
      </c>
      <c r="AD232" s="51">
        <v>1.2524071025985202</v>
      </c>
      <c r="AE232" s="51">
        <v>1.2287792867221852</v>
      </c>
      <c r="AF232" s="51">
        <v>1.0782197484655047</v>
      </c>
      <c r="AG232" s="51">
        <v>1.2659670435323258</v>
      </c>
      <c r="AH232" s="51">
        <v>1.0382210281704507</v>
      </c>
      <c r="AI232" s="51">
        <v>1.2781627025885882</v>
      </c>
      <c r="AJ232" s="51">
        <v>1.1479894909551345</v>
      </c>
      <c r="AK232" s="51">
        <v>1.3773514894278811</v>
      </c>
      <c r="AL232" s="51">
        <v>1.4654116333460943</v>
      </c>
      <c r="AM232" s="41"/>
      <c r="AN232" s="41"/>
      <c r="AO232" s="41"/>
      <c r="AP232" s="41"/>
      <c r="AQ232" s="41"/>
      <c r="AR232" s="41"/>
      <c r="AS232" s="87"/>
      <c r="AT232" s="41"/>
      <c r="AU232" s="41"/>
      <c r="AV232" s="41"/>
      <c r="AW232" s="41"/>
      <c r="AX232" s="41"/>
      <c r="AY232" s="41"/>
      <c r="AZ232" s="87"/>
      <c r="BA232" s="41"/>
      <c r="BB232" s="41"/>
      <c r="BC232" s="41"/>
      <c r="BD232" s="41"/>
      <c r="BE232" s="41"/>
      <c r="BF232" s="41"/>
      <c r="BG232" s="41"/>
      <c r="BH232" s="87"/>
      <c r="BI232" s="41"/>
      <c r="BJ232" s="41"/>
      <c r="BK232" s="41"/>
      <c r="BL232" s="41"/>
      <c r="BM232" s="41"/>
      <c r="BN232" s="41"/>
      <c r="BO232" s="41"/>
      <c r="BP232" s="41"/>
      <c r="BQ232" s="41"/>
      <c r="BR232" s="41"/>
      <c r="BS232" s="41"/>
      <c r="BT232" s="41"/>
      <c r="BU232" s="41"/>
      <c r="BV232" s="41"/>
      <c r="BW232" s="41"/>
      <c r="BX232" s="41"/>
      <c r="BY232" s="41"/>
      <c r="BZ232" s="41"/>
      <c r="CA232" s="41"/>
      <c r="CB232" s="41"/>
      <c r="CC232" s="41"/>
      <c r="CD232" s="87"/>
      <c r="CE232" s="41"/>
      <c r="CF232" s="41"/>
      <c r="CG232" s="41"/>
      <c r="CH232" s="41"/>
      <c r="CI232" s="41"/>
      <c r="CJ232" s="41"/>
      <c r="CK232" s="41"/>
      <c r="CL232" s="41"/>
      <c r="CM232" s="41"/>
      <c r="CN232" s="41"/>
      <c r="CO232" s="41"/>
      <c r="CP232" s="41"/>
      <c r="CQ232" s="41"/>
      <c r="CR232" s="41"/>
      <c r="CS232" s="41"/>
      <c r="CT232" s="41"/>
      <c r="CU232" s="41"/>
      <c r="CV232" s="41"/>
      <c r="CW232" s="87"/>
      <c r="CX232" s="21"/>
      <c r="CY232" s="21"/>
      <c r="CZ232" s="21"/>
      <c r="DA232" s="21"/>
      <c r="DB232" s="21"/>
      <c r="DC232" s="21"/>
      <c r="DD232" s="21"/>
      <c r="DE232" s="21"/>
      <c r="DF232" s="21"/>
      <c r="DG232" s="21"/>
      <c r="DH232" s="21"/>
      <c r="DI232" s="21"/>
      <c r="DJ232" s="21"/>
      <c r="DK232" s="21"/>
      <c r="DL232" s="21"/>
      <c r="DM232" s="21"/>
      <c r="DN232" s="21"/>
      <c r="DO232" s="21"/>
      <c r="DP232" s="21"/>
      <c r="DQ232" s="21"/>
      <c r="DR232" s="21"/>
      <c r="DS232" s="21"/>
      <c r="DT232" s="21"/>
      <c r="DU232" s="21"/>
      <c r="DV232" s="21"/>
      <c r="DW232" s="21"/>
      <c r="DX232" s="21"/>
      <c r="DY232" s="21"/>
      <c r="DZ232" s="21"/>
      <c r="EA232" s="21"/>
    </row>
    <row r="233" spans="1:131">
      <c r="A233" s="21"/>
      <c r="B233" s="21" t="s">
        <v>59</v>
      </c>
      <c r="C233" s="88">
        <v>0</v>
      </c>
      <c r="D233" s="88">
        <v>0</v>
      </c>
      <c r="E233" s="88">
        <v>0</v>
      </c>
      <c r="F233" s="88">
        <v>0</v>
      </c>
      <c r="G233" s="88">
        <v>0</v>
      </c>
      <c r="H233" s="88">
        <v>0</v>
      </c>
      <c r="I233" s="88">
        <v>0</v>
      </c>
      <c r="J233" s="88">
        <v>0</v>
      </c>
      <c r="K233" s="88">
        <v>0</v>
      </c>
      <c r="L233" s="89">
        <v>0</v>
      </c>
      <c r="M233" s="88">
        <v>0</v>
      </c>
      <c r="N233" s="88">
        <v>0</v>
      </c>
      <c r="O233" s="88">
        <v>0</v>
      </c>
      <c r="P233" s="88">
        <v>0</v>
      </c>
      <c r="Q233" s="88">
        <v>0</v>
      </c>
      <c r="R233" s="88">
        <v>0</v>
      </c>
      <c r="S233" s="88">
        <v>0</v>
      </c>
      <c r="T233" s="88">
        <v>0</v>
      </c>
      <c r="U233" s="88">
        <v>0</v>
      </c>
      <c r="V233" s="88">
        <v>0</v>
      </c>
      <c r="W233" s="88">
        <v>0</v>
      </c>
      <c r="X233" s="88">
        <v>0</v>
      </c>
      <c r="Y233" s="88">
        <v>0</v>
      </c>
      <c r="Z233" s="88"/>
      <c r="AA233" s="88">
        <v>0</v>
      </c>
      <c r="AB233" s="88">
        <v>0</v>
      </c>
      <c r="AC233" s="88">
        <v>0</v>
      </c>
      <c r="AD233" s="88">
        <v>0</v>
      </c>
      <c r="AE233" s="88">
        <v>0</v>
      </c>
      <c r="AF233" s="88">
        <v>0</v>
      </c>
      <c r="AG233" s="88">
        <v>0</v>
      </c>
      <c r="AH233" s="88">
        <v>0</v>
      </c>
      <c r="AI233" s="88">
        <v>0</v>
      </c>
      <c r="AJ233" s="88">
        <v>0</v>
      </c>
      <c r="AK233" s="88">
        <v>0</v>
      </c>
      <c r="AL233" s="88">
        <v>0</v>
      </c>
      <c r="AM233" s="41"/>
      <c r="AN233" s="41"/>
      <c r="AO233" s="41"/>
      <c r="AP233" s="41"/>
      <c r="AQ233" s="41"/>
      <c r="AR233" s="41"/>
      <c r="AS233" s="87"/>
      <c r="AT233" s="41"/>
      <c r="AU233" s="41"/>
      <c r="AV233" s="41"/>
      <c r="AW233" s="41"/>
      <c r="AX233" s="41"/>
      <c r="AY233" s="41"/>
      <c r="AZ233" s="87"/>
      <c r="BA233" s="41"/>
      <c r="BB233" s="41"/>
      <c r="BC233" s="41"/>
      <c r="BD233" s="41"/>
      <c r="BE233" s="41"/>
      <c r="BF233" s="41"/>
      <c r="BG233" s="41"/>
      <c r="BH233" s="87"/>
      <c r="BI233" s="41"/>
      <c r="BJ233" s="41"/>
      <c r="BK233" s="41"/>
      <c r="BL233" s="41"/>
      <c r="BM233" s="41"/>
      <c r="BN233" s="41"/>
      <c r="BO233" s="41"/>
      <c r="BP233" s="41"/>
      <c r="BQ233" s="41"/>
      <c r="BR233" s="41"/>
      <c r="BS233" s="41"/>
      <c r="BT233" s="41"/>
      <c r="BU233" s="41"/>
      <c r="BV233" s="41"/>
      <c r="BW233" s="41"/>
      <c r="BX233" s="41"/>
      <c r="BY233" s="41"/>
      <c r="BZ233" s="41"/>
      <c r="CA233" s="41"/>
      <c r="CB233" s="41"/>
      <c r="CC233" s="41"/>
      <c r="CD233" s="87"/>
      <c r="CE233" s="41"/>
      <c r="CF233" s="41"/>
      <c r="CG233" s="41"/>
      <c r="CH233" s="41"/>
      <c r="CI233" s="41"/>
      <c r="CJ233" s="41"/>
      <c r="CK233" s="41"/>
      <c r="CL233" s="41"/>
      <c r="CM233" s="41"/>
      <c r="CN233" s="41"/>
      <c r="CO233" s="41"/>
      <c r="CP233" s="41"/>
      <c r="CQ233" s="41"/>
      <c r="CR233" s="41"/>
      <c r="CS233" s="41"/>
      <c r="CT233" s="41"/>
      <c r="CU233" s="41"/>
      <c r="CV233" s="41"/>
      <c r="CW233" s="87"/>
      <c r="CX233" s="21"/>
      <c r="CY233" s="21"/>
      <c r="CZ233" s="21"/>
      <c r="DA233" s="21"/>
      <c r="DB233" s="21"/>
      <c r="DC233" s="21"/>
      <c r="DD233" s="21"/>
      <c r="DE233" s="21"/>
      <c r="DF233" s="21"/>
      <c r="DG233" s="21"/>
      <c r="DH233" s="21"/>
      <c r="DI233" s="21"/>
      <c r="DJ233" s="21"/>
      <c r="DK233" s="21"/>
      <c r="DL233" s="21"/>
      <c r="DM233" s="21"/>
      <c r="DN233" s="21"/>
      <c r="DO233" s="21"/>
      <c r="DP233" s="21"/>
      <c r="DQ233" s="21"/>
      <c r="DR233" s="21"/>
      <c r="DS233" s="21"/>
      <c r="DT233" s="21"/>
      <c r="DU233" s="21"/>
      <c r="DV233" s="21"/>
      <c r="DW233" s="21"/>
      <c r="DX233" s="21"/>
      <c r="DY233" s="21"/>
      <c r="DZ233" s="21"/>
      <c r="EA233" s="21"/>
    </row>
    <row r="234" spans="1:131">
      <c r="A234" s="21"/>
      <c r="B234" s="21" t="s">
        <v>60</v>
      </c>
      <c r="C234" s="88">
        <v>0</v>
      </c>
      <c r="D234" s="88">
        <v>0</v>
      </c>
      <c r="E234" s="88">
        <v>0</v>
      </c>
      <c r="F234" s="88">
        <v>0</v>
      </c>
      <c r="G234" s="88">
        <v>0</v>
      </c>
      <c r="H234" s="88">
        <v>0</v>
      </c>
      <c r="I234" s="88">
        <v>0</v>
      </c>
      <c r="J234" s="88">
        <v>0</v>
      </c>
      <c r="K234" s="88">
        <v>0</v>
      </c>
      <c r="L234" s="89">
        <v>0</v>
      </c>
      <c r="M234" s="88">
        <v>0</v>
      </c>
      <c r="N234" s="88">
        <v>0</v>
      </c>
      <c r="O234" s="88">
        <v>0</v>
      </c>
      <c r="P234" s="88">
        <v>0</v>
      </c>
      <c r="Q234" s="88">
        <v>0</v>
      </c>
      <c r="R234" s="88">
        <v>0</v>
      </c>
      <c r="S234" s="88">
        <v>0</v>
      </c>
      <c r="T234" s="88">
        <v>0</v>
      </c>
      <c r="U234" s="88">
        <v>0</v>
      </c>
      <c r="V234" s="88">
        <v>0</v>
      </c>
      <c r="W234" s="88">
        <v>0</v>
      </c>
      <c r="X234" s="88">
        <v>0</v>
      </c>
      <c r="Y234" s="88">
        <v>0</v>
      </c>
      <c r="Z234" s="88"/>
      <c r="AA234" s="88">
        <v>0</v>
      </c>
      <c r="AB234" s="88">
        <v>0</v>
      </c>
      <c r="AC234" s="88">
        <v>0</v>
      </c>
      <c r="AD234" s="88">
        <v>0</v>
      </c>
      <c r="AE234" s="88">
        <v>0</v>
      </c>
      <c r="AF234" s="88">
        <v>0</v>
      </c>
      <c r="AG234" s="88">
        <v>0</v>
      </c>
      <c r="AH234" s="88">
        <v>0</v>
      </c>
      <c r="AI234" s="88">
        <v>0</v>
      </c>
      <c r="AJ234" s="88">
        <v>0</v>
      </c>
      <c r="AK234" s="88">
        <v>0</v>
      </c>
      <c r="AL234" s="88">
        <v>0</v>
      </c>
      <c r="AM234" s="41"/>
      <c r="AN234" s="41"/>
      <c r="AO234" s="41"/>
      <c r="AP234" s="41"/>
      <c r="AQ234" s="41"/>
      <c r="AR234" s="41"/>
      <c r="AS234" s="87"/>
      <c r="AT234" s="41"/>
      <c r="AU234" s="41"/>
      <c r="AV234" s="41"/>
      <c r="AW234" s="41"/>
      <c r="AX234" s="41"/>
      <c r="AY234" s="41"/>
      <c r="AZ234" s="87"/>
      <c r="BA234" s="41"/>
      <c r="BB234" s="41"/>
      <c r="BC234" s="41"/>
      <c r="BD234" s="41"/>
      <c r="BE234" s="41"/>
      <c r="BF234" s="41"/>
      <c r="BG234" s="41"/>
      <c r="BH234" s="87"/>
      <c r="BI234" s="41"/>
      <c r="BJ234" s="41"/>
      <c r="BK234" s="41"/>
      <c r="BL234" s="41"/>
      <c r="BM234" s="41"/>
      <c r="BN234" s="41"/>
      <c r="BO234" s="41"/>
      <c r="BP234" s="41"/>
      <c r="BQ234" s="41"/>
      <c r="BR234" s="41"/>
      <c r="BS234" s="41"/>
      <c r="BT234" s="41"/>
      <c r="BU234" s="41"/>
      <c r="BV234" s="41"/>
      <c r="BW234" s="41"/>
      <c r="BX234" s="41"/>
      <c r="BY234" s="41"/>
      <c r="BZ234" s="41"/>
      <c r="CA234" s="41"/>
      <c r="CB234" s="41"/>
      <c r="CC234" s="41"/>
      <c r="CD234" s="87"/>
      <c r="CE234" s="41"/>
      <c r="CF234" s="41"/>
      <c r="CG234" s="41"/>
      <c r="CH234" s="41"/>
      <c r="CI234" s="41"/>
      <c r="CJ234" s="41"/>
      <c r="CK234" s="41"/>
      <c r="CL234" s="41"/>
      <c r="CM234" s="41"/>
      <c r="CN234" s="41"/>
      <c r="CO234" s="41"/>
      <c r="CP234" s="41"/>
      <c r="CQ234" s="41"/>
      <c r="CR234" s="41"/>
      <c r="CS234" s="41"/>
      <c r="CT234" s="41"/>
      <c r="CU234" s="41"/>
      <c r="CV234" s="41"/>
      <c r="CW234" s="87"/>
      <c r="CX234" s="21"/>
      <c r="CY234" s="21"/>
      <c r="CZ234" s="21"/>
      <c r="DA234" s="21"/>
      <c r="DB234" s="21"/>
      <c r="DC234" s="21"/>
      <c r="DD234" s="21"/>
      <c r="DE234" s="21"/>
      <c r="DF234" s="21"/>
      <c r="DG234" s="21"/>
      <c r="DH234" s="21"/>
      <c r="DI234" s="21"/>
      <c r="DJ234" s="21"/>
      <c r="DK234" s="21"/>
      <c r="DL234" s="21"/>
      <c r="DM234" s="21"/>
      <c r="DN234" s="21"/>
      <c r="DO234" s="21"/>
      <c r="DP234" s="21"/>
      <c r="DQ234" s="21"/>
      <c r="DR234" s="21"/>
      <c r="DS234" s="21"/>
      <c r="DT234" s="21"/>
      <c r="DU234" s="21"/>
      <c r="DV234" s="21"/>
      <c r="DW234" s="21"/>
      <c r="DX234" s="21"/>
      <c r="DY234" s="21"/>
      <c r="DZ234" s="21"/>
      <c r="EA234" s="21"/>
    </row>
    <row r="235" spans="1:131">
      <c r="A235" s="21"/>
      <c r="B235" s="21" t="s">
        <v>61</v>
      </c>
      <c r="C235" s="88">
        <v>0</v>
      </c>
      <c r="D235" s="88">
        <v>0</v>
      </c>
      <c r="E235" s="88">
        <v>0</v>
      </c>
      <c r="F235" s="88">
        <v>0</v>
      </c>
      <c r="G235" s="88">
        <v>0</v>
      </c>
      <c r="H235" s="88">
        <v>0</v>
      </c>
      <c r="I235" s="88">
        <v>0</v>
      </c>
      <c r="J235" s="88">
        <v>0</v>
      </c>
      <c r="K235" s="88">
        <v>0</v>
      </c>
      <c r="L235" s="89">
        <v>0</v>
      </c>
      <c r="M235" s="88">
        <v>0</v>
      </c>
      <c r="N235" s="88">
        <v>0</v>
      </c>
      <c r="O235" s="88">
        <v>0</v>
      </c>
      <c r="P235" s="88">
        <v>0</v>
      </c>
      <c r="Q235" s="88">
        <v>0</v>
      </c>
      <c r="R235" s="88">
        <v>0</v>
      </c>
      <c r="S235" s="88">
        <v>0</v>
      </c>
      <c r="T235" s="88">
        <v>0</v>
      </c>
      <c r="U235" s="88">
        <v>0</v>
      </c>
      <c r="V235" s="88">
        <v>0</v>
      </c>
      <c r="W235" s="88">
        <v>0</v>
      </c>
      <c r="X235" s="88">
        <v>0</v>
      </c>
      <c r="Y235" s="88">
        <v>0</v>
      </c>
      <c r="Z235" s="88"/>
      <c r="AA235" s="88">
        <v>0</v>
      </c>
      <c r="AB235" s="88">
        <v>0</v>
      </c>
      <c r="AC235" s="88">
        <v>0</v>
      </c>
      <c r="AD235" s="88">
        <v>0</v>
      </c>
      <c r="AE235" s="88">
        <v>0</v>
      </c>
      <c r="AF235" s="88">
        <v>0</v>
      </c>
      <c r="AG235" s="88">
        <v>0</v>
      </c>
      <c r="AH235" s="88">
        <v>0</v>
      </c>
      <c r="AI235" s="88">
        <v>0</v>
      </c>
      <c r="AJ235" s="88">
        <v>0</v>
      </c>
      <c r="AK235" s="88">
        <v>0</v>
      </c>
      <c r="AL235" s="88">
        <v>0</v>
      </c>
      <c r="AM235" s="41"/>
      <c r="AN235" s="41"/>
      <c r="AO235" s="41"/>
      <c r="AP235" s="41"/>
      <c r="AQ235" s="41"/>
      <c r="AR235" s="41"/>
      <c r="AS235" s="87"/>
      <c r="AT235" s="41"/>
      <c r="AU235" s="41"/>
      <c r="AV235" s="41"/>
      <c r="AW235" s="41"/>
      <c r="AX235" s="41"/>
      <c r="AY235" s="41"/>
      <c r="AZ235" s="87"/>
      <c r="BA235" s="41"/>
      <c r="BB235" s="41"/>
      <c r="BC235" s="41"/>
      <c r="BD235" s="41"/>
      <c r="BE235" s="41"/>
      <c r="BF235" s="41"/>
      <c r="BG235" s="41"/>
      <c r="BH235" s="87"/>
      <c r="BI235" s="41"/>
      <c r="BJ235" s="41"/>
      <c r="BK235" s="41"/>
      <c r="BL235" s="41"/>
      <c r="BM235" s="41"/>
      <c r="BN235" s="41"/>
      <c r="BO235" s="41"/>
      <c r="BP235" s="41"/>
      <c r="BQ235" s="41"/>
      <c r="BR235" s="41"/>
      <c r="BS235" s="41"/>
      <c r="BT235" s="41"/>
      <c r="BU235" s="41"/>
      <c r="BV235" s="41"/>
      <c r="BW235" s="41"/>
      <c r="BX235" s="41"/>
      <c r="BY235" s="41"/>
      <c r="BZ235" s="41"/>
      <c r="CA235" s="41"/>
      <c r="CB235" s="41"/>
      <c r="CC235" s="41"/>
      <c r="CD235" s="87"/>
      <c r="CE235" s="41"/>
      <c r="CF235" s="41"/>
      <c r="CG235" s="41"/>
      <c r="CH235" s="41"/>
      <c r="CI235" s="41"/>
      <c r="CJ235" s="41"/>
      <c r="CK235" s="41"/>
      <c r="CL235" s="41"/>
      <c r="CM235" s="41"/>
      <c r="CN235" s="41"/>
      <c r="CO235" s="41"/>
      <c r="CP235" s="41"/>
      <c r="CQ235" s="41"/>
      <c r="CR235" s="41"/>
      <c r="CS235" s="41"/>
      <c r="CT235" s="41"/>
      <c r="CU235" s="41"/>
      <c r="CV235" s="41"/>
      <c r="CW235" s="87"/>
      <c r="CX235" s="21"/>
      <c r="CY235" s="21"/>
      <c r="CZ235" s="21"/>
      <c r="DA235" s="21"/>
      <c r="DB235" s="21"/>
      <c r="DC235" s="21"/>
      <c r="DD235" s="21"/>
      <c r="DE235" s="21"/>
      <c r="DF235" s="21"/>
      <c r="DG235" s="21"/>
      <c r="DH235" s="21"/>
      <c r="DI235" s="21"/>
      <c r="DJ235" s="21"/>
      <c r="DK235" s="21"/>
      <c r="DL235" s="21"/>
      <c r="DM235" s="21"/>
      <c r="DN235" s="21"/>
      <c r="DO235" s="21"/>
      <c r="DP235" s="21"/>
      <c r="DQ235" s="21"/>
      <c r="DR235" s="21"/>
      <c r="DS235" s="21"/>
      <c r="DT235" s="21"/>
      <c r="DU235" s="21"/>
      <c r="DV235" s="21"/>
      <c r="DW235" s="21"/>
      <c r="DX235" s="21"/>
      <c r="DY235" s="21"/>
      <c r="DZ235" s="21"/>
      <c r="EA235" s="21"/>
    </row>
    <row r="236" spans="1:131">
      <c r="A236" s="21"/>
      <c r="B236" s="21" t="s">
        <v>62</v>
      </c>
      <c r="C236" s="88">
        <v>0</v>
      </c>
      <c r="D236" s="88">
        <v>0</v>
      </c>
      <c r="E236" s="88">
        <v>0</v>
      </c>
      <c r="F236" s="88">
        <v>0</v>
      </c>
      <c r="G236" s="88">
        <v>0</v>
      </c>
      <c r="H236" s="88">
        <v>0</v>
      </c>
      <c r="I236" s="88">
        <v>0</v>
      </c>
      <c r="J236" s="88">
        <v>0</v>
      </c>
      <c r="K236" s="88">
        <v>0</v>
      </c>
      <c r="L236" s="89">
        <v>0</v>
      </c>
      <c r="M236" s="88">
        <v>0</v>
      </c>
      <c r="N236" s="88">
        <v>0</v>
      </c>
      <c r="O236" s="88">
        <v>0</v>
      </c>
      <c r="P236" s="88">
        <v>0</v>
      </c>
      <c r="Q236" s="88">
        <v>0</v>
      </c>
      <c r="R236" s="88">
        <v>0</v>
      </c>
      <c r="S236" s="88">
        <v>0</v>
      </c>
      <c r="T236" s="88">
        <v>0</v>
      </c>
      <c r="U236" s="88">
        <v>0</v>
      </c>
      <c r="V236" s="88">
        <v>0</v>
      </c>
      <c r="W236" s="88">
        <v>0</v>
      </c>
      <c r="X236" s="88">
        <v>0</v>
      </c>
      <c r="Y236" s="88">
        <v>0</v>
      </c>
      <c r="Z236" s="88"/>
      <c r="AA236" s="88">
        <v>0</v>
      </c>
      <c r="AB236" s="88">
        <v>0</v>
      </c>
      <c r="AC236" s="88">
        <v>0</v>
      </c>
      <c r="AD236" s="88">
        <v>0</v>
      </c>
      <c r="AE236" s="88">
        <v>0</v>
      </c>
      <c r="AF236" s="88">
        <v>0</v>
      </c>
      <c r="AG236" s="88">
        <v>0</v>
      </c>
      <c r="AH236" s="88">
        <v>0</v>
      </c>
      <c r="AI236" s="88">
        <v>0</v>
      </c>
      <c r="AJ236" s="88">
        <v>0</v>
      </c>
      <c r="AK236" s="88">
        <v>0</v>
      </c>
      <c r="AL236" s="88">
        <v>0</v>
      </c>
      <c r="AM236" s="41"/>
      <c r="AN236" s="41"/>
      <c r="AO236" s="41"/>
      <c r="AP236" s="41"/>
      <c r="AQ236" s="41"/>
      <c r="AR236" s="41"/>
      <c r="AS236" s="87"/>
      <c r="AT236" s="41"/>
      <c r="AU236" s="41"/>
      <c r="AV236" s="41"/>
      <c r="AW236" s="41"/>
      <c r="AX236" s="41"/>
      <c r="AY236" s="41"/>
      <c r="AZ236" s="87"/>
      <c r="BA236" s="41"/>
      <c r="BB236" s="41"/>
      <c r="BC236" s="41"/>
      <c r="BD236" s="41"/>
      <c r="BE236" s="41"/>
      <c r="BF236" s="41"/>
      <c r="BG236" s="41"/>
      <c r="BH236" s="87"/>
      <c r="BI236" s="41"/>
      <c r="BJ236" s="41"/>
      <c r="BK236" s="41"/>
      <c r="BL236" s="41"/>
      <c r="BM236" s="41"/>
      <c r="BN236" s="41"/>
      <c r="BO236" s="41"/>
      <c r="BP236" s="41"/>
      <c r="BQ236" s="41"/>
      <c r="BR236" s="41"/>
      <c r="BS236" s="41"/>
      <c r="BT236" s="41"/>
      <c r="BU236" s="41"/>
      <c r="BV236" s="41"/>
      <c r="BW236" s="41"/>
      <c r="BX236" s="41"/>
      <c r="BY236" s="41"/>
      <c r="BZ236" s="41"/>
      <c r="CA236" s="41"/>
      <c r="CB236" s="41"/>
      <c r="CC236" s="41"/>
      <c r="CD236" s="87"/>
      <c r="CE236" s="41"/>
      <c r="CF236" s="41"/>
      <c r="CG236" s="41"/>
      <c r="CH236" s="41"/>
      <c r="CI236" s="41"/>
      <c r="CJ236" s="41"/>
      <c r="CK236" s="41"/>
      <c r="CL236" s="41"/>
      <c r="CM236" s="41"/>
      <c r="CN236" s="41"/>
      <c r="CO236" s="41"/>
      <c r="CP236" s="41"/>
      <c r="CQ236" s="41"/>
      <c r="CR236" s="41"/>
      <c r="CS236" s="41"/>
      <c r="CT236" s="41"/>
      <c r="CU236" s="41"/>
      <c r="CV236" s="41"/>
      <c r="CW236" s="87"/>
      <c r="CX236" s="21"/>
      <c r="CY236" s="21"/>
      <c r="CZ236" s="21"/>
      <c r="DA236" s="21"/>
      <c r="DB236" s="21"/>
      <c r="DC236" s="21"/>
      <c r="DD236" s="21"/>
      <c r="DE236" s="21"/>
      <c r="DF236" s="21"/>
      <c r="DG236" s="21"/>
      <c r="DH236" s="21"/>
      <c r="DI236" s="21"/>
      <c r="DJ236" s="21"/>
      <c r="DK236" s="21"/>
      <c r="DL236" s="21"/>
      <c r="DM236" s="21"/>
      <c r="DN236" s="21"/>
      <c r="DO236" s="21"/>
      <c r="DP236" s="21"/>
      <c r="DQ236" s="21"/>
      <c r="DR236" s="21"/>
      <c r="DS236" s="21"/>
      <c r="DT236" s="21"/>
      <c r="DU236" s="21"/>
      <c r="DV236" s="21"/>
      <c r="DW236" s="21"/>
      <c r="DX236" s="21"/>
      <c r="DY236" s="21"/>
      <c r="DZ236" s="21"/>
      <c r="EA236" s="21"/>
    </row>
    <row r="237" spans="1:131">
      <c r="A237" s="21"/>
      <c r="B237" s="21" t="s">
        <v>63</v>
      </c>
      <c r="C237" s="88">
        <v>0</v>
      </c>
      <c r="D237" s="88">
        <v>0</v>
      </c>
      <c r="E237" s="88">
        <v>0</v>
      </c>
      <c r="F237" s="88">
        <v>0</v>
      </c>
      <c r="G237" s="88">
        <v>0</v>
      </c>
      <c r="H237" s="88">
        <v>0</v>
      </c>
      <c r="I237" s="88">
        <v>0</v>
      </c>
      <c r="J237" s="88">
        <v>0</v>
      </c>
      <c r="K237" s="88">
        <v>0</v>
      </c>
      <c r="L237" s="89">
        <v>0</v>
      </c>
      <c r="M237" s="88">
        <v>0</v>
      </c>
      <c r="N237" s="88">
        <v>0</v>
      </c>
      <c r="O237" s="88">
        <v>0</v>
      </c>
      <c r="P237" s="88">
        <v>0</v>
      </c>
      <c r="Q237" s="88">
        <v>0</v>
      </c>
      <c r="R237" s="88">
        <v>0</v>
      </c>
      <c r="S237" s="88">
        <v>0</v>
      </c>
      <c r="T237" s="88">
        <v>0</v>
      </c>
      <c r="U237" s="88">
        <v>0</v>
      </c>
      <c r="V237" s="88">
        <v>0</v>
      </c>
      <c r="W237" s="88">
        <v>0</v>
      </c>
      <c r="X237" s="88">
        <v>0</v>
      </c>
      <c r="Y237" s="88">
        <v>0</v>
      </c>
      <c r="Z237" s="88"/>
      <c r="AA237" s="88">
        <v>0</v>
      </c>
      <c r="AB237" s="88">
        <v>0</v>
      </c>
      <c r="AC237" s="88">
        <v>0</v>
      </c>
      <c r="AD237" s="88">
        <v>0</v>
      </c>
      <c r="AE237" s="88">
        <v>0</v>
      </c>
      <c r="AF237" s="88">
        <v>0</v>
      </c>
      <c r="AG237" s="88">
        <v>0</v>
      </c>
      <c r="AH237" s="88">
        <v>0</v>
      </c>
      <c r="AI237" s="88">
        <v>0</v>
      </c>
      <c r="AJ237" s="88">
        <v>0</v>
      </c>
      <c r="AK237" s="88">
        <v>0</v>
      </c>
      <c r="AL237" s="88">
        <v>0</v>
      </c>
      <c r="AM237" s="41"/>
      <c r="AN237" s="41"/>
      <c r="AO237" s="41"/>
      <c r="AP237" s="41"/>
      <c r="AQ237" s="41"/>
      <c r="AR237" s="41"/>
      <c r="AS237" s="87"/>
      <c r="AT237" s="41"/>
      <c r="AU237" s="41"/>
      <c r="AV237" s="41"/>
      <c r="AW237" s="41"/>
      <c r="AX237" s="41"/>
      <c r="AY237" s="41"/>
      <c r="AZ237" s="87"/>
      <c r="BA237" s="41"/>
      <c r="BB237" s="41"/>
      <c r="BC237" s="41"/>
      <c r="BD237" s="41"/>
      <c r="BE237" s="41"/>
      <c r="BF237" s="41"/>
      <c r="BG237" s="41"/>
      <c r="BH237" s="87"/>
      <c r="BI237" s="41"/>
      <c r="BJ237" s="41"/>
      <c r="BK237" s="41"/>
      <c r="BL237" s="41"/>
      <c r="BM237" s="41"/>
      <c r="BN237" s="41"/>
      <c r="BO237" s="41"/>
      <c r="BP237" s="41"/>
      <c r="BQ237" s="41"/>
      <c r="BR237" s="41"/>
      <c r="BS237" s="41"/>
      <c r="BT237" s="41"/>
      <c r="BU237" s="41"/>
      <c r="BV237" s="41"/>
      <c r="BW237" s="41"/>
      <c r="BX237" s="41"/>
      <c r="BY237" s="41"/>
      <c r="BZ237" s="41"/>
      <c r="CA237" s="41"/>
      <c r="CB237" s="41"/>
      <c r="CC237" s="41"/>
      <c r="CD237" s="87"/>
      <c r="CE237" s="41"/>
      <c r="CF237" s="41"/>
      <c r="CG237" s="41"/>
      <c r="CH237" s="41"/>
      <c r="CI237" s="41"/>
      <c r="CJ237" s="41"/>
      <c r="CK237" s="41"/>
      <c r="CL237" s="41"/>
      <c r="CM237" s="41"/>
      <c r="CN237" s="41"/>
      <c r="CO237" s="41"/>
      <c r="CP237" s="41"/>
      <c r="CQ237" s="41"/>
      <c r="CR237" s="41"/>
      <c r="CS237" s="41"/>
      <c r="CT237" s="41"/>
      <c r="CU237" s="41"/>
      <c r="CV237" s="41"/>
      <c r="CW237" s="87"/>
      <c r="CX237" s="21"/>
      <c r="CY237" s="21"/>
      <c r="CZ237" s="21"/>
      <c r="DA237" s="21"/>
      <c r="DB237" s="21"/>
      <c r="DC237" s="21"/>
      <c r="DD237" s="21"/>
      <c r="DE237" s="21"/>
      <c r="DF237" s="21"/>
      <c r="DG237" s="21"/>
      <c r="DH237" s="21"/>
      <c r="DI237" s="21"/>
      <c r="DJ237" s="21"/>
      <c r="DK237" s="21"/>
      <c r="DL237" s="21"/>
      <c r="DM237" s="21"/>
      <c r="DN237" s="21"/>
      <c r="DO237" s="21"/>
      <c r="DP237" s="21"/>
      <c r="DQ237" s="21"/>
      <c r="DR237" s="21"/>
      <c r="DS237" s="21"/>
      <c r="DT237" s="21"/>
      <c r="DU237" s="21"/>
      <c r="DV237" s="21"/>
      <c r="DW237" s="21"/>
      <c r="DX237" s="21"/>
      <c r="DY237" s="21"/>
      <c r="DZ237" s="21"/>
      <c r="EA237" s="21"/>
    </row>
    <row r="238" spans="1:131">
      <c r="A238" s="21"/>
      <c r="B238" s="21" t="s">
        <v>64</v>
      </c>
      <c r="C238" s="88">
        <v>0</v>
      </c>
      <c r="D238" s="88">
        <v>0</v>
      </c>
      <c r="E238" s="88">
        <v>0</v>
      </c>
      <c r="F238" s="88">
        <v>0</v>
      </c>
      <c r="G238" s="88">
        <v>0</v>
      </c>
      <c r="H238" s="88">
        <v>0</v>
      </c>
      <c r="I238" s="88">
        <v>0</v>
      </c>
      <c r="J238" s="88">
        <v>0</v>
      </c>
      <c r="K238" s="88">
        <v>0</v>
      </c>
      <c r="L238" s="89">
        <v>0</v>
      </c>
      <c r="M238" s="88">
        <v>0</v>
      </c>
      <c r="N238" s="88">
        <v>0</v>
      </c>
      <c r="O238" s="88">
        <v>0</v>
      </c>
      <c r="P238" s="88">
        <v>0</v>
      </c>
      <c r="Q238" s="88">
        <v>0</v>
      </c>
      <c r="R238" s="88">
        <v>0</v>
      </c>
      <c r="S238" s="88">
        <v>0</v>
      </c>
      <c r="T238" s="88">
        <v>0</v>
      </c>
      <c r="U238" s="88">
        <v>0</v>
      </c>
      <c r="V238" s="88">
        <v>0</v>
      </c>
      <c r="W238" s="88">
        <v>0</v>
      </c>
      <c r="X238" s="88">
        <v>0</v>
      </c>
      <c r="Y238" s="88">
        <v>0</v>
      </c>
      <c r="Z238" s="88"/>
      <c r="AA238" s="88">
        <v>0</v>
      </c>
      <c r="AB238" s="88">
        <v>0</v>
      </c>
      <c r="AC238" s="88">
        <v>0</v>
      </c>
      <c r="AD238" s="88">
        <v>0</v>
      </c>
      <c r="AE238" s="88">
        <v>0</v>
      </c>
      <c r="AF238" s="88">
        <v>0</v>
      </c>
      <c r="AG238" s="88">
        <v>0</v>
      </c>
      <c r="AH238" s="88">
        <v>0</v>
      </c>
      <c r="AI238" s="88">
        <v>0</v>
      </c>
      <c r="AJ238" s="88">
        <v>0</v>
      </c>
      <c r="AK238" s="88">
        <v>0</v>
      </c>
      <c r="AL238" s="88">
        <v>0</v>
      </c>
      <c r="AM238" s="41"/>
      <c r="AN238" s="41"/>
      <c r="AO238" s="41"/>
      <c r="AP238" s="41"/>
      <c r="AQ238" s="41"/>
      <c r="AR238" s="41"/>
      <c r="AS238" s="87"/>
      <c r="AT238" s="41"/>
      <c r="AU238" s="41"/>
      <c r="AV238" s="41"/>
      <c r="AW238" s="41"/>
      <c r="AX238" s="41"/>
      <c r="AY238" s="41"/>
      <c r="AZ238" s="87"/>
      <c r="BA238" s="41"/>
      <c r="BB238" s="41"/>
      <c r="BC238" s="41"/>
      <c r="BD238" s="41"/>
      <c r="BE238" s="41"/>
      <c r="BF238" s="41"/>
      <c r="BG238" s="41"/>
      <c r="BH238" s="87"/>
      <c r="BI238" s="41"/>
      <c r="BJ238" s="41"/>
      <c r="BK238" s="41"/>
      <c r="BL238" s="41"/>
      <c r="BM238" s="41"/>
      <c r="BN238" s="41"/>
      <c r="BO238" s="41"/>
      <c r="BP238" s="41"/>
      <c r="BQ238" s="41"/>
      <c r="BR238" s="41"/>
      <c r="BS238" s="41"/>
      <c r="BT238" s="41"/>
      <c r="BU238" s="41"/>
      <c r="BV238" s="41"/>
      <c r="BW238" s="41"/>
      <c r="BX238" s="41"/>
      <c r="BY238" s="41"/>
      <c r="BZ238" s="41"/>
      <c r="CA238" s="41"/>
      <c r="CB238" s="41"/>
      <c r="CC238" s="41"/>
      <c r="CD238" s="87"/>
      <c r="CE238" s="41"/>
      <c r="CF238" s="41"/>
      <c r="CG238" s="41"/>
      <c r="CH238" s="41"/>
      <c r="CI238" s="41"/>
      <c r="CJ238" s="41"/>
      <c r="CK238" s="41"/>
      <c r="CL238" s="41"/>
      <c r="CM238" s="41"/>
      <c r="CN238" s="41"/>
      <c r="CO238" s="41"/>
      <c r="CP238" s="41"/>
      <c r="CQ238" s="41"/>
      <c r="CR238" s="41"/>
      <c r="CS238" s="41"/>
      <c r="CT238" s="41"/>
      <c r="CU238" s="41"/>
      <c r="CV238" s="41"/>
      <c r="CW238" s="87"/>
      <c r="CX238" s="21"/>
      <c r="CY238" s="21"/>
      <c r="CZ238" s="21"/>
      <c r="DA238" s="21"/>
      <c r="DB238" s="21"/>
      <c r="DC238" s="21"/>
      <c r="DD238" s="21"/>
      <c r="DE238" s="21"/>
      <c r="DF238" s="21"/>
      <c r="DG238" s="21"/>
      <c r="DH238" s="21"/>
      <c r="DI238" s="21"/>
      <c r="DJ238" s="21"/>
      <c r="DK238" s="21"/>
      <c r="DL238" s="21"/>
      <c r="DM238" s="21"/>
      <c r="DN238" s="21"/>
      <c r="DO238" s="21"/>
      <c r="DP238" s="21"/>
      <c r="DQ238" s="21"/>
      <c r="DR238" s="21"/>
      <c r="DS238" s="21"/>
      <c r="DT238" s="21"/>
      <c r="DU238" s="21"/>
      <c r="DV238" s="21"/>
      <c r="DW238" s="21"/>
      <c r="DX238" s="21"/>
      <c r="DY238" s="21"/>
      <c r="DZ238" s="21"/>
      <c r="EA238" s="21"/>
    </row>
    <row r="239" spans="1:131">
      <c r="A239" s="21"/>
      <c r="B239" s="21" t="s">
        <v>65</v>
      </c>
      <c r="C239" s="88">
        <v>0</v>
      </c>
      <c r="D239" s="88">
        <v>0</v>
      </c>
      <c r="E239" s="88">
        <v>0</v>
      </c>
      <c r="F239" s="88">
        <v>0</v>
      </c>
      <c r="G239" s="88">
        <v>0</v>
      </c>
      <c r="H239" s="88">
        <v>0</v>
      </c>
      <c r="I239" s="88">
        <v>0</v>
      </c>
      <c r="J239" s="88">
        <v>0</v>
      </c>
      <c r="K239" s="88">
        <v>0</v>
      </c>
      <c r="L239" s="89">
        <v>0</v>
      </c>
      <c r="M239" s="88">
        <v>0</v>
      </c>
      <c r="N239" s="88">
        <v>0</v>
      </c>
      <c r="O239" s="88">
        <v>0</v>
      </c>
      <c r="P239" s="88">
        <v>0</v>
      </c>
      <c r="Q239" s="88">
        <v>0</v>
      </c>
      <c r="R239" s="88">
        <v>0</v>
      </c>
      <c r="S239" s="88">
        <v>0</v>
      </c>
      <c r="T239" s="88">
        <v>0</v>
      </c>
      <c r="U239" s="88">
        <v>0</v>
      </c>
      <c r="V239" s="88">
        <v>0</v>
      </c>
      <c r="W239" s="88">
        <v>0</v>
      </c>
      <c r="X239" s="88">
        <v>0</v>
      </c>
      <c r="Y239" s="88">
        <v>0</v>
      </c>
      <c r="Z239" s="88"/>
      <c r="AA239" s="88">
        <v>0</v>
      </c>
      <c r="AB239" s="88">
        <v>0</v>
      </c>
      <c r="AC239" s="88">
        <v>0</v>
      </c>
      <c r="AD239" s="88">
        <v>0</v>
      </c>
      <c r="AE239" s="88">
        <v>0</v>
      </c>
      <c r="AF239" s="88">
        <v>0</v>
      </c>
      <c r="AG239" s="88">
        <v>0</v>
      </c>
      <c r="AH239" s="88">
        <v>0</v>
      </c>
      <c r="AI239" s="88">
        <v>0</v>
      </c>
      <c r="AJ239" s="88">
        <v>0</v>
      </c>
      <c r="AK239" s="88">
        <v>0</v>
      </c>
      <c r="AL239" s="88">
        <v>0</v>
      </c>
      <c r="AM239" s="41"/>
      <c r="AN239" s="41"/>
      <c r="AO239" s="41"/>
      <c r="AP239" s="41"/>
      <c r="AQ239" s="41"/>
      <c r="AR239" s="41"/>
      <c r="AS239" s="87"/>
      <c r="AT239" s="41"/>
      <c r="AU239" s="41"/>
      <c r="AV239" s="41"/>
      <c r="AW239" s="41"/>
      <c r="AX239" s="41"/>
      <c r="AY239" s="41"/>
      <c r="AZ239" s="87"/>
      <c r="BA239" s="41"/>
      <c r="BB239" s="41"/>
      <c r="BC239" s="41"/>
      <c r="BD239" s="41"/>
      <c r="BE239" s="41"/>
      <c r="BF239" s="41"/>
      <c r="BG239" s="41"/>
      <c r="BH239" s="87"/>
      <c r="BI239" s="41"/>
      <c r="BJ239" s="41"/>
      <c r="BK239" s="41"/>
      <c r="BL239" s="41"/>
      <c r="BM239" s="41"/>
      <c r="BN239" s="41"/>
      <c r="BO239" s="41"/>
      <c r="BP239" s="41"/>
      <c r="BQ239" s="41"/>
      <c r="BR239" s="41"/>
      <c r="BS239" s="41"/>
      <c r="BT239" s="41"/>
      <c r="BU239" s="41"/>
      <c r="BV239" s="41"/>
      <c r="BW239" s="41"/>
      <c r="BX239" s="41"/>
      <c r="BY239" s="41"/>
      <c r="BZ239" s="41"/>
      <c r="CA239" s="41"/>
      <c r="CB239" s="41"/>
      <c r="CC239" s="41"/>
      <c r="CD239" s="87"/>
      <c r="CE239" s="41"/>
      <c r="CF239" s="41"/>
      <c r="CG239" s="41"/>
      <c r="CH239" s="41"/>
      <c r="CI239" s="41"/>
      <c r="CJ239" s="41"/>
      <c r="CK239" s="41"/>
      <c r="CL239" s="41"/>
      <c r="CM239" s="41"/>
      <c r="CN239" s="41"/>
      <c r="CO239" s="41"/>
      <c r="CP239" s="41"/>
      <c r="CQ239" s="41"/>
      <c r="CR239" s="41"/>
      <c r="CS239" s="41"/>
      <c r="CT239" s="41"/>
      <c r="CU239" s="41"/>
      <c r="CV239" s="41"/>
      <c r="CW239" s="87"/>
      <c r="CX239" s="21"/>
      <c r="CY239" s="21"/>
      <c r="CZ239" s="21"/>
      <c r="DA239" s="21"/>
      <c r="DB239" s="21"/>
      <c r="DC239" s="21"/>
      <c r="DD239" s="21"/>
      <c r="DE239" s="21"/>
      <c r="DF239" s="21"/>
      <c r="DG239" s="21"/>
      <c r="DH239" s="21"/>
      <c r="DI239" s="21"/>
      <c r="DJ239" s="21"/>
      <c r="DK239" s="21"/>
      <c r="DL239" s="21"/>
      <c r="DM239" s="21"/>
      <c r="DN239" s="21"/>
      <c r="DO239" s="21"/>
      <c r="DP239" s="21"/>
      <c r="DQ239" s="21"/>
      <c r="DR239" s="21"/>
      <c r="DS239" s="21"/>
      <c r="DT239" s="21"/>
      <c r="DU239" s="21"/>
      <c r="DV239" s="21"/>
      <c r="DW239" s="21"/>
      <c r="DX239" s="21"/>
      <c r="DY239" s="21"/>
      <c r="DZ239" s="21"/>
      <c r="EA239" s="21"/>
    </row>
    <row r="240" spans="1:131">
      <c r="A240" s="21"/>
      <c r="B240" s="21" t="s">
        <v>66</v>
      </c>
      <c r="C240" s="88">
        <v>0</v>
      </c>
      <c r="D240" s="88">
        <v>0</v>
      </c>
      <c r="E240" s="88">
        <v>0</v>
      </c>
      <c r="F240" s="88">
        <v>0</v>
      </c>
      <c r="G240" s="88">
        <v>0</v>
      </c>
      <c r="H240" s="88">
        <v>0</v>
      </c>
      <c r="I240" s="88">
        <v>0</v>
      </c>
      <c r="J240" s="88">
        <v>0</v>
      </c>
      <c r="K240" s="88">
        <v>0</v>
      </c>
      <c r="L240" s="89">
        <v>0</v>
      </c>
      <c r="M240" s="88">
        <v>0</v>
      </c>
      <c r="N240" s="88">
        <v>0</v>
      </c>
      <c r="O240" s="88">
        <v>0</v>
      </c>
      <c r="P240" s="88">
        <v>0</v>
      </c>
      <c r="Q240" s="88">
        <v>0</v>
      </c>
      <c r="R240" s="88">
        <v>0</v>
      </c>
      <c r="S240" s="88">
        <v>0</v>
      </c>
      <c r="T240" s="88">
        <v>0</v>
      </c>
      <c r="U240" s="88">
        <v>0</v>
      </c>
      <c r="V240" s="88">
        <v>0</v>
      </c>
      <c r="W240" s="88">
        <v>0</v>
      </c>
      <c r="X240" s="88">
        <v>0</v>
      </c>
      <c r="Y240" s="88">
        <v>0</v>
      </c>
      <c r="Z240" s="88"/>
      <c r="AA240" s="88">
        <v>0</v>
      </c>
      <c r="AB240" s="88">
        <v>0</v>
      </c>
      <c r="AC240" s="88">
        <v>0</v>
      </c>
      <c r="AD240" s="88">
        <v>0</v>
      </c>
      <c r="AE240" s="88">
        <v>0</v>
      </c>
      <c r="AF240" s="88">
        <v>0</v>
      </c>
      <c r="AG240" s="88">
        <v>0</v>
      </c>
      <c r="AH240" s="88">
        <v>0</v>
      </c>
      <c r="AI240" s="88">
        <v>0</v>
      </c>
      <c r="AJ240" s="88">
        <v>0</v>
      </c>
      <c r="AK240" s="88">
        <v>0</v>
      </c>
      <c r="AL240" s="88">
        <v>0</v>
      </c>
      <c r="AM240" s="41"/>
      <c r="AN240" s="41"/>
      <c r="AO240" s="41"/>
      <c r="AP240" s="41"/>
      <c r="AQ240" s="41"/>
      <c r="AR240" s="41"/>
      <c r="AS240" s="87"/>
      <c r="AT240" s="41"/>
      <c r="AU240" s="41"/>
      <c r="AV240" s="41"/>
      <c r="AW240" s="41"/>
      <c r="AX240" s="41"/>
      <c r="AY240" s="41"/>
      <c r="AZ240" s="87"/>
      <c r="BA240" s="41"/>
      <c r="BB240" s="41"/>
      <c r="BC240" s="41"/>
      <c r="BD240" s="41"/>
      <c r="BE240" s="41"/>
      <c r="BF240" s="41"/>
      <c r="BG240" s="41"/>
      <c r="BH240" s="87"/>
      <c r="BI240" s="41"/>
      <c r="BJ240" s="41"/>
      <c r="BK240" s="41"/>
      <c r="BL240" s="41"/>
      <c r="BM240" s="41"/>
      <c r="BN240" s="41"/>
      <c r="BO240" s="41"/>
      <c r="BP240" s="41"/>
      <c r="BQ240" s="41"/>
      <c r="BR240" s="41"/>
      <c r="BS240" s="41"/>
      <c r="BT240" s="41"/>
      <c r="BU240" s="41"/>
      <c r="BV240" s="41"/>
      <c r="BW240" s="41"/>
      <c r="BX240" s="41"/>
      <c r="BY240" s="41"/>
      <c r="BZ240" s="41"/>
      <c r="CA240" s="41"/>
      <c r="CB240" s="41"/>
      <c r="CC240" s="41"/>
      <c r="CD240" s="87"/>
      <c r="CE240" s="41"/>
      <c r="CF240" s="41"/>
      <c r="CG240" s="41"/>
      <c r="CH240" s="41"/>
      <c r="CI240" s="41"/>
      <c r="CJ240" s="41"/>
      <c r="CK240" s="41"/>
      <c r="CL240" s="41"/>
      <c r="CM240" s="41"/>
      <c r="CN240" s="41"/>
      <c r="CO240" s="41"/>
      <c r="CP240" s="41"/>
      <c r="CQ240" s="41"/>
      <c r="CR240" s="41"/>
      <c r="CS240" s="41"/>
      <c r="CT240" s="41"/>
      <c r="CU240" s="41"/>
      <c r="CV240" s="41"/>
      <c r="CW240" s="87"/>
      <c r="CX240" s="21"/>
      <c r="CY240" s="21"/>
      <c r="CZ240" s="21"/>
      <c r="DA240" s="21"/>
      <c r="DB240" s="21"/>
      <c r="DC240" s="21"/>
      <c r="DD240" s="21"/>
      <c r="DE240" s="21"/>
      <c r="DF240" s="21"/>
      <c r="DG240" s="21"/>
      <c r="DH240" s="21"/>
      <c r="DI240" s="21"/>
      <c r="DJ240" s="21"/>
      <c r="DK240" s="21"/>
      <c r="DL240" s="21"/>
      <c r="DM240" s="21"/>
      <c r="DN240" s="21"/>
      <c r="DO240" s="21"/>
      <c r="DP240" s="21"/>
      <c r="DQ240" s="21"/>
      <c r="DR240" s="21"/>
      <c r="DS240" s="21"/>
      <c r="DT240" s="21"/>
      <c r="DU240" s="21"/>
      <c r="DV240" s="21"/>
      <c r="DW240" s="21"/>
      <c r="DX240" s="21"/>
      <c r="DY240" s="21"/>
      <c r="DZ240" s="21"/>
      <c r="EA240" s="21"/>
    </row>
    <row r="241" spans="1:131">
      <c r="A241" s="21"/>
      <c r="B241" s="21" t="s">
        <v>67</v>
      </c>
      <c r="C241" s="88">
        <v>0</v>
      </c>
      <c r="D241" s="88">
        <v>0</v>
      </c>
      <c r="E241" s="88">
        <v>0</v>
      </c>
      <c r="F241" s="88">
        <v>0</v>
      </c>
      <c r="G241" s="88">
        <v>0</v>
      </c>
      <c r="H241" s="88">
        <v>0</v>
      </c>
      <c r="I241" s="88">
        <v>0</v>
      </c>
      <c r="J241" s="88">
        <v>0</v>
      </c>
      <c r="K241" s="88">
        <v>0</v>
      </c>
      <c r="L241" s="89">
        <v>0</v>
      </c>
      <c r="M241" s="88">
        <v>0</v>
      </c>
      <c r="N241" s="88">
        <v>0</v>
      </c>
      <c r="O241" s="88">
        <v>0</v>
      </c>
      <c r="P241" s="88">
        <v>0</v>
      </c>
      <c r="Q241" s="88">
        <v>0</v>
      </c>
      <c r="R241" s="88">
        <v>0</v>
      </c>
      <c r="S241" s="88">
        <v>0</v>
      </c>
      <c r="T241" s="88">
        <v>0</v>
      </c>
      <c r="U241" s="88">
        <v>0</v>
      </c>
      <c r="V241" s="88">
        <v>0</v>
      </c>
      <c r="W241" s="88">
        <v>0</v>
      </c>
      <c r="X241" s="88">
        <v>0</v>
      </c>
      <c r="Y241" s="88">
        <v>0</v>
      </c>
      <c r="Z241" s="88"/>
      <c r="AA241" s="88">
        <v>0</v>
      </c>
      <c r="AB241" s="88">
        <v>0</v>
      </c>
      <c r="AC241" s="88">
        <v>0</v>
      </c>
      <c r="AD241" s="88">
        <v>0</v>
      </c>
      <c r="AE241" s="88">
        <v>0</v>
      </c>
      <c r="AF241" s="88">
        <v>0</v>
      </c>
      <c r="AG241" s="88">
        <v>0</v>
      </c>
      <c r="AH241" s="88">
        <v>0</v>
      </c>
      <c r="AI241" s="88">
        <v>0</v>
      </c>
      <c r="AJ241" s="88">
        <v>0</v>
      </c>
      <c r="AK241" s="88">
        <v>0</v>
      </c>
      <c r="AL241" s="88">
        <v>0</v>
      </c>
      <c r="AM241" s="41"/>
      <c r="AN241" s="41"/>
      <c r="AO241" s="41"/>
      <c r="AP241" s="41"/>
      <c r="AQ241" s="41"/>
      <c r="AR241" s="41"/>
      <c r="AS241" s="87"/>
      <c r="AT241" s="41"/>
      <c r="AU241" s="41"/>
      <c r="AV241" s="41"/>
      <c r="AW241" s="41"/>
      <c r="AX241" s="41"/>
      <c r="AY241" s="41"/>
      <c r="AZ241" s="87"/>
      <c r="BA241" s="41"/>
      <c r="BB241" s="41"/>
      <c r="BC241" s="41"/>
      <c r="BD241" s="41"/>
      <c r="BE241" s="41"/>
      <c r="BF241" s="41"/>
      <c r="BG241" s="41"/>
      <c r="BH241" s="87"/>
      <c r="BI241" s="41"/>
      <c r="BJ241" s="41"/>
      <c r="BK241" s="41"/>
      <c r="BL241" s="41"/>
      <c r="BM241" s="41"/>
      <c r="BN241" s="41"/>
      <c r="BO241" s="41"/>
      <c r="BP241" s="41"/>
      <c r="BQ241" s="41"/>
      <c r="BR241" s="41"/>
      <c r="BS241" s="41"/>
      <c r="BT241" s="41"/>
      <c r="BU241" s="41"/>
      <c r="BV241" s="41"/>
      <c r="BW241" s="41"/>
      <c r="BX241" s="41"/>
      <c r="BY241" s="41"/>
      <c r="BZ241" s="41"/>
      <c r="CA241" s="41"/>
      <c r="CB241" s="41"/>
      <c r="CC241" s="41"/>
      <c r="CD241" s="87"/>
      <c r="CE241" s="41"/>
      <c r="CF241" s="41"/>
      <c r="CG241" s="41"/>
      <c r="CH241" s="41"/>
      <c r="CI241" s="41"/>
      <c r="CJ241" s="41"/>
      <c r="CK241" s="41"/>
      <c r="CL241" s="41"/>
      <c r="CM241" s="41"/>
      <c r="CN241" s="41"/>
      <c r="CO241" s="41"/>
      <c r="CP241" s="41"/>
      <c r="CQ241" s="41"/>
      <c r="CR241" s="41"/>
      <c r="CS241" s="41"/>
      <c r="CT241" s="41"/>
      <c r="CU241" s="41"/>
      <c r="CV241" s="41"/>
      <c r="CW241" s="87"/>
      <c r="CX241" s="21"/>
      <c r="CY241" s="21"/>
      <c r="CZ241" s="21"/>
      <c r="DA241" s="21"/>
      <c r="DB241" s="21"/>
      <c r="DC241" s="21"/>
      <c r="DD241" s="21"/>
      <c r="DE241" s="21"/>
      <c r="DF241" s="21"/>
      <c r="DG241" s="21"/>
      <c r="DH241" s="21"/>
      <c r="DI241" s="21"/>
      <c r="DJ241" s="21"/>
      <c r="DK241" s="21"/>
      <c r="DL241" s="21"/>
      <c r="DM241" s="21"/>
      <c r="DN241" s="21"/>
      <c r="DO241" s="21"/>
      <c r="DP241" s="21"/>
      <c r="DQ241" s="21"/>
      <c r="DR241" s="21"/>
      <c r="DS241" s="21"/>
      <c r="DT241" s="21"/>
      <c r="DU241" s="21"/>
      <c r="DV241" s="21"/>
      <c r="DW241" s="21"/>
      <c r="DX241" s="21"/>
      <c r="DY241" s="21"/>
      <c r="DZ241" s="21"/>
      <c r="EA241" s="21"/>
    </row>
    <row r="242" spans="1:131">
      <c r="A242" s="21"/>
      <c r="B242" s="21" t="s">
        <v>68</v>
      </c>
      <c r="C242" s="88">
        <v>0</v>
      </c>
      <c r="D242" s="88">
        <v>0</v>
      </c>
      <c r="E242" s="88">
        <v>0</v>
      </c>
      <c r="F242" s="88">
        <v>0</v>
      </c>
      <c r="G242" s="88">
        <v>0</v>
      </c>
      <c r="H242" s="88">
        <v>0</v>
      </c>
      <c r="I242" s="88">
        <v>0</v>
      </c>
      <c r="J242" s="88">
        <v>0</v>
      </c>
      <c r="K242" s="88">
        <v>0</v>
      </c>
      <c r="L242" s="89">
        <v>0</v>
      </c>
      <c r="M242" s="88">
        <v>0</v>
      </c>
      <c r="N242" s="88">
        <v>0</v>
      </c>
      <c r="O242" s="88">
        <v>0</v>
      </c>
      <c r="P242" s="88">
        <v>0</v>
      </c>
      <c r="Q242" s="88">
        <v>0</v>
      </c>
      <c r="R242" s="88">
        <v>0</v>
      </c>
      <c r="S242" s="88">
        <v>0</v>
      </c>
      <c r="T242" s="88">
        <v>0</v>
      </c>
      <c r="U242" s="88">
        <v>0</v>
      </c>
      <c r="V242" s="88">
        <v>0</v>
      </c>
      <c r="W242" s="88">
        <v>0</v>
      </c>
      <c r="X242" s="88">
        <v>0</v>
      </c>
      <c r="Y242" s="88">
        <v>0</v>
      </c>
      <c r="Z242" s="88"/>
      <c r="AA242" s="88">
        <v>0</v>
      </c>
      <c r="AB242" s="88">
        <v>0</v>
      </c>
      <c r="AC242" s="88">
        <v>0</v>
      </c>
      <c r="AD242" s="88">
        <v>0</v>
      </c>
      <c r="AE242" s="88">
        <v>0</v>
      </c>
      <c r="AF242" s="88">
        <v>0</v>
      </c>
      <c r="AG242" s="88">
        <v>0</v>
      </c>
      <c r="AH242" s="88">
        <v>0</v>
      </c>
      <c r="AI242" s="88">
        <v>0</v>
      </c>
      <c r="AJ242" s="88">
        <v>0</v>
      </c>
      <c r="AK242" s="88">
        <v>0</v>
      </c>
      <c r="AL242" s="88">
        <v>0</v>
      </c>
      <c r="AM242" s="41"/>
      <c r="AN242" s="41"/>
      <c r="AO242" s="41"/>
      <c r="AP242" s="41"/>
      <c r="AQ242" s="41"/>
      <c r="AR242" s="41"/>
      <c r="AS242" s="87"/>
      <c r="AT242" s="41"/>
      <c r="AU242" s="41"/>
      <c r="AV242" s="41"/>
      <c r="AW242" s="41"/>
      <c r="AX242" s="41"/>
      <c r="AY242" s="41"/>
      <c r="AZ242" s="87"/>
      <c r="BA242" s="41"/>
      <c r="BB242" s="41"/>
      <c r="BC242" s="41"/>
      <c r="BD242" s="41"/>
      <c r="BE242" s="41"/>
      <c r="BF242" s="41"/>
      <c r="BG242" s="41"/>
      <c r="BH242" s="87"/>
      <c r="BI242" s="41"/>
      <c r="BJ242" s="41"/>
      <c r="BK242" s="41"/>
      <c r="BL242" s="41"/>
      <c r="BM242" s="41"/>
      <c r="BN242" s="41"/>
      <c r="BO242" s="41"/>
      <c r="BP242" s="41"/>
      <c r="BQ242" s="41"/>
      <c r="BR242" s="41"/>
      <c r="BS242" s="41"/>
      <c r="BT242" s="41"/>
      <c r="BU242" s="41"/>
      <c r="BV242" s="41"/>
      <c r="BW242" s="41"/>
      <c r="BX242" s="41"/>
      <c r="BY242" s="41"/>
      <c r="BZ242" s="41"/>
      <c r="CA242" s="41"/>
      <c r="CB242" s="41"/>
      <c r="CC242" s="41"/>
      <c r="CD242" s="87"/>
      <c r="CE242" s="41"/>
      <c r="CF242" s="41"/>
      <c r="CG242" s="41"/>
      <c r="CH242" s="41"/>
      <c r="CI242" s="41"/>
      <c r="CJ242" s="41"/>
      <c r="CK242" s="41"/>
      <c r="CL242" s="41"/>
      <c r="CM242" s="41"/>
      <c r="CN242" s="41"/>
      <c r="CO242" s="41"/>
      <c r="CP242" s="41"/>
      <c r="CQ242" s="41"/>
      <c r="CR242" s="41"/>
      <c r="CS242" s="41"/>
      <c r="CT242" s="41"/>
      <c r="CU242" s="41"/>
      <c r="CV242" s="41"/>
      <c r="CW242" s="87"/>
      <c r="CX242" s="21"/>
      <c r="CY242" s="21"/>
      <c r="CZ242" s="21"/>
      <c r="DA242" s="21"/>
      <c r="DB242" s="21"/>
      <c r="DC242" s="21"/>
      <c r="DD242" s="21"/>
      <c r="DE242" s="21"/>
      <c r="DF242" s="21"/>
      <c r="DG242" s="21"/>
      <c r="DH242" s="21"/>
      <c r="DI242" s="21"/>
      <c r="DJ242" s="21"/>
      <c r="DK242" s="21"/>
      <c r="DL242" s="21"/>
      <c r="DM242" s="21"/>
      <c r="DN242" s="21"/>
      <c r="DO242" s="21"/>
      <c r="DP242" s="21"/>
      <c r="DQ242" s="21"/>
      <c r="DR242" s="21"/>
      <c r="DS242" s="21"/>
      <c r="DT242" s="21"/>
      <c r="DU242" s="21"/>
      <c r="DV242" s="21"/>
      <c r="DW242" s="21"/>
      <c r="DX242" s="21"/>
      <c r="DY242" s="21"/>
      <c r="DZ242" s="21"/>
      <c r="EA242" s="21"/>
    </row>
    <row r="243" spans="1:131">
      <c r="A243" s="21"/>
      <c r="B243" s="21" t="s">
        <v>69</v>
      </c>
      <c r="C243" s="88">
        <v>0</v>
      </c>
      <c r="D243" s="88">
        <v>0</v>
      </c>
      <c r="E243" s="88">
        <v>0</v>
      </c>
      <c r="F243" s="88">
        <v>0</v>
      </c>
      <c r="G243" s="88">
        <v>0</v>
      </c>
      <c r="H243" s="88">
        <v>0</v>
      </c>
      <c r="I243" s="88">
        <v>0</v>
      </c>
      <c r="J243" s="88">
        <v>0</v>
      </c>
      <c r="K243" s="88">
        <v>0</v>
      </c>
      <c r="L243" s="89">
        <v>0</v>
      </c>
      <c r="M243" s="88">
        <v>0</v>
      </c>
      <c r="N243" s="88">
        <v>0</v>
      </c>
      <c r="O243" s="88">
        <v>0</v>
      </c>
      <c r="P243" s="88">
        <v>0</v>
      </c>
      <c r="Q243" s="88">
        <v>0</v>
      </c>
      <c r="R243" s="88">
        <v>0</v>
      </c>
      <c r="S243" s="88">
        <v>0</v>
      </c>
      <c r="T243" s="88">
        <v>0</v>
      </c>
      <c r="U243" s="88">
        <v>0</v>
      </c>
      <c r="V243" s="88">
        <v>0</v>
      </c>
      <c r="W243" s="88">
        <v>0</v>
      </c>
      <c r="X243" s="88">
        <v>0</v>
      </c>
      <c r="Y243" s="88">
        <v>0</v>
      </c>
      <c r="Z243" s="88"/>
      <c r="AA243" s="88">
        <v>0</v>
      </c>
      <c r="AB243" s="88">
        <v>0</v>
      </c>
      <c r="AC243" s="88">
        <v>0</v>
      </c>
      <c r="AD243" s="88">
        <v>0</v>
      </c>
      <c r="AE243" s="88">
        <v>0</v>
      </c>
      <c r="AF243" s="88">
        <v>0</v>
      </c>
      <c r="AG243" s="88">
        <v>0</v>
      </c>
      <c r="AH243" s="88">
        <v>0</v>
      </c>
      <c r="AI243" s="88">
        <v>0</v>
      </c>
      <c r="AJ243" s="88">
        <v>0</v>
      </c>
      <c r="AK243" s="88">
        <v>0</v>
      </c>
      <c r="AL243" s="88">
        <v>0</v>
      </c>
      <c r="AM243" s="41"/>
      <c r="AN243" s="41"/>
      <c r="AO243" s="41"/>
      <c r="AP243" s="41"/>
      <c r="AQ243" s="41"/>
      <c r="AR243" s="41"/>
      <c r="AS243" s="87"/>
      <c r="AT243" s="41"/>
      <c r="AU243" s="41"/>
      <c r="AV243" s="41"/>
      <c r="AW243" s="41"/>
      <c r="AX243" s="41"/>
      <c r="AY243" s="41"/>
      <c r="AZ243" s="87"/>
      <c r="BA243" s="41"/>
      <c r="BB243" s="41"/>
      <c r="BC243" s="41"/>
      <c r="BD243" s="41"/>
      <c r="BE243" s="41"/>
      <c r="BF243" s="41"/>
      <c r="BG243" s="41"/>
      <c r="BH243" s="87"/>
      <c r="BI243" s="41"/>
      <c r="BJ243" s="41"/>
      <c r="BK243" s="41"/>
      <c r="BL243" s="41"/>
      <c r="BM243" s="41"/>
      <c r="BN243" s="41"/>
      <c r="BO243" s="41"/>
      <c r="BP243" s="41"/>
      <c r="BQ243" s="41"/>
      <c r="BR243" s="41"/>
      <c r="BS243" s="41"/>
      <c r="BT243" s="41"/>
      <c r="BU243" s="41"/>
      <c r="BV243" s="41"/>
      <c r="BW243" s="41"/>
      <c r="BX243" s="41"/>
      <c r="BY243" s="41"/>
      <c r="BZ243" s="41"/>
      <c r="CA243" s="41"/>
      <c r="CB243" s="41"/>
      <c r="CC243" s="41"/>
      <c r="CD243" s="87"/>
      <c r="CE243" s="41"/>
      <c r="CF243" s="41"/>
      <c r="CG243" s="41"/>
      <c r="CH243" s="41"/>
      <c r="CI243" s="41"/>
      <c r="CJ243" s="41"/>
      <c r="CK243" s="41"/>
      <c r="CL243" s="41"/>
      <c r="CM243" s="41"/>
      <c r="CN243" s="41"/>
      <c r="CO243" s="41"/>
      <c r="CP243" s="41"/>
      <c r="CQ243" s="41"/>
      <c r="CR243" s="41"/>
      <c r="CS243" s="41"/>
      <c r="CT243" s="41"/>
      <c r="CU243" s="41"/>
      <c r="CV243" s="41"/>
      <c r="CW243" s="87"/>
      <c r="CX243" s="21"/>
      <c r="CY243" s="21"/>
      <c r="CZ243" s="21"/>
      <c r="DA243" s="21"/>
      <c r="DB243" s="21"/>
      <c r="DC243" s="21"/>
      <c r="DD243" s="21"/>
      <c r="DE243" s="21"/>
      <c r="DF243" s="21"/>
      <c r="DG243" s="21"/>
      <c r="DH243" s="21"/>
      <c r="DI243" s="21"/>
      <c r="DJ243" s="21"/>
      <c r="DK243" s="21"/>
      <c r="DL243" s="21"/>
      <c r="DM243" s="21"/>
      <c r="DN243" s="21"/>
      <c r="DO243" s="21"/>
      <c r="DP243" s="21"/>
      <c r="DQ243" s="21"/>
      <c r="DR243" s="21"/>
      <c r="DS243" s="21"/>
      <c r="DT243" s="21"/>
      <c r="DU243" s="21"/>
      <c r="DV243" s="21"/>
      <c r="DW243" s="21"/>
      <c r="DX243" s="21"/>
      <c r="DY243" s="21"/>
      <c r="DZ243" s="21"/>
      <c r="EA243" s="21"/>
    </row>
    <row r="244" spans="1:131">
      <c r="A244" s="21"/>
      <c r="B244" s="21" t="s">
        <v>70</v>
      </c>
      <c r="C244" s="88">
        <v>0</v>
      </c>
      <c r="D244" s="88">
        <v>0</v>
      </c>
      <c r="E244" s="88">
        <v>0</v>
      </c>
      <c r="F244" s="88">
        <v>0</v>
      </c>
      <c r="G244" s="88">
        <v>0</v>
      </c>
      <c r="H244" s="88">
        <v>0</v>
      </c>
      <c r="I244" s="88">
        <v>0</v>
      </c>
      <c r="J244" s="88">
        <v>0</v>
      </c>
      <c r="K244" s="88">
        <v>0</v>
      </c>
      <c r="L244" s="89">
        <v>0</v>
      </c>
      <c r="M244" s="88">
        <v>0</v>
      </c>
      <c r="N244" s="88">
        <v>0</v>
      </c>
      <c r="O244" s="88">
        <v>0</v>
      </c>
      <c r="P244" s="88">
        <v>0</v>
      </c>
      <c r="Q244" s="88">
        <v>0</v>
      </c>
      <c r="R244" s="88">
        <v>0</v>
      </c>
      <c r="S244" s="88">
        <v>0</v>
      </c>
      <c r="T244" s="88">
        <v>0</v>
      </c>
      <c r="U244" s="88">
        <v>0</v>
      </c>
      <c r="V244" s="88">
        <v>0</v>
      </c>
      <c r="W244" s="88">
        <v>0</v>
      </c>
      <c r="X244" s="88">
        <v>0</v>
      </c>
      <c r="Y244" s="88">
        <v>0</v>
      </c>
      <c r="Z244" s="88"/>
      <c r="AA244" s="88">
        <v>0</v>
      </c>
      <c r="AB244" s="88">
        <v>0</v>
      </c>
      <c r="AC244" s="88">
        <v>0</v>
      </c>
      <c r="AD244" s="88">
        <v>0</v>
      </c>
      <c r="AE244" s="88">
        <v>0</v>
      </c>
      <c r="AF244" s="88">
        <v>0</v>
      </c>
      <c r="AG244" s="88">
        <v>0</v>
      </c>
      <c r="AH244" s="88">
        <v>0</v>
      </c>
      <c r="AI244" s="88">
        <v>0</v>
      </c>
      <c r="AJ244" s="88">
        <v>0</v>
      </c>
      <c r="AK244" s="88">
        <v>0</v>
      </c>
      <c r="AL244" s="88">
        <v>0</v>
      </c>
      <c r="AM244" s="41"/>
      <c r="AN244" s="41"/>
      <c r="AO244" s="41"/>
      <c r="AP244" s="41"/>
      <c r="AQ244" s="41"/>
      <c r="AR244" s="41"/>
      <c r="AS244" s="87"/>
      <c r="AT244" s="41"/>
      <c r="AU244" s="41"/>
      <c r="AV244" s="41"/>
      <c r="AW244" s="41"/>
      <c r="AX244" s="41"/>
      <c r="AY244" s="41"/>
      <c r="AZ244" s="87"/>
      <c r="BA244" s="41"/>
      <c r="BB244" s="41"/>
      <c r="BC244" s="41"/>
      <c r="BD244" s="41"/>
      <c r="BE244" s="41"/>
      <c r="BF244" s="41"/>
      <c r="BG244" s="41"/>
      <c r="BH244" s="87"/>
      <c r="BI244" s="41"/>
      <c r="BJ244" s="41"/>
      <c r="BK244" s="41"/>
      <c r="BL244" s="41"/>
      <c r="BM244" s="41"/>
      <c r="BN244" s="41"/>
      <c r="BO244" s="41"/>
      <c r="BP244" s="41"/>
      <c r="BQ244" s="41"/>
      <c r="BR244" s="41"/>
      <c r="BS244" s="41"/>
      <c r="BT244" s="41"/>
      <c r="BU244" s="41"/>
      <c r="BV244" s="41"/>
      <c r="BW244" s="41"/>
      <c r="BX244" s="41"/>
      <c r="BY244" s="41"/>
      <c r="BZ244" s="41"/>
      <c r="CA244" s="41"/>
      <c r="CB244" s="41"/>
      <c r="CC244" s="41"/>
      <c r="CD244" s="87"/>
      <c r="CE244" s="41"/>
      <c r="CF244" s="41"/>
      <c r="CG244" s="41"/>
      <c r="CH244" s="41"/>
      <c r="CI244" s="41"/>
      <c r="CJ244" s="41"/>
      <c r="CK244" s="41"/>
      <c r="CL244" s="41"/>
      <c r="CM244" s="41"/>
      <c r="CN244" s="41"/>
      <c r="CO244" s="41"/>
      <c r="CP244" s="41"/>
      <c r="CQ244" s="41"/>
      <c r="CR244" s="41"/>
      <c r="CS244" s="41"/>
      <c r="CT244" s="41"/>
      <c r="CU244" s="41"/>
      <c r="CV244" s="41"/>
      <c r="CW244" s="87"/>
      <c r="CX244" s="21"/>
      <c r="CY244" s="21"/>
      <c r="CZ244" s="21"/>
      <c r="DA244" s="21"/>
      <c r="DB244" s="21"/>
      <c r="DC244" s="21"/>
      <c r="DD244" s="21"/>
      <c r="DE244" s="21"/>
      <c r="DF244" s="21"/>
      <c r="DG244" s="21"/>
      <c r="DH244" s="21"/>
      <c r="DI244" s="21"/>
      <c r="DJ244" s="21"/>
      <c r="DK244" s="21"/>
      <c r="DL244" s="21"/>
      <c r="DM244" s="21"/>
      <c r="DN244" s="21"/>
      <c r="DO244" s="21"/>
      <c r="DP244" s="21"/>
      <c r="DQ244" s="21"/>
      <c r="DR244" s="21"/>
      <c r="DS244" s="21"/>
      <c r="DT244" s="21"/>
      <c r="DU244" s="21"/>
      <c r="DV244" s="21"/>
      <c r="DW244" s="21"/>
      <c r="DX244" s="21"/>
      <c r="DY244" s="21"/>
      <c r="DZ244" s="21"/>
      <c r="EA244" s="21"/>
    </row>
    <row r="245" spans="1:131">
      <c r="A245" s="21"/>
      <c r="B245" s="21" t="s">
        <v>71</v>
      </c>
      <c r="C245" s="88">
        <v>0</v>
      </c>
      <c r="D245" s="88">
        <v>0</v>
      </c>
      <c r="E245" s="88">
        <v>0</v>
      </c>
      <c r="F245" s="88">
        <v>0</v>
      </c>
      <c r="G245" s="88">
        <v>0</v>
      </c>
      <c r="H245" s="88">
        <v>0</v>
      </c>
      <c r="I245" s="88">
        <v>0</v>
      </c>
      <c r="J245" s="88">
        <v>0</v>
      </c>
      <c r="K245" s="88">
        <v>0</v>
      </c>
      <c r="L245" s="89">
        <v>0</v>
      </c>
      <c r="M245" s="88">
        <v>0</v>
      </c>
      <c r="N245" s="88">
        <v>0</v>
      </c>
      <c r="O245" s="88">
        <v>0</v>
      </c>
      <c r="P245" s="88">
        <v>0</v>
      </c>
      <c r="Q245" s="88">
        <v>0</v>
      </c>
      <c r="R245" s="88">
        <v>0</v>
      </c>
      <c r="S245" s="88">
        <v>0</v>
      </c>
      <c r="T245" s="88">
        <v>0</v>
      </c>
      <c r="U245" s="88">
        <v>0</v>
      </c>
      <c r="V245" s="88">
        <v>0</v>
      </c>
      <c r="W245" s="88">
        <v>0</v>
      </c>
      <c r="X245" s="88">
        <v>0</v>
      </c>
      <c r="Y245" s="88">
        <v>0</v>
      </c>
      <c r="Z245" s="88"/>
      <c r="AA245" s="88">
        <v>0</v>
      </c>
      <c r="AB245" s="88">
        <v>0</v>
      </c>
      <c r="AC245" s="88">
        <v>0</v>
      </c>
      <c r="AD245" s="88">
        <v>0</v>
      </c>
      <c r="AE245" s="88">
        <v>0</v>
      </c>
      <c r="AF245" s="88">
        <v>0</v>
      </c>
      <c r="AG245" s="88">
        <v>0</v>
      </c>
      <c r="AH245" s="88">
        <v>0</v>
      </c>
      <c r="AI245" s="88">
        <v>0</v>
      </c>
      <c r="AJ245" s="88">
        <v>0</v>
      </c>
      <c r="AK245" s="88">
        <v>0</v>
      </c>
      <c r="AL245" s="88">
        <v>0</v>
      </c>
      <c r="AM245" s="41"/>
      <c r="AN245" s="41"/>
      <c r="AO245" s="41"/>
      <c r="AP245" s="41"/>
      <c r="AQ245" s="41"/>
      <c r="AR245" s="41"/>
      <c r="AS245" s="87"/>
      <c r="AT245" s="41"/>
      <c r="AU245" s="41"/>
      <c r="AV245" s="41"/>
      <c r="AW245" s="41"/>
      <c r="AX245" s="41"/>
      <c r="AY245" s="41"/>
      <c r="AZ245" s="87"/>
      <c r="BA245" s="41"/>
      <c r="BB245" s="41"/>
      <c r="BC245" s="41"/>
      <c r="BD245" s="41"/>
      <c r="BE245" s="41"/>
      <c r="BF245" s="41"/>
      <c r="BG245" s="41"/>
      <c r="BH245" s="87"/>
      <c r="BI245" s="41"/>
      <c r="BJ245" s="41"/>
      <c r="BK245" s="41"/>
      <c r="BL245" s="41"/>
      <c r="BM245" s="41"/>
      <c r="BN245" s="41"/>
      <c r="BO245" s="41"/>
      <c r="BP245" s="41"/>
      <c r="BQ245" s="41"/>
      <c r="BR245" s="41"/>
      <c r="BS245" s="41"/>
      <c r="BT245" s="41"/>
      <c r="BU245" s="41"/>
      <c r="BV245" s="41"/>
      <c r="BW245" s="41"/>
      <c r="BX245" s="41"/>
      <c r="BY245" s="41"/>
      <c r="BZ245" s="41"/>
      <c r="CA245" s="41"/>
      <c r="CB245" s="41"/>
      <c r="CC245" s="41"/>
      <c r="CD245" s="87"/>
      <c r="CE245" s="41"/>
      <c r="CF245" s="41"/>
      <c r="CG245" s="41"/>
      <c r="CH245" s="41"/>
      <c r="CI245" s="41"/>
      <c r="CJ245" s="41"/>
      <c r="CK245" s="41"/>
      <c r="CL245" s="41"/>
      <c r="CM245" s="41"/>
      <c r="CN245" s="41"/>
      <c r="CO245" s="41"/>
      <c r="CP245" s="41"/>
      <c r="CQ245" s="41"/>
      <c r="CR245" s="41"/>
      <c r="CS245" s="41"/>
      <c r="CT245" s="41"/>
      <c r="CU245" s="41"/>
      <c r="CV245" s="41"/>
      <c r="CW245" s="87"/>
      <c r="CX245" s="21"/>
      <c r="CY245" s="21"/>
      <c r="CZ245" s="21"/>
      <c r="DA245" s="21"/>
      <c r="DB245" s="21"/>
      <c r="DC245" s="21"/>
      <c r="DD245" s="21"/>
      <c r="DE245" s="21"/>
      <c r="DF245" s="21"/>
      <c r="DG245" s="21"/>
      <c r="DH245" s="21"/>
      <c r="DI245" s="21"/>
      <c r="DJ245" s="21"/>
      <c r="DK245" s="21"/>
      <c r="DL245" s="21"/>
      <c r="DM245" s="21"/>
      <c r="DN245" s="21"/>
      <c r="DO245" s="21"/>
      <c r="DP245" s="21"/>
      <c r="DQ245" s="21"/>
      <c r="DR245" s="21"/>
      <c r="DS245" s="21"/>
      <c r="DT245" s="21"/>
      <c r="DU245" s="21"/>
      <c r="DV245" s="21"/>
      <c r="DW245" s="21"/>
      <c r="DX245" s="21"/>
      <c r="DY245" s="21"/>
      <c r="DZ245" s="21"/>
      <c r="EA245" s="21"/>
    </row>
    <row r="246" spans="1:131">
      <c r="A246" s="21"/>
      <c r="B246" s="21" t="s">
        <v>72</v>
      </c>
      <c r="C246" s="88">
        <v>0</v>
      </c>
      <c r="D246" s="88">
        <v>0</v>
      </c>
      <c r="E246" s="88">
        <v>0</v>
      </c>
      <c r="F246" s="88">
        <v>0</v>
      </c>
      <c r="G246" s="88">
        <v>0</v>
      </c>
      <c r="H246" s="88">
        <v>0</v>
      </c>
      <c r="I246" s="88">
        <v>0</v>
      </c>
      <c r="J246" s="88">
        <v>0</v>
      </c>
      <c r="K246" s="88">
        <v>0</v>
      </c>
      <c r="L246" s="89">
        <v>0</v>
      </c>
      <c r="M246" s="88">
        <v>0</v>
      </c>
      <c r="N246" s="88">
        <v>0</v>
      </c>
      <c r="O246" s="88">
        <v>0</v>
      </c>
      <c r="P246" s="88">
        <v>0</v>
      </c>
      <c r="Q246" s="88">
        <v>0</v>
      </c>
      <c r="R246" s="88">
        <v>0</v>
      </c>
      <c r="S246" s="88">
        <v>0</v>
      </c>
      <c r="T246" s="88">
        <v>0</v>
      </c>
      <c r="U246" s="88">
        <v>0</v>
      </c>
      <c r="V246" s="88">
        <v>0</v>
      </c>
      <c r="W246" s="88">
        <v>0</v>
      </c>
      <c r="X246" s="88">
        <v>0</v>
      </c>
      <c r="Y246" s="88">
        <v>0</v>
      </c>
      <c r="Z246" s="88"/>
      <c r="AA246" s="88">
        <v>0</v>
      </c>
      <c r="AB246" s="88">
        <v>0</v>
      </c>
      <c r="AC246" s="88">
        <v>0</v>
      </c>
      <c r="AD246" s="88">
        <v>0</v>
      </c>
      <c r="AE246" s="88">
        <v>0</v>
      </c>
      <c r="AF246" s="88">
        <v>0</v>
      </c>
      <c r="AG246" s="88">
        <v>0</v>
      </c>
      <c r="AH246" s="88">
        <v>0</v>
      </c>
      <c r="AI246" s="88">
        <v>0</v>
      </c>
      <c r="AJ246" s="88">
        <v>0</v>
      </c>
      <c r="AK246" s="88">
        <v>0</v>
      </c>
      <c r="AL246" s="88">
        <v>0</v>
      </c>
      <c r="AM246" s="41"/>
      <c r="AN246" s="41"/>
      <c r="AO246" s="41"/>
      <c r="AP246" s="41"/>
      <c r="AQ246" s="41"/>
      <c r="AR246" s="41"/>
      <c r="AS246" s="87"/>
      <c r="AT246" s="41"/>
      <c r="AU246" s="41"/>
      <c r="AV246" s="41"/>
      <c r="AW246" s="41"/>
      <c r="AX246" s="41"/>
      <c r="AY246" s="41"/>
      <c r="AZ246" s="87"/>
      <c r="BA246" s="41"/>
      <c r="BB246" s="41"/>
      <c r="BC246" s="41"/>
      <c r="BD246" s="41"/>
      <c r="BE246" s="41"/>
      <c r="BF246" s="41"/>
      <c r="BG246" s="41"/>
      <c r="BH246" s="87"/>
      <c r="BI246" s="41"/>
      <c r="BJ246" s="41"/>
      <c r="BK246" s="41"/>
      <c r="BL246" s="41"/>
      <c r="BM246" s="41"/>
      <c r="BN246" s="41"/>
      <c r="BO246" s="41"/>
      <c r="BP246" s="41"/>
      <c r="BQ246" s="41"/>
      <c r="BR246" s="41"/>
      <c r="BS246" s="41"/>
      <c r="BT246" s="41"/>
      <c r="BU246" s="41"/>
      <c r="BV246" s="41"/>
      <c r="BW246" s="41"/>
      <c r="BX246" s="41"/>
      <c r="BY246" s="41"/>
      <c r="BZ246" s="41"/>
      <c r="CA246" s="41"/>
      <c r="CB246" s="41"/>
      <c r="CC246" s="41"/>
      <c r="CD246" s="87"/>
      <c r="CE246" s="41"/>
      <c r="CF246" s="41"/>
      <c r="CG246" s="41"/>
      <c r="CH246" s="41"/>
      <c r="CI246" s="41"/>
      <c r="CJ246" s="41"/>
      <c r="CK246" s="41"/>
      <c r="CL246" s="41"/>
      <c r="CM246" s="41"/>
      <c r="CN246" s="41"/>
      <c r="CO246" s="41"/>
      <c r="CP246" s="41"/>
      <c r="CQ246" s="41"/>
      <c r="CR246" s="41"/>
      <c r="CS246" s="41"/>
      <c r="CT246" s="41"/>
      <c r="CU246" s="41"/>
      <c r="CV246" s="41"/>
      <c r="CW246" s="87"/>
      <c r="CX246" s="21"/>
      <c r="CY246" s="21"/>
      <c r="CZ246" s="21"/>
      <c r="DA246" s="21"/>
      <c r="DB246" s="21"/>
      <c r="DC246" s="21"/>
      <c r="DD246" s="21"/>
      <c r="DE246" s="21"/>
      <c r="DF246" s="21"/>
      <c r="DG246" s="21"/>
      <c r="DH246" s="21"/>
      <c r="DI246" s="21"/>
      <c r="DJ246" s="21"/>
      <c r="DK246" s="21"/>
      <c r="DL246" s="21"/>
      <c r="DM246" s="21"/>
      <c r="DN246" s="21"/>
      <c r="DO246" s="21"/>
      <c r="DP246" s="21"/>
      <c r="DQ246" s="21"/>
      <c r="DR246" s="21"/>
      <c r="DS246" s="21"/>
      <c r="DT246" s="21"/>
      <c r="DU246" s="21"/>
      <c r="DV246" s="21"/>
      <c r="DW246" s="21"/>
      <c r="DX246" s="21"/>
      <c r="DY246" s="21"/>
      <c r="DZ246" s="21"/>
      <c r="EA246" s="21"/>
    </row>
    <row r="247" spans="1:131">
      <c r="A247" s="21"/>
      <c r="B247" s="21" t="s">
        <v>73</v>
      </c>
      <c r="C247" s="88">
        <v>0</v>
      </c>
      <c r="D247" s="88">
        <v>0</v>
      </c>
      <c r="E247" s="88">
        <v>0</v>
      </c>
      <c r="F247" s="88">
        <v>0</v>
      </c>
      <c r="G247" s="88">
        <v>0</v>
      </c>
      <c r="H247" s="88">
        <v>0</v>
      </c>
      <c r="I247" s="88">
        <v>0</v>
      </c>
      <c r="J247" s="88">
        <v>0</v>
      </c>
      <c r="K247" s="88">
        <v>0</v>
      </c>
      <c r="L247" s="89">
        <v>0</v>
      </c>
      <c r="M247" s="88">
        <v>0</v>
      </c>
      <c r="N247" s="88">
        <v>0</v>
      </c>
      <c r="O247" s="88">
        <v>0</v>
      </c>
      <c r="P247" s="88">
        <v>0</v>
      </c>
      <c r="Q247" s="88">
        <v>0</v>
      </c>
      <c r="R247" s="88">
        <v>0</v>
      </c>
      <c r="S247" s="88">
        <v>0</v>
      </c>
      <c r="T247" s="88">
        <v>0</v>
      </c>
      <c r="U247" s="88">
        <v>0</v>
      </c>
      <c r="V247" s="88">
        <v>0</v>
      </c>
      <c r="W247" s="88">
        <v>0</v>
      </c>
      <c r="X247" s="88">
        <v>0</v>
      </c>
      <c r="Y247" s="88">
        <v>0</v>
      </c>
      <c r="Z247" s="88"/>
      <c r="AA247" s="88">
        <v>0</v>
      </c>
      <c r="AB247" s="88">
        <v>0</v>
      </c>
      <c r="AC247" s="88">
        <v>0</v>
      </c>
      <c r="AD247" s="88">
        <v>0</v>
      </c>
      <c r="AE247" s="88">
        <v>0</v>
      </c>
      <c r="AF247" s="88">
        <v>0</v>
      </c>
      <c r="AG247" s="88">
        <v>0</v>
      </c>
      <c r="AH247" s="88">
        <v>0</v>
      </c>
      <c r="AI247" s="88">
        <v>0</v>
      </c>
      <c r="AJ247" s="88">
        <v>0</v>
      </c>
      <c r="AK247" s="88">
        <v>0</v>
      </c>
      <c r="AL247" s="88">
        <v>0</v>
      </c>
      <c r="AM247" s="41"/>
      <c r="AN247" s="41"/>
      <c r="AO247" s="41"/>
      <c r="AP247" s="41"/>
      <c r="AQ247" s="41"/>
      <c r="AR247" s="41"/>
      <c r="AS247" s="87"/>
      <c r="AT247" s="41"/>
      <c r="AU247" s="41"/>
      <c r="AV247" s="41"/>
      <c r="AW247" s="41"/>
      <c r="AX247" s="41"/>
      <c r="AY247" s="41"/>
      <c r="AZ247" s="87"/>
      <c r="BA247" s="41"/>
      <c r="BB247" s="41"/>
      <c r="BC247" s="41"/>
      <c r="BD247" s="41"/>
      <c r="BE247" s="41"/>
      <c r="BF247" s="41"/>
      <c r="BG247" s="41"/>
      <c r="BH247" s="87"/>
      <c r="BI247" s="41"/>
      <c r="BJ247" s="41"/>
      <c r="BK247" s="41"/>
      <c r="BL247" s="41"/>
      <c r="BM247" s="41"/>
      <c r="BN247" s="41"/>
      <c r="BO247" s="41"/>
      <c r="BP247" s="41"/>
      <c r="BQ247" s="41"/>
      <c r="BR247" s="41"/>
      <c r="BS247" s="41"/>
      <c r="BT247" s="41"/>
      <c r="BU247" s="41"/>
      <c r="BV247" s="41"/>
      <c r="BW247" s="41"/>
      <c r="BX247" s="41"/>
      <c r="BY247" s="41"/>
      <c r="BZ247" s="41"/>
      <c r="CA247" s="41"/>
      <c r="CB247" s="41"/>
      <c r="CC247" s="41"/>
      <c r="CD247" s="87"/>
      <c r="CE247" s="41"/>
      <c r="CF247" s="41"/>
      <c r="CG247" s="41"/>
      <c r="CH247" s="41"/>
      <c r="CI247" s="41"/>
      <c r="CJ247" s="41"/>
      <c r="CK247" s="41"/>
      <c r="CL247" s="41"/>
      <c r="CM247" s="41"/>
      <c r="CN247" s="41"/>
      <c r="CO247" s="41"/>
      <c r="CP247" s="41"/>
      <c r="CQ247" s="41"/>
      <c r="CR247" s="41"/>
      <c r="CS247" s="41"/>
      <c r="CT247" s="41"/>
      <c r="CU247" s="41"/>
      <c r="CV247" s="41"/>
      <c r="CW247" s="87"/>
      <c r="CX247" s="21"/>
      <c r="CY247" s="21"/>
      <c r="CZ247" s="21"/>
      <c r="DA247" s="21"/>
      <c r="DB247" s="21"/>
      <c r="DC247" s="21"/>
      <c r="DD247" s="21"/>
      <c r="DE247" s="21"/>
      <c r="DF247" s="21"/>
      <c r="DG247" s="21"/>
      <c r="DH247" s="21"/>
      <c r="DI247" s="21"/>
      <c r="DJ247" s="21"/>
      <c r="DK247" s="21"/>
      <c r="DL247" s="21"/>
      <c r="DM247" s="21"/>
      <c r="DN247" s="21"/>
      <c r="DO247" s="21"/>
      <c r="DP247" s="21"/>
      <c r="DQ247" s="21"/>
      <c r="DR247" s="21"/>
      <c r="DS247" s="21"/>
      <c r="DT247" s="21"/>
      <c r="DU247" s="21"/>
      <c r="DV247" s="21"/>
      <c r="DW247" s="21"/>
      <c r="DX247" s="21"/>
      <c r="DY247" s="21"/>
      <c r="DZ247" s="21"/>
      <c r="EA247" s="21"/>
    </row>
    <row r="248" spans="1:131">
      <c r="A248" s="21"/>
      <c r="B248" s="21" t="s">
        <v>74</v>
      </c>
      <c r="C248" s="88">
        <v>0</v>
      </c>
      <c r="D248" s="88">
        <v>0</v>
      </c>
      <c r="E248" s="88">
        <v>0</v>
      </c>
      <c r="F248" s="88">
        <v>0</v>
      </c>
      <c r="G248" s="88">
        <v>0</v>
      </c>
      <c r="H248" s="88">
        <v>0</v>
      </c>
      <c r="I248" s="88">
        <v>0</v>
      </c>
      <c r="J248" s="88">
        <v>0</v>
      </c>
      <c r="K248" s="88">
        <v>0</v>
      </c>
      <c r="L248" s="89">
        <v>0</v>
      </c>
      <c r="M248" s="88">
        <v>0</v>
      </c>
      <c r="N248" s="88">
        <v>0</v>
      </c>
      <c r="O248" s="88">
        <v>0</v>
      </c>
      <c r="P248" s="88">
        <v>0</v>
      </c>
      <c r="Q248" s="88">
        <v>0</v>
      </c>
      <c r="R248" s="88">
        <v>0</v>
      </c>
      <c r="S248" s="88">
        <v>0</v>
      </c>
      <c r="T248" s="88">
        <v>0</v>
      </c>
      <c r="U248" s="88">
        <v>0</v>
      </c>
      <c r="V248" s="88">
        <v>0</v>
      </c>
      <c r="W248" s="88">
        <v>0</v>
      </c>
      <c r="X248" s="88">
        <v>0</v>
      </c>
      <c r="Y248" s="88">
        <v>0</v>
      </c>
      <c r="Z248" s="88"/>
      <c r="AA248" s="88">
        <v>0</v>
      </c>
      <c r="AB248" s="88">
        <v>0</v>
      </c>
      <c r="AC248" s="88">
        <v>0</v>
      </c>
      <c r="AD248" s="88">
        <v>0</v>
      </c>
      <c r="AE248" s="88">
        <v>0</v>
      </c>
      <c r="AF248" s="88">
        <v>0</v>
      </c>
      <c r="AG248" s="88">
        <v>0</v>
      </c>
      <c r="AH248" s="88">
        <v>0</v>
      </c>
      <c r="AI248" s="88">
        <v>0</v>
      </c>
      <c r="AJ248" s="88">
        <v>0</v>
      </c>
      <c r="AK248" s="88">
        <v>0</v>
      </c>
      <c r="AL248" s="88">
        <v>0</v>
      </c>
      <c r="AM248" s="41"/>
      <c r="AN248" s="41"/>
      <c r="AO248" s="41"/>
      <c r="AP248" s="41"/>
      <c r="AQ248" s="41"/>
      <c r="AR248" s="41"/>
      <c r="AS248" s="87"/>
      <c r="AT248" s="41"/>
      <c r="AU248" s="41"/>
      <c r="AV248" s="41"/>
      <c r="AW248" s="41"/>
      <c r="AX248" s="41"/>
      <c r="AY248" s="41"/>
      <c r="AZ248" s="87"/>
      <c r="BA248" s="41"/>
      <c r="BB248" s="41"/>
      <c r="BC248" s="41"/>
      <c r="BD248" s="41"/>
      <c r="BE248" s="41"/>
      <c r="BF248" s="41"/>
      <c r="BG248" s="41"/>
      <c r="BH248" s="87"/>
      <c r="BI248" s="41"/>
      <c r="BJ248" s="41"/>
      <c r="BK248" s="41"/>
      <c r="BL248" s="41"/>
      <c r="BM248" s="41"/>
      <c r="BN248" s="41"/>
      <c r="BO248" s="41"/>
      <c r="BP248" s="41"/>
      <c r="BQ248" s="41"/>
      <c r="BR248" s="41"/>
      <c r="BS248" s="41"/>
      <c r="BT248" s="41"/>
      <c r="BU248" s="41"/>
      <c r="BV248" s="41"/>
      <c r="BW248" s="41"/>
      <c r="BX248" s="41"/>
      <c r="BY248" s="41"/>
      <c r="BZ248" s="41"/>
      <c r="CA248" s="41"/>
      <c r="CB248" s="41"/>
      <c r="CC248" s="41"/>
      <c r="CD248" s="87"/>
      <c r="CE248" s="41"/>
      <c r="CF248" s="41"/>
      <c r="CG248" s="41"/>
      <c r="CH248" s="41"/>
      <c r="CI248" s="41"/>
      <c r="CJ248" s="41"/>
      <c r="CK248" s="41"/>
      <c r="CL248" s="41"/>
      <c r="CM248" s="41"/>
      <c r="CN248" s="41"/>
      <c r="CO248" s="41"/>
      <c r="CP248" s="41"/>
      <c r="CQ248" s="41"/>
      <c r="CR248" s="41"/>
      <c r="CS248" s="41"/>
      <c r="CT248" s="41"/>
      <c r="CU248" s="41"/>
      <c r="CV248" s="41"/>
      <c r="CW248" s="87"/>
      <c r="CX248" s="21"/>
      <c r="CY248" s="21"/>
      <c r="CZ248" s="21"/>
      <c r="DA248" s="21"/>
      <c r="DB248" s="21"/>
      <c r="DC248" s="21"/>
      <c r="DD248" s="21"/>
      <c r="DE248" s="21"/>
      <c r="DF248" s="21"/>
      <c r="DG248" s="21"/>
      <c r="DH248" s="21"/>
      <c r="DI248" s="21"/>
      <c r="DJ248" s="21"/>
      <c r="DK248" s="21"/>
      <c r="DL248" s="21"/>
      <c r="DM248" s="21"/>
      <c r="DN248" s="21"/>
      <c r="DO248" s="21"/>
      <c r="DP248" s="21"/>
      <c r="DQ248" s="21"/>
      <c r="DR248" s="21"/>
      <c r="DS248" s="21"/>
      <c r="DT248" s="21"/>
      <c r="DU248" s="21"/>
      <c r="DV248" s="21"/>
      <c r="DW248" s="21"/>
      <c r="DX248" s="21"/>
      <c r="DY248" s="21"/>
      <c r="DZ248" s="21"/>
      <c r="EA248" s="21"/>
    </row>
    <row r="249" spans="1:131">
      <c r="A249" s="21"/>
      <c r="B249" s="21" t="s">
        <v>75</v>
      </c>
      <c r="C249" s="88">
        <v>0</v>
      </c>
      <c r="D249" s="88">
        <v>0</v>
      </c>
      <c r="E249" s="88">
        <v>0</v>
      </c>
      <c r="F249" s="88">
        <v>0</v>
      </c>
      <c r="G249" s="88">
        <v>0</v>
      </c>
      <c r="H249" s="88">
        <v>0</v>
      </c>
      <c r="I249" s="88">
        <v>0</v>
      </c>
      <c r="J249" s="88">
        <v>0</v>
      </c>
      <c r="K249" s="88">
        <v>0</v>
      </c>
      <c r="L249" s="89">
        <v>0</v>
      </c>
      <c r="M249" s="88">
        <v>0</v>
      </c>
      <c r="N249" s="88">
        <v>0</v>
      </c>
      <c r="O249" s="88">
        <v>0</v>
      </c>
      <c r="P249" s="88">
        <v>0</v>
      </c>
      <c r="Q249" s="88">
        <v>0</v>
      </c>
      <c r="R249" s="88">
        <v>0</v>
      </c>
      <c r="S249" s="88">
        <v>0</v>
      </c>
      <c r="T249" s="88">
        <v>0</v>
      </c>
      <c r="U249" s="88">
        <v>0</v>
      </c>
      <c r="V249" s="88">
        <v>0</v>
      </c>
      <c r="W249" s="88">
        <v>0</v>
      </c>
      <c r="X249" s="88">
        <v>0</v>
      </c>
      <c r="Y249" s="88">
        <v>0</v>
      </c>
      <c r="Z249" s="88"/>
      <c r="AA249" s="88">
        <v>0</v>
      </c>
      <c r="AB249" s="88">
        <v>0</v>
      </c>
      <c r="AC249" s="88">
        <v>0</v>
      </c>
      <c r="AD249" s="88">
        <v>0</v>
      </c>
      <c r="AE249" s="88">
        <v>0</v>
      </c>
      <c r="AF249" s="88">
        <v>0</v>
      </c>
      <c r="AG249" s="88">
        <v>0</v>
      </c>
      <c r="AH249" s="88">
        <v>0</v>
      </c>
      <c r="AI249" s="88">
        <v>0</v>
      </c>
      <c r="AJ249" s="88">
        <v>0</v>
      </c>
      <c r="AK249" s="88">
        <v>0</v>
      </c>
      <c r="AL249" s="88">
        <v>0</v>
      </c>
      <c r="AM249" s="41"/>
      <c r="AN249" s="41"/>
      <c r="AO249" s="41"/>
      <c r="AP249" s="41"/>
      <c r="AQ249" s="41"/>
      <c r="AR249" s="41"/>
      <c r="AS249" s="87"/>
      <c r="AT249" s="41"/>
      <c r="AU249" s="41"/>
      <c r="AV249" s="41"/>
      <c r="AW249" s="41"/>
      <c r="AX249" s="41"/>
      <c r="AY249" s="41"/>
      <c r="AZ249" s="87"/>
      <c r="BA249" s="41"/>
      <c r="BB249" s="41"/>
      <c r="BC249" s="41"/>
      <c r="BD249" s="41"/>
      <c r="BE249" s="41"/>
      <c r="BF249" s="41"/>
      <c r="BG249" s="41"/>
      <c r="BH249" s="87"/>
      <c r="BI249" s="41"/>
      <c r="BJ249" s="41"/>
      <c r="BK249" s="41"/>
      <c r="BL249" s="41"/>
      <c r="BM249" s="41"/>
      <c r="BN249" s="41"/>
      <c r="BO249" s="41"/>
      <c r="BP249" s="41"/>
      <c r="BQ249" s="41"/>
      <c r="BR249" s="41"/>
      <c r="BS249" s="41"/>
      <c r="BT249" s="41"/>
      <c r="BU249" s="41"/>
      <c r="BV249" s="41"/>
      <c r="BW249" s="41"/>
      <c r="BX249" s="41"/>
      <c r="BY249" s="41"/>
      <c r="BZ249" s="41"/>
      <c r="CA249" s="41"/>
      <c r="CB249" s="41"/>
      <c r="CC249" s="41"/>
      <c r="CD249" s="87"/>
      <c r="CE249" s="41"/>
      <c r="CF249" s="41"/>
      <c r="CG249" s="41"/>
      <c r="CH249" s="41"/>
      <c r="CI249" s="41"/>
      <c r="CJ249" s="41"/>
      <c r="CK249" s="41"/>
      <c r="CL249" s="41"/>
      <c r="CM249" s="41"/>
      <c r="CN249" s="41"/>
      <c r="CO249" s="41"/>
      <c r="CP249" s="41"/>
      <c r="CQ249" s="41"/>
      <c r="CR249" s="41"/>
      <c r="CS249" s="41"/>
      <c r="CT249" s="41"/>
      <c r="CU249" s="41"/>
      <c r="CV249" s="41"/>
      <c r="CW249" s="87"/>
      <c r="CX249" s="21"/>
      <c r="CY249" s="21"/>
      <c r="CZ249" s="21"/>
      <c r="DA249" s="21"/>
      <c r="DB249" s="21"/>
      <c r="DC249" s="21"/>
      <c r="DD249" s="21"/>
      <c r="DE249" s="21"/>
      <c r="DF249" s="21"/>
      <c r="DG249" s="21"/>
      <c r="DH249" s="21"/>
      <c r="DI249" s="21"/>
      <c r="DJ249" s="21"/>
      <c r="DK249" s="21"/>
      <c r="DL249" s="21"/>
      <c r="DM249" s="21"/>
      <c r="DN249" s="21"/>
      <c r="DO249" s="21"/>
      <c r="DP249" s="21"/>
      <c r="DQ249" s="21"/>
      <c r="DR249" s="21"/>
      <c r="DS249" s="21"/>
      <c r="DT249" s="21"/>
      <c r="DU249" s="21"/>
      <c r="DV249" s="21"/>
      <c r="DW249" s="21"/>
      <c r="DX249" s="21"/>
      <c r="DY249" s="21"/>
      <c r="DZ249" s="21"/>
      <c r="EA249" s="21"/>
    </row>
    <row r="250" spans="1:131">
      <c r="A250" s="21"/>
      <c r="B250" s="21" t="s">
        <v>76</v>
      </c>
      <c r="C250" s="88">
        <v>0</v>
      </c>
      <c r="D250" s="88">
        <v>0</v>
      </c>
      <c r="E250" s="88">
        <v>0</v>
      </c>
      <c r="F250" s="88">
        <v>0</v>
      </c>
      <c r="G250" s="88">
        <v>0</v>
      </c>
      <c r="H250" s="88">
        <v>0</v>
      </c>
      <c r="I250" s="88">
        <v>0</v>
      </c>
      <c r="J250" s="88">
        <v>0</v>
      </c>
      <c r="K250" s="88">
        <v>0</v>
      </c>
      <c r="L250" s="89">
        <v>0</v>
      </c>
      <c r="M250" s="88">
        <v>0</v>
      </c>
      <c r="N250" s="88">
        <v>0</v>
      </c>
      <c r="O250" s="88">
        <v>0</v>
      </c>
      <c r="P250" s="88">
        <v>0</v>
      </c>
      <c r="Q250" s="88">
        <v>0</v>
      </c>
      <c r="R250" s="88">
        <v>0</v>
      </c>
      <c r="S250" s="88">
        <v>0</v>
      </c>
      <c r="T250" s="88">
        <v>0</v>
      </c>
      <c r="U250" s="88">
        <v>0</v>
      </c>
      <c r="V250" s="88">
        <v>0</v>
      </c>
      <c r="W250" s="88">
        <v>0</v>
      </c>
      <c r="X250" s="88">
        <v>0</v>
      </c>
      <c r="Y250" s="88">
        <v>0</v>
      </c>
      <c r="Z250" s="88"/>
      <c r="AA250" s="88">
        <v>0</v>
      </c>
      <c r="AB250" s="88">
        <v>0</v>
      </c>
      <c r="AC250" s="88">
        <v>0</v>
      </c>
      <c r="AD250" s="88">
        <v>0</v>
      </c>
      <c r="AE250" s="88">
        <v>0</v>
      </c>
      <c r="AF250" s="88">
        <v>0</v>
      </c>
      <c r="AG250" s="88">
        <v>0</v>
      </c>
      <c r="AH250" s="88">
        <v>0</v>
      </c>
      <c r="AI250" s="88">
        <v>0</v>
      </c>
      <c r="AJ250" s="88">
        <v>0</v>
      </c>
      <c r="AK250" s="88">
        <v>0</v>
      </c>
      <c r="AL250" s="88">
        <v>0</v>
      </c>
      <c r="AM250" s="41"/>
      <c r="AN250" s="41"/>
      <c r="AO250" s="41"/>
      <c r="AP250" s="41"/>
      <c r="AQ250" s="41"/>
      <c r="AR250" s="41"/>
      <c r="AS250" s="87"/>
      <c r="AT250" s="41"/>
      <c r="AU250" s="41"/>
      <c r="AV250" s="41"/>
      <c r="AW250" s="41"/>
      <c r="AX250" s="41"/>
      <c r="AY250" s="41"/>
      <c r="AZ250" s="87"/>
      <c r="BA250" s="41"/>
      <c r="BB250" s="41"/>
      <c r="BC250" s="41"/>
      <c r="BD250" s="41"/>
      <c r="BE250" s="41"/>
      <c r="BF250" s="41"/>
      <c r="BG250" s="41"/>
      <c r="BH250" s="87"/>
      <c r="BI250" s="41"/>
      <c r="BJ250" s="41"/>
      <c r="BK250" s="41"/>
      <c r="BL250" s="41"/>
      <c r="BM250" s="41"/>
      <c r="BN250" s="41"/>
      <c r="BO250" s="41"/>
      <c r="BP250" s="41"/>
      <c r="BQ250" s="41"/>
      <c r="BR250" s="41"/>
      <c r="BS250" s="41"/>
      <c r="BT250" s="41"/>
      <c r="BU250" s="41"/>
      <c r="BV250" s="41"/>
      <c r="BW250" s="41"/>
      <c r="BX250" s="41"/>
      <c r="BY250" s="41"/>
      <c r="BZ250" s="41"/>
      <c r="CA250" s="41"/>
      <c r="CB250" s="41"/>
      <c r="CC250" s="41"/>
      <c r="CD250" s="87"/>
      <c r="CE250" s="41"/>
      <c r="CF250" s="41"/>
      <c r="CG250" s="41"/>
      <c r="CH250" s="41"/>
      <c r="CI250" s="41"/>
      <c r="CJ250" s="41"/>
      <c r="CK250" s="41"/>
      <c r="CL250" s="41"/>
      <c r="CM250" s="41"/>
      <c r="CN250" s="41"/>
      <c r="CO250" s="41"/>
      <c r="CP250" s="41"/>
      <c r="CQ250" s="41"/>
      <c r="CR250" s="41"/>
      <c r="CS250" s="41"/>
      <c r="CT250" s="41"/>
      <c r="CU250" s="41"/>
      <c r="CV250" s="41"/>
      <c r="CW250" s="87"/>
      <c r="CX250" s="21"/>
      <c r="CY250" s="21"/>
      <c r="CZ250" s="21"/>
      <c r="DA250" s="21"/>
      <c r="DB250" s="21"/>
      <c r="DC250" s="21"/>
      <c r="DD250" s="21"/>
      <c r="DE250" s="21"/>
      <c r="DF250" s="21"/>
      <c r="DG250" s="21"/>
      <c r="DH250" s="21"/>
      <c r="DI250" s="21"/>
      <c r="DJ250" s="21"/>
      <c r="DK250" s="21"/>
      <c r="DL250" s="21"/>
      <c r="DM250" s="21"/>
      <c r="DN250" s="21"/>
      <c r="DO250" s="21"/>
      <c r="DP250" s="21"/>
      <c r="DQ250" s="21"/>
      <c r="DR250" s="21"/>
      <c r="DS250" s="21"/>
      <c r="DT250" s="21"/>
      <c r="DU250" s="21"/>
      <c r="DV250" s="21"/>
      <c r="DW250" s="21"/>
      <c r="DX250" s="21"/>
      <c r="DY250" s="21"/>
      <c r="DZ250" s="21"/>
      <c r="EA250" s="21"/>
    </row>
    <row r="251" spans="1:131">
      <c r="A251" s="21"/>
      <c r="B251" s="21"/>
      <c r="C251" s="41"/>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c r="AL251" s="41"/>
      <c r="AM251" s="41"/>
      <c r="AN251" s="41"/>
      <c r="AO251" s="41"/>
      <c r="AP251" s="41"/>
      <c r="AQ251" s="41"/>
      <c r="AR251" s="41"/>
      <c r="AS251" s="87"/>
      <c r="AT251" s="41"/>
      <c r="AU251" s="41"/>
      <c r="AV251" s="41"/>
      <c r="AW251" s="41"/>
      <c r="AX251" s="41"/>
      <c r="AY251" s="41"/>
      <c r="AZ251" s="87"/>
      <c r="BA251" s="41"/>
      <c r="BB251" s="41"/>
      <c r="BC251" s="41"/>
      <c r="BD251" s="41"/>
      <c r="BE251" s="41"/>
      <c r="BF251" s="41"/>
      <c r="BG251" s="41"/>
      <c r="BH251" s="87"/>
      <c r="BI251" s="41"/>
      <c r="BJ251" s="41"/>
      <c r="BK251" s="41"/>
      <c r="BL251" s="41"/>
      <c r="BM251" s="41"/>
      <c r="BN251" s="41"/>
      <c r="BO251" s="41"/>
      <c r="BP251" s="41"/>
      <c r="BQ251" s="41"/>
      <c r="BR251" s="41"/>
      <c r="BS251" s="41"/>
      <c r="BT251" s="41"/>
      <c r="BU251" s="41"/>
      <c r="BV251" s="41"/>
      <c r="BW251" s="41"/>
      <c r="BX251" s="41"/>
      <c r="BY251" s="41"/>
      <c r="BZ251" s="41"/>
      <c r="CA251" s="41"/>
      <c r="CB251" s="41"/>
      <c r="CC251" s="41"/>
      <c r="CD251" s="87"/>
      <c r="CE251" s="41"/>
      <c r="CF251" s="41"/>
      <c r="CG251" s="41"/>
      <c r="CH251" s="41"/>
      <c r="CI251" s="41"/>
      <c r="CJ251" s="41"/>
      <c r="CK251" s="41"/>
      <c r="CL251" s="41"/>
      <c r="CM251" s="41"/>
      <c r="CN251" s="41"/>
      <c r="CO251" s="41"/>
      <c r="CP251" s="41"/>
      <c r="CQ251" s="41"/>
      <c r="CR251" s="41"/>
      <c r="CS251" s="41"/>
      <c r="CT251" s="41"/>
      <c r="CU251" s="41"/>
      <c r="CV251" s="41"/>
      <c r="CW251" s="87"/>
      <c r="CX251" s="21"/>
      <c r="CY251" s="21"/>
      <c r="CZ251" s="21"/>
      <c r="DA251" s="21"/>
      <c r="DB251" s="21"/>
      <c r="DC251" s="21"/>
      <c r="DD251" s="21"/>
      <c r="DE251" s="21"/>
      <c r="DF251" s="21"/>
      <c r="DG251" s="21"/>
      <c r="DH251" s="21"/>
      <c r="DI251" s="21"/>
      <c r="DJ251" s="21"/>
      <c r="DK251" s="21"/>
      <c r="DL251" s="21"/>
      <c r="DM251" s="21"/>
      <c r="DN251" s="21"/>
      <c r="DO251" s="21"/>
      <c r="DP251" s="21"/>
      <c r="DQ251" s="21"/>
      <c r="DR251" s="21"/>
      <c r="DS251" s="21"/>
      <c r="DT251" s="21"/>
      <c r="DU251" s="21"/>
      <c r="DV251" s="21"/>
      <c r="DW251" s="21"/>
      <c r="DX251" s="21"/>
      <c r="DY251" s="21"/>
      <c r="DZ251" s="21"/>
      <c r="EA251" s="21"/>
    </row>
    <row r="252" spans="1:131">
      <c r="A252" s="21"/>
      <c r="B252" s="21"/>
      <c r="C252" s="41"/>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c r="AL252" s="41"/>
      <c r="AM252" s="41"/>
      <c r="AN252" s="41"/>
      <c r="AO252" s="41"/>
      <c r="AP252" s="41"/>
      <c r="AQ252" s="41"/>
      <c r="AR252" s="41"/>
      <c r="AS252" s="87"/>
      <c r="AT252" s="41"/>
      <c r="AU252" s="41"/>
      <c r="AV252" s="41"/>
      <c r="AW252" s="41"/>
      <c r="AX252" s="41"/>
      <c r="AY252" s="41"/>
      <c r="AZ252" s="87"/>
      <c r="BA252" s="41"/>
      <c r="BB252" s="41"/>
      <c r="BC252" s="41"/>
      <c r="BD252" s="41"/>
      <c r="BE252" s="41"/>
      <c r="BF252" s="41"/>
      <c r="BG252" s="41"/>
      <c r="BH252" s="87"/>
      <c r="BI252" s="41"/>
      <c r="BJ252" s="41"/>
      <c r="BK252" s="41"/>
      <c r="BL252" s="41"/>
      <c r="BM252" s="41"/>
      <c r="BN252" s="41"/>
      <c r="BO252" s="41"/>
      <c r="BP252" s="41"/>
      <c r="BQ252" s="41"/>
      <c r="BR252" s="41"/>
      <c r="BS252" s="41"/>
      <c r="BT252" s="41"/>
      <c r="BU252" s="41"/>
      <c r="BV252" s="41"/>
      <c r="BW252" s="41"/>
      <c r="BX252" s="41"/>
      <c r="BY252" s="41"/>
      <c r="BZ252" s="41"/>
      <c r="CA252" s="41"/>
      <c r="CB252" s="41"/>
      <c r="CC252" s="41"/>
      <c r="CD252" s="87"/>
      <c r="CE252" s="41"/>
      <c r="CF252" s="41"/>
      <c r="CG252" s="41"/>
      <c r="CH252" s="41"/>
      <c r="CI252" s="41"/>
      <c r="CJ252" s="41"/>
      <c r="CK252" s="41"/>
      <c r="CL252" s="41"/>
      <c r="CM252" s="41"/>
      <c r="CN252" s="41"/>
      <c r="CO252" s="41"/>
      <c r="CP252" s="41"/>
      <c r="CQ252" s="41"/>
      <c r="CR252" s="41"/>
      <c r="CS252" s="41"/>
      <c r="CT252" s="41"/>
      <c r="CU252" s="41"/>
      <c r="CV252" s="41"/>
      <c r="CW252" s="87"/>
      <c r="CX252" s="21"/>
      <c r="CY252" s="21"/>
      <c r="CZ252" s="21"/>
      <c r="DA252" s="21"/>
      <c r="DB252" s="21"/>
      <c r="DC252" s="21"/>
      <c r="DD252" s="21"/>
      <c r="DE252" s="21"/>
      <c r="DF252" s="21"/>
      <c r="DG252" s="21"/>
      <c r="DH252" s="21"/>
      <c r="DI252" s="21"/>
      <c r="DJ252" s="21"/>
      <c r="DK252" s="21"/>
      <c r="DL252" s="21"/>
      <c r="DM252" s="21"/>
      <c r="DN252" s="21"/>
      <c r="DO252" s="21"/>
      <c r="DP252" s="21"/>
      <c r="DQ252" s="21"/>
      <c r="DR252" s="21"/>
      <c r="DS252" s="21"/>
      <c r="DT252" s="21"/>
      <c r="DU252" s="21"/>
      <c r="DV252" s="21"/>
      <c r="DW252" s="21"/>
      <c r="DX252" s="21"/>
      <c r="DY252" s="21"/>
      <c r="DZ252" s="21"/>
      <c r="EA252" s="21"/>
    </row>
    <row r="253" spans="1:131" ht="13.5" thickBot="1">
      <c r="A253" s="57" t="s">
        <v>259</v>
      </c>
      <c r="B253" s="59"/>
      <c r="C253" s="41"/>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c r="AL253" s="41"/>
      <c r="AM253" s="41"/>
      <c r="AN253" s="41"/>
      <c r="AO253" s="41"/>
      <c r="AP253" s="41"/>
      <c r="AQ253" s="41"/>
      <c r="AR253" s="41"/>
      <c r="AS253" s="87"/>
      <c r="AT253" s="41"/>
      <c r="AU253" s="41"/>
      <c r="AV253" s="41"/>
      <c r="AW253" s="41"/>
      <c r="AX253" s="41"/>
      <c r="AY253" s="41"/>
      <c r="AZ253" s="87"/>
      <c r="BA253" s="41"/>
      <c r="BB253" s="41"/>
      <c r="BC253" s="41"/>
      <c r="BD253" s="41"/>
      <c r="BE253" s="41"/>
      <c r="BF253" s="41"/>
      <c r="BG253" s="41"/>
      <c r="BH253" s="87"/>
      <c r="BI253" s="41"/>
      <c r="BJ253" s="41"/>
      <c r="BK253" s="41"/>
      <c r="BL253" s="41"/>
      <c r="BM253" s="41"/>
      <c r="BN253" s="41"/>
      <c r="BO253" s="41"/>
      <c r="BP253" s="41"/>
      <c r="BQ253" s="41"/>
      <c r="BR253" s="41"/>
      <c r="BS253" s="41"/>
      <c r="BT253" s="41"/>
      <c r="BU253" s="41"/>
      <c r="BV253" s="41"/>
      <c r="BW253" s="41"/>
      <c r="BX253" s="41"/>
      <c r="BY253" s="41"/>
      <c r="BZ253" s="41"/>
      <c r="CA253" s="41"/>
      <c r="CB253" s="41"/>
      <c r="CC253" s="41"/>
      <c r="CD253" s="87"/>
      <c r="CE253" s="41"/>
      <c r="CF253" s="41"/>
      <c r="CG253" s="41"/>
      <c r="CH253" s="41"/>
      <c r="CI253" s="41"/>
      <c r="CJ253" s="41"/>
      <c r="CK253" s="41"/>
      <c r="CL253" s="41"/>
      <c r="CM253" s="41"/>
      <c r="CN253" s="41"/>
      <c r="CO253" s="41"/>
      <c r="CP253" s="41"/>
      <c r="CQ253" s="41"/>
      <c r="CR253" s="41"/>
      <c r="CS253" s="41"/>
      <c r="CT253" s="41"/>
      <c r="CU253" s="41"/>
      <c r="CV253" s="41"/>
      <c r="CW253" s="87"/>
      <c r="CX253" s="21"/>
      <c r="CY253" s="21"/>
      <c r="CZ253" s="21"/>
      <c r="DA253" s="21"/>
      <c r="DB253" s="21"/>
      <c r="DC253" s="21"/>
      <c r="DD253" s="21"/>
      <c r="DE253" s="21"/>
      <c r="DF253" s="21"/>
      <c r="DG253" s="21"/>
      <c r="DH253" s="21"/>
      <c r="DI253" s="21"/>
      <c r="DJ253" s="21"/>
      <c r="DK253" s="21"/>
      <c r="DL253" s="21"/>
      <c r="DM253" s="21"/>
      <c r="DN253" s="21"/>
      <c r="DO253" s="21"/>
      <c r="DP253" s="21"/>
      <c r="DQ253" s="21"/>
      <c r="DR253" s="21"/>
      <c r="DS253" s="21"/>
      <c r="DT253" s="21"/>
      <c r="DU253" s="21"/>
      <c r="DV253" s="21"/>
      <c r="DW253" s="21"/>
      <c r="DX253" s="21"/>
      <c r="DY253" s="21"/>
      <c r="DZ253" s="21"/>
      <c r="EA253" s="21"/>
    </row>
    <row r="254" spans="1:131" ht="13.5" thickBot="1">
      <c r="A254" s="90"/>
      <c r="B254" s="91"/>
      <c r="C254" s="92"/>
      <c r="D254" s="92"/>
      <c r="E254" s="92"/>
      <c r="F254" s="92"/>
      <c r="G254" s="92"/>
      <c r="H254" s="92"/>
      <c r="I254" s="92"/>
      <c r="J254" s="92"/>
      <c r="K254" s="92"/>
      <c r="L254" s="92"/>
      <c r="M254" s="92"/>
      <c r="N254" s="92"/>
      <c r="O254" s="93" t="s">
        <v>374</v>
      </c>
      <c r="P254" s="94"/>
      <c r="Q254" s="94"/>
      <c r="R254" s="94"/>
      <c r="S254" s="94"/>
      <c r="T254" s="94"/>
      <c r="U254" s="94"/>
      <c r="V254" s="94"/>
      <c r="W254" s="94"/>
      <c r="X254" s="94"/>
      <c r="Y254" s="94"/>
      <c r="Z254" s="83"/>
      <c r="AA254" s="92"/>
      <c r="AB254" s="93" t="s">
        <v>375</v>
      </c>
      <c r="AC254" s="94"/>
      <c r="AD254" s="94"/>
      <c r="AE254" s="94"/>
      <c r="AF254" s="94"/>
      <c r="AG254" s="94"/>
      <c r="AH254" s="94"/>
      <c r="AI254" s="94"/>
      <c r="AJ254" s="94"/>
      <c r="AK254" s="94"/>
      <c r="AL254" s="94"/>
      <c r="AM254" s="83"/>
      <c r="AN254" s="41"/>
      <c r="AO254" s="41"/>
      <c r="AP254" s="41"/>
      <c r="AQ254" s="41"/>
      <c r="AR254" s="41"/>
      <c r="AS254" s="87"/>
      <c r="AT254" s="41"/>
      <c r="AU254" s="41"/>
      <c r="AV254" s="41"/>
      <c r="AW254" s="41"/>
      <c r="AX254" s="41"/>
      <c r="AY254" s="41"/>
      <c r="AZ254" s="87"/>
      <c r="BA254" s="41"/>
      <c r="BB254" s="41"/>
      <c r="BC254" s="41"/>
      <c r="BD254" s="41"/>
      <c r="BE254" s="41"/>
      <c r="BF254" s="41"/>
      <c r="BG254" s="41"/>
      <c r="BH254" s="87"/>
      <c r="BI254" s="41"/>
      <c r="BJ254" s="41"/>
      <c r="BK254" s="41"/>
      <c r="BL254" s="41"/>
      <c r="BM254" s="41"/>
      <c r="BN254" s="41"/>
      <c r="BO254" s="41"/>
      <c r="BP254" s="41"/>
      <c r="BQ254" s="41"/>
      <c r="BR254" s="41"/>
      <c r="BS254" s="41"/>
      <c r="BT254" s="41"/>
      <c r="BU254" s="41"/>
      <c r="BV254" s="41"/>
      <c r="BW254" s="41"/>
      <c r="BX254" s="41"/>
      <c r="BY254" s="41"/>
      <c r="BZ254" s="41"/>
      <c r="CA254" s="41"/>
      <c r="CB254" s="41"/>
      <c r="CC254" s="41"/>
      <c r="CD254" s="87"/>
      <c r="CE254" s="41"/>
      <c r="CF254" s="41"/>
      <c r="CG254" s="41"/>
      <c r="CH254" s="41"/>
      <c r="CI254" s="41"/>
      <c r="CJ254" s="41"/>
      <c r="CK254" s="41"/>
      <c r="CL254" s="41"/>
      <c r="CM254" s="41"/>
      <c r="CN254" s="41"/>
      <c r="CO254" s="41"/>
      <c r="CP254" s="41"/>
      <c r="CQ254" s="41"/>
      <c r="CR254" s="41"/>
      <c r="CS254" s="41"/>
      <c r="CT254" s="41"/>
      <c r="CU254" s="41"/>
      <c r="CV254" s="41"/>
      <c r="CW254" s="87"/>
      <c r="CX254" s="21"/>
      <c r="CY254" s="21"/>
      <c r="CZ254" s="21"/>
      <c r="DA254" s="21"/>
      <c r="DB254" s="21"/>
      <c r="DC254" s="21"/>
      <c r="DD254" s="21"/>
      <c r="DE254" s="21"/>
      <c r="DF254" s="21"/>
      <c r="DG254" s="21"/>
      <c r="DH254" s="21"/>
      <c r="DI254" s="21"/>
      <c r="DJ254" s="21"/>
      <c r="DK254" s="21"/>
      <c r="DL254" s="21"/>
      <c r="DM254" s="21"/>
      <c r="DN254" s="21"/>
      <c r="DO254" s="21"/>
      <c r="DP254" s="21"/>
      <c r="DQ254" s="21"/>
      <c r="DR254" s="21"/>
      <c r="DS254" s="21"/>
      <c r="DT254" s="21"/>
      <c r="DU254" s="21"/>
      <c r="DV254" s="21"/>
      <c r="DW254" s="21"/>
      <c r="DX254" s="21"/>
      <c r="DY254" s="21"/>
      <c r="DZ254" s="21"/>
      <c r="EA254" s="21"/>
    </row>
    <row r="255" spans="1:131" ht="102">
      <c r="A255" s="75" t="s">
        <v>152</v>
      </c>
      <c r="B255" s="76" t="s">
        <v>153</v>
      </c>
      <c r="C255" s="77" t="s">
        <v>54</v>
      </c>
      <c r="D255" s="77" t="s">
        <v>236</v>
      </c>
      <c r="E255" s="77" t="s">
        <v>237</v>
      </c>
      <c r="F255" s="77" t="s">
        <v>238</v>
      </c>
      <c r="G255" s="77" t="s">
        <v>239</v>
      </c>
      <c r="H255" s="77" t="s">
        <v>240</v>
      </c>
      <c r="I255" s="77" t="s">
        <v>241</v>
      </c>
      <c r="J255" s="77" t="s">
        <v>242</v>
      </c>
      <c r="K255" s="77" t="s">
        <v>53</v>
      </c>
      <c r="L255" s="77" t="s">
        <v>215</v>
      </c>
      <c r="M255" s="77" t="s">
        <v>243</v>
      </c>
      <c r="N255" s="77" t="s">
        <v>376</v>
      </c>
      <c r="O255" s="77" t="s">
        <v>244</v>
      </c>
      <c r="P255" s="77" t="s">
        <v>245</v>
      </c>
      <c r="Q255" s="77" t="s">
        <v>246</v>
      </c>
      <c r="R255" s="77" t="s">
        <v>247</v>
      </c>
      <c r="S255" s="77" t="s">
        <v>248</v>
      </c>
      <c r="T255" s="77" t="s">
        <v>249</v>
      </c>
      <c r="U255" s="77" t="s">
        <v>250</v>
      </c>
      <c r="V255" s="77" t="s">
        <v>251</v>
      </c>
      <c r="W255" s="77" t="s">
        <v>252</v>
      </c>
      <c r="X255" s="77" t="s">
        <v>253</v>
      </c>
      <c r="Y255" s="77" t="s">
        <v>254</v>
      </c>
      <c r="Z255" s="77" t="s">
        <v>255</v>
      </c>
      <c r="AA255" s="77"/>
      <c r="AB255" s="77" t="s">
        <v>244</v>
      </c>
      <c r="AC255" s="77" t="s">
        <v>245</v>
      </c>
      <c r="AD255" s="77" t="s">
        <v>246</v>
      </c>
      <c r="AE255" s="77" t="s">
        <v>247</v>
      </c>
      <c r="AF255" s="77" t="s">
        <v>248</v>
      </c>
      <c r="AG255" s="77" t="s">
        <v>249</v>
      </c>
      <c r="AH255" s="77" t="s">
        <v>250</v>
      </c>
      <c r="AI255" s="77" t="s">
        <v>251</v>
      </c>
      <c r="AJ255" s="77" t="s">
        <v>252</v>
      </c>
      <c r="AK255" s="77" t="s">
        <v>253</v>
      </c>
      <c r="AL255" s="77" t="s">
        <v>254</v>
      </c>
      <c r="AM255" s="77" t="s">
        <v>255</v>
      </c>
      <c r="AN255" s="41"/>
      <c r="AO255" s="41"/>
      <c r="AP255" s="41"/>
      <c r="AQ255" s="41"/>
      <c r="AR255" s="41"/>
      <c r="AS255" s="87"/>
      <c r="AT255" s="41"/>
      <c r="AU255" s="41"/>
      <c r="AV255" s="41"/>
      <c r="AW255" s="41"/>
      <c r="AX255" s="41"/>
      <c r="AY255" s="41"/>
      <c r="AZ255" s="87"/>
      <c r="BA255" s="41"/>
      <c r="BB255" s="41"/>
      <c r="BC255" s="41"/>
      <c r="BD255" s="41"/>
      <c r="BE255" s="41"/>
      <c r="BF255" s="41"/>
      <c r="BG255" s="41"/>
      <c r="BH255" s="87"/>
      <c r="BI255" s="41"/>
      <c r="BJ255" s="41"/>
      <c r="BK255" s="41"/>
      <c r="BL255" s="41"/>
      <c r="BM255" s="41"/>
      <c r="BN255" s="41"/>
      <c r="BO255" s="41"/>
      <c r="BP255" s="41"/>
      <c r="BQ255" s="41"/>
      <c r="BR255" s="41"/>
      <c r="BS255" s="41"/>
      <c r="BT255" s="41"/>
      <c r="BU255" s="41"/>
      <c r="BV255" s="41"/>
      <c r="BW255" s="41"/>
      <c r="BX255" s="41"/>
      <c r="BY255" s="41"/>
      <c r="BZ255" s="41"/>
      <c r="CA255" s="41"/>
      <c r="CB255" s="41"/>
      <c r="CC255" s="41"/>
      <c r="CD255" s="87"/>
      <c r="CE255" s="41"/>
      <c r="CF255" s="41"/>
      <c r="CG255" s="41"/>
      <c r="CH255" s="41"/>
      <c r="CI255" s="41"/>
      <c r="CJ255" s="41"/>
      <c r="CK255" s="41"/>
      <c r="CL255" s="41"/>
      <c r="CM255" s="41"/>
      <c r="CN255" s="41"/>
      <c r="CO255" s="41"/>
      <c r="CP255" s="41"/>
      <c r="CQ255" s="41"/>
      <c r="CR255" s="41"/>
      <c r="CS255" s="41"/>
      <c r="CT255" s="41"/>
      <c r="CU255" s="41"/>
      <c r="CV255" s="41"/>
      <c r="CW255" s="87"/>
      <c r="CX255" s="21"/>
      <c r="CY255" s="21"/>
      <c r="CZ255" s="21"/>
      <c r="DA255" s="21"/>
      <c r="DB255" s="21"/>
      <c r="DC255" s="21"/>
      <c r="DD255" s="21"/>
      <c r="DE255" s="21"/>
      <c r="DF255" s="21"/>
      <c r="DG255" s="21"/>
      <c r="DH255" s="21"/>
      <c r="DI255" s="21"/>
      <c r="DJ255" s="21"/>
      <c r="DK255" s="21"/>
      <c r="DL255" s="21"/>
      <c r="DM255" s="21"/>
      <c r="DN255" s="21"/>
      <c r="DO255" s="21"/>
      <c r="DP255" s="21"/>
      <c r="DQ255" s="21"/>
      <c r="DR255" s="21"/>
      <c r="DS255" s="21"/>
      <c r="DT255" s="21"/>
      <c r="DU255" s="21"/>
      <c r="DV255" s="21"/>
      <c r="DW255" s="21"/>
      <c r="DX255" s="21"/>
      <c r="DY255" s="21"/>
      <c r="DZ255" s="21"/>
      <c r="EA255" s="21"/>
    </row>
    <row r="256" spans="1:131">
      <c r="A256" s="21" t="s">
        <v>603</v>
      </c>
      <c r="B256" s="21"/>
      <c r="C256" s="51">
        <v>1.6055346059078448</v>
      </c>
      <c r="D256" s="51">
        <v>0.48460592762557725</v>
      </c>
      <c r="E256" s="51">
        <v>9.6921185525115458E-2</v>
      </c>
      <c r="F256" s="51">
        <v>0.58152711315069272</v>
      </c>
      <c r="G256" s="51">
        <v>0.65683545435748392</v>
      </c>
      <c r="H256" s="51">
        <v>0.97294107621372017</v>
      </c>
      <c r="I256" s="51">
        <v>3172.8855251423124</v>
      </c>
      <c r="J256" s="51">
        <v>8.4320728799718179</v>
      </c>
      <c r="K256" s="51">
        <v>23.809104915222353</v>
      </c>
      <c r="L256" s="79">
        <v>1.420133054139552</v>
      </c>
      <c r="M256" s="51">
        <v>1.3703467497529969E-2</v>
      </c>
      <c r="N256" s="51">
        <v>3.0181862185274126E-4</v>
      </c>
      <c r="O256" s="51">
        <v>0.10067526262996179</v>
      </c>
      <c r="P256" s="51">
        <v>9.0523392056245461E-2</v>
      </c>
      <c r="Q256" s="51">
        <v>0.104169152916073</v>
      </c>
      <c r="R256" s="51">
        <v>9.6910746469540815E-2</v>
      </c>
      <c r="S256" s="51">
        <v>9.8940132515212734E-2</v>
      </c>
      <c r="T256" s="51">
        <v>9.7937338113831832E-2</v>
      </c>
      <c r="U256" s="51">
        <v>9.3042143015327192E-2</v>
      </c>
      <c r="V256" s="51">
        <v>9.6946379855880796E-2</v>
      </c>
      <c r="W256" s="51">
        <v>9.057890780583569E-2</v>
      </c>
      <c r="X256" s="51">
        <v>0.10327716667850967</v>
      </c>
      <c r="Y256" s="51">
        <v>9.1394677425040038E-2</v>
      </c>
      <c r="Z256" s="51">
        <v>9.950491178003365E-2</v>
      </c>
      <c r="AA256" s="51"/>
      <c r="AB256" s="51">
        <v>4.2742657189947263E-2</v>
      </c>
      <c r="AC256" s="51">
        <v>3.6723236538798651E-2</v>
      </c>
      <c r="AD256" s="51">
        <v>3.5225315363250576E-2</v>
      </c>
      <c r="AE256" s="51">
        <v>3.6781101941593897E-2</v>
      </c>
      <c r="AF256" s="51">
        <v>3.6087192507032594E-2</v>
      </c>
      <c r="AG256" s="51">
        <v>3.1665510680565404E-2</v>
      </c>
      <c r="AH256" s="51">
        <v>3.7179334727701102E-2</v>
      </c>
      <c r="AI256" s="51">
        <v>3.0490815163705772E-2</v>
      </c>
      <c r="AJ256" s="51">
        <v>3.7537500836838156E-2</v>
      </c>
      <c r="AK256" s="51">
        <v>3.3714531326987367E-2</v>
      </c>
      <c r="AL256" s="51">
        <v>4.0450509612203263E-2</v>
      </c>
      <c r="AM256" s="41">
        <v>4.3036688757727905E-2</v>
      </c>
      <c r="AN256" s="41"/>
      <c r="AO256" s="41"/>
      <c r="AP256" s="41"/>
      <c r="AQ256" s="41"/>
      <c r="AR256" s="41"/>
      <c r="AS256" s="87"/>
      <c r="AT256" s="41"/>
      <c r="AU256" s="41"/>
      <c r="AV256" s="41"/>
      <c r="AW256" s="41"/>
      <c r="AX256" s="41"/>
      <c r="AY256" s="41"/>
      <c r="AZ256" s="87"/>
      <c r="BA256" s="41"/>
      <c r="BB256" s="41"/>
      <c r="BC256" s="41"/>
      <c r="BD256" s="41"/>
      <c r="BE256" s="41"/>
      <c r="BF256" s="41"/>
      <c r="BG256" s="41"/>
      <c r="BH256" s="87"/>
      <c r="BI256" s="41"/>
      <c r="BJ256" s="41"/>
      <c r="BK256" s="41"/>
      <c r="BL256" s="41"/>
      <c r="BM256" s="41"/>
      <c r="BN256" s="41"/>
      <c r="BO256" s="41"/>
      <c r="BP256" s="41"/>
      <c r="BQ256" s="41"/>
      <c r="BR256" s="41"/>
      <c r="BS256" s="41"/>
      <c r="BT256" s="41"/>
      <c r="BU256" s="41"/>
      <c r="BV256" s="41"/>
      <c r="BW256" s="41"/>
      <c r="BX256" s="41"/>
      <c r="BY256" s="41"/>
      <c r="BZ256" s="41"/>
      <c r="CA256" s="41"/>
      <c r="CB256" s="41"/>
      <c r="CC256" s="41"/>
      <c r="CD256" s="87"/>
      <c r="CE256" s="41"/>
      <c r="CF256" s="41"/>
      <c r="CG256" s="41"/>
      <c r="CH256" s="41"/>
      <c r="CI256" s="41"/>
      <c r="CJ256" s="41"/>
      <c r="CK256" s="41"/>
      <c r="CL256" s="41"/>
      <c r="CM256" s="41"/>
      <c r="CN256" s="41"/>
      <c r="CO256" s="41"/>
      <c r="CP256" s="41"/>
      <c r="CQ256" s="41"/>
      <c r="CR256" s="41"/>
      <c r="CS256" s="41"/>
      <c r="CT256" s="41"/>
      <c r="CU256" s="41"/>
      <c r="CV256" s="41"/>
      <c r="CW256" s="87"/>
      <c r="CX256" s="21"/>
      <c r="CY256" s="21"/>
      <c r="CZ256" s="21"/>
      <c r="DA256" s="21"/>
      <c r="DB256" s="21"/>
      <c r="DC256" s="21"/>
      <c r="DD256" s="21"/>
      <c r="DE256" s="21"/>
      <c r="DF256" s="21"/>
      <c r="DG256" s="21"/>
      <c r="DH256" s="21"/>
      <c r="DI256" s="21"/>
      <c r="DJ256" s="21"/>
      <c r="DK256" s="21"/>
      <c r="DL256" s="21"/>
      <c r="DM256" s="21"/>
      <c r="DN256" s="21"/>
      <c r="DO256" s="21"/>
      <c r="DP256" s="21"/>
      <c r="DQ256" s="21"/>
      <c r="DR256" s="21"/>
      <c r="DS256" s="21"/>
      <c r="DT256" s="21"/>
      <c r="DU256" s="21"/>
      <c r="DV256" s="21"/>
      <c r="DW256" s="21"/>
      <c r="DX256" s="21"/>
      <c r="DY256" s="21"/>
      <c r="DZ256" s="21"/>
      <c r="EA256" s="21"/>
    </row>
    <row r="257" spans="1:131">
      <c r="A257" s="21" t="s">
        <v>609</v>
      </c>
      <c r="B257" s="21"/>
      <c r="C257" s="51">
        <v>1.6055346059078448</v>
      </c>
      <c r="D257" s="51">
        <v>0.48460592762557725</v>
      </c>
      <c r="E257" s="51">
        <v>9.6921185525115458E-2</v>
      </c>
      <c r="F257" s="51">
        <v>0.58152711315069272</v>
      </c>
      <c r="G257" s="51">
        <v>0.65683545435748392</v>
      </c>
      <c r="H257" s="51">
        <v>0.97294107621372017</v>
      </c>
      <c r="I257" s="51">
        <v>3172.8855251423124</v>
      </c>
      <c r="J257" s="51">
        <v>8.4320728799718179</v>
      </c>
      <c r="K257" s="51">
        <v>23.809104915222353</v>
      </c>
      <c r="L257" s="79">
        <v>1.420133054139552</v>
      </c>
      <c r="M257" s="51">
        <v>1.3703467497529969E-2</v>
      </c>
      <c r="N257" s="51">
        <v>3.0181862185274126E-4</v>
      </c>
      <c r="O257" s="51">
        <v>0.10067526262996179</v>
      </c>
      <c r="P257" s="51">
        <v>9.0523392056245461E-2</v>
      </c>
      <c r="Q257" s="51">
        <v>0.104169152916073</v>
      </c>
      <c r="R257" s="51">
        <v>9.6910746469540815E-2</v>
      </c>
      <c r="S257" s="51">
        <v>9.8940132515212734E-2</v>
      </c>
      <c r="T257" s="51">
        <v>9.7937338113831832E-2</v>
      </c>
      <c r="U257" s="51">
        <v>9.3042143015327192E-2</v>
      </c>
      <c r="V257" s="51">
        <v>9.6946379855880796E-2</v>
      </c>
      <c r="W257" s="51">
        <v>9.057890780583569E-2</v>
      </c>
      <c r="X257" s="51">
        <v>0.10327716667850967</v>
      </c>
      <c r="Y257" s="51">
        <v>9.1394677425040038E-2</v>
      </c>
      <c r="Z257" s="51">
        <v>9.950491178003365E-2</v>
      </c>
      <c r="AA257" s="51"/>
      <c r="AB257" s="51">
        <v>4.2742657189947263E-2</v>
      </c>
      <c r="AC257" s="51">
        <v>3.6723236538798651E-2</v>
      </c>
      <c r="AD257" s="51">
        <v>3.5225315363250576E-2</v>
      </c>
      <c r="AE257" s="51">
        <v>3.6781101941593897E-2</v>
      </c>
      <c r="AF257" s="51">
        <v>3.6087192507032594E-2</v>
      </c>
      <c r="AG257" s="51">
        <v>3.1665510680565404E-2</v>
      </c>
      <c r="AH257" s="51">
        <v>3.7179334727701102E-2</v>
      </c>
      <c r="AI257" s="51">
        <v>3.0490815163705772E-2</v>
      </c>
      <c r="AJ257" s="51">
        <v>3.7537500836838156E-2</v>
      </c>
      <c r="AK257" s="51">
        <v>3.3714531326987367E-2</v>
      </c>
      <c r="AL257" s="51">
        <v>4.0450509612203263E-2</v>
      </c>
      <c r="AM257" s="41">
        <v>4.3036688757727905E-2</v>
      </c>
      <c r="AN257" s="41"/>
      <c r="AO257" s="41"/>
      <c r="AP257" s="41"/>
      <c r="AQ257" s="41"/>
      <c r="AR257" s="41"/>
      <c r="AS257" s="41"/>
      <c r="AT257" s="41"/>
      <c r="AU257" s="41"/>
      <c r="AV257" s="41"/>
      <c r="AW257" s="41"/>
      <c r="AX257" s="41"/>
      <c r="AY257" s="41"/>
      <c r="AZ257" s="41"/>
      <c r="BA257" s="41"/>
      <c r="BB257" s="41"/>
      <c r="BC257" s="41"/>
      <c r="BD257" s="41"/>
      <c r="BE257" s="41"/>
      <c r="BF257" s="41"/>
      <c r="BG257" s="41"/>
      <c r="BH257" s="41"/>
      <c r="BI257" s="41"/>
      <c r="BJ257" s="41"/>
      <c r="BK257" s="41"/>
      <c r="BL257" s="41"/>
      <c r="BM257" s="41"/>
      <c r="BN257" s="41"/>
      <c r="BO257" s="41"/>
      <c r="BP257" s="41"/>
      <c r="BQ257" s="41"/>
      <c r="BR257" s="41"/>
      <c r="BS257" s="41"/>
      <c r="BT257" s="41"/>
      <c r="BU257" s="41"/>
      <c r="BV257" s="41"/>
      <c r="BW257" s="41"/>
      <c r="BX257" s="41"/>
      <c r="BY257" s="41"/>
      <c r="BZ257" s="41"/>
      <c r="CA257" s="41"/>
      <c r="CB257" s="41"/>
      <c r="CC257" s="41"/>
      <c r="CD257" s="41"/>
      <c r="CE257" s="41"/>
      <c r="CF257" s="41"/>
      <c r="CG257" s="41"/>
      <c r="CH257" s="41"/>
      <c r="CI257" s="41"/>
      <c r="CJ257" s="41"/>
      <c r="CK257" s="41"/>
      <c r="CL257" s="41"/>
      <c r="CM257" s="41"/>
      <c r="CN257" s="41"/>
      <c r="CO257" s="41"/>
      <c r="CP257" s="41"/>
      <c r="CQ257" s="41"/>
      <c r="CR257" s="41"/>
      <c r="CS257" s="41"/>
      <c r="CT257" s="41"/>
      <c r="CU257" s="41"/>
      <c r="CV257" s="41"/>
      <c r="CW257" s="41"/>
      <c r="CX257" s="21"/>
      <c r="CY257" s="21"/>
      <c r="CZ257" s="21"/>
      <c r="DA257" s="21"/>
      <c r="DB257" s="21"/>
      <c r="DC257" s="21"/>
      <c r="DD257" s="21"/>
      <c r="DE257" s="21"/>
      <c r="DF257" s="21"/>
      <c r="DG257" s="21"/>
      <c r="DH257" s="21"/>
      <c r="DI257" s="21"/>
      <c r="DJ257" s="21"/>
      <c r="DK257" s="21"/>
      <c r="DL257" s="21"/>
      <c r="DM257" s="21"/>
      <c r="DN257" s="21"/>
      <c r="DO257" s="21"/>
      <c r="DP257" s="21"/>
      <c r="DQ257" s="21"/>
      <c r="DR257" s="21"/>
      <c r="DS257" s="21"/>
      <c r="DT257" s="21"/>
      <c r="DU257" s="21"/>
      <c r="DV257" s="21"/>
      <c r="DW257" s="21"/>
      <c r="DX257" s="21"/>
      <c r="DY257" s="21"/>
      <c r="DZ257" s="21"/>
      <c r="EA257" s="21"/>
    </row>
    <row r="258" spans="1:131">
      <c r="A258" s="21" t="s">
        <v>613</v>
      </c>
      <c r="B258" s="21"/>
      <c r="C258" s="51">
        <v>1.6055346059078448</v>
      </c>
      <c r="D258" s="51">
        <v>0.48460592762557725</v>
      </c>
      <c r="E258" s="51">
        <v>9.6921185525115458E-2</v>
      </c>
      <c r="F258" s="51">
        <v>0.58152711315069272</v>
      </c>
      <c r="G258" s="51">
        <v>0.65683545435748392</v>
      </c>
      <c r="H258" s="51">
        <v>0.97294107621372017</v>
      </c>
      <c r="I258" s="51">
        <v>3172.8855251423124</v>
      </c>
      <c r="J258" s="51">
        <v>8.4320728799718179</v>
      </c>
      <c r="K258" s="51">
        <v>23.809104915222353</v>
      </c>
      <c r="L258" s="79">
        <v>1.420133054139552</v>
      </c>
      <c r="M258" s="51">
        <v>1.3703467497529969E-2</v>
      </c>
      <c r="N258" s="51">
        <v>3.0181862185274126E-4</v>
      </c>
      <c r="O258" s="51">
        <v>0.10067526262996179</v>
      </c>
      <c r="P258" s="51">
        <v>9.0523392056245461E-2</v>
      </c>
      <c r="Q258" s="51">
        <v>0.104169152916073</v>
      </c>
      <c r="R258" s="51">
        <v>9.6910746469540815E-2</v>
      </c>
      <c r="S258" s="51">
        <v>9.8940132515212734E-2</v>
      </c>
      <c r="T258" s="51">
        <v>9.7937338113831832E-2</v>
      </c>
      <c r="U258" s="51">
        <v>9.3042143015327192E-2</v>
      </c>
      <c r="V258" s="51">
        <v>9.6946379855880796E-2</v>
      </c>
      <c r="W258" s="51">
        <v>9.057890780583569E-2</v>
      </c>
      <c r="X258" s="51">
        <v>0.10327716667850967</v>
      </c>
      <c r="Y258" s="51">
        <v>9.1394677425040038E-2</v>
      </c>
      <c r="Z258" s="51">
        <v>9.950491178003365E-2</v>
      </c>
      <c r="AA258" s="51"/>
      <c r="AB258" s="51">
        <v>4.2742657189947263E-2</v>
      </c>
      <c r="AC258" s="51">
        <v>3.6723236538798651E-2</v>
      </c>
      <c r="AD258" s="51">
        <v>3.5225315363250576E-2</v>
      </c>
      <c r="AE258" s="51">
        <v>3.6781101941593897E-2</v>
      </c>
      <c r="AF258" s="51">
        <v>3.6087192507032594E-2</v>
      </c>
      <c r="AG258" s="51">
        <v>3.1665510680565404E-2</v>
      </c>
      <c r="AH258" s="51">
        <v>3.7179334727701102E-2</v>
      </c>
      <c r="AI258" s="51">
        <v>3.0490815163705772E-2</v>
      </c>
      <c r="AJ258" s="51">
        <v>3.7537500836838156E-2</v>
      </c>
      <c r="AK258" s="51">
        <v>3.3714531326987367E-2</v>
      </c>
      <c r="AL258" s="51">
        <v>4.0450509612203263E-2</v>
      </c>
      <c r="AM258" s="41">
        <v>4.3036688757727905E-2</v>
      </c>
      <c r="AN258" s="41"/>
      <c r="AO258" s="41"/>
      <c r="AP258" s="41"/>
      <c r="AQ258" s="41"/>
      <c r="AR258" s="41"/>
      <c r="AS258" s="41"/>
      <c r="AT258" s="41"/>
      <c r="AU258" s="41"/>
      <c r="AV258" s="41"/>
      <c r="AW258" s="41"/>
      <c r="AX258" s="41"/>
      <c r="AY258" s="41"/>
      <c r="AZ258" s="41"/>
      <c r="BA258" s="41"/>
      <c r="BB258" s="41"/>
      <c r="BC258" s="41"/>
      <c r="BD258" s="41"/>
      <c r="BE258" s="41"/>
      <c r="BF258" s="41"/>
      <c r="BG258" s="41"/>
      <c r="BH258" s="41"/>
      <c r="BI258" s="41"/>
      <c r="BJ258" s="41"/>
      <c r="BK258" s="41"/>
      <c r="BL258" s="41"/>
      <c r="BM258" s="41"/>
      <c r="BN258" s="41"/>
      <c r="BO258" s="41"/>
      <c r="BP258" s="41"/>
      <c r="BQ258" s="41"/>
      <c r="BR258" s="41"/>
      <c r="BS258" s="41"/>
      <c r="BT258" s="41"/>
      <c r="BU258" s="41"/>
      <c r="BV258" s="41"/>
      <c r="BW258" s="41"/>
      <c r="BX258" s="41"/>
      <c r="BY258" s="41"/>
      <c r="BZ258" s="41"/>
      <c r="CA258" s="41"/>
      <c r="CB258" s="41"/>
      <c r="CC258" s="41"/>
      <c r="CD258" s="41"/>
      <c r="CE258" s="41"/>
      <c r="CF258" s="41"/>
      <c r="CG258" s="41"/>
      <c r="CH258" s="41"/>
      <c r="CI258" s="41"/>
      <c r="CJ258" s="41"/>
      <c r="CK258" s="41"/>
      <c r="CL258" s="41"/>
      <c r="CM258" s="41"/>
      <c r="CN258" s="41"/>
      <c r="CO258" s="41"/>
      <c r="CP258" s="41"/>
      <c r="CQ258" s="41"/>
      <c r="CR258" s="41"/>
      <c r="CS258" s="41"/>
      <c r="CT258" s="41"/>
      <c r="CU258" s="41"/>
      <c r="CV258" s="41"/>
      <c r="CW258" s="41"/>
      <c r="CX258" s="21"/>
      <c r="CY258" s="21"/>
      <c r="CZ258" s="21"/>
      <c r="DA258" s="21"/>
      <c r="DB258" s="21"/>
      <c r="DC258" s="21"/>
      <c r="DD258" s="21"/>
      <c r="DE258" s="21"/>
      <c r="DF258" s="21"/>
      <c r="DG258" s="21"/>
      <c r="DH258" s="21"/>
      <c r="DI258" s="21"/>
      <c r="DJ258" s="21"/>
      <c r="DK258" s="21"/>
      <c r="DL258" s="21"/>
      <c r="DM258" s="21"/>
      <c r="DN258" s="21"/>
      <c r="DO258" s="21"/>
      <c r="DP258" s="21"/>
      <c r="DQ258" s="21"/>
      <c r="DR258" s="21"/>
      <c r="DS258" s="21"/>
      <c r="DT258" s="21"/>
      <c r="DU258" s="21"/>
      <c r="DV258" s="21"/>
      <c r="DW258" s="21"/>
      <c r="DX258" s="21"/>
      <c r="DY258" s="21"/>
      <c r="DZ258" s="21"/>
      <c r="EA258" s="21"/>
    </row>
    <row r="259" spans="1:131">
      <c r="A259" s="21" t="s">
        <v>612</v>
      </c>
      <c r="B259" s="21"/>
      <c r="C259" s="51">
        <v>1.6055346059078448</v>
      </c>
      <c r="D259" s="51">
        <v>0.48460592762557725</v>
      </c>
      <c r="E259" s="51">
        <v>9.6921185525115458E-2</v>
      </c>
      <c r="F259" s="51">
        <v>0.58152711315069272</v>
      </c>
      <c r="G259" s="51">
        <v>0.65683545435748392</v>
      </c>
      <c r="H259" s="51">
        <v>0.97294107621372017</v>
      </c>
      <c r="I259" s="51">
        <v>3172.8855251423124</v>
      </c>
      <c r="J259" s="51">
        <v>8.4320728799718179</v>
      </c>
      <c r="K259" s="51">
        <v>23.809104915222353</v>
      </c>
      <c r="L259" s="79">
        <v>1.420133054139552</v>
      </c>
      <c r="M259" s="51">
        <v>1.3703467497529969E-2</v>
      </c>
      <c r="N259" s="51">
        <v>3.0181862185274126E-4</v>
      </c>
      <c r="O259" s="51">
        <v>0.10067526262996179</v>
      </c>
      <c r="P259" s="51">
        <v>9.0523392056245461E-2</v>
      </c>
      <c r="Q259" s="51">
        <v>0.104169152916073</v>
      </c>
      <c r="R259" s="51">
        <v>9.6910746469540815E-2</v>
      </c>
      <c r="S259" s="51">
        <v>9.8940132515212734E-2</v>
      </c>
      <c r="T259" s="51">
        <v>9.7937338113831832E-2</v>
      </c>
      <c r="U259" s="51">
        <v>9.3042143015327192E-2</v>
      </c>
      <c r="V259" s="51">
        <v>9.6946379855880796E-2</v>
      </c>
      <c r="W259" s="51">
        <v>9.057890780583569E-2</v>
      </c>
      <c r="X259" s="51">
        <v>0.10327716667850967</v>
      </c>
      <c r="Y259" s="51">
        <v>9.1394677425040038E-2</v>
      </c>
      <c r="Z259" s="51">
        <v>9.950491178003365E-2</v>
      </c>
      <c r="AA259" s="51"/>
      <c r="AB259" s="51">
        <v>4.2742657189947263E-2</v>
      </c>
      <c r="AC259" s="51">
        <v>3.6723236538798651E-2</v>
      </c>
      <c r="AD259" s="51">
        <v>3.5225315363250576E-2</v>
      </c>
      <c r="AE259" s="51">
        <v>3.6781101941593897E-2</v>
      </c>
      <c r="AF259" s="51">
        <v>3.6087192507032594E-2</v>
      </c>
      <c r="AG259" s="51">
        <v>3.1665510680565404E-2</v>
      </c>
      <c r="AH259" s="51">
        <v>3.7179334727701102E-2</v>
      </c>
      <c r="AI259" s="51">
        <v>3.0490815163705772E-2</v>
      </c>
      <c r="AJ259" s="51">
        <v>3.7537500836838156E-2</v>
      </c>
      <c r="AK259" s="51">
        <v>3.3714531326987367E-2</v>
      </c>
      <c r="AL259" s="51">
        <v>4.0450509612203263E-2</v>
      </c>
      <c r="AM259" s="41">
        <v>4.3036688757727905E-2</v>
      </c>
      <c r="AN259" s="41"/>
      <c r="AO259" s="41"/>
      <c r="AP259" s="41"/>
      <c r="AQ259" s="41"/>
      <c r="AR259" s="41"/>
      <c r="AS259" s="41"/>
      <c r="AT259" s="41"/>
      <c r="AU259" s="41"/>
      <c r="AV259" s="41"/>
      <c r="AW259" s="41"/>
      <c r="AX259" s="41"/>
      <c r="AY259" s="41"/>
      <c r="AZ259" s="41"/>
      <c r="BA259" s="41"/>
      <c r="BB259" s="41"/>
      <c r="BC259" s="41"/>
      <c r="BD259" s="41"/>
      <c r="BE259" s="41"/>
      <c r="BF259" s="41"/>
      <c r="BG259" s="41"/>
      <c r="BH259" s="41"/>
      <c r="BI259" s="41"/>
      <c r="BJ259" s="41"/>
      <c r="BK259" s="41"/>
      <c r="BL259" s="41"/>
      <c r="BM259" s="41"/>
      <c r="BN259" s="41"/>
      <c r="BO259" s="41"/>
      <c r="BP259" s="41"/>
      <c r="BQ259" s="41"/>
      <c r="BR259" s="41"/>
      <c r="BS259" s="41"/>
      <c r="BT259" s="41"/>
      <c r="BU259" s="41"/>
      <c r="BV259" s="41"/>
      <c r="BW259" s="41"/>
      <c r="BX259" s="41"/>
      <c r="BY259" s="41"/>
      <c r="BZ259" s="41"/>
      <c r="CA259" s="41"/>
      <c r="CB259" s="41"/>
      <c r="CC259" s="41"/>
      <c r="CD259" s="41"/>
      <c r="CE259" s="41"/>
      <c r="CF259" s="41"/>
      <c r="CG259" s="41"/>
      <c r="CH259" s="41"/>
      <c r="CI259" s="41"/>
      <c r="CJ259" s="41"/>
      <c r="CK259" s="41"/>
      <c r="CL259" s="41"/>
      <c r="CM259" s="41"/>
      <c r="CN259" s="41"/>
      <c r="CO259" s="41"/>
      <c r="CP259" s="41"/>
      <c r="CQ259" s="41"/>
      <c r="CR259" s="41"/>
      <c r="CS259" s="41"/>
      <c r="CT259" s="41"/>
      <c r="CU259" s="41"/>
      <c r="CV259" s="41"/>
      <c r="CW259" s="41"/>
      <c r="CX259" s="21"/>
      <c r="CY259" s="21"/>
      <c r="CZ259" s="21"/>
      <c r="DA259" s="21"/>
      <c r="DB259" s="21"/>
      <c r="DC259" s="21"/>
      <c r="DD259" s="21"/>
      <c r="DE259" s="21"/>
      <c r="DF259" s="21"/>
      <c r="DG259" s="21"/>
      <c r="DH259" s="21"/>
      <c r="DI259" s="21"/>
      <c r="DJ259" s="21"/>
      <c r="DK259" s="21"/>
      <c r="DL259" s="21"/>
      <c r="DM259" s="21"/>
      <c r="DN259" s="21"/>
      <c r="DO259" s="21"/>
      <c r="DP259" s="21"/>
      <c r="DQ259" s="21"/>
      <c r="DR259" s="21"/>
      <c r="DS259" s="21"/>
      <c r="DT259" s="21"/>
      <c r="DU259" s="21"/>
      <c r="DV259" s="21"/>
      <c r="DW259" s="21"/>
      <c r="DX259" s="21"/>
      <c r="DY259" s="21"/>
      <c r="DZ259" s="21"/>
      <c r="EA259" s="21"/>
    </row>
    <row r="260" spans="1:131">
      <c r="A260" s="21" t="s">
        <v>614</v>
      </c>
      <c r="B260" s="21"/>
      <c r="C260" s="51">
        <v>1.6055346059078448</v>
      </c>
      <c r="D260" s="51">
        <v>0.48460592762557725</v>
      </c>
      <c r="E260" s="51">
        <v>9.6921185525115458E-2</v>
      </c>
      <c r="F260" s="51">
        <v>0.58152711315069272</v>
      </c>
      <c r="G260" s="51">
        <v>0.65683545435748392</v>
      </c>
      <c r="H260" s="51">
        <v>0.97294107621372017</v>
      </c>
      <c r="I260" s="51">
        <v>3172.8855251423124</v>
      </c>
      <c r="J260" s="51">
        <v>8.4320728799718179</v>
      </c>
      <c r="K260" s="51">
        <v>23.809104915222353</v>
      </c>
      <c r="L260" s="79">
        <v>1.420133054139552</v>
      </c>
      <c r="M260" s="51">
        <v>1.3703467497529969E-2</v>
      </c>
      <c r="N260" s="51">
        <v>3.0181862185274126E-4</v>
      </c>
      <c r="O260" s="51">
        <v>0.10067526262996179</v>
      </c>
      <c r="P260" s="51">
        <v>9.0523392056245461E-2</v>
      </c>
      <c r="Q260" s="51">
        <v>0.104169152916073</v>
      </c>
      <c r="R260" s="51">
        <v>9.6910746469540815E-2</v>
      </c>
      <c r="S260" s="51">
        <v>9.8940132515212734E-2</v>
      </c>
      <c r="T260" s="51">
        <v>9.7937338113831832E-2</v>
      </c>
      <c r="U260" s="51">
        <v>9.3042143015327192E-2</v>
      </c>
      <c r="V260" s="51">
        <v>9.6946379855880796E-2</v>
      </c>
      <c r="W260" s="51">
        <v>9.057890780583569E-2</v>
      </c>
      <c r="X260" s="51">
        <v>0.10327716667850967</v>
      </c>
      <c r="Y260" s="51">
        <v>9.1394677425040038E-2</v>
      </c>
      <c r="Z260" s="51">
        <v>9.950491178003365E-2</v>
      </c>
      <c r="AA260" s="51"/>
      <c r="AB260" s="51">
        <v>4.2742657189947263E-2</v>
      </c>
      <c r="AC260" s="51">
        <v>3.6723236538798651E-2</v>
      </c>
      <c r="AD260" s="51">
        <v>3.5225315363250576E-2</v>
      </c>
      <c r="AE260" s="51">
        <v>3.6781101941593897E-2</v>
      </c>
      <c r="AF260" s="51">
        <v>3.6087192507032594E-2</v>
      </c>
      <c r="AG260" s="51">
        <v>3.1665510680565404E-2</v>
      </c>
      <c r="AH260" s="51">
        <v>3.7179334727701102E-2</v>
      </c>
      <c r="AI260" s="51">
        <v>3.0490815163705772E-2</v>
      </c>
      <c r="AJ260" s="51">
        <v>3.7537500836838156E-2</v>
      </c>
      <c r="AK260" s="51">
        <v>3.3714531326987367E-2</v>
      </c>
      <c r="AL260" s="51">
        <v>4.0450509612203263E-2</v>
      </c>
      <c r="AM260" s="41">
        <v>4.3036688757727905E-2</v>
      </c>
      <c r="AN260" s="41"/>
      <c r="AO260" s="41"/>
      <c r="AP260" s="41"/>
      <c r="AQ260" s="41"/>
      <c r="AR260" s="41"/>
      <c r="AS260" s="41"/>
      <c r="AT260" s="41"/>
      <c r="AU260" s="41"/>
      <c r="AV260" s="41"/>
      <c r="AW260" s="41"/>
      <c r="AX260" s="41"/>
      <c r="AY260" s="41"/>
      <c r="AZ260" s="41"/>
      <c r="BA260" s="41"/>
      <c r="BB260" s="41"/>
      <c r="BC260" s="41"/>
      <c r="BD260" s="41"/>
      <c r="BE260" s="41"/>
      <c r="BF260" s="41"/>
      <c r="BG260" s="41"/>
      <c r="BH260" s="41"/>
      <c r="BI260" s="41"/>
      <c r="BJ260" s="41"/>
      <c r="BK260" s="41"/>
      <c r="BL260" s="41"/>
      <c r="BM260" s="41"/>
      <c r="BN260" s="41"/>
      <c r="BO260" s="41"/>
      <c r="BP260" s="41"/>
      <c r="BQ260" s="41"/>
      <c r="BR260" s="41"/>
      <c r="BS260" s="41"/>
      <c r="BT260" s="41"/>
      <c r="BU260" s="41"/>
      <c r="BV260" s="41"/>
      <c r="BW260" s="41"/>
      <c r="BX260" s="41"/>
      <c r="BY260" s="41"/>
      <c r="BZ260" s="41"/>
      <c r="CA260" s="41"/>
      <c r="CB260" s="41"/>
      <c r="CC260" s="41"/>
      <c r="CD260" s="41"/>
      <c r="CE260" s="41"/>
      <c r="CF260" s="41"/>
      <c r="CG260" s="41"/>
      <c r="CH260" s="41"/>
      <c r="CI260" s="41"/>
      <c r="CJ260" s="41"/>
      <c r="CK260" s="41"/>
      <c r="CL260" s="41"/>
      <c r="CM260" s="41"/>
      <c r="CN260" s="41"/>
      <c r="CO260" s="41"/>
      <c r="CP260" s="41"/>
      <c r="CQ260" s="41"/>
      <c r="CR260" s="41"/>
      <c r="CS260" s="41"/>
      <c r="CT260" s="41"/>
      <c r="CU260" s="41"/>
      <c r="CV260" s="41"/>
      <c r="CW260" s="41"/>
      <c r="CX260" s="21"/>
      <c r="CY260" s="21"/>
      <c r="CZ260" s="21"/>
      <c r="DA260" s="21"/>
      <c r="DB260" s="21"/>
      <c r="DC260" s="21"/>
      <c r="DD260" s="21"/>
      <c r="DE260" s="21"/>
      <c r="DF260" s="21"/>
      <c r="DG260" s="21"/>
      <c r="DH260" s="21"/>
      <c r="DI260" s="21"/>
      <c r="DJ260" s="21"/>
      <c r="DK260" s="21"/>
      <c r="DL260" s="21"/>
      <c r="DM260" s="21"/>
      <c r="DN260" s="21"/>
      <c r="DO260" s="21"/>
      <c r="DP260" s="21"/>
      <c r="DQ260" s="21"/>
      <c r="DR260" s="21"/>
      <c r="DS260" s="21"/>
      <c r="DT260" s="21"/>
      <c r="DU260" s="21"/>
      <c r="DV260" s="21"/>
      <c r="DW260" s="21"/>
      <c r="DX260" s="21"/>
      <c r="DY260" s="21"/>
      <c r="DZ260" s="21"/>
      <c r="EA260" s="21"/>
    </row>
    <row r="261" spans="1:131">
      <c r="A261" s="21" t="s">
        <v>615</v>
      </c>
      <c r="B261" s="21"/>
      <c r="C261" s="51">
        <v>1.6055346059078448</v>
      </c>
      <c r="D261" s="51">
        <v>0.48460592762557725</v>
      </c>
      <c r="E261" s="51">
        <v>9.6921185525115458E-2</v>
      </c>
      <c r="F261" s="51">
        <v>0.58152711315069272</v>
      </c>
      <c r="G261" s="51">
        <v>0.65683545435748392</v>
      </c>
      <c r="H261" s="51">
        <v>0.97294107621372017</v>
      </c>
      <c r="I261" s="51">
        <v>3172.8855251423124</v>
      </c>
      <c r="J261" s="51">
        <v>8.4320728799718179</v>
      </c>
      <c r="K261" s="51">
        <v>23.809104915222353</v>
      </c>
      <c r="L261" s="79">
        <v>1.420133054139552</v>
      </c>
      <c r="M261" s="51">
        <v>1.3703467497529969E-2</v>
      </c>
      <c r="N261" s="51">
        <v>3.0181862185274126E-4</v>
      </c>
      <c r="O261" s="51">
        <v>0.10067526262996179</v>
      </c>
      <c r="P261" s="51">
        <v>9.0523392056245461E-2</v>
      </c>
      <c r="Q261" s="51">
        <v>0.104169152916073</v>
      </c>
      <c r="R261" s="51">
        <v>9.6910746469540815E-2</v>
      </c>
      <c r="S261" s="51">
        <v>9.8940132515212734E-2</v>
      </c>
      <c r="T261" s="51">
        <v>9.7937338113831832E-2</v>
      </c>
      <c r="U261" s="51">
        <v>9.3042143015327192E-2</v>
      </c>
      <c r="V261" s="51">
        <v>9.6946379855880796E-2</v>
      </c>
      <c r="W261" s="51">
        <v>9.057890780583569E-2</v>
      </c>
      <c r="X261" s="51">
        <v>0.10327716667850967</v>
      </c>
      <c r="Y261" s="51">
        <v>9.1394677425040038E-2</v>
      </c>
      <c r="Z261" s="51">
        <v>9.950491178003365E-2</v>
      </c>
      <c r="AA261" s="51"/>
      <c r="AB261" s="51">
        <v>4.2742657189947263E-2</v>
      </c>
      <c r="AC261" s="51">
        <v>3.6723236538798651E-2</v>
      </c>
      <c r="AD261" s="51">
        <v>3.5225315363250576E-2</v>
      </c>
      <c r="AE261" s="51">
        <v>3.6781101941593897E-2</v>
      </c>
      <c r="AF261" s="51">
        <v>3.6087192507032594E-2</v>
      </c>
      <c r="AG261" s="51">
        <v>3.1665510680565404E-2</v>
      </c>
      <c r="AH261" s="51">
        <v>3.7179334727701102E-2</v>
      </c>
      <c r="AI261" s="51">
        <v>3.0490815163705772E-2</v>
      </c>
      <c r="AJ261" s="51">
        <v>3.7537500836838156E-2</v>
      </c>
      <c r="AK261" s="51">
        <v>3.3714531326987367E-2</v>
      </c>
      <c r="AL261" s="51">
        <v>4.0450509612203263E-2</v>
      </c>
      <c r="AM261" s="41">
        <v>4.3036688757727905E-2</v>
      </c>
      <c r="AN261" s="41"/>
      <c r="AO261" s="41"/>
      <c r="AP261" s="41"/>
      <c r="AQ261" s="41"/>
      <c r="AR261" s="41"/>
      <c r="AS261" s="41"/>
      <c r="AT261" s="41"/>
      <c r="AU261" s="41"/>
      <c r="AV261" s="41"/>
      <c r="AW261" s="41"/>
      <c r="AX261" s="41"/>
      <c r="AY261" s="41"/>
      <c r="AZ261" s="41"/>
      <c r="BA261" s="41"/>
      <c r="BB261" s="41"/>
      <c r="BC261" s="41"/>
      <c r="BD261" s="41"/>
      <c r="BE261" s="41"/>
      <c r="BF261" s="41"/>
      <c r="BG261" s="41"/>
      <c r="BH261" s="41"/>
      <c r="BI261" s="41"/>
      <c r="BJ261" s="41"/>
      <c r="BK261" s="41"/>
      <c r="BL261" s="41"/>
      <c r="BM261" s="41"/>
      <c r="BN261" s="41"/>
      <c r="BO261" s="41"/>
      <c r="BP261" s="41"/>
      <c r="BQ261" s="41"/>
      <c r="BR261" s="41"/>
      <c r="BS261" s="41"/>
      <c r="BT261" s="41"/>
      <c r="BU261" s="41"/>
      <c r="BV261" s="41"/>
      <c r="BW261" s="41"/>
      <c r="BX261" s="41"/>
      <c r="BY261" s="41"/>
      <c r="BZ261" s="41"/>
      <c r="CA261" s="41"/>
      <c r="CB261" s="41"/>
      <c r="CC261" s="41"/>
      <c r="CD261" s="41"/>
      <c r="CE261" s="41"/>
      <c r="CF261" s="41"/>
      <c r="CG261" s="41"/>
      <c r="CH261" s="41"/>
      <c r="CI261" s="41"/>
      <c r="CJ261" s="41"/>
      <c r="CK261" s="41"/>
      <c r="CL261" s="41"/>
      <c r="CM261" s="41"/>
      <c r="CN261" s="41"/>
      <c r="CO261" s="41"/>
      <c r="CP261" s="41"/>
      <c r="CQ261" s="41"/>
      <c r="CR261" s="41"/>
      <c r="CS261" s="41"/>
      <c r="CT261" s="41"/>
      <c r="CU261" s="41"/>
      <c r="CV261" s="41"/>
      <c r="CW261" s="41"/>
      <c r="CX261" s="21"/>
      <c r="CY261" s="21"/>
      <c r="CZ261" s="21"/>
      <c r="DA261" s="21"/>
      <c r="DB261" s="21"/>
      <c r="DC261" s="21"/>
      <c r="DD261" s="21"/>
      <c r="DE261" s="21"/>
      <c r="DF261" s="21"/>
      <c r="DG261" s="21"/>
      <c r="DH261" s="21"/>
      <c r="DI261" s="21"/>
      <c r="DJ261" s="21"/>
      <c r="DK261" s="21"/>
      <c r="DL261" s="21"/>
      <c r="DM261" s="21"/>
      <c r="DN261" s="21"/>
      <c r="DO261" s="21"/>
      <c r="DP261" s="21"/>
      <c r="DQ261" s="21"/>
      <c r="DR261" s="21"/>
      <c r="DS261" s="21"/>
      <c r="DT261" s="21"/>
      <c r="DU261" s="21"/>
      <c r="DV261" s="21"/>
      <c r="DW261" s="21"/>
      <c r="DX261" s="21"/>
      <c r="DY261" s="21"/>
      <c r="DZ261" s="21"/>
      <c r="EA261" s="21"/>
    </row>
    <row r="262" spans="1:131">
      <c r="A262" s="21" t="s">
        <v>616</v>
      </c>
      <c r="B262" s="21"/>
      <c r="C262" s="51">
        <v>1.6055346059078448</v>
      </c>
      <c r="D262" s="51">
        <v>0.48460592762557725</v>
      </c>
      <c r="E262" s="51">
        <v>9.6921185525115458E-2</v>
      </c>
      <c r="F262" s="51">
        <v>0.58152711315069272</v>
      </c>
      <c r="G262" s="51">
        <v>0.65683545435748392</v>
      </c>
      <c r="H262" s="51">
        <v>0.97294107621372017</v>
      </c>
      <c r="I262" s="51">
        <v>3172.8855251423124</v>
      </c>
      <c r="J262" s="51">
        <v>8.4320728799718179</v>
      </c>
      <c r="K262" s="51">
        <v>23.809104915222353</v>
      </c>
      <c r="L262" s="79">
        <v>1.420133054139552</v>
      </c>
      <c r="M262" s="51">
        <v>1.3703467497529969E-2</v>
      </c>
      <c r="N262" s="51">
        <v>3.0181862185274126E-4</v>
      </c>
      <c r="O262" s="51">
        <v>0.10067526262996179</v>
      </c>
      <c r="P262" s="51">
        <v>9.0523392056245461E-2</v>
      </c>
      <c r="Q262" s="51">
        <v>0.104169152916073</v>
      </c>
      <c r="R262" s="51">
        <v>9.6910746469540815E-2</v>
      </c>
      <c r="S262" s="51">
        <v>9.8940132515212734E-2</v>
      </c>
      <c r="T262" s="51">
        <v>9.7937338113831832E-2</v>
      </c>
      <c r="U262" s="51">
        <v>9.3042143015327192E-2</v>
      </c>
      <c r="V262" s="51">
        <v>9.6946379855880796E-2</v>
      </c>
      <c r="W262" s="51">
        <v>9.057890780583569E-2</v>
      </c>
      <c r="X262" s="51">
        <v>0.10327716667850967</v>
      </c>
      <c r="Y262" s="51">
        <v>9.1394677425040038E-2</v>
      </c>
      <c r="Z262" s="51">
        <v>9.950491178003365E-2</v>
      </c>
      <c r="AA262" s="51"/>
      <c r="AB262" s="51">
        <v>4.2742657189947263E-2</v>
      </c>
      <c r="AC262" s="51">
        <v>3.6723236538798651E-2</v>
      </c>
      <c r="AD262" s="51">
        <v>3.5225315363250576E-2</v>
      </c>
      <c r="AE262" s="51">
        <v>3.6781101941593897E-2</v>
      </c>
      <c r="AF262" s="51">
        <v>3.6087192507032594E-2</v>
      </c>
      <c r="AG262" s="51">
        <v>3.1665510680565404E-2</v>
      </c>
      <c r="AH262" s="51">
        <v>3.7179334727701102E-2</v>
      </c>
      <c r="AI262" s="51">
        <v>3.0490815163705772E-2</v>
      </c>
      <c r="AJ262" s="51">
        <v>3.7537500836838156E-2</v>
      </c>
      <c r="AK262" s="51">
        <v>3.3714531326987367E-2</v>
      </c>
      <c r="AL262" s="51">
        <v>4.0450509612203263E-2</v>
      </c>
      <c r="AM262" s="41">
        <v>4.3036688757727905E-2</v>
      </c>
      <c r="AN262" s="41"/>
      <c r="AO262" s="41"/>
      <c r="AP262" s="41"/>
      <c r="AQ262" s="41"/>
      <c r="AR262" s="41"/>
      <c r="AS262" s="41"/>
      <c r="AT262" s="41"/>
      <c r="AU262" s="41"/>
      <c r="AV262" s="41"/>
      <c r="AW262" s="41"/>
      <c r="AX262" s="41"/>
      <c r="AY262" s="41"/>
      <c r="AZ262" s="41"/>
      <c r="BA262" s="41"/>
      <c r="BB262" s="41"/>
      <c r="BC262" s="41"/>
      <c r="BD262" s="41"/>
      <c r="BE262" s="41"/>
      <c r="BF262" s="41"/>
      <c r="BG262" s="41"/>
      <c r="BH262" s="41"/>
      <c r="BI262" s="41"/>
      <c r="BJ262" s="41"/>
      <c r="BK262" s="41"/>
      <c r="BL262" s="41"/>
      <c r="BM262" s="41"/>
      <c r="BN262" s="41"/>
      <c r="BO262" s="41"/>
      <c r="BP262" s="41"/>
      <c r="BQ262" s="41"/>
      <c r="BR262" s="41"/>
      <c r="BS262" s="41"/>
      <c r="BT262" s="41"/>
      <c r="BU262" s="41"/>
      <c r="BV262" s="41"/>
      <c r="BW262" s="41"/>
      <c r="BX262" s="41"/>
      <c r="BY262" s="41"/>
      <c r="BZ262" s="41"/>
      <c r="CA262" s="41"/>
      <c r="CB262" s="41"/>
      <c r="CC262" s="41"/>
      <c r="CD262" s="41"/>
      <c r="CE262" s="41"/>
      <c r="CF262" s="41"/>
      <c r="CG262" s="41"/>
      <c r="CH262" s="41"/>
      <c r="CI262" s="41"/>
      <c r="CJ262" s="41"/>
      <c r="CK262" s="41"/>
      <c r="CL262" s="41"/>
      <c r="CM262" s="41"/>
      <c r="CN262" s="41"/>
      <c r="CO262" s="41"/>
      <c r="CP262" s="41"/>
      <c r="CQ262" s="41"/>
      <c r="CR262" s="41"/>
      <c r="CS262" s="41"/>
      <c r="CT262" s="41"/>
      <c r="CU262" s="41"/>
      <c r="CV262" s="41"/>
      <c r="CW262" s="41"/>
      <c r="CX262" s="21"/>
      <c r="CY262" s="21"/>
      <c r="CZ262" s="21"/>
      <c r="DA262" s="21"/>
      <c r="DB262" s="21"/>
      <c r="DC262" s="21"/>
      <c r="DD262" s="21"/>
      <c r="DE262" s="21"/>
      <c r="DF262" s="21"/>
      <c r="DG262" s="21"/>
      <c r="DH262" s="21"/>
      <c r="DI262" s="21"/>
      <c r="DJ262" s="21"/>
      <c r="DK262" s="21"/>
      <c r="DL262" s="21"/>
      <c r="DM262" s="21"/>
      <c r="DN262" s="21"/>
      <c r="DO262" s="21"/>
      <c r="DP262" s="21"/>
      <c r="DQ262" s="21"/>
      <c r="DR262" s="21"/>
      <c r="DS262" s="21"/>
      <c r="DT262" s="21"/>
      <c r="DU262" s="21"/>
      <c r="DV262" s="21"/>
      <c r="DW262" s="21"/>
      <c r="DX262" s="21"/>
      <c r="DY262" s="21"/>
      <c r="DZ262" s="21"/>
      <c r="EA262" s="21"/>
    </row>
    <row r="263" spans="1:131">
      <c r="A263" s="21" t="s">
        <v>608</v>
      </c>
      <c r="B263" s="21"/>
      <c r="C263" s="51">
        <v>1.6055346059078448</v>
      </c>
      <c r="D263" s="51">
        <v>0.48460592762557725</v>
      </c>
      <c r="E263" s="51">
        <v>9.6921185525115458E-2</v>
      </c>
      <c r="F263" s="51">
        <v>0.58152711315069272</v>
      </c>
      <c r="G263" s="51">
        <v>0.65683545435748392</v>
      </c>
      <c r="H263" s="51">
        <v>0.97294107621372017</v>
      </c>
      <c r="I263" s="51">
        <v>3172.8855251423124</v>
      </c>
      <c r="J263" s="51">
        <v>8.4320728799718179</v>
      </c>
      <c r="K263" s="51">
        <v>23.809104915222353</v>
      </c>
      <c r="L263" s="79">
        <v>1.420133054139552</v>
      </c>
      <c r="M263" s="51">
        <v>1.3703467497529969E-2</v>
      </c>
      <c r="N263" s="51">
        <v>3.0181862185274126E-4</v>
      </c>
      <c r="O263" s="51">
        <v>0.10067526262996179</v>
      </c>
      <c r="P263" s="51">
        <v>9.0523392056245461E-2</v>
      </c>
      <c r="Q263" s="51">
        <v>0.104169152916073</v>
      </c>
      <c r="R263" s="51">
        <v>9.6910746469540815E-2</v>
      </c>
      <c r="S263" s="51">
        <v>9.8940132515212734E-2</v>
      </c>
      <c r="T263" s="51">
        <v>9.7937338113831832E-2</v>
      </c>
      <c r="U263" s="51">
        <v>9.3042143015327192E-2</v>
      </c>
      <c r="V263" s="51">
        <v>9.6946379855880796E-2</v>
      </c>
      <c r="W263" s="51">
        <v>9.057890780583569E-2</v>
      </c>
      <c r="X263" s="51">
        <v>0.10327716667850967</v>
      </c>
      <c r="Y263" s="51">
        <v>9.1394677425040038E-2</v>
      </c>
      <c r="Z263" s="51">
        <v>9.950491178003365E-2</v>
      </c>
      <c r="AA263" s="51"/>
      <c r="AB263" s="51">
        <v>4.2742657189947263E-2</v>
      </c>
      <c r="AC263" s="51">
        <v>3.6723236538798651E-2</v>
      </c>
      <c r="AD263" s="51">
        <v>3.5225315363250576E-2</v>
      </c>
      <c r="AE263" s="51">
        <v>3.6781101941593897E-2</v>
      </c>
      <c r="AF263" s="51">
        <v>3.6087192507032594E-2</v>
      </c>
      <c r="AG263" s="51">
        <v>3.1665510680565404E-2</v>
      </c>
      <c r="AH263" s="51">
        <v>3.7179334727701102E-2</v>
      </c>
      <c r="AI263" s="51">
        <v>3.0490815163705772E-2</v>
      </c>
      <c r="AJ263" s="51">
        <v>3.7537500836838156E-2</v>
      </c>
      <c r="AK263" s="51">
        <v>3.3714531326987367E-2</v>
      </c>
      <c r="AL263" s="51">
        <v>4.0450509612203263E-2</v>
      </c>
      <c r="AM263" s="41">
        <v>4.3036688757727905E-2</v>
      </c>
      <c r="AN263" s="41"/>
      <c r="AO263" s="41"/>
      <c r="AP263" s="41"/>
      <c r="AQ263" s="41"/>
      <c r="AR263" s="41"/>
      <c r="AS263" s="41"/>
      <c r="AT263" s="41"/>
      <c r="AU263" s="41"/>
      <c r="AV263" s="41"/>
      <c r="AW263" s="41"/>
      <c r="AX263" s="41"/>
      <c r="AY263" s="41"/>
      <c r="AZ263" s="41"/>
      <c r="BA263" s="41"/>
      <c r="BB263" s="41"/>
      <c r="BC263" s="41"/>
      <c r="BD263" s="41"/>
      <c r="BE263" s="41"/>
      <c r="BF263" s="41"/>
      <c r="BG263" s="41"/>
      <c r="BH263" s="41"/>
      <c r="BI263" s="41"/>
      <c r="BJ263" s="41"/>
      <c r="BK263" s="41"/>
      <c r="BL263" s="41"/>
      <c r="BM263" s="41"/>
      <c r="BN263" s="41"/>
      <c r="BO263" s="41"/>
      <c r="BP263" s="41"/>
      <c r="BQ263" s="41"/>
      <c r="BR263" s="41"/>
      <c r="BS263" s="41"/>
      <c r="BT263" s="41"/>
      <c r="BU263" s="41"/>
      <c r="BV263" s="41"/>
      <c r="BW263" s="41"/>
      <c r="BX263" s="41"/>
      <c r="BY263" s="41"/>
      <c r="BZ263" s="41"/>
      <c r="CA263" s="41"/>
      <c r="CB263" s="41"/>
      <c r="CC263" s="41"/>
      <c r="CD263" s="41"/>
      <c r="CE263" s="41"/>
      <c r="CF263" s="41"/>
      <c r="CG263" s="41"/>
      <c r="CH263" s="41"/>
      <c r="CI263" s="41"/>
      <c r="CJ263" s="41"/>
      <c r="CK263" s="41"/>
      <c r="CL263" s="41"/>
      <c r="CM263" s="41"/>
      <c r="CN263" s="41"/>
      <c r="CO263" s="41"/>
      <c r="CP263" s="41"/>
      <c r="CQ263" s="41"/>
      <c r="CR263" s="41"/>
      <c r="CS263" s="41"/>
      <c r="CT263" s="41"/>
      <c r="CU263" s="41"/>
      <c r="CV263" s="41"/>
      <c r="CW263" s="41"/>
      <c r="CX263" s="21"/>
      <c r="CY263" s="21"/>
      <c r="CZ263" s="21"/>
      <c r="DA263" s="21"/>
      <c r="DB263" s="21"/>
      <c r="DC263" s="21"/>
      <c r="DD263" s="21"/>
      <c r="DE263" s="21"/>
      <c r="DF263" s="21"/>
      <c r="DG263" s="21"/>
      <c r="DH263" s="21"/>
      <c r="DI263" s="21"/>
      <c r="DJ263" s="21"/>
      <c r="DK263" s="21"/>
      <c r="DL263" s="21"/>
      <c r="DM263" s="21"/>
      <c r="DN263" s="21"/>
      <c r="DO263" s="21"/>
      <c r="DP263" s="21"/>
      <c r="DQ263" s="21"/>
      <c r="DR263" s="21"/>
      <c r="DS263" s="21"/>
      <c r="DT263" s="21"/>
      <c r="DU263" s="21"/>
      <c r="DV263" s="21"/>
      <c r="DW263" s="21"/>
      <c r="DX263" s="21"/>
      <c r="DY263" s="21"/>
      <c r="DZ263" s="21"/>
      <c r="EA263" s="21"/>
    </row>
    <row r="264" spans="1:131">
      <c r="A264" s="21" t="s">
        <v>604</v>
      </c>
      <c r="B264" s="21"/>
      <c r="C264" s="51">
        <v>1.6055346059078448</v>
      </c>
      <c r="D264" s="51">
        <v>0.48460592762557725</v>
      </c>
      <c r="E264" s="51">
        <v>9.6921185525115458E-2</v>
      </c>
      <c r="F264" s="51">
        <v>0.58152711315069272</v>
      </c>
      <c r="G264" s="51">
        <v>0.65683545435748392</v>
      </c>
      <c r="H264" s="51">
        <v>0.97294107621372017</v>
      </c>
      <c r="I264" s="51">
        <v>3172.8855251423124</v>
      </c>
      <c r="J264" s="51">
        <v>8.4320728799718179</v>
      </c>
      <c r="K264" s="51">
        <v>23.809104915222353</v>
      </c>
      <c r="L264" s="79">
        <v>1.420133054139552</v>
      </c>
      <c r="M264" s="51">
        <v>1.3703467497529969E-2</v>
      </c>
      <c r="N264" s="51">
        <v>3.0181862185274126E-4</v>
      </c>
      <c r="O264" s="51">
        <v>0.10067526262996179</v>
      </c>
      <c r="P264" s="51">
        <v>9.0523392056245461E-2</v>
      </c>
      <c r="Q264" s="51">
        <v>0.104169152916073</v>
      </c>
      <c r="R264" s="51">
        <v>9.6910746469540815E-2</v>
      </c>
      <c r="S264" s="51">
        <v>9.8940132515212734E-2</v>
      </c>
      <c r="T264" s="51">
        <v>9.7937338113831832E-2</v>
      </c>
      <c r="U264" s="51">
        <v>9.3042143015327192E-2</v>
      </c>
      <c r="V264" s="51">
        <v>9.6946379855880796E-2</v>
      </c>
      <c r="W264" s="51">
        <v>9.057890780583569E-2</v>
      </c>
      <c r="X264" s="51">
        <v>0.10327716667850967</v>
      </c>
      <c r="Y264" s="51">
        <v>9.1394677425040038E-2</v>
      </c>
      <c r="Z264" s="51">
        <v>9.950491178003365E-2</v>
      </c>
      <c r="AA264" s="51"/>
      <c r="AB264" s="51">
        <v>4.2742657189947263E-2</v>
      </c>
      <c r="AC264" s="51">
        <v>3.6723236538798651E-2</v>
      </c>
      <c r="AD264" s="51">
        <v>3.5225315363250576E-2</v>
      </c>
      <c r="AE264" s="51">
        <v>3.6781101941593897E-2</v>
      </c>
      <c r="AF264" s="51">
        <v>3.6087192507032594E-2</v>
      </c>
      <c r="AG264" s="51">
        <v>3.1665510680565404E-2</v>
      </c>
      <c r="AH264" s="51">
        <v>3.7179334727701102E-2</v>
      </c>
      <c r="AI264" s="51">
        <v>3.0490815163705772E-2</v>
      </c>
      <c r="AJ264" s="51">
        <v>3.7537500836838156E-2</v>
      </c>
      <c r="AK264" s="51">
        <v>3.3714531326987367E-2</v>
      </c>
      <c r="AL264" s="51">
        <v>4.0450509612203263E-2</v>
      </c>
      <c r="AM264" s="41">
        <v>4.3036688757727905E-2</v>
      </c>
      <c r="AN264" s="41"/>
      <c r="AO264" s="41"/>
      <c r="AP264" s="41"/>
      <c r="AQ264" s="41"/>
      <c r="AR264" s="41"/>
      <c r="AS264" s="41"/>
      <c r="AT264" s="41"/>
      <c r="AU264" s="41"/>
      <c r="AV264" s="41"/>
      <c r="AW264" s="41"/>
      <c r="AX264" s="41"/>
      <c r="AY264" s="41"/>
      <c r="AZ264" s="41"/>
      <c r="BA264" s="41"/>
      <c r="BB264" s="41"/>
      <c r="BC264" s="41"/>
      <c r="BD264" s="41"/>
      <c r="BE264" s="41"/>
      <c r="BF264" s="41"/>
      <c r="BG264" s="41"/>
      <c r="BH264" s="41"/>
      <c r="BI264" s="41"/>
      <c r="BJ264" s="41"/>
      <c r="BK264" s="41"/>
      <c r="BL264" s="41"/>
      <c r="BM264" s="41"/>
      <c r="BN264" s="41"/>
      <c r="BO264" s="41"/>
      <c r="BP264" s="41"/>
      <c r="BQ264" s="41"/>
      <c r="BR264" s="41"/>
      <c r="BS264" s="41"/>
      <c r="BT264" s="41"/>
      <c r="BU264" s="41"/>
      <c r="BV264" s="41"/>
      <c r="BW264" s="41"/>
      <c r="BX264" s="41"/>
      <c r="BY264" s="41"/>
      <c r="BZ264" s="41"/>
      <c r="CA264" s="41"/>
      <c r="CB264" s="41"/>
      <c r="CC264" s="41"/>
      <c r="CD264" s="41"/>
      <c r="CE264" s="41"/>
      <c r="CF264" s="41"/>
      <c r="CG264" s="41"/>
      <c r="CH264" s="41"/>
      <c r="CI264" s="41"/>
      <c r="CJ264" s="41"/>
      <c r="CK264" s="41"/>
      <c r="CL264" s="41"/>
      <c r="CM264" s="41"/>
      <c r="CN264" s="41"/>
      <c r="CO264" s="41"/>
      <c r="CP264" s="41"/>
      <c r="CQ264" s="41"/>
      <c r="CR264" s="41"/>
      <c r="CS264" s="41"/>
      <c r="CT264" s="41"/>
      <c r="CU264" s="41"/>
      <c r="CV264" s="41"/>
      <c r="CW264" s="41"/>
      <c r="CX264" s="21"/>
      <c r="CY264" s="21"/>
      <c r="CZ264" s="21"/>
      <c r="DA264" s="21"/>
      <c r="DB264" s="21"/>
      <c r="DC264" s="21"/>
      <c r="DD264" s="21"/>
      <c r="DE264" s="21"/>
      <c r="DF264" s="21"/>
      <c r="DG264" s="21"/>
      <c r="DH264" s="21"/>
      <c r="DI264" s="21"/>
      <c r="DJ264" s="21"/>
      <c r="DK264" s="21"/>
      <c r="DL264" s="21"/>
      <c r="DM264" s="21"/>
      <c r="DN264" s="21"/>
      <c r="DO264" s="21"/>
      <c r="DP264" s="21"/>
      <c r="DQ264" s="21"/>
      <c r="DR264" s="21"/>
      <c r="DS264" s="21"/>
      <c r="DT264" s="21"/>
      <c r="DU264" s="21"/>
      <c r="DV264" s="21"/>
      <c r="DW264" s="21"/>
      <c r="DX264" s="21"/>
      <c r="DY264" s="21"/>
      <c r="DZ264" s="21"/>
      <c r="EA264" s="21"/>
    </row>
    <row r="265" spans="1:131">
      <c r="A265" s="21" t="s">
        <v>617</v>
      </c>
      <c r="B265" s="21"/>
      <c r="C265" s="51">
        <v>1.6055346059078448</v>
      </c>
      <c r="D265" s="51">
        <v>0.48460592762557725</v>
      </c>
      <c r="E265" s="51">
        <v>9.6921185525115458E-2</v>
      </c>
      <c r="F265" s="51">
        <v>0.58152711315069272</v>
      </c>
      <c r="G265" s="51">
        <v>0.65683545435748392</v>
      </c>
      <c r="H265" s="51">
        <v>0.97294107621372017</v>
      </c>
      <c r="I265" s="51">
        <v>3172.8855251423124</v>
      </c>
      <c r="J265" s="51">
        <v>8.4320728799718179</v>
      </c>
      <c r="K265" s="51">
        <v>23.809104915222353</v>
      </c>
      <c r="L265" s="79">
        <v>1.420133054139552</v>
      </c>
      <c r="M265" s="51">
        <v>1.3703467497529969E-2</v>
      </c>
      <c r="N265" s="51">
        <v>3.0181862185274126E-4</v>
      </c>
      <c r="O265" s="51">
        <v>0.10067526262996179</v>
      </c>
      <c r="P265" s="51">
        <v>9.0523392056245461E-2</v>
      </c>
      <c r="Q265" s="51">
        <v>0.104169152916073</v>
      </c>
      <c r="R265" s="51">
        <v>9.6910746469540815E-2</v>
      </c>
      <c r="S265" s="51">
        <v>9.8940132515212734E-2</v>
      </c>
      <c r="T265" s="51">
        <v>9.7937338113831832E-2</v>
      </c>
      <c r="U265" s="51">
        <v>9.3042143015327192E-2</v>
      </c>
      <c r="V265" s="51">
        <v>9.6946379855880796E-2</v>
      </c>
      <c r="W265" s="51">
        <v>9.057890780583569E-2</v>
      </c>
      <c r="X265" s="51">
        <v>0.10327716667850967</v>
      </c>
      <c r="Y265" s="51">
        <v>9.1394677425040038E-2</v>
      </c>
      <c r="Z265" s="51">
        <v>9.950491178003365E-2</v>
      </c>
      <c r="AA265" s="51"/>
      <c r="AB265" s="51">
        <v>4.2742657189947263E-2</v>
      </c>
      <c r="AC265" s="51">
        <v>3.6723236538798651E-2</v>
      </c>
      <c r="AD265" s="51">
        <v>3.5225315363250576E-2</v>
      </c>
      <c r="AE265" s="51">
        <v>3.6781101941593897E-2</v>
      </c>
      <c r="AF265" s="51">
        <v>3.6087192507032594E-2</v>
      </c>
      <c r="AG265" s="51">
        <v>3.1665510680565404E-2</v>
      </c>
      <c r="AH265" s="51">
        <v>3.7179334727701102E-2</v>
      </c>
      <c r="AI265" s="51">
        <v>3.0490815163705772E-2</v>
      </c>
      <c r="AJ265" s="51">
        <v>3.7537500836838156E-2</v>
      </c>
      <c r="AK265" s="51">
        <v>3.3714531326987367E-2</v>
      </c>
      <c r="AL265" s="51">
        <v>4.0450509612203263E-2</v>
      </c>
      <c r="AM265" s="41">
        <v>4.3036688757727905E-2</v>
      </c>
      <c r="AN265" s="41"/>
      <c r="AO265" s="41"/>
      <c r="AP265" s="41"/>
      <c r="AQ265" s="41"/>
      <c r="AR265" s="41"/>
      <c r="AS265" s="41"/>
      <c r="AT265" s="41"/>
      <c r="AU265" s="41"/>
      <c r="AV265" s="41"/>
      <c r="AW265" s="41"/>
      <c r="AX265" s="41"/>
      <c r="AY265" s="41"/>
      <c r="AZ265" s="41"/>
      <c r="BA265" s="41"/>
      <c r="BB265" s="41"/>
      <c r="BC265" s="41"/>
      <c r="BD265" s="41"/>
      <c r="BE265" s="41"/>
      <c r="BF265" s="41"/>
      <c r="BG265" s="41"/>
      <c r="BH265" s="41"/>
      <c r="BI265" s="41"/>
      <c r="BJ265" s="41"/>
      <c r="BK265" s="41"/>
      <c r="BL265" s="41"/>
      <c r="BM265" s="41"/>
      <c r="BN265" s="41"/>
      <c r="BO265" s="41"/>
      <c r="BP265" s="41"/>
      <c r="BQ265" s="41"/>
      <c r="BR265" s="41"/>
      <c r="BS265" s="41"/>
      <c r="BT265" s="41"/>
      <c r="BU265" s="41"/>
      <c r="BV265" s="41"/>
      <c r="BW265" s="41"/>
      <c r="BX265" s="41"/>
      <c r="BY265" s="41"/>
      <c r="BZ265" s="41"/>
      <c r="CA265" s="41"/>
      <c r="CB265" s="41"/>
      <c r="CC265" s="41"/>
      <c r="CD265" s="41"/>
      <c r="CE265" s="41"/>
      <c r="CF265" s="41"/>
      <c r="CG265" s="41"/>
      <c r="CH265" s="41"/>
      <c r="CI265" s="41"/>
      <c r="CJ265" s="41"/>
      <c r="CK265" s="41"/>
      <c r="CL265" s="41"/>
      <c r="CM265" s="41"/>
      <c r="CN265" s="41"/>
      <c r="CO265" s="41"/>
      <c r="CP265" s="41"/>
      <c r="CQ265" s="41"/>
      <c r="CR265" s="41"/>
      <c r="CS265" s="41"/>
      <c r="CT265" s="41"/>
      <c r="CU265" s="41"/>
      <c r="CV265" s="41"/>
      <c r="CW265" s="41"/>
      <c r="CX265" s="21"/>
      <c r="CY265" s="21"/>
      <c r="CZ265" s="21"/>
      <c r="DA265" s="21"/>
      <c r="DB265" s="21"/>
      <c r="DC265" s="21"/>
      <c r="DD265" s="21"/>
      <c r="DE265" s="21"/>
      <c r="DF265" s="21"/>
      <c r="DG265" s="21"/>
      <c r="DH265" s="21"/>
      <c r="DI265" s="21"/>
      <c r="DJ265" s="21"/>
      <c r="DK265" s="21"/>
      <c r="DL265" s="21"/>
      <c r="DM265" s="21"/>
      <c r="DN265" s="21"/>
      <c r="DO265" s="21"/>
      <c r="DP265" s="21"/>
      <c r="DQ265" s="21"/>
      <c r="DR265" s="21"/>
      <c r="DS265" s="21"/>
      <c r="DT265" s="21"/>
      <c r="DU265" s="21"/>
      <c r="DV265" s="21"/>
      <c r="DW265" s="21"/>
      <c r="DX265" s="21"/>
      <c r="DY265" s="21"/>
      <c r="DZ265" s="21"/>
      <c r="EA265" s="21"/>
    </row>
    <row r="266" spans="1:131">
      <c r="A266" s="21" t="s">
        <v>618</v>
      </c>
      <c r="B266" s="21"/>
      <c r="C266" s="51">
        <v>1.6055346059078448</v>
      </c>
      <c r="D266" s="51">
        <v>0.48460592762557725</v>
      </c>
      <c r="E266" s="51">
        <v>9.6921185525115458E-2</v>
      </c>
      <c r="F266" s="51">
        <v>0.58152711315069272</v>
      </c>
      <c r="G266" s="51">
        <v>0.65683545435748392</v>
      </c>
      <c r="H266" s="51">
        <v>0.97294107621372017</v>
      </c>
      <c r="I266" s="51">
        <v>3172.8855251423124</v>
      </c>
      <c r="J266" s="51">
        <v>8.4320728799718179</v>
      </c>
      <c r="K266" s="51">
        <v>23.809104915222353</v>
      </c>
      <c r="L266" s="79">
        <v>1.420133054139552</v>
      </c>
      <c r="M266" s="51">
        <v>1.3703467497529969E-2</v>
      </c>
      <c r="N266" s="51">
        <v>3.0181862185274126E-4</v>
      </c>
      <c r="O266" s="51">
        <v>0.10067526262996179</v>
      </c>
      <c r="P266" s="51">
        <v>9.0523392056245461E-2</v>
      </c>
      <c r="Q266" s="51">
        <v>0.104169152916073</v>
      </c>
      <c r="R266" s="51">
        <v>9.6910746469540815E-2</v>
      </c>
      <c r="S266" s="51">
        <v>9.8940132515212734E-2</v>
      </c>
      <c r="T266" s="51">
        <v>9.7937338113831832E-2</v>
      </c>
      <c r="U266" s="51">
        <v>9.3042143015327192E-2</v>
      </c>
      <c r="V266" s="51">
        <v>9.6946379855880796E-2</v>
      </c>
      <c r="W266" s="51">
        <v>9.057890780583569E-2</v>
      </c>
      <c r="X266" s="51">
        <v>0.10327716667850967</v>
      </c>
      <c r="Y266" s="51">
        <v>9.1394677425040038E-2</v>
      </c>
      <c r="Z266" s="51">
        <v>9.950491178003365E-2</v>
      </c>
      <c r="AA266" s="51"/>
      <c r="AB266" s="51">
        <v>4.2742657189947263E-2</v>
      </c>
      <c r="AC266" s="51">
        <v>3.6723236538798651E-2</v>
      </c>
      <c r="AD266" s="51">
        <v>3.5225315363250576E-2</v>
      </c>
      <c r="AE266" s="51">
        <v>3.6781101941593897E-2</v>
      </c>
      <c r="AF266" s="51">
        <v>3.6087192507032594E-2</v>
      </c>
      <c r="AG266" s="51">
        <v>3.1665510680565404E-2</v>
      </c>
      <c r="AH266" s="51">
        <v>3.7179334727701102E-2</v>
      </c>
      <c r="AI266" s="51">
        <v>3.0490815163705772E-2</v>
      </c>
      <c r="AJ266" s="51">
        <v>3.7537500836838156E-2</v>
      </c>
      <c r="AK266" s="51">
        <v>3.3714531326987367E-2</v>
      </c>
      <c r="AL266" s="51">
        <v>4.0450509612203263E-2</v>
      </c>
      <c r="AM266" s="41">
        <v>4.3036688757727905E-2</v>
      </c>
      <c r="AN266" s="41"/>
      <c r="AO266" s="41"/>
      <c r="AP266" s="41"/>
      <c r="AQ266" s="41"/>
      <c r="AR266" s="41"/>
      <c r="AS266" s="41"/>
      <c r="AT266" s="41"/>
      <c r="AU266" s="41"/>
      <c r="AV266" s="41"/>
      <c r="AW266" s="41"/>
      <c r="AX266" s="41"/>
      <c r="AY266" s="41"/>
      <c r="AZ266" s="41"/>
      <c r="BA266" s="41"/>
      <c r="BB266" s="41"/>
      <c r="BC266" s="41"/>
      <c r="BD266" s="41"/>
      <c r="BE266" s="41"/>
      <c r="BF266" s="41"/>
      <c r="BG266" s="41"/>
      <c r="BH266" s="41"/>
      <c r="BI266" s="41"/>
      <c r="BJ266" s="41"/>
      <c r="BK266" s="41"/>
      <c r="BL266" s="41"/>
      <c r="BM266" s="41"/>
      <c r="BN266" s="41"/>
      <c r="BO266" s="41"/>
      <c r="BP266" s="41"/>
      <c r="BQ266" s="41"/>
      <c r="BR266" s="41"/>
      <c r="BS266" s="41"/>
      <c r="BT266" s="41"/>
      <c r="BU266" s="41"/>
      <c r="BV266" s="41"/>
      <c r="BW266" s="41"/>
      <c r="BX266" s="41"/>
      <c r="BY266" s="41"/>
      <c r="BZ266" s="41"/>
      <c r="CA266" s="41"/>
      <c r="CB266" s="41"/>
      <c r="CC266" s="41"/>
      <c r="CD266" s="41"/>
      <c r="CE266" s="41"/>
      <c r="CF266" s="41"/>
      <c r="CG266" s="41"/>
      <c r="CH266" s="41"/>
      <c r="CI266" s="41"/>
      <c r="CJ266" s="41"/>
      <c r="CK266" s="41"/>
      <c r="CL266" s="41"/>
      <c r="CM266" s="41"/>
      <c r="CN266" s="41"/>
      <c r="CO266" s="41"/>
      <c r="CP266" s="41"/>
      <c r="CQ266" s="41"/>
      <c r="CR266" s="41"/>
      <c r="CS266" s="41"/>
      <c r="CT266" s="41"/>
      <c r="CU266" s="41"/>
      <c r="CV266" s="41"/>
      <c r="CW266" s="41"/>
      <c r="CX266" s="21"/>
      <c r="CY266" s="21"/>
      <c r="CZ266" s="21"/>
      <c r="DA266" s="21"/>
      <c r="DB266" s="21"/>
      <c r="DC266" s="21"/>
      <c r="DD266" s="21"/>
      <c r="DE266" s="21"/>
      <c r="DF266" s="21"/>
      <c r="DG266" s="21"/>
      <c r="DH266" s="21"/>
      <c r="DI266" s="21"/>
      <c r="DJ266" s="21"/>
      <c r="DK266" s="21"/>
      <c r="DL266" s="21"/>
      <c r="DM266" s="21"/>
      <c r="DN266" s="21"/>
      <c r="DO266" s="21"/>
      <c r="DP266" s="21"/>
      <c r="DQ266" s="21"/>
      <c r="DR266" s="21"/>
      <c r="DS266" s="21"/>
      <c r="DT266" s="21"/>
      <c r="DU266" s="21"/>
      <c r="DV266" s="21"/>
      <c r="DW266" s="21"/>
      <c r="DX266" s="21"/>
      <c r="DY266" s="21"/>
      <c r="DZ266" s="21"/>
      <c r="EA266" s="21"/>
    </row>
    <row r="267" spans="1:131">
      <c r="A267" s="21" t="s">
        <v>619</v>
      </c>
      <c r="B267" s="21"/>
      <c r="C267" s="51">
        <v>1.6055346059078448</v>
      </c>
      <c r="D267" s="51">
        <v>0.48460592762557725</v>
      </c>
      <c r="E267" s="51">
        <v>9.6921185525115458E-2</v>
      </c>
      <c r="F267" s="51">
        <v>0.58152711315069272</v>
      </c>
      <c r="G267" s="51">
        <v>0.65683545435748392</v>
      </c>
      <c r="H267" s="51">
        <v>0.97294107621372017</v>
      </c>
      <c r="I267" s="51">
        <v>3172.8855251423124</v>
      </c>
      <c r="J267" s="51">
        <v>8.4320728799718179</v>
      </c>
      <c r="K267" s="51">
        <v>23.809104915222353</v>
      </c>
      <c r="L267" s="79">
        <v>1.420133054139552</v>
      </c>
      <c r="M267" s="51">
        <v>1.3703467497529969E-2</v>
      </c>
      <c r="N267" s="51">
        <v>3.0181862185274126E-4</v>
      </c>
      <c r="O267" s="51">
        <v>0.10067526262996179</v>
      </c>
      <c r="P267" s="51">
        <v>9.0523392056245461E-2</v>
      </c>
      <c r="Q267" s="51">
        <v>0.104169152916073</v>
      </c>
      <c r="R267" s="51">
        <v>9.6910746469540815E-2</v>
      </c>
      <c r="S267" s="51">
        <v>9.8940132515212734E-2</v>
      </c>
      <c r="T267" s="51">
        <v>9.7937338113831832E-2</v>
      </c>
      <c r="U267" s="51">
        <v>9.3042143015327192E-2</v>
      </c>
      <c r="V267" s="51">
        <v>9.6946379855880796E-2</v>
      </c>
      <c r="W267" s="51">
        <v>9.057890780583569E-2</v>
      </c>
      <c r="X267" s="51">
        <v>0.10327716667850967</v>
      </c>
      <c r="Y267" s="51">
        <v>9.1394677425040038E-2</v>
      </c>
      <c r="Z267" s="51">
        <v>9.950491178003365E-2</v>
      </c>
      <c r="AA267" s="51"/>
      <c r="AB267" s="51">
        <v>4.2742657189947263E-2</v>
      </c>
      <c r="AC267" s="51">
        <v>3.6723236538798651E-2</v>
      </c>
      <c r="AD267" s="51">
        <v>3.5225315363250576E-2</v>
      </c>
      <c r="AE267" s="51">
        <v>3.6781101941593897E-2</v>
      </c>
      <c r="AF267" s="51">
        <v>3.6087192507032594E-2</v>
      </c>
      <c r="AG267" s="51">
        <v>3.1665510680565404E-2</v>
      </c>
      <c r="AH267" s="51">
        <v>3.7179334727701102E-2</v>
      </c>
      <c r="AI267" s="51">
        <v>3.0490815163705772E-2</v>
      </c>
      <c r="AJ267" s="51">
        <v>3.7537500836838156E-2</v>
      </c>
      <c r="AK267" s="51">
        <v>3.3714531326987367E-2</v>
      </c>
      <c r="AL267" s="51">
        <v>4.0450509612203263E-2</v>
      </c>
      <c r="AM267" s="41">
        <v>4.3036688757727905E-2</v>
      </c>
      <c r="AN267" s="41"/>
      <c r="AO267" s="41"/>
      <c r="AP267" s="41"/>
      <c r="AQ267" s="41"/>
      <c r="AR267" s="41"/>
      <c r="AS267" s="41"/>
      <c r="AT267" s="41"/>
      <c r="AU267" s="41"/>
      <c r="AV267" s="41"/>
      <c r="AW267" s="41"/>
      <c r="AX267" s="41"/>
      <c r="AY267" s="41"/>
      <c r="AZ267" s="41"/>
      <c r="BA267" s="41"/>
      <c r="BB267" s="41"/>
      <c r="BC267" s="41"/>
      <c r="BD267" s="41"/>
      <c r="BE267" s="41"/>
      <c r="BF267" s="41"/>
      <c r="BG267" s="41"/>
      <c r="BH267" s="41"/>
      <c r="BI267" s="41"/>
      <c r="BJ267" s="41"/>
      <c r="BK267" s="41"/>
      <c r="BL267" s="41"/>
      <c r="BM267" s="41"/>
      <c r="BN267" s="41"/>
      <c r="BO267" s="41"/>
      <c r="BP267" s="41"/>
      <c r="BQ267" s="41"/>
      <c r="BR267" s="41"/>
      <c r="BS267" s="41"/>
      <c r="BT267" s="41"/>
      <c r="BU267" s="41"/>
      <c r="BV267" s="41"/>
      <c r="BW267" s="41"/>
      <c r="BX267" s="41"/>
      <c r="BY267" s="41"/>
      <c r="BZ267" s="41"/>
      <c r="CA267" s="41"/>
      <c r="CB267" s="41"/>
      <c r="CC267" s="41"/>
      <c r="CD267" s="41"/>
      <c r="CE267" s="41"/>
      <c r="CF267" s="41"/>
      <c r="CG267" s="41"/>
      <c r="CH267" s="41"/>
      <c r="CI267" s="41"/>
      <c r="CJ267" s="41"/>
      <c r="CK267" s="41"/>
      <c r="CL267" s="41"/>
      <c r="CM267" s="41"/>
      <c r="CN267" s="41"/>
      <c r="CO267" s="41"/>
      <c r="CP267" s="41"/>
      <c r="CQ267" s="41"/>
      <c r="CR267" s="41"/>
      <c r="CS267" s="41"/>
      <c r="CT267" s="41"/>
      <c r="CU267" s="41"/>
      <c r="CV267" s="41"/>
      <c r="CW267" s="41"/>
      <c r="CX267" s="21"/>
      <c r="CY267" s="21"/>
      <c r="CZ267" s="21"/>
      <c r="DA267" s="21"/>
      <c r="DB267" s="21"/>
      <c r="DC267" s="21"/>
      <c r="DD267" s="21"/>
      <c r="DE267" s="21"/>
      <c r="DF267" s="21"/>
      <c r="DG267" s="21"/>
      <c r="DH267" s="21"/>
      <c r="DI267" s="21"/>
      <c r="DJ267" s="21"/>
      <c r="DK267" s="21"/>
      <c r="DL267" s="21"/>
      <c r="DM267" s="21"/>
      <c r="DN267" s="21"/>
      <c r="DO267" s="21"/>
      <c r="DP267" s="21"/>
      <c r="DQ267" s="21"/>
      <c r="DR267" s="21"/>
      <c r="DS267" s="21"/>
      <c r="DT267" s="21"/>
      <c r="DU267" s="21"/>
      <c r="DV267" s="21"/>
      <c r="DW267" s="21"/>
      <c r="DX267" s="21"/>
      <c r="DY267" s="21"/>
      <c r="DZ267" s="21"/>
      <c r="EA267" s="21"/>
    </row>
    <row r="268" spans="1:131">
      <c r="A268" s="21" t="s">
        <v>620</v>
      </c>
      <c r="B268" s="21"/>
      <c r="C268" s="51">
        <v>1.6055346059078448</v>
      </c>
      <c r="D268" s="51">
        <v>0.48460592762557725</v>
      </c>
      <c r="E268" s="51">
        <v>9.6921185525115458E-2</v>
      </c>
      <c r="F268" s="51">
        <v>0.58152711315069272</v>
      </c>
      <c r="G268" s="51">
        <v>0.65683545435748392</v>
      </c>
      <c r="H268" s="51">
        <v>0.97294107621372017</v>
      </c>
      <c r="I268" s="51">
        <v>3172.8855251423124</v>
      </c>
      <c r="J268" s="51">
        <v>8.4320728799718179</v>
      </c>
      <c r="K268" s="51">
        <v>23.809104915222353</v>
      </c>
      <c r="L268" s="79">
        <v>1.420133054139552</v>
      </c>
      <c r="M268" s="51">
        <v>1.3703467497529969E-2</v>
      </c>
      <c r="N268" s="51">
        <v>3.0181862185274126E-4</v>
      </c>
      <c r="O268" s="51">
        <v>0.10067526262996179</v>
      </c>
      <c r="P268" s="51">
        <v>9.0523392056245461E-2</v>
      </c>
      <c r="Q268" s="51">
        <v>0.104169152916073</v>
      </c>
      <c r="R268" s="51">
        <v>9.6910746469540815E-2</v>
      </c>
      <c r="S268" s="51">
        <v>9.8940132515212734E-2</v>
      </c>
      <c r="T268" s="51">
        <v>9.7937338113831832E-2</v>
      </c>
      <c r="U268" s="51">
        <v>9.3042143015327192E-2</v>
      </c>
      <c r="V268" s="51">
        <v>9.6946379855880796E-2</v>
      </c>
      <c r="W268" s="51">
        <v>9.057890780583569E-2</v>
      </c>
      <c r="X268" s="51">
        <v>0.10327716667850967</v>
      </c>
      <c r="Y268" s="51">
        <v>9.1394677425040038E-2</v>
      </c>
      <c r="Z268" s="51">
        <v>9.950491178003365E-2</v>
      </c>
      <c r="AA268" s="51"/>
      <c r="AB268" s="51">
        <v>4.2742657189947263E-2</v>
      </c>
      <c r="AC268" s="51">
        <v>3.6723236538798651E-2</v>
      </c>
      <c r="AD268" s="51">
        <v>3.5225315363250576E-2</v>
      </c>
      <c r="AE268" s="51">
        <v>3.6781101941593897E-2</v>
      </c>
      <c r="AF268" s="51">
        <v>3.6087192507032594E-2</v>
      </c>
      <c r="AG268" s="51">
        <v>3.1665510680565404E-2</v>
      </c>
      <c r="AH268" s="51">
        <v>3.7179334727701102E-2</v>
      </c>
      <c r="AI268" s="51">
        <v>3.0490815163705772E-2</v>
      </c>
      <c r="AJ268" s="51">
        <v>3.7537500836838156E-2</v>
      </c>
      <c r="AK268" s="51">
        <v>3.3714531326987367E-2</v>
      </c>
      <c r="AL268" s="51">
        <v>4.0450509612203263E-2</v>
      </c>
      <c r="AM268" s="41">
        <v>4.3036688757727905E-2</v>
      </c>
      <c r="AN268" s="41"/>
      <c r="AO268" s="41"/>
      <c r="AP268" s="41"/>
      <c r="AQ268" s="41"/>
      <c r="AR268" s="41"/>
      <c r="AS268" s="41"/>
      <c r="AT268" s="41"/>
      <c r="AU268" s="41"/>
      <c r="AV268" s="41"/>
      <c r="AW268" s="41"/>
      <c r="AX268" s="41"/>
      <c r="AY268" s="41"/>
      <c r="AZ268" s="41"/>
      <c r="BA268" s="41"/>
      <c r="BB268" s="41"/>
      <c r="BC268" s="41"/>
      <c r="BD268" s="41"/>
      <c r="BE268" s="41"/>
      <c r="BF268" s="41"/>
      <c r="BG268" s="41"/>
      <c r="BH268" s="41"/>
      <c r="BI268" s="41"/>
      <c r="BJ268" s="41"/>
      <c r="BK268" s="41"/>
      <c r="BL268" s="41"/>
      <c r="BM268" s="41"/>
      <c r="BN268" s="41"/>
      <c r="BO268" s="41"/>
      <c r="BP268" s="41"/>
      <c r="BQ268" s="41"/>
      <c r="BR268" s="41"/>
      <c r="BS268" s="41"/>
      <c r="BT268" s="41"/>
      <c r="BU268" s="41"/>
      <c r="BV268" s="41"/>
      <c r="BW268" s="41"/>
      <c r="BX268" s="41"/>
      <c r="BY268" s="41"/>
      <c r="BZ268" s="41"/>
      <c r="CA268" s="41"/>
      <c r="CB268" s="41"/>
      <c r="CC268" s="41"/>
      <c r="CD268" s="41"/>
      <c r="CE268" s="41"/>
      <c r="CF268" s="41"/>
      <c r="CG268" s="41"/>
      <c r="CH268" s="41"/>
      <c r="CI268" s="41"/>
      <c r="CJ268" s="41"/>
      <c r="CK268" s="41"/>
      <c r="CL268" s="41"/>
      <c r="CM268" s="41"/>
      <c r="CN268" s="41"/>
      <c r="CO268" s="41"/>
      <c r="CP268" s="41"/>
      <c r="CQ268" s="41"/>
      <c r="CR268" s="41"/>
      <c r="CS268" s="41"/>
      <c r="CT268" s="41"/>
      <c r="CU268" s="41"/>
      <c r="CV268" s="41"/>
      <c r="CW268" s="41"/>
      <c r="CX268" s="21"/>
      <c r="CY268" s="21"/>
      <c r="CZ268" s="21"/>
      <c r="DA268" s="21"/>
      <c r="DB268" s="21"/>
      <c r="DC268" s="21"/>
      <c r="DD268" s="21"/>
      <c r="DE268" s="21"/>
      <c r="DF268" s="21"/>
      <c r="DG268" s="21"/>
      <c r="DH268" s="21"/>
      <c r="DI268" s="21"/>
      <c r="DJ268" s="21"/>
      <c r="DK268" s="21"/>
      <c r="DL268" s="21"/>
      <c r="DM268" s="21"/>
      <c r="DN268" s="21"/>
      <c r="DO268" s="21"/>
      <c r="DP268" s="21"/>
      <c r="DQ268" s="21"/>
      <c r="DR268" s="21"/>
      <c r="DS268" s="21"/>
      <c r="DT268" s="21"/>
      <c r="DU268" s="21"/>
      <c r="DV268" s="21"/>
      <c r="DW268" s="21"/>
      <c r="DX268" s="21"/>
      <c r="DY268" s="21"/>
      <c r="DZ268" s="21"/>
      <c r="EA268" s="21"/>
    </row>
    <row r="269" spans="1:131">
      <c r="A269" s="21" t="s">
        <v>611</v>
      </c>
      <c r="B269" s="21"/>
      <c r="C269" s="51">
        <v>1.6055346059078448</v>
      </c>
      <c r="D269" s="51">
        <v>0.48460592762557725</v>
      </c>
      <c r="E269" s="51">
        <v>9.6921185525115458E-2</v>
      </c>
      <c r="F269" s="51">
        <v>0.58152711315069272</v>
      </c>
      <c r="G269" s="51">
        <v>0.65683545435748392</v>
      </c>
      <c r="H269" s="51">
        <v>0.97294107621372017</v>
      </c>
      <c r="I269" s="51">
        <v>3172.8855251423124</v>
      </c>
      <c r="J269" s="51">
        <v>8.4320728799718179</v>
      </c>
      <c r="K269" s="51">
        <v>23.809104915222353</v>
      </c>
      <c r="L269" s="79">
        <v>1.420133054139552</v>
      </c>
      <c r="M269" s="51">
        <v>1.3703467497529969E-2</v>
      </c>
      <c r="N269" s="51">
        <v>3.0181862185274126E-4</v>
      </c>
      <c r="O269" s="51">
        <v>0.10067526262996179</v>
      </c>
      <c r="P269" s="51">
        <v>9.0523392056245461E-2</v>
      </c>
      <c r="Q269" s="51">
        <v>0.104169152916073</v>
      </c>
      <c r="R269" s="51">
        <v>9.6910746469540815E-2</v>
      </c>
      <c r="S269" s="51">
        <v>9.8940132515212734E-2</v>
      </c>
      <c r="T269" s="51">
        <v>9.7937338113831832E-2</v>
      </c>
      <c r="U269" s="51">
        <v>9.3042143015327192E-2</v>
      </c>
      <c r="V269" s="51">
        <v>9.6946379855880796E-2</v>
      </c>
      <c r="W269" s="51">
        <v>9.057890780583569E-2</v>
      </c>
      <c r="X269" s="51">
        <v>0.10327716667850967</v>
      </c>
      <c r="Y269" s="51">
        <v>9.1394677425040038E-2</v>
      </c>
      <c r="Z269" s="51">
        <v>9.950491178003365E-2</v>
      </c>
      <c r="AA269" s="51"/>
      <c r="AB269" s="51">
        <v>4.2742657189947263E-2</v>
      </c>
      <c r="AC269" s="51">
        <v>3.6723236538798651E-2</v>
      </c>
      <c r="AD269" s="51">
        <v>3.5225315363250576E-2</v>
      </c>
      <c r="AE269" s="51">
        <v>3.6781101941593897E-2</v>
      </c>
      <c r="AF269" s="51">
        <v>3.6087192507032594E-2</v>
      </c>
      <c r="AG269" s="51">
        <v>3.1665510680565404E-2</v>
      </c>
      <c r="AH269" s="51">
        <v>3.7179334727701102E-2</v>
      </c>
      <c r="AI269" s="51">
        <v>3.0490815163705772E-2</v>
      </c>
      <c r="AJ269" s="51">
        <v>3.7537500836838156E-2</v>
      </c>
      <c r="AK269" s="51">
        <v>3.3714531326987367E-2</v>
      </c>
      <c r="AL269" s="51">
        <v>4.0450509612203263E-2</v>
      </c>
      <c r="AM269" s="41">
        <v>4.3036688757727905E-2</v>
      </c>
      <c r="AN269" s="41"/>
      <c r="AO269" s="41"/>
      <c r="AP269" s="41"/>
      <c r="AQ269" s="41"/>
      <c r="AR269" s="41"/>
      <c r="AS269" s="41"/>
      <c r="AT269" s="41"/>
      <c r="AU269" s="41"/>
      <c r="AV269" s="41"/>
      <c r="AW269" s="41"/>
      <c r="AX269" s="41"/>
      <c r="AY269" s="41"/>
      <c r="AZ269" s="41"/>
      <c r="BA269" s="41"/>
      <c r="BB269" s="41"/>
      <c r="BC269" s="41"/>
      <c r="BD269" s="41"/>
      <c r="BE269" s="41"/>
      <c r="BF269" s="41"/>
      <c r="BG269" s="41"/>
      <c r="BH269" s="41"/>
      <c r="BI269" s="41"/>
      <c r="BJ269" s="41"/>
      <c r="BK269" s="41"/>
      <c r="BL269" s="41"/>
      <c r="BM269" s="41"/>
      <c r="BN269" s="41"/>
      <c r="BO269" s="41"/>
      <c r="BP269" s="41"/>
      <c r="BQ269" s="41"/>
      <c r="BR269" s="41"/>
      <c r="BS269" s="41"/>
      <c r="BT269" s="41"/>
      <c r="BU269" s="41"/>
      <c r="BV269" s="41"/>
      <c r="BW269" s="41"/>
      <c r="BX269" s="41"/>
      <c r="BY269" s="41"/>
      <c r="BZ269" s="41"/>
      <c r="CA269" s="41"/>
      <c r="CB269" s="41"/>
      <c r="CC269" s="41"/>
      <c r="CD269" s="41"/>
      <c r="CE269" s="41"/>
      <c r="CF269" s="41"/>
      <c r="CG269" s="41"/>
      <c r="CH269" s="41"/>
      <c r="CI269" s="41"/>
      <c r="CJ269" s="41"/>
      <c r="CK269" s="41"/>
      <c r="CL269" s="41"/>
      <c r="CM269" s="41"/>
      <c r="CN269" s="41"/>
      <c r="CO269" s="41"/>
      <c r="CP269" s="41"/>
      <c r="CQ269" s="41"/>
      <c r="CR269" s="41"/>
      <c r="CS269" s="41"/>
      <c r="CT269" s="41"/>
      <c r="CU269" s="41"/>
      <c r="CV269" s="41"/>
      <c r="CW269" s="41"/>
      <c r="CX269" s="21"/>
      <c r="CY269" s="21"/>
      <c r="CZ269" s="21"/>
      <c r="DA269" s="21"/>
      <c r="DB269" s="21"/>
      <c r="DC269" s="21"/>
      <c r="DD269" s="21"/>
      <c r="DE269" s="21"/>
      <c r="DF269" s="21"/>
      <c r="DG269" s="21"/>
      <c r="DH269" s="21"/>
      <c r="DI269" s="21"/>
      <c r="DJ269" s="21"/>
      <c r="DK269" s="21"/>
      <c r="DL269" s="21"/>
      <c r="DM269" s="21"/>
      <c r="DN269" s="21"/>
      <c r="DO269" s="21"/>
      <c r="DP269" s="21"/>
      <c r="DQ269" s="21"/>
      <c r="DR269" s="21"/>
      <c r="DS269" s="21"/>
      <c r="DT269" s="21"/>
      <c r="DU269" s="21"/>
      <c r="DV269" s="21"/>
      <c r="DW269" s="21"/>
      <c r="DX269" s="21"/>
      <c r="DY269" s="21"/>
      <c r="DZ269" s="21"/>
      <c r="EA269" s="21"/>
    </row>
    <row r="270" spans="1:131">
      <c r="A270" s="21" t="s">
        <v>605</v>
      </c>
      <c r="B270" s="21"/>
      <c r="C270" s="51">
        <v>1.6055346059078448</v>
      </c>
      <c r="D270" s="51">
        <v>0.48460592762557725</v>
      </c>
      <c r="E270" s="51">
        <v>9.6921185525115458E-2</v>
      </c>
      <c r="F270" s="51">
        <v>0.58152711315069272</v>
      </c>
      <c r="G270" s="51">
        <v>0.65683545435748392</v>
      </c>
      <c r="H270" s="51">
        <v>0.97294107621372017</v>
      </c>
      <c r="I270" s="51">
        <v>3172.8855251423124</v>
      </c>
      <c r="J270" s="51">
        <v>8.4320728799718179</v>
      </c>
      <c r="K270" s="51">
        <v>23.809104915222353</v>
      </c>
      <c r="L270" s="79">
        <v>1.420133054139552</v>
      </c>
      <c r="M270" s="51">
        <v>1.3703467497529969E-2</v>
      </c>
      <c r="N270" s="51">
        <v>3.0181862185274126E-4</v>
      </c>
      <c r="O270" s="51">
        <v>0.10067526262996179</v>
      </c>
      <c r="P270" s="51">
        <v>9.0523392056245461E-2</v>
      </c>
      <c r="Q270" s="51">
        <v>0.104169152916073</v>
      </c>
      <c r="R270" s="51">
        <v>9.6910746469540815E-2</v>
      </c>
      <c r="S270" s="51">
        <v>9.8940132515212734E-2</v>
      </c>
      <c r="T270" s="51">
        <v>9.7937338113831832E-2</v>
      </c>
      <c r="U270" s="51">
        <v>9.3042143015327192E-2</v>
      </c>
      <c r="V270" s="51">
        <v>9.6946379855880796E-2</v>
      </c>
      <c r="W270" s="51">
        <v>9.057890780583569E-2</v>
      </c>
      <c r="X270" s="51">
        <v>0.10327716667850967</v>
      </c>
      <c r="Y270" s="51">
        <v>9.1394677425040038E-2</v>
      </c>
      <c r="Z270" s="51">
        <v>9.950491178003365E-2</v>
      </c>
      <c r="AA270" s="51"/>
      <c r="AB270" s="51">
        <v>4.2742657189947263E-2</v>
      </c>
      <c r="AC270" s="51">
        <v>3.6723236538798651E-2</v>
      </c>
      <c r="AD270" s="51">
        <v>3.5225315363250576E-2</v>
      </c>
      <c r="AE270" s="51">
        <v>3.6781101941593897E-2</v>
      </c>
      <c r="AF270" s="51">
        <v>3.6087192507032594E-2</v>
      </c>
      <c r="AG270" s="51">
        <v>3.1665510680565404E-2</v>
      </c>
      <c r="AH270" s="51">
        <v>3.7179334727701102E-2</v>
      </c>
      <c r="AI270" s="51">
        <v>3.0490815163705772E-2</v>
      </c>
      <c r="AJ270" s="51">
        <v>3.7537500836838156E-2</v>
      </c>
      <c r="AK270" s="51">
        <v>3.3714531326987367E-2</v>
      </c>
      <c r="AL270" s="51">
        <v>4.0450509612203263E-2</v>
      </c>
      <c r="AM270" s="41">
        <v>4.3036688757727905E-2</v>
      </c>
      <c r="AN270" s="41"/>
      <c r="AO270" s="41"/>
      <c r="AP270" s="41"/>
      <c r="AQ270" s="41"/>
      <c r="AR270" s="41"/>
      <c r="AS270" s="41"/>
      <c r="AT270" s="41"/>
      <c r="AU270" s="41"/>
      <c r="AV270" s="41"/>
      <c r="AW270" s="41"/>
      <c r="AX270" s="41"/>
      <c r="AY270" s="41"/>
      <c r="AZ270" s="41"/>
      <c r="BA270" s="41"/>
      <c r="BB270" s="41"/>
      <c r="BC270" s="41"/>
      <c r="BD270" s="41"/>
      <c r="BE270" s="41"/>
      <c r="BF270" s="41"/>
      <c r="BG270" s="41"/>
      <c r="BH270" s="41"/>
      <c r="BI270" s="41"/>
      <c r="BJ270" s="41"/>
      <c r="BK270" s="41"/>
      <c r="BL270" s="41"/>
      <c r="BM270" s="41"/>
      <c r="BN270" s="41"/>
      <c r="BO270" s="41"/>
      <c r="BP270" s="41"/>
      <c r="BQ270" s="41"/>
      <c r="BR270" s="41"/>
      <c r="BS270" s="41"/>
      <c r="BT270" s="41"/>
      <c r="BU270" s="41"/>
      <c r="BV270" s="41"/>
      <c r="BW270" s="41"/>
      <c r="BX270" s="41"/>
      <c r="BY270" s="41"/>
      <c r="BZ270" s="41"/>
      <c r="CA270" s="41"/>
      <c r="CB270" s="41"/>
      <c r="CC270" s="41"/>
      <c r="CD270" s="41"/>
      <c r="CE270" s="41"/>
      <c r="CF270" s="41"/>
      <c r="CG270" s="41"/>
      <c r="CH270" s="41"/>
      <c r="CI270" s="41"/>
      <c r="CJ270" s="41"/>
      <c r="CK270" s="41"/>
      <c r="CL270" s="41"/>
      <c r="CM270" s="41"/>
      <c r="CN270" s="41"/>
      <c r="CO270" s="41"/>
      <c r="CP270" s="41"/>
      <c r="CQ270" s="41"/>
      <c r="CR270" s="41"/>
      <c r="CS270" s="41"/>
      <c r="CT270" s="41"/>
      <c r="CU270" s="41"/>
      <c r="CV270" s="41"/>
      <c r="CW270" s="41"/>
      <c r="CX270" s="21"/>
      <c r="CY270" s="21"/>
      <c r="CZ270" s="21"/>
      <c r="DA270" s="21"/>
      <c r="DB270" s="21"/>
      <c r="DC270" s="21"/>
      <c r="DD270" s="21"/>
      <c r="DE270" s="21"/>
      <c r="DF270" s="21"/>
      <c r="DG270" s="21"/>
      <c r="DH270" s="21"/>
      <c r="DI270" s="21"/>
      <c r="DJ270" s="21"/>
      <c r="DK270" s="21"/>
      <c r="DL270" s="21"/>
      <c r="DM270" s="21"/>
      <c r="DN270" s="21"/>
      <c r="DO270" s="21"/>
      <c r="DP270" s="21"/>
      <c r="DQ270" s="21"/>
      <c r="DR270" s="21"/>
      <c r="DS270" s="21"/>
      <c r="DT270" s="21"/>
      <c r="DU270" s="21"/>
      <c r="DV270" s="21"/>
      <c r="DW270" s="21"/>
      <c r="DX270" s="21"/>
      <c r="DY270" s="21"/>
      <c r="DZ270" s="21"/>
      <c r="EA270" s="21"/>
    </row>
    <row r="271" spans="1:131">
      <c r="A271" s="21" t="s">
        <v>610</v>
      </c>
      <c r="B271" s="21"/>
      <c r="C271" s="51">
        <v>1.6055346059078448</v>
      </c>
      <c r="D271" s="51">
        <v>0.48460592762557725</v>
      </c>
      <c r="E271" s="51">
        <v>9.6921185525115458E-2</v>
      </c>
      <c r="F271" s="51">
        <v>0.58152711315069272</v>
      </c>
      <c r="G271" s="51">
        <v>0.65683545435748392</v>
      </c>
      <c r="H271" s="51">
        <v>0.97294107621372017</v>
      </c>
      <c r="I271" s="51">
        <v>3172.8855251423124</v>
      </c>
      <c r="J271" s="51">
        <v>8.4320728799718179</v>
      </c>
      <c r="K271" s="51">
        <v>23.809104915222353</v>
      </c>
      <c r="L271" s="79">
        <v>1.420133054139552</v>
      </c>
      <c r="M271" s="51">
        <v>1.3703467497529969E-2</v>
      </c>
      <c r="N271" s="51">
        <v>3.0181862185274126E-4</v>
      </c>
      <c r="O271" s="51">
        <v>0.10067526262996179</v>
      </c>
      <c r="P271" s="51">
        <v>9.0523392056245461E-2</v>
      </c>
      <c r="Q271" s="51">
        <v>0.104169152916073</v>
      </c>
      <c r="R271" s="51">
        <v>9.6910746469540815E-2</v>
      </c>
      <c r="S271" s="51">
        <v>9.8940132515212734E-2</v>
      </c>
      <c r="T271" s="51">
        <v>9.7937338113831832E-2</v>
      </c>
      <c r="U271" s="51">
        <v>9.3042143015327192E-2</v>
      </c>
      <c r="V271" s="51">
        <v>9.6946379855880796E-2</v>
      </c>
      <c r="W271" s="51">
        <v>9.057890780583569E-2</v>
      </c>
      <c r="X271" s="51">
        <v>0.10327716667850967</v>
      </c>
      <c r="Y271" s="51">
        <v>9.1394677425040038E-2</v>
      </c>
      <c r="Z271" s="51">
        <v>9.950491178003365E-2</v>
      </c>
      <c r="AA271" s="51"/>
      <c r="AB271" s="51">
        <v>4.2742657189947263E-2</v>
      </c>
      <c r="AC271" s="51">
        <v>3.6723236538798651E-2</v>
      </c>
      <c r="AD271" s="51">
        <v>3.5225315363250576E-2</v>
      </c>
      <c r="AE271" s="51">
        <v>3.6781101941593897E-2</v>
      </c>
      <c r="AF271" s="51">
        <v>3.6087192507032594E-2</v>
      </c>
      <c r="AG271" s="51">
        <v>3.1665510680565404E-2</v>
      </c>
      <c r="AH271" s="51">
        <v>3.7179334727701102E-2</v>
      </c>
      <c r="AI271" s="51">
        <v>3.0490815163705772E-2</v>
      </c>
      <c r="AJ271" s="51">
        <v>3.7537500836838156E-2</v>
      </c>
      <c r="AK271" s="51">
        <v>3.3714531326987367E-2</v>
      </c>
      <c r="AL271" s="51">
        <v>4.0450509612203263E-2</v>
      </c>
      <c r="AM271" s="41">
        <v>4.3036688757727905E-2</v>
      </c>
      <c r="AN271" s="41"/>
      <c r="AO271" s="41"/>
      <c r="AP271" s="41"/>
      <c r="AQ271" s="41"/>
      <c r="AR271" s="41"/>
      <c r="AS271" s="41"/>
      <c r="AT271" s="41"/>
      <c r="AU271" s="41"/>
      <c r="AV271" s="41"/>
      <c r="AW271" s="41"/>
      <c r="AX271" s="41"/>
      <c r="AY271" s="41"/>
      <c r="AZ271" s="41"/>
      <c r="BA271" s="41"/>
      <c r="BB271" s="41"/>
      <c r="BC271" s="41"/>
      <c r="BD271" s="41"/>
      <c r="BE271" s="41"/>
      <c r="BF271" s="41"/>
      <c r="BG271" s="41"/>
      <c r="BH271" s="41"/>
      <c r="BI271" s="41"/>
      <c r="BJ271" s="41"/>
      <c r="BK271" s="41"/>
      <c r="BL271" s="41"/>
      <c r="BM271" s="41"/>
      <c r="BN271" s="41"/>
      <c r="BO271" s="41"/>
      <c r="BP271" s="41"/>
      <c r="BQ271" s="41"/>
      <c r="BR271" s="41"/>
      <c r="BS271" s="41"/>
      <c r="BT271" s="41"/>
      <c r="BU271" s="41"/>
      <c r="BV271" s="41"/>
      <c r="BW271" s="41"/>
      <c r="BX271" s="41"/>
      <c r="BY271" s="41"/>
      <c r="BZ271" s="41"/>
      <c r="CA271" s="41"/>
      <c r="CB271" s="41"/>
      <c r="CC271" s="41"/>
      <c r="CD271" s="41"/>
      <c r="CE271" s="41"/>
      <c r="CF271" s="41"/>
      <c r="CG271" s="41"/>
      <c r="CH271" s="41"/>
      <c r="CI271" s="41"/>
      <c r="CJ271" s="41"/>
      <c r="CK271" s="41"/>
      <c r="CL271" s="41"/>
      <c r="CM271" s="41"/>
      <c r="CN271" s="41"/>
      <c r="CO271" s="41"/>
      <c r="CP271" s="41"/>
      <c r="CQ271" s="41"/>
      <c r="CR271" s="41"/>
      <c r="CS271" s="41"/>
      <c r="CT271" s="41"/>
      <c r="CU271" s="41"/>
      <c r="CV271" s="41"/>
      <c r="CW271" s="41"/>
      <c r="CX271" s="21"/>
      <c r="CY271" s="21"/>
      <c r="CZ271" s="21"/>
      <c r="DA271" s="21"/>
      <c r="DB271" s="21"/>
      <c r="DC271" s="21"/>
      <c r="DD271" s="21"/>
      <c r="DE271" s="21"/>
      <c r="DF271" s="21"/>
      <c r="DG271" s="21"/>
      <c r="DH271" s="21"/>
      <c r="DI271" s="21"/>
      <c r="DJ271" s="21"/>
      <c r="DK271" s="21"/>
      <c r="DL271" s="21"/>
      <c r="DM271" s="21"/>
      <c r="DN271" s="21"/>
      <c r="DO271" s="21"/>
      <c r="DP271" s="21"/>
      <c r="DQ271" s="21"/>
      <c r="DR271" s="21"/>
      <c r="DS271" s="21"/>
      <c r="DT271" s="21"/>
      <c r="DU271" s="21"/>
      <c r="DV271" s="21"/>
      <c r="DW271" s="21"/>
      <c r="DX271" s="21"/>
      <c r="DY271" s="21"/>
      <c r="DZ271" s="21"/>
      <c r="EA271" s="21"/>
    </row>
    <row r="272" spans="1:131">
      <c r="A272" s="21" t="s">
        <v>606</v>
      </c>
      <c r="B272" s="21"/>
      <c r="C272" s="51">
        <v>1.6055346059078448</v>
      </c>
      <c r="D272" s="51">
        <v>0.48460592762557725</v>
      </c>
      <c r="E272" s="51">
        <v>9.6921185525115458E-2</v>
      </c>
      <c r="F272" s="51">
        <v>0.58152711315069272</v>
      </c>
      <c r="G272" s="51">
        <v>0.65683545435748392</v>
      </c>
      <c r="H272" s="51">
        <v>0.97294107621372017</v>
      </c>
      <c r="I272" s="51">
        <v>3172.8855251423124</v>
      </c>
      <c r="J272" s="51">
        <v>8.4320728799718179</v>
      </c>
      <c r="K272" s="51">
        <v>23.809104915222353</v>
      </c>
      <c r="L272" s="79">
        <v>1.420133054139552</v>
      </c>
      <c r="M272" s="51">
        <v>1.3703467497529969E-2</v>
      </c>
      <c r="N272" s="51">
        <v>3.0181862185274126E-4</v>
      </c>
      <c r="O272" s="51">
        <v>0.10067526262996179</v>
      </c>
      <c r="P272" s="51">
        <v>9.0523392056245461E-2</v>
      </c>
      <c r="Q272" s="51">
        <v>0.104169152916073</v>
      </c>
      <c r="R272" s="51">
        <v>9.6910746469540815E-2</v>
      </c>
      <c r="S272" s="51">
        <v>9.8940132515212734E-2</v>
      </c>
      <c r="T272" s="51">
        <v>9.7937338113831832E-2</v>
      </c>
      <c r="U272" s="51">
        <v>9.3042143015327192E-2</v>
      </c>
      <c r="V272" s="51">
        <v>9.6946379855880796E-2</v>
      </c>
      <c r="W272" s="51">
        <v>9.057890780583569E-2</v>
      </c>
      <c r="X272" s="51">
        <v>0.10327716667850967</v>
      </c>
      <c r="Y272" s="51">
        <v>9.1394677425040038E-2</v>
      </c>
      <c r="Z272" s="51">
        <v>9.950491178003365E-2</v>
      </c>
      <c r="AA272" s="51"/>
      <c r="AB272" s="51">
        <v>4.2742657189947263E-2</v>
      </c>
      <c r="AC272" s="51">
        <v>3.6723236538798651E-2</v>
      </c>
      <c r="AD272" s="51">
        <v>3.5225315363250576E-2</v>
      </c>
      <c r="AE272" s="51">
        <v>3.6781101941593897E-2</v>
      </c>
      <c r="AF272" s="51">
        <v>3.6087192507032594E-2</v>
      </c>
      <c r="AG272" s="51">
        <v>3.1665510680565404E-2</v>
      </c>
      <c r="AH272" s="51">
        <v>3.7179334727701102E-2</v>
      </c>
      <c r="AI272" s="51">
        <v>3.0490815163705772E-2</v>
      </c>
      <c r="AJ272" s="51">
        <v>3.7537500836838156E-2</v>
      </c>
      <c r="AK272" s="51">
        <v>3.3714531326987367E-2</v>
      </c>
      <c r="AL272" s="51">
        <v>4.0450509612203263E-2</v>
      </c>
      <c r="AM272" s="41">
        <v>4.3036688757727905E-2</v>
      </c>
      <c r="AN272" s="41"/>
      <c r="AO272" s="41"/>
      <c r="AP272" s="41"/>
      <c r="AQ272" s="41"/>
      <c r="AR272" s="41"/>
      <c r="AS272" s="41"/>
      <c r="AT272" s="41"/>
      <c r="AU272" s="41"/>
      <c r="AV272" s="41"/>
      <c r="AW272" s="41"/>
      <c r="AX272" s="41"/>
      <c r="AY272" s="41"/>
      <c r="AZ272" s="41"/>
      <c r="BA272" s="41"/>
      <c r="BB272" s="41"/>
      <c r="BC272" s="41"/>
      <c r="BD272" s="41"/>
      <c r="BE272" s="41"/>
      <c r="BF272" s="41"/>
      <c r="BG272" s="41"/>
      <c r="BH272" s="41"/>
      <c r="BI272" s="41"/>
      <c r="BJ272" s="41"/>
      <c r="BK272" s="41"/>
      <c r="BL272" s="41"/>
      <c r="BM272" s="41"/>
      <c r="BN272" s="41"/>
      <c r="BO272" s="41"/>
      <c r="BP272" s="41"/>
      <c r="BQ272" s="41"/>
      <c r="BR272" s="41"/>
      <c r="BS272" s="41"/>
      <c r="BT272" s="41"/>
      <c r="BU272" s="41"/>
      <c r="BV272" s="41"/>
      <c r="BW272" s="41"/>
      <c r="BX272" s="41"/>
      <c r="BY272" s="41"/>
      <c r="BZ272" s="41"/>
      <c r="CA272" s="41"/>
      <c r="CB272" s="41"/>
      <c r="CC272" s="41"/>
      <c r="CD272" s="41"/>
      <c r="CE272" s="41"/>
      <c r="CF272" s="41"/>
      <c r="CG272" s="41"/>
      <c r="CH272" s="41"/>
      <c r="CI272" s="41"/>
      <c r="CJ272" s="41"/>
      <c r="CK272" s="41"/>
      <c r="CL272" s="41"/>
      <c r="CM272" s="41"/>
      <c r="CN272" s="41"/>
      <c r="CO272" s="41"/>
      <c r="CP272" s="41"/>
      <c r="CQ272" s="41"/>
      <c r="CR272" s="41"/>
      <c r="CS272" s="41"/>
      <c r="CT272" s="41"/>
      <c r="CU272" s="41"/>
      <c r="CV272" s="41"/>
      <c r="CW272" s="41"/>
      <c r="CX272" s="21"/>
      <c r="CY272" s="21"/>
      <c r="CZ272" s="21"/>
      <c r="DA272" s="21"/>
      <c r="DB272" s="21"/>
      <c r="DC272" s="21"/>
      <c r="DD272" s="21"/>
      <c r="DE272" s="21"/>
      <c r="DF272" s="21"/>
      <c r="DG272" s="21"/>
      <c r="DH272" s="21"/>
      <c r="DI272" s="21"/>
      <c r="DJ272" s="21"/>
      <c r="DK272" s="21"/>
      <c r="DL272" s="21"/>
      <c r="DM272" s="21"/>
      <c r="DN272" s="21"/>
      <c r="DO272" s="21"/>
      <c r="DP272" s="21"/>
      <c r="DQ272" s="21"/>
      <c r="DR272" s="21"/>
      <c r="DS272" s="21"/>
      <c r="DT272" s="21"/>
      <c r="DU272" s="21"/>
      <c r="DV272" s="21"/>
      <c r="DW272" s="21"/>
      <c r="DX272" s="21"/>
      <c r="DY272" s="21"/>
      <c r="DZ272" s="21"/>
      <c r="EA272" s="21"/>
    </row>
    <row r="273" spans="1:131">
      <c r="A273" s="21" t="s">
        <v>607</v>
      </c>
      <c r="B273" s="21"/>
      <c r="C273" s="51">
        <v>1.6055346059078448</v>
      </c>
      <c r="D273" s="51">
        <v>0.48460592762557725</v>
      </c>
      <c r="E273" s="51">
        <v>9.6921185525115458E-2</v>
      </c>
      <c r="F273" s="51">
        <v>0.58152711315069272</v>
      </c>
      <c r="G273" s="51">
        <v>0.65683545435748392</v>
      </c>
      <c r="H273" s="51">
        <v>0.97294107621372017</v>
      </c>
      <c r="I273" s="51">
        <v>3172.8855251423124</v>
      </c>
      <c r="J273" s="51">
        <v>8.4320728799718179</v>
      </c>
      <c r="K273" s="51">
        <v>23.809104915222353</v>
      </c>
      <c r="L273" s="79">
        <v>1.420133054139552</v>
      </c>
      <c r="M273" s="51">
        <v>1.3703467497529969E-2</v>
      </c>
      <c r="N273" s="51">
        <v>3.0181862185274126E-4</v>
      </c>
      <c r="O273" s="51">
        <v>0.10067526262996179</v>
      </c>
      <c r="P273" s="51">
        <v>9.0523392056245461E-2</v>
      </c>
      <c r="Q273" s="51">
        <v>0.104169152916073</v>
      </c>
      <c r="R273" s="51">
        <v>9.6910746469540815E-2</v>
      </c>
      <c r="S273" s="51">
        <v>9.8940132515212734E-2</v>
      </c>
      <c r="T273" s="51">
        <v>9.7937338113831832E-2</v>
      </c>
      <c r="U273" s="51">
        <v>9.3042143015327192E-2</v>
      </c>
      <c r="V273" s="51">
        <v>9.6946379855880796E-2</v>
      </c>
      <c r="W273" s="51">
        <v>9.057890780583569E-2</v>
      </c>
      <c r="X273" s="51">
        <v>0.10327716667850967</v>
      </c>
      <c r="Y273" s="51">
        <v>9.1394677425040038E-2</v>
      </c>
      <c r="Z273" s="51">
        <v>9.950491178003365E-2</v>
      </c>
      <c r="AA273" s="51"/>
      <c r="AB273" s="51">
        <v>4.2742657189947263E-2</v>
      </c>
      <c r="AC273" s="51">
        <v>3.6723236538798651E-2</v>
      </c>
      <c r="AD273" s="51">
        <v>3.5225315363250576E-2</v>
      </c>
      <c r="AE273" s="51">
        <v>3.6781101941593897E-2</v>
      </c>
      <c r="AF273" s="51">
        <v>3.6087192507032594E-2</v>
      </c>
      <c r="AG273" s="51">
        <v>3.1665510680565404E-2</v>
      </c>
      <c r="AH273" s="51">
        <v>3.7179334727701102E-2</v>
      </c>
      <c r="AI273" s="51">
        <v>3.0490815163705772E-2</v>
      </c>
      <c r="AJ273" s="51">
        <v>3.7537500836838156E-2</v>
      </c>
      <c r="AK273" s="51">
        <v>3.3714531326987367E-2</v>
      </c>
      <c r="AL273" s="51">
        <v>4.0450509612203263E-2</v>
      </c>
      <c r="AM273" s="41">
        <v>4.3036688757727905E-2</v>
      </c>
      <c r="AN273" s="41"/>
      <c r="AO273" s="41"/>
      <c r="AP273" s="41"/>
      <c r="AQ273" s="41"/>
      <c r="AR273" s="41"/>
      <c r="AS273" s="41"/>
      <c r="AT273" s="41"/>
      <c r="AU273" s="41"/>
      <c r="AV273" s="41"/>
      <c r="AW273" s="41"/>
      <c r="AX273" s="41"/>
      <c r="AY273" s="41"/>
      <c r="AZ273" s="41"/>
      <c r="BA273" s="41"/>
      <c r="BB273" s="41"/>
      <c r="BC273" s="41"/>
      <c r="BD273" s="41"/>
      <c r="BE273" s="41"/>
      <c r="BF273" s="41"/>
      <c r="BG273" s="41"/>
      <c r="BH273" s="41"/>
      <c r="BI273" s="41"/>
      <c r="BJ273" s="41"/>
      <c r="BK273" s="41"/>
      <c r="BL273" s="41"/>
      <c r="BM273" s="41"/>
      <c r="BN273" s="41"/>
      <c r="BO273" s="41"/>
      <c r="BP273" s="41"/>
      <c r="BQ273" s="41"/>
      <c r="BR273" s="41"/>
      <c r="BS273" s="41"/>
      <c r="BT273" s="41"/>
      <c r="BU273" s="41"/>
      <c r="BV273" s="41"/>
      <c r="BW273" s="41"/>
      <c r="BX273" s="41"/>
      <c r="BY273" s="41"/>
      <c r="BZ273" s="41"/>
      <c r="CA273" s="41"/>
      <c r="CB273" s="41"/>
      <c r="CC273" s="41"/>
      <c r="CD273" s="41"/>
      <c r="CE273" s="41"/>
      <c r="CF273" s="41"/>
      <c r="CG273" s="41"/>
      <c r="CH273" s="41"/>
      <c r="CI273" s="41"/>
      <c r="CJ273" s="41"/>
      <c r="CK273" s="41"/>
      <c r="CL273" s="41"/>
      <c r="CM273" s="41"/>
      <c r="CN273" s="41"/>
      <c r="CO273" s="41"/>
      <c r="CP273" s="41"/>
      <c r="CQ273" s="41"/>
      <c r="CR273" s="41"/>
      <c r="CS273" s="41"/>
      <c r="CT273" s="41"/>
      <c r="CU273" s="41"/>
      <c r="CV273" s="41"/>
      <c r="CW273" s="41"/>
      <c r="CX273" s="21"/>
      <c r="CY273" s="21"/>
      <c r="CZ273" s="21"/>
      <c r="DA273" s="21"/>
      <c r="DB273" s="21"/>
      <c r="DC273" s="21"/>
      <c r="DD273" s="21"/>
      <c r="DE273" s="21"/>
      <c r="DF273" s="21"/>
      <c r="DG273" s="21"/>
      <c r="DH273" s="21"/>
      <c r="DI273" s="21"/>
      <c r="DJ273" s="21"/>
      <c r="DK273" s="21"/>
      <c r="DL273" s="21"/>
      <c r="DM273" s="21"/>
      <c r="DN273" s="21"/>
      <c r="DO273" s="21"/>
      <c r="DP273" s="21"/>
      <c r="DQ273" s="21"/>
      <c r="DR273" s="21"/>
      <c r="DS273" s="21"/>
      <c r="DT273" s="21"/>
      <c r="DU273" s="21"/>
      <c r="DV273" s="21"/>
      <c r="DW273" s="21"/>
      <c r="DX273" s="21"/>
      <c r="DY273" s="21"/>
      <c r="DZ273" s="21"/>
      <c r="EA273" s="21"/>
    </row>
    <row r="274" spans="1:131">
      <c r="A274" s="21" t="s">
        <v>550</v>
      </c>
      <c r="B274" s="21"/>
      <c r="C274" s="51">
        <v>1.4316273510058202</v>
      </c>
      <c r="D274" s="51">
        <v>0.48460592762557725</v>
      </c>
      <c r="E274" s="51">
        <v>9.6921185525115458E-2</v>
      </c>
      <c r="F274" s="51">
        <v>0.58152711315069272</v>
      </c>
      <c r="G274" s="51">
        <v>0.65683545435748392</v>
      </c>
      <c r="H274" s="51">
        <v>0.85204209127931718</v>
      </c>
      <c r="I274" s="51">
        <v>3558.3125089228324</v>
      </c>
      <c r="J274" s="51">
        <v>10.752885617595423</v>
      </c>
      <c r="K274" s="51">
        <v>28.263155150403612</v>
      </c>
      <c r="L274" s="79">
        <v>1.2576794789224304</v>
      </c>
      <c r="M274" s="51">
        <v>1.1967644563094543E-2</v>
      </c>
      <c r="N274" s="51">
        <v>2.6912642835433763E-4</v>
      </c>
      <c r="O274" s="51">
        <v>8.9770384905063977E-2</v>
      </c>
      <c r="P274" s="51">
        <v>8.071813805611773E-2</v>
      </c>
      <c r="Q274" s="51">
        <v>9.2885826251893136E-2</v>
      </c>
      <c r="R274" s="51">
        <v>8.6413631161649851E-2</v>
      </c>
      <c r="S274" s="51">
        <v>8.8223199487391823E-2</v>
      </c>
      <c r="T274" s="51">
        <v>8.73290251188234E-2</v>
      </c>
      <c r="U274" s="51">
        <v>8.2964064584343883E-2</v>
      </c>
      <c r="V274" s="51">
        <v>8.6445404833986508E-2</v>
      </c>
      <c r="W274" s="51">
        <v>8.0767640486792538E-2</v>
      </c>
      <c r="X274" s="51">
        <v>9.2090457600406253E-2</v>
      </c>
      <c r="Y274" s="51">
        <v>8.149504810209722E-2</v>
      </c>
      <c r="Z274" s="51">
        <v>8.8726803358540648E-2</v>
      </c>
      <c r="AA274" s="51"/>
      <c r="AB274" s="51">
        <v>3.8112885803039717E-2</v>
      </c>
      <c r="AC274" s="51">
        <v>3.2745472849320896E-2</v>
      </c>
      <c r="AD274" s="51">
        <v>3.1409802527003032E-2</v>
      </c>
      <c r="AE274" s="51">
        <v>3.2797070424990589E-2</v>
      </c>
      <c r="AF274" s="51">
        <v>3.2178323421977705E-2</v>
      </c>
      <c r="AG274" s="51">
        <v>2.8235586456407041E-2</v>
      </c>
      <c r="AH274" s="51">
        <v>3.3152167690761424E-2</v>
      </c>
      <c r="AI274" s="51">
        <v>2.7188130845763728E-2</v>
      </c>
      <c r="AJ274" s="51">
        <v>3.347153819586119E-2</v>
      </c>
      <c r="AK274" s="51">
        <v>3.0062662614964583E-2</v>
      </c>
      <c r="AL274" s="51">
        <v>3.6069017578234601E-2</v>
      </c>
      <c r="AM274" s="41">
        <v>3.8375068650388477E-2</v>
      </c>
      <c r="AN274" s="41"/>
      <c r="AO274" s="41"/>
      <c r="AP274" s="41"/>
      <c r="AQ274" s="41"/>
      <c r="AR274" s="41"/>
      <c r="AS274" s="41"/>
      <c r="AT274" s="41"/>
      <c r="AU274" s="41"/>
      <c r="AV274" s="41"/>
      <c r="AW274" s="41"/>
      <c r="AX274" s="41"/>
      <c r="AY274" s="41"/>
      <c r="AZ274" s="41"/>
      <c r="BA274" s="41"/>
      <c r="BB274" s="41"/>
      <c r="BC274" s="41"/>
      <c r="BD274" s="41"/>
      <c r="BE274" s="41"/>
      <c r="BF274" s="41"/>
      <c r="BG274" s="41"/>
      <c r="BH274" s="41"/>
      <c r="BI274" s="41"/>
      <c r="BJ274" s="41"/>
      <c r="BK274" s="41"/>
      <c r="BL274" s="41"/>
      <c r="BM274" s="41"/>
      <c r="BN274" s="41"/>
      <c r="BO274" s="41"/>
      <c r="BP274" s="41"/>
      <c r="BQ274" s="41"/>
      <c r="BR274" s="41"/>
      <c r="BS274" s="41"/>
      <c r="BT274" s="41"/>
      <c r="BU274" s="41"/>
      <c r="BV274" s="41"/>
      <c r="BW274" s="41"/>
      <c r="BX274" s="41"/>
      <c r="BY274" s="41"/>
      <c r="BZ274" s="41"/>
      <c r="CA274" s="41"/>
      <c r="CB274" s="41"/>
      <c r="CC274" s="41"/>
      <c r="CD274" s="41"/>
      <c r="CE274" s="41"/>
      <c r="CF274" s="41"/>
      <c r="CG274" s="41"/>
      <c r="CH274" s="41"/>
      <c r="CI274" s="41"/>
      <c r="CJ274" s="41"/>
      <c r="CK274" s="41"/>
      <c r="CL274" s="41"/>
      <c r="CM274" s="41"/>
      <c r="CN274" s="41"/>
      <c r="CO274" s="41"/>
      <c r="CP274" s="41"/>
      <c r="CQ274" s="41"/>
      <c r="CR274" s="41"/>
      <c r="CS274" s="41"/>
      <c r="CT274" s="41"/>
      <c r="CU274" s="41"/>
      <c r="CV274" s="41"/>
      <c r="CW274" s="41"/>
      <c r="CX274" s="21"/>
      <c r="CY274" s="21"/>
      <c r="CZ274" s="21"/>
      <c r="DA274" s="21"/>
      <c r="DB274" s="21"/>
      <c r="DC274" s="21"/>
      <c r="DD274" s="21"/>
      <c r="DE274" s="21"/>
      <c r="DF274" s="21"/>
      <c r="DG274" s="21"/>
      <c r="DH274" s="21"/>
      <c r="DI274" s="21"/>
      <c r="DJ274" s="21"/>
      <c r="DK274" s="21"/>
      <c r="DL274" s="21"/>
      <c r="DM274" s="21"/>
      <c r="DN274" s="21"/>
      <c r="DO274" s="21"/>
      <c r="DP274" s="21"/>
      <c r="DQ274" s="21"/>
      <c r="DR274" s="21"/>
      <c r="DS274" s="21"/>
      <c r="DT274" s="21"/>
      <c r="DU274" s="21"/>
      <c r="DV274" s="21"/>
      <c r="DW274" s="21"/>
      <c r="DX274" s="21"/>
      <c r="DY274" s="21"/>
      <c r="DZ274" s="21"/>
      <c r="EA274" s="21"/>
    </row>
    <row r="275" spans="1:131">
      <c r="A275" s="21" t="s">
        <v>556</v>
      </c>
      <c r="B275" s="21"/>
      <c r="C275" s="51">
        <v>1.4316273510058202</v>
      </c>
      <c r="D275" s="51">
        <v>0.48460592762557725</v>
      </c>
      <c r="E275" s="51">
        <v>9.6921185525115458E-2</v>
      </c>
      <c r="F275" s="51">
        <v>0.58152711315069272</v>
      </c>
      <c r="G275" s="51">
        <v>0.65683545435748392</v>
      </c>
      <c r="H275" s="51">
        <v>0.85204209127931718</v>
      </c>
      <c r="I275" s="51">
        <v>3558.3125089228324</v>
      </c>
      <c r="J275" s="51">
        <v>10.752885617595423</v>
      </c>
      <c r="K275" s="51">
        <v>28.263155150403612</v>
      </c>
      <c r="L275" s="79">
        <v>1.2576794789224304</v>
      </c>
      <c r="M275" s="51">
        <v>1.1967644563094543E-2</v>
      </c>
      <c r="N275" s="51">
        <v>2.6912642835433763E-4</v>
      </c>
      <c r="O275" s="51">
        <v>8.9770384905063977E-2</v>
      </c>
      <c r="P275" s="51">
        <v>8.071813805611773E-2</v>
      </c>
      <c r="Q275" s="51">
        <v>9.2885826251893136E-2</v>
      </c>
      <c r="R275" s="51">
        <v>8.6413631161649851E-2</v>
      </c>
      <c r="S275" s="51">
        <v>8.8223199487391823E-2</v>
      </c>
      <c r="T275" s="51">
        <v>8.73290251188234E-2</v>
      </c>
      <c r="U275" s="51">
        <v>8.2964064584343883E-2</v>
      </c>
      <c r="V275" s="51">
        <v>8.6445404833986508E-2</v>
      </c>
      <c r="W275" s="51">
        <v>8.0767640486792538E-2</v>
      </c>
      <c r="X275" s="51">
        <v>9.2090457600406253E-2</v>
      </c>
      <c r="Y275" s="51">
        <v>8.149504810209722E-2</v>
      </c>
      <c r="Z275" s="51">
        <v>8.8726803358540648E-2</v>
      </c>
      <c r="AA275" s="51"/>
      <c r="AB275" s="51">
        <v>3.8112885803039717E-2</v>
      </c>
      <c r="AC275" s="51">
        <v>3.2745472849320896E-2</v>
      </c>
      <c r="AD275" s="51">
        <v>3.1409802527003032E-2</v>
      </c>
      <c r="AE275" s="51">
        <v>3.2797070424990589E-2</v>
      </c>
      <c r="AF275" s="51">
        <v>3.2178323421977705E-2</v>
      </c>
      <c r="AG275" s="51">
        <v>2.8235586456407041E-2</v>
      </c>
      <c r="AH275" s="51">
        <v>3.3152167690761424E-2</v>
      </c>
      <c r="AI275" s="51">
        <v>2.7188130845763728E-2</v>
      </c>
      <c r="AJ275" s="51">
        <v>3.347153819586119E-2</v>
      </c>
      <c r="AK275" s="51">
        <v>3.0062662614964583E-2</v>
      </c>
      <c r="AL275" s="51">
        <v>3.6069017578234601E-2</v>
      </c>
      <c r="AM275" s="41">
        <v>3.8375068650388477E-2</v>
      </c>
      <c r="AN275" s="41"/>
      <c r="AO275" s="41"/>
      <c r="AP275" s="41"/>
      <c r="AQ275" s="41"/>
      <c r="AR275" s="41"/>
      <c r="AS275" s="41"/>
      <c r="AT275" s="41"/>
      <c r="AU275" s="41"/>
      <c r="AV275" s="41"/>
      <c r="AW275" s="41"/>
      <c r="AX275" s="41"/>
      <c r="AY275" s="41"/>
      <c r="AZ275" s="41"/>
      <c r="BA275" s="41"/>
      <c r="BB275" s="41"/>
      <c r="BC275" s="41"/>
      <c r="BD275" s="41"/>
      <c r="BE275" s="41"/>
      <c r="BF275" s="41"/>
      <c r="BG275" s="41"/>
      <c r="BH275" s="41"/>
      <c r="BI275" s="41"/>
      <c r="BJ275" s="41"/>
      <c r="BK275" s="41"/>
      <c r="BL275" s="41"/>
      <c r="BM275" s="41"/>
      <c r="BN275" s="41"/>
      <c r="BO275" s="41"/>
      <c r="BP275" s="41"/>
      <c r="BQ275" s="41"/>
      <c r="BR275" s="41"/>
      <c r="BS275" s="41"/>
      <c r="BT275" s="41"/>
      <c r="BU275" s="41"/>
      <c r="BV275" s="41"/>
      <c r="BW275" s="41"/>
      <c r="BX275" s="41"/>
      <c r="BY275" s="41"/>
      <c r="BZ275" s="41"/>
      <c r="CA275" s="41"/>
      <c r="CB275" s="41"/>
      <c r="CC275" s="41"/>
      <c r="CD275" s="41"/>
      <c r="CE275" s="41"/>
      <c r="CF275" s="41"/>
      <c r="CG275" s="41"/>
      <c r="CH275" s="41"/>
      <c r="CI275" s="41"/>
      <c r="CJ275" s="41"/>
      <c r="CK275" s="41"/>
      <c r="CL275" s="41"/>
      <c r="CM275" s="41"/>
      <c r="CN275" s="41"/>
      <c r="CO275" s="41"/>
      <c r="CP275" s="41"/>
      <c r="CQ275" s="41"/>
      <c r="CR275" s="41"/>
      <c r="CS275" s="41"/>
      <c r="CT275" s="41"/>
      <c r="CU275" s="41"/>
      <c r="CV275" s="41"/>
      <c r="CW275" s="41"/>
      <c r="CX275" s="21"/>
      <c r="CY275" s="21"/>
      <c r="CZ275" s="21"/>
      <c r="DA275" s="21"/>
      <c r="DB275" s="21"/>
      <c r="DC275" s="21"/>
      <c r="DD275" s="21"/>
      <c r="DE275" s="21"/>
      <c r="DF275" s="21"/>
      <c r="DG275" s="21"/>
      <c r="DH275" s="21"/>
      <c r="DI275" s="21"/>
      <c r="DJ275" s="21"/>
      <c r="DK275" s="21"/>
      <c r="DL275" s="21"/>
      <c r="DM275" s="21"/>
      <c r="DN275" s="21"/>
      <c r="DO275" s="21"/>
      <c r="DP275" s="21"/>
      <c r="DQ275" s="21"/>
      <c r="DR275" s="21"/>
      <c r="DS275" s="21"/>
      <c r="DT275" s="21"/>
      <c r="DU275" s="21"/>
      <c r="DV275" s="21"/>
      <c r="DW275" s="21"/>
      <c r="DX275" s="21"/>
      <c r="DY275" s="21"/>
      <c r="DZ275" s="21"/>
      <c r="EA275" s="21"/>
    </row>
    <row r="276" spans="1:131">
      <c r="A276" s="21" t="s">
        <v>560</v>
      </c>
      <c r="B276" s="21"/>
      <c r="C276" s="51">
        <v>1.4316273510058202</v>
      </c>
      <c r="D276" s="51">
        <v>0.48460592762557725</v>
      </c>
      <c r="E276" s="51">
        <v>9.6921185525115458E-2</v>
      </c>
      <c r="F276" s="51">
        <v>0.58152711315069272</v>
      </c>
      <c r="G276" s="51">
        <v>0.65683545435748392</v>
      </c>
      <c r="H276" s="51">
        <v>0.85204209127931718</v>
      </c>
      <c r="I276" s="51">
        <v>3558.3125089228324</v>
      </c>
      <c r="J276" s="51">
        <v>10.752885617595423</v>
      </c>
      <c r="K276" s="51">
        <v>28.263155150403612</v>
      </c>
      <c r="L276" s="79">
        <v>1.2576794789224304</v>
      </c>
      <c r="M276" s="51">
        <v>1.1967644563094543E-2</v>
      </c>
      <c r="N276" s="51">
        <v>2.6912642835433763E-4</v>
      </c>
      <c r="O276" s="51">
        <v>8.9770384905063977E-2</v>
      </c>
      <c r="P276" s="51">
        <v>8.071813805611773E-2</v>
      </c>
      <c r="Q276" s="51">
        <v>9.2885826251893136E-2</v>
      </c>
      <c r="R276" s="51">
        <v>8.6413631161649851E-2</v>
      </c>
      <c r="S276" s="51">
        <v>8.8223199487391823E-2</v>
      </c>
      <c r="T276" s="51">
        <v>8.73290251188234E-2</v>
      </c>
      <c r="U276" s="51">
        <v>8.2964064584343883E-2</v>
      </c>
      <c r="V276" s="51">
        <v>8.6445404833986508E-2</v>
      </c>
      <c r="W276" s="51">
        <v>8.0767640486792538E-2</v>
      </c>
      <c r="X276" s="51">
        <v>9.2090457600406253E-2</v>
      </c>
      <c r="Y276" s="51">
        <v>8.149504810209722E-2</v>
      </c>
      <c r="Z276" s="51">
        <v>8.8726803358540648E-2</v>
      </c>
      <c r="AA276" s="51"/>
      <c r="AB276" s="51">
        <v>3.8112885803039717E-2</v>
      </c>
      <c r="AC276" s="51">
        <v>3.2745472849320896E-2</v>
      </c>
      <c r="AD276" s="51">
        <v>3.1409802527003032E-2</v>
      </c>
      <c r="AE276" s="51">
        <v>3.2797070424990589E-2</v>
      </c>
      <c r="AF276" s="51">
        <v>3.2178323421977705E-2</v>
      </c>
      <c r="AG276" s="51">
        <v>2.8235586456407041E-2</v>
      </c>
      <c r="AH276" s="51">
        <v>3.3152167690761424E-2</v>
      </c>
      <c r="AI276" s="51">
        <v>2.7188130845763728E-2</v>
      </c>
      <c r="AJ276" s="51">
        <v>3.347153819586119E-2</v>
      </c>
      <c r="AK276" s="51">
        <v>3.0062662614964583E-2</v>
      </c>
      <c r="AL276" s="51">
        <v>3.6069017578234601E-2</v>
      </c>
      <c r="AM276" s="41">
        <v>3.8375068650388477E-2</v>
      </c>
      <c r="AN276" s="41"/>
      <c r="AO276" s="41"/>
      <c r="AP276" s="41"/>
      <c r="AQ276" s="41"/>
      <c r="AR276" s="41"/>
      <c r="AS276" s="41"/>
      <c r="AT276" s="41"/>
      <c r="AU276" s="41"/>
      <c r="AV276" s="41"/>
      <c r="AW276" s="41"/>
      <c r="AX276" s="41"/>
      <c r="AY276" s="41"/>
      <c r="AZ276" s="41"/>
      <c r="BA276" s="41"/>
      <c r="BB276" s="41"/>
      <c r="BC276" s="41"/>
      <c r="BD276" s="41"/>
      <c r="BE276" s="41"/>
      <c r="BF276" s="41"/>
      <c r="BG276" s="41"/>
      <c r="BH276" s="41"/>
      <c r="BI276" s="41"/>
      <c r="BJ276" s="41"/>
      <c r="BK276" s="41"/>
      <c r="BL276" s="41"/>
      <c r="BM276" s="41"/>
      <c r="BN276" s="41"/>
      <c r="BO276" s="41"/>
      <c r="BP276" s="41"/>
      <c r="BQ276" s="41"/>
      <c r="BR276" s="41"/>
      <c r="BS276" s="41"/>
      <c r="BT276" s="41"/>
      <c r="BU276" s="41"/>
      <c r="BV276" s="41"/>
      <c r="BW276" s="41"/>
      <c r="BX276" s="41"/>
      <c r="BY276" s="41"/>
      <c r="BZ276" s="41"/>
      <c r="CA276" s="41"/>
      <c r="CB276" s="41"/>
      <c r="CC276" s="41"/>
      <c r="CD276" s="41"/>
      <c r="CE276" s="41"/>
      <c r="CF276" s="41"/>
      <c r="CG276" s="41"/>
      <c r="CH276" s="41"/>
      <c r="CI276" s="41"/>
      <c r="CJ276" s="41"/>
      <c r="CK276" s="41"/>
      <c r="CL276" s="41"/>
      <c r="CM276" s="41"/>
      <c r="CN276" s="41"/>
      <c r="CO276" s="41"/>
      <c r="CP276" s="41"/>
      <c r="CQ276" s="41"/>
      <c r="CR276" s="41"/>
      <c r="CS276" s="41"/>
      <c r="CT276" s="41"/>
      <c r="CU276" s="41"/>
      <c r="CV276" s="41"/>
      <c r="CW276" s="41"/>
      <c r="CX276" s="21"/>
      <c r="CY276" s="21"/>
      <c r="CZ276" s="21"/>
      <c r="DA276" s="21"/>
      <c r="DB276" s="21"/>
      <c r="DC276" s="21"/>
      <c r="DD276" s="21"/>
      <c r="DE276" s="21"/>
      <c r="DF276" s="21"/>
      <c r="DG276" s="21"/>
      <c r="DH276" s="21"/>
      <c r="DI276" s="21"/>
      <c r="DJ276" s="21"/>
      <c r="DK276" s="21"/>
      <c r="DL276" s="21"/>
      <c r="DM276" s="21"/>
      <c r="DN276" s="21"/>
      <c r="DO276" s="21"/>
      <c r="DP276" s="21"/>
      <c r="DQ276" s="21"/>
      <c r="DR276" s="21"/>
      <c r="DS276" s="21"/>
      <c r="DT276" s="21"/>
      <c r="DU276" s="21"/>
      <c r="DV276" s="21"/>
      <c r="DW276" s="21"/>
      <c r="DX276" s="21"/>
      <c r="DY276" s="21"/>
      <c r="DZ276" s="21"/>
      <c r="EA276" s="21"/>
    </row>
    <row r="277" spans="1:131">
      <c r="A277" s="21" t="s">
        <v>559</v>
      </c>
      <c r="B277" s="21"/>
      <c r="C277" s="51">
        <v>1.4316273510058202</v>
      </c>
      <c r="D277" s="51">
        <v>0.48460592762557725</v>
      </c>
      <c r="E277" s="51">
        <v>9.6921185525115458E-2</v>
      </c>
      <c r="F277" s="51">
        <v>0.58152711315069272</v>
      </c>
      <c r="G277" s="51">
        <v>0.65683545435748392</v>
      </c>
      <c r="H277" s="51">
        <v>0.85204209127931718</v>
      </c>
      <c r="I277" s="51">
        <v>3558.3125089228324</v>
      </c>
      <c r="J277" s="51">
        <v>10.752885617595423</v>
      </c>
      <c r="K277" s="51">
        <v>28.263155150403612</v>
      </c>
      <c r="L277" s="79">
        <v>1.2576794789224304</v>
      </c>
      <c r="M277" s="51">
        <v>1.1967644563094543E-2</v>
      </c>
      <c r="N277" s="51">
        <v>2.6912642835433763E-4</v>
      </c>
      <c r="O277" s="51">
        <v>8.9770384905063977E-2</v>
      </c>
      <c r="P277" s="51">
        <v>8.071813805611773E-2</v>
      </c>
      <c r="Q277" s="51">
        <v>9.2885826251893136E-2</v>
      </c>
      <c r="R277" s="51">
        <v>8.6413631161649851E-2</v>
      </c>
      <c r="S277" s="51">
        <v>8.8223199487391823E-2</v>
      </c>
      <c r="T277" s="51">
        <v>8.73290251188234E-2</v>
      </c>
      <c r="U277" s="51">
        <v>8.2964064584343883E-2</v>
      </c>
      <c r="V277" s="51">
        <v>8.6445404833986508E-2</v>
      </c>
      <c r="W277" s="51">
        <v>8.0767640486792538E-2</v>
      </c>
      <c r="X277" s="51">
        <v>9.2090457600406253E-2</v>
      </c>
      <c r="Y277" s="51">
        <v>8.149504810209722E-2</v>
      </c>
      <c r="Z277" s="51">
        <v>8.8726803358540648E-2</v>
      </c>
      <c r="AA277" s="51"/>
      <c r="AB277" s="51">
        <v>3.8112885803039717E-2</v>
      </c>
      <c r="AC277" s="51">
        <v>3.2745472849320896E-2</v>
      </c>
      <c r="AD277" s="51">
        <v>3.1409802527003032E-2</v>
      </c>
      <c r="AE277" s="51">
        <v>3.2797070424990589E-2</v>
      </c>
      <c r="AF277" s="51">
        <v>3.2178323421977705E-2</v>
      </c>
      <c r="AG277" s="51">
        <v>2.8235586456407041E-2</v>
      </c>
      <c r="AH277" s="51">
        <v>3.3152167690761424E-2</v>
      </c>
      <c r="AI277" s="51">
        <v>2.7188130845763728E-2</v>
      </c>
      <c r="AJ277" s="51">
        <v>3.347153819586119E-2</v>
      </c>
      <c r="AK277" s="51">
        <v>3.0062662614964583E-2</v>
      </c>
      <c r="AL277" s="51">
        <v>3.6069017578234601E-2</v>
      </c>
      <c r="AM277" s="41">
        <v>3.8375068650388477E-2</v>
      </c>
      <c r="AN277" s="41"/>
      <c r="AO277" s="41"/>
      <c r="AP277" s="41"/>
      <c r="AQ277" s="41"/>
      <c r="AR277" s="41"/>
      <c r="AS277" s="41"/>
      <c r="AT277" s="41"/>
      <c r="AU277" s="41"/>
      <c r="AV277" s="41"/>
      <c r="AW277" s="41"/>
      <c r="AX277" s="41"/>
      <c r="AY277" s="41"/>
      <c r="AZ277" s="41"/>
      <c r="BA277" s="41"/>
      <c r="BB277" s="41"/>
      <c r="BC277" s="41"/>
      <c r="BD277" s="41"/>
      <c r="BE277" s="41"/>
      <c r="BF277" s="41"/>
      <c r="BG277" s="41"/>
      <c r="BH277" s="41"/>
      <c r="BI277" s="41"/>
      <c r="BJ277" s="41"/>
      <c r="BK277" s="41"/>
      <c r="BL277" s="41"/>
      <c r="BM277" s="41"/>
      <c r="BN277" s="41"/>
      <c r="BO277" s="41"/>
      <c r="BP277" s="41"/>
      <c r="BQ277" s="41"/>
      <c r="BR277" s="41"/>
      <c r="BS277" s="41"/>
      <c r="BT277" s="41"/>
      <c r="BU277" s="41"/>
      <c r="BV277" s="41"/>
      <c r="BW277" s="41"/>
      <c r="BX277" s="41"/>
      <c r="BY277" s="41"/>
      <c r="BZ277" s="41"/>
      <c r="CA277" s="41"/>
      <c r="CB277" s="41"/>
      <c r="CC277" s="41"/>
      <c r="CD277" s="41"/>
      <c r="CE277" s="41"/>
      <c r="CF277" s="41"/>
      <c r="CG277" s="41"/>
      <c r="CH277" s="41"/>
      <c r="CI277" s="41"/>
      <c r="CJ277" s="41"/>
      <c r="CK277" s="41"/>
      <c r="CL277" s="41"/>
      <c r="CM277" s="41"/>
      <c r="CN277" s="41"/>
      <c r="CO277" s="41"/>
      <c r="CP277" s="41"/>
      <c r="CQ277" s="41"/>
      <c r="CR277" s="41"/>
      <c r="CS277" s="41"/>
      <c r="CT277" s="41"/>
      <c r="CU277" s="41"/>
      <c r="CV277" s="41"/>
      <c r="CW277" s="41"/>
      <c r="CX277" s="21"/>
      <c r="CY277" s="21"/>
      <c r="CZ277" s="21"/>
      <c r="DA277" s="21"/>
      <c r="DB277" s="21"/>
      <c r="DC277" s="21"/>
      <c r="DD277" s="21"/>
      <c r="DE277" s="21"/>
      <c r="DF277" s="21"/>
      <c r="DG277" s="21"/>
      <c r="DH277" s="21"/>
      <c r="DI277" s="21"/>
      <c r="DJ277" s="21"/>
      <c r="DK277" s="21"/>
      <c r="DL277" s="21"/>
      <c r="DM277" s="21"/>
      <c r="DN277" s="21"/>
      <c r="DO277" s="21"/>
      <c r="DP277" s="21"/>
      <c r="DQ277" s="21"/>
      <c r="DR277" s="21"/>
      <c r="DS277" s="21"/>
      <c r="DT277" s="21"/>
      <c r="DU277" s="21"/>
      <c r="DV277" s="21"/>
      <c r="DW277" s="21"/>
      <c r="DX277" s="21"/>
      <c r="DY277" s="21"/>
      <c r="DZ277" s="21"/>
      <c r="EA277" s="21"/>
    </row>
    <row r="278" spans="1:131">
      <c r="A278" s="21" t="s">
        <v>561</v>
      </c>
      <c r="B278" s="21"/>
      <c r="C278" s="51">
        <v>1.4316273510058202</v>
      </c>
      <c r="D278" s="51">
        <v>0.48460592762557725</v>
      </c>
      <c r="E278" s="51">
        <v>9.6921185525115458E-2</v>
      </c>
      <c r="F278" s="51">
        <v>0.58152711315069272</v>
      </c>
      <c r="G278" s="51">
        <v>0.65683545435748392</v>
      </c>
      <c r="H278" s="51">
        <v>0.85204209127931718</v>
      </c>
      <c r="I278" s="51">
        <v>3558.3125089228324</v>
      </c>
      <c r="J278" s="51">
        <v>10.752885617595423</v>
      </c>
      <c r="K278" s="51">
        <v>28.263155150403612</v>
      </c>
      <c r="L278" s="79">
        <v>1.2576794789224304</v>
      </c>
      <c r="M278" s="51">
        <v>1.1967644563094543E-2</v>
      </c>
      <c r="N278" s="51">
        <v>2.6912642835433763E-4</v>
      </c>
      <c r="O278" s="51">
        <v>8.9770384905063977E-2</v>
      </c>
      <c r="P278" s="51">
        <v>8.071813805611773E-2</v>
      </c>
      <c r="Q278" s="51">
        <v>9.2885826251893136E-2</v>
      </c>
      <c r="R278" s="51">
        <v>8.6413631161649851E-2</v>
      </c>
      <c r="S278" s="51">
        <v>8.8223199487391823E-2</v>
      </c>
      <c r="T278" s="51">
        <v>8.73290251188234E-2</v>
      </c>
      <c r="U278" s="51">
        <v>8.2964064584343883E-2</v>
      </c>
      <c r="V278" s="51">
        <v>8.6445404833986508E-2</v>
      </c>
      <c r="W278" s="51">
        <v>8.0767640486792538E-2</v>
      </c>
      <c r="X278" s="51">
        <v>9.2090457600406253E-2</v>
      </c>
      <c r="Y278" s="51">
        <v>8.149504810209722E-2</v>
      </c>
      <c r="Z278" s="51">
        <v>8.8726803358540648E-2</v>
      </c>
      <c r="AA278" s="51"/>
      <c r="AB278" s="51">
        <v>3.8112885803039717E-2</v>
      </c>
      <c r="AC278" s="51">
        <v>3.2745472849320896E-2</v>
      </c>
      <c r="AD278" s="51">
        <v>3.1409802527003032E-2</v>
      </c>
      <c r="AE278" s="51">
        <v>3.2797070424990589E-2</v>
      </c>
      <c r="AF278" s="51">
        <v>3.2178323421977705E-2</v>
      </c>
      <c r="AG278" s="51">
        <v>2.8235586456407041E-2</v>
      </c>
      <c r="AH278" s="51">
        <v>3.3152167690761424E-2</v>
      </c>
      <c r="AI278" s="51">
        <v>2.7188130845763728E-2</v>
      </c>
      <c r="AJ278" s="51">
        <v>3.347153819586119E-2</v>
      </c>
      <c r="AK278" s="51">
        <v>3.0062662614964583E-2</v>
      </c>
      <c r="AL278" s="51">
        <v>3.6069017578234601E-2</v>
      </c>
      <c r="AM278" s="41">
        <v>3.8375068650388477E-2</v>
      </c>
      <c r="AN278" s="41"/>
      <c r="AO278" s="41"/>
      <c r="AP278" s="41"/>
      <c r="AQ278" s="41"/>
      <c r="AR278" s="41"/>
      <c r="AS278" s="41"/>
      <c r="AT278" s="41"/>
      <c r="AU278" s="41"/>
      <c r="AV278" s="41"/>
      <c r="AW278" s="41"/>
      <c r="AX278" s="41"/>
      <c r="AY278" s="41"/>
      <c r="AZ278" s="41"/>
      <c r="BA278" s="41"/>
      <c r="BB278" s="41"/>
      <c r="BC278" s="41"/>
      <c r="BD278" s="41"/>
      <c r="BE278" s="41"/>
      <c r="BF278" s="41"/>
      <c r="BG278" s="41"/>
      <c r="BH278" s="41"/>
      <c r="BI278" s="41"/>
      <c r="BJ278" s="41"/>
      <c r="BK278" s="41"/>
      <c r="BL278" s="41"/>
      <c r="BM278" s="41"/>
      <c r="BN278" s="41"/>
      <c r="BO278" s="41"/>
      <c r="BP278" s="41"/>
      <c r="BQ278" s="41"/>
      <c r="BR278" s="41"/>
      <c r="BS278" s="41"/>
      <c r="BT278" s="41"/>
      <c r="BU278" s="41"/>
      <c r="BV278" s="41"/>
      <c r="BW278" s="41"/>
      <c r="BX278" s="41"/>
      <c r="BY278" s="41"/>
      <c r="BZ278" s="41"/>
      <c r="CA278" s="41"/>
      <c r="CB278" s="41"/>
      <c r="CC278" s="41"/>
      <c r="CD278" s="41"/>
      <c r="CE278" s="41"/>
      <c r="CF278" s="41"/>
      <c r="CG278" s="41"/>
      <c r="CH278" s="41"/>
      <c r="CI278" s="41"/>
      <c r="CJ278" s="41"/>
      <c r="CK278" s="41"/>
      <c r="CL278" s="41"/>
      <c r="CM278" s="41"/>
      <c r="CN278" s="41"/>
      <c r="CO278" s="41"/>
      <c r="CP278" s="41"/>
      <c r="CQ278" s="41"/>
      <c r="CR278" s="41"/>
      <c r="CS278" s="41"/>
      <c r="CT278" s="41"/>
      <c r="CU278" s="41"/>
      <c r="CV278" s="41"/>
      <c r="CW278" s="41"/>
      <c r="CX278" s="21"/>
      <c r="CY278" s="21"/>
      <c r="CZ278" s="21"/>
      <c r="DA278" s="21"/>
      <c r="DB278" s="21"/>
      <c r="DC278" s="21"/>
      <c r="DD278" s="21"/>
      <c r="DE278" s="21"/>
      <c r="DF278" s="21"/>
      <c r="DG278" s="21"/>
      <c r="DH278" s="21"/>
      <c r="DI278" s="21"/>
      <c r="DJ278" s="21"/>
      <c r="DK278" s="21"/>
      <c r="DL278" s="21"/>
      <c r="DM278" s="21"/>
      <c r="DN278" s="21"/>
      <c r="DO278" s="21"/>
      <c r="DP278" s="21"/>
      <c r="DQ278" s="21"/>
      <c r="DR278" s="21"/>
      <c r="DS278" s="21"/>
      <c r="DT278" s="21"/>
      <c r="DU278" s="21"/>
      <c r="DV278" s="21"/>
      <c r="DW278" s="21"/>
      <c r="DX278" s="21"/>
      <c r="DY278" s="21"/>
      <c r="DZ278" s="21"/>
      <c r="EA278" s="21"/>
    </row>
    <row r="279" spans="1:131">
      <c r="A279" s="21" t="s">
        <v>562</v>
      </c>
      <c r="B279" s="21"/>
      <c r="C279" s="51">
        <v>1.4316273510058202</v>
      </c>
      <c r="D279" s="51">
        <v>0.48460592762557725</v>
      </c>
      <c r="E279" s="51">
        <v>9.6921185525115458E-2</v>
      </c>
      <c r="F279" s="51">
        <v>0.58152711315069272</v>
      </c>
      <c r="G279" s="51">
        <v>0.65683545435748392</v>
      </c>
      <c r="H279" s="51">
        <v>0.85204209127931718</v>
      </c>
      <c r="I279" s="51">
        <v>3558.3125089228324</v>
      </c>
      <c r="J279" s="51">
        <v>10.752885617595423</v>
      </c>
      <c r="K279" s="51">
        <v>28.263155150403612</v>
      </c>
      <c r="L279" s="79">
        <v>1.2576794789224304</v>
      </c>
      <c r="M279" s="51">
        <v>1.1967644563094543E-2</v>
      </c>
      <c r="N279" s="51">
        <v>2.6912642835433763E-4</v>
      </c>
      <c r="O279" s="51">
        <v>8.9770384905063977E-2</v>
      </c>
      <c r="P279" s="51">
        <v>8.071813805611773E-2</v>
      </c>
      <c r="Q279" s="51">
        <v>9.2885826251893136E-2</v>
      </c>
      <c r="R279" s="51">
        <v>8.6413631161649851E-2</v>
      </c>
      <c r="S279" s="51">
        <v>8.8223199487391823E-2</v>
      </c>
      <c r="T279" s="51">
        <v>8.73290251188234E-2</v>
      </c>
      <c r="U279" s="51">
        <v>8.2964064584343883E-2</v>
      </c>
      <c r="V279" s="51">
        <v>8.6445404833986508E-2</v>
      </c>
      <c r="W279" s="51">
        <v>8.0767640486792538E-2</v>
      </c>
      <c r="X279" s="51">
        <v>9.2090457600406253E-2</v>
      </c>
      <c r="Y279" s="51">
        <v>8.149504810209722E-2</v>
      </c>
      <c r="Z279" s="51">
        <v>8.8726803358540648E-2</v>
      </c>
      <c r="AA279" s="51"/>
      <c r="AB279" s="51">
        <v>3.8112885803039717E-2</v>
      </c>
      <c r="AC279" s="51">
        <v>3.2745472849320896E-2</v>
      </c>
      <c r="AD279" s="51">
        <v>3.1409802527003032E-2</v>
      </c>
      <c r="AE279" s="51">
        <v>3.2797070424990589E-2</v>
      </c>
      <c r="AF279" s="51">
        <v>3.2178323421977705E-2</v>
      </c>
      <c r="AG279" s="51">
        <v>2.8235586456407041E-2</v>
      </c>
      <c r="AH279" s="51">
        <v>3.3152167690761424E-2</v>
      </c>
      <c r="AI279" s="51">
        <v>2.7188130845763728E-2</v>
      </c>
      <c r="AJ279" s="51">
        <v>3.347153819586119E-2</v>
      </c>
      <c r="AK279" s="51">
        <v>3.0062662614964583E-2</v>
      </c>
      <c r="AL279" s="51">
        <v>3.6069017578234601E-2</v>
      </c>
      <c r="AM279" s="41">
        <v>3.8375068650388477E-2</v>
      </c>
      <c r="AN279" s="41"/>
      <c r="AO279" s="41"/>
      <c r="AP279" s="41"/>
      <c r="AQ279" s="41"/>
      <c r="AR279" s="41"/>
      <c r="AS279" s="41"/>
      <c r="AT279" s="41"/>
      <c r="AU279" s="41"/>
      <c r="AV279" s="41"/>
      <c r="AW279" s="41"/>
      <c r="AX279" s="41"/>
      <c r="AY279" s="41"/>
      <c r="AZ279" s="41"/>
      <c r="BA279" s="41"/>
      <c r="BB279" s="41"/>
      <c r="BC279" s="41"/>
      <c r="BD279" s="41"/>
      <c r="BE279" s="41"/>
      <c r="BF279" s="41"/>
      <c r="BG279" s="41"/>
      <c r="BH279" s="41"/>
      <c r="BI279" s="41"/>
      <c r="BJ279" s="41"/>
      <c r="BK279" s="41"/>
      <c r="BL279" s="41"/>
      <c r="BM279" s="41"/>
      <c r="BN279" s="41"/>
      <c r="BO279" s="41"/>
      <c r="BP279" s="41"/>
      <c r="BQ279" s="41"/>
      <c r="BR279" s="41"/>
      <c r="BS279" s="41"/>
      <c r="BT279" s="41"/>
      <c r="BU279" s="41"/>
      <c r="BV279" s="41"/>
      <c r="BW279" s="41"/>
      <c r="BX279" s="41"/>
      <c r="BY279" s="41"/>
      <c r="BZ279" s="41"/>
      <c r="CA279" s="41"/>
      <c r="CB279" s="41"/>
      <c r="CC279" s="41"/>
      <c r="CD279" s="41"/>
      <c r="CE279" s="41"/>
      <c r="CF279" s="41"/>
      <c r="CG279" s="41"/>
      <c r="CH279" s="41"/>
      <c r="CI279" s="41"/>
      <c r="CJ279" s="41"/>
      <c r="CK279" s="41"/>
      <c r="CL279" s="41"/>
      <c r="CM279" s="41"/>
      <c r="CN279" s="41"/>
      <c r="CO279" s="41"/>
      <c r="CP279" s="41"/>
      <c r="CQ279" s="41"/>
      <c r="CR279" s="41"/>
      <c r="CS279" s="41"/>
      <c r="CT279" s="41"/>
      <c r="CU279" s="41"/>
      <c r="CV279" s="41"/>
      <c r="CW279" s="41"/>
      <c r="CX279" s="21"/>
      <c r="CY279" s="21"/>
      <c r="CZ279" s="21"/>
      <c r="DA279" s="21"/>
      <c r="DB279" s="21"/>
      <c r="DC279" s="21"/>
      <c r="DD279" s="21"/>
      <c r="DE279" s="21"/>
      <c r="DF279" s="21"/>
      <c r="DG279" s="21"/>
      <c r="DH279" s="21"/>
      <c r="DI279" s="21"/>
      <c r="DJ279" s="21"/>
      <c r="DK279" s="21"/>
      <c r="DL279" s="21"/>
      <c r="DM279" s="21"/>
      <c r="DN279" s="21"/>
      <c r="DO279" s="21"/>
      <c r="DP279" s="21"/>
      <c r="DQ279" s="21"/>
      <c r="DR279" s="21"/>
      <c r="DS279" s="21"/>
      <c r="DT279" s="21"/>
      <c r="DU279" s="21"/>
      <c r="DV279" s="21"/>
      <c r="DW279" s="21"/>
      <c r="DX279" s="21"/>
      <c r="DY279" s="21"/>
      <c r="DZ279" s="21"/>
      <c r="EA279" s="21"/>
    </row>
    <row r="280" spans="1:131">
      <c r="A280" s="21" t="s">
        <v>563</v>
      </c>
      <c r="B280" s="21"/>
      <c r="C280" s="51">
        <v>1.4316273510058202</v>
      </c>
      <c r="D280" s="51">
        <v>0.48460592762557725</v>
      </c>
      <c r="E280" s="51">
        <v>9.6921185525115458E-2</v>
      </c>
      <c r="F280" s="51">
        <v>0.58152711315069272</v>
      </c>
      <c r="G280" s="51">
        <v>0.65683545435748392</v>
      </c>
      <c r="H280" s="51">
        <v>0.85204209127931718</v>
      </c>
      <c r="I280" s="51">
        <v>3558.3125089228324</v>
      </c>
      <c r="J280" s="51">
        <v>10.752885617595423</v>
      </c>
      <c r="K280" s="51">
        <v>28.263155150403612</v>
      </c>
      <c r="L280" s="79">
        <v>1.2576794789224304</v>
      </c>
      <c r="M280" s="51">
        <v>1.1967644563094543E-2</v>
      </c>
      <c r="N280" s="51">
        <v>2.6912642835433763E-4</v>
      </c>
      <c r="O280" s="51">
        <v>8.9770384905063977E-2</v>
      </c>
      <c r="P280" s="51">
        <v>8.071813805611773E-2</v>
      </c>
      <c r="Q280" s="51">
        <v>9.2885826251893136E-2</v>
      </c>
      <c r="R280" s="51">
        <v>8.6413631161649851E-2</v>
      </c>
      <c r="S280" s="51">
        <v>8.8223199487391823E-2</v>
      </c>
      <c r="T280" s="51">
        <v>8.73290251188234E-2</v>
      </c>
      <c r="U280" s="51">
        <v>8.2964064584343883E-2</v>
      </c>
      <c r="V280" s="51">
        <v>8.6445404833986508E-2</v>
      </c>
      <c r="W280" s="51">
        <v>8.0767640486792538E-2</v>
      </c>
      <c r="X280" s="51">
        <v>9.2090457600406253E-2</v>
      </c>
      <c r="Y280" s="51">
        <v>8.149504810209722E-2</v>
      </c>
      <c r="Z280" s="51">
        <v>8.8726803358540648E-2</v>
      </c>
      <c r="AA280" s="51"/>
      <c r="AB280" s="51">
        <v>3.8112885803039717E-2</v>
      </c>
      <c r="AC280" s="51">
        <v>3.2745472849320896E-2</v>
      </c>
      <c r="AD280" s="51">
        <v>3.1409802527003032E-2</v>
      </c>
      <c r="AE280" s="51">
        <v>3.2797070424990589E-2</v>
      </c>
      <c r="AF280" s="51">
        <v>3.2178323421977705E-2</v>
      </c>
      <c r="AG280" s="51">
        <v>2.8235586456407041E-2</v>
      </c>
      <c r="AH280" s="51">
        <v>3.3152167690761424E-2</v>
      </c>
      <c r="AI280" s="51">
        <v>2.7188130845763728E-2</v>
      </c>
      <c r="AJ280" s="51">
        <v>3.347153819586119E-2</v>
      </c>
      <c r="AK280" s="51">
        <v>3.0062662614964583E-2</v>
      </c>
      <c r="AL280" s="51">
        <v>3.6069017578234601E-2</v>
      </c>
      <c r="AM280" s="41">
        <v>3.8375068650388477E-2</v>
      </c>
      <c r="AN280" s="41"/>
      <c r="AO280" s="41"/>
      <c r="AP280" s="41"/>
      <c r="AQ280" s="41"/>
      <c r="AR280" s="41"/>
      <c r="AS280" s="41"/>
      <c r="AT280" s="41"/>
      <c r="AU280" s="41"/>
      <c r="AV280" s="41"/>
      <c r="AW280" s="41"/>
      <c r="AX280" s="41"/>
      <c r="AY280" s="41"/>
      <c r="AZ280" s="41"/>
      <c r="BA280" s="41"/>
      <c r="BB280" s="41"/>
      <c r="BC280" s="41"/>
      <c r="BD280" s="41"/>
      <c r="BE280" s="41"/>
      <c r="BF280" s="41"/>
      <c r="BG280" s="41"/>
      <c r="BH280" s="41"/>
      <c r="BI280" s="41"/>
      <c r="BJ280" s="41"/>
      <c r="BK280" s="41"/>
      <c r="BL280" s="41"/>
      <c r="BM280" s="41"/>
      <c r="BN280" s="41"/>
      <c r="BO280" s="41"/>
      <c r="BP280" s="41"/>
      <c r="BQ280" s="41"/>
      <c r="BR280" s="41"/>
      <c r="BS280" s="41"/>
      <c r="BT280" s="41"/>
      <c r="BU280" s="41"/>
      <c r="BV280" s="41"/>
      <c r="BW280" s="41"/>
      <c r="BX280" s="41"/>
      <c r="BY280" s="41"/>
      <c r="BZ280" s="41"/>
      <c r="CA280" s="41"/>
      <c r="CB280" s="41"/>
      <c r="CC280" s="41"/>
      <c r="CD280" s="41"/>
      <c r="CE280" s="41"/>
      <c r="CF280" s="41"/>
      <c r="CG280" s="41"/>
      <c r="CH280" s="41"/>
      <c r="CI280" s="41"/>
      <c r="CJ280" s="41"/>
      <c r="CK280" s="41"/>
      <c r="CL280" s="41"/>
      <c r="CM280" s="41"/>
      <c r="CN280" s="41"/>
      <c r="CO280" s="41"/>
      <c r="CP280" s="41"/>
      <c r="CQ280" s="41"/>
      <c r="CR280" s="41"/>
      <c r="CS280" s="41"/>
      <c r="CT280" s="41"/>
      <c r="CU280" s="41"/>
      <c r="CV280" s="41"/>
      <c r="CW280" s="41"/>
      <c r="CX280" s="21"/>
      <c r="CY280" s="21"/>
      <c r="CZ280" s="21"/>
      <c r="DA280" s="21"/>
      <c r="DB280" s="21"/>
      <c r="DC280" s="21"/>
      <c r="DD280" s="21"/>
      <c r="DE280" s="21"/>
      <c r="DF280" s="21"/>
      <c r="DG280" s="21"/>
      <c r="DH280" s="21"/>
      <c r="DI280" s="21"/>
      <c r="DJ280" s="21"/>
      <c r="DK280" s="21"/>
      <c r="DL280" s="21"/>
      <c r="DM280" s="21"/>
      <c r="DN280" s="21"/>
      <c r="DO280" s="21"/>
      <c r="DP280" s="21"/>
      <c r="DQ280" s="21"/>
      <c r="DR280" s="21"/>
      <c r="DS280" s="21"/>
      <c r="DT280" s="21"/>
      <c r="DU280" s="21"/>
      <c r="DV280" s="21"/>
      <c r="DW280" s="21"/>
      <c r="DX280" s="21"/>
      <c r="DY280" s="21"/>
      <c r="DZ280" s="21"/>
      <c r="EA280" s="21"/>
    </row>
    <row r="281" spans="1:131">
      <c r="A281" s="21" t="s">
        <v>555</v>
      </c>
      <c r="B281" s="21"/>
      <c r="C281" s="51">
        <v>1.4316273510058202</v>
      </c>
      <c r="D281" s="51">
        <v>0.48460592762557725</v>
      </c>
      <c r="E281" s="51">
        <v>9.6921185525115458E-2</v>
      </c>
      <c r="F281" s="51">
        <v>0.58152711315069272</v>
      </c>
      <c r="G281" s="51">
        <v>0.65683545435748392</v>
      </c>
      <c r="H281" s="51">
        <v>0.85204209127931718</v>
      </c>
      <c r="I281" s="51">
        <v>3558.3125089228324</v>
      </c>
      <c r="J281" s="51">
        <v>10.752885617595423</v>
      </c>
      <c r="K281" s="51">
        <v>28.263155150403612</v>
      </c>
      <c r="L281" s="79">
        <v>1.2576794789224304</v>
      </c>
      <c r="M281" s="51">
        <v>1.1967644563094543E-2</v>
      </c>
      <c r="N281" s="51">
        <v>2.6912642835433763E-4</v>
      </c>
      <c r="O281" s="51">
        <v>8.9770384905063977E-2</v>
      </c>
      <c r="P281" s="51">
        <v>8.071813805611773E-2</v>
      </c>
      <c r="Q281" s="51">
        <v>9.2885826251893136E-2</v>
      </c>
      <c r="R281" s="51">
        <v>8.6413631161649851E-2</v>
      </c>
      <c r="S281" s="51">
        <v>8.8223199487391823E-2</v>
      </c>
      <c r="T281" s="51">
        <v>8.73290251188234E-2</v>
      </c>
      <c r="U281" s="51">
        <v>8.2964064584343883E-2</v>
      </c>
      <c r="V281" s="51">
        <v>8.6445404833986508E-2</v>
      </c>
      <c r="W281" s="51">
        <v>8.0767640486792538E-2</v>
      </c>
      <c r="X281" s="51">
        <v>9.2090457600406253E-2</v>
      </c>
      <c r="Y281" s="51">
        <v>8.149504810209722E-2</v>
      </c>
      <c r="Z281" s="51">
        <v>8.8726803358540648E-2</v>
      </c>
      <c r="AA281" s="51"/>
      <c r="AB281" s="51">
        <v>3.8112885803039717E-2</v>
      </c>
      <c r="AC281" s="51">
        <v>3.2745472849320896E-2</v>
      </c>
      <c r="AD281" s="51">
        <v>3.1409802527003032E-2</v>
      </c>
      <c r="AE281" s="51">
        <v>3.2797070424990589E-2</v>
      </c>
      <c r="AF281" s="51">
        <v>3.2178323421977705E-2</v>
      </c>
      <c r="AG281" s="51">
        <v>2.8235586456407041E-2</v>
      </c>
      <c r="AH281" s="51">
        <v>3.3152167690761424E-2</v>
      </c>
      <c r="AI281" s="51">
        <v>2.7188130845763728E-2</v>
      </c>
      <c r="AJ281" s="51">
        <v>3.347153819586119E-2</v>
      </c>
      <c r="AK281" s="51">
        <v>3.0062662614964583E-2</v>
      </c>
      <c r="AL281" s="51">
        <v>3.6069017578234601E-2</v>
      </c>
      <c r="AM281" s="41">
        <v>3.8375068650388477E-2</v>
      </c>
      <c r="AN281" s="41"/>
      <c r="AO281" s="41"/>
      <c r="AP281" s="41"/>
      <c r="AQ281" s="41"/>
      <c r="AR281" s="41"/>
      <c r="AS281" s="41"/>
      <c r="AT281" s="41"/>
      <c r="AU281" s="41"/>
      <c r="AV281" s="41"/>
      <c r="AW281" s="41"/>
      <c r="AX281" s="41"/>
      <c r="AY281" s="41"/>
      <c r="AZ281" s="41"/>
      <c r="BA281" s="41"/>
      <c r="BB281" s="41"/>
      <c r="BC281" s="41"/>
      <c r="BD281" s="41"/>
      <c r="BE281" s="41"/>
      <c r="BF281" s="41"/>
      <c r="BG281" s="41"/>
      <c r="BH281" s="41"/>
      <c r="BI281" s="41"/>
      <c r="BJ281" s="41"/>
      <c r="BK281" s="41"/>
      <c r="BL281" s="41"/>
      <c r="BM281" s="41"/>
      <c r="BN281" s="41"/>
      <c r="BO281" s="41"/>
      <c r="BP281" s="41"/>
      <c r="BQ281" s="41"/>
      <c r="BR281" s="41"/>
      <c r="BS281" s="41"/>
      <c r="BT281" s="41"/>
      <c r="BU281" s="41"/>
      <c r="BV281" s="41"/>
      <c r="BW281" s="41"/>
      <c r="BX281" s="41"/>
      <c r="BY281" s="41"/>
      <c r="BZ281" s="41"/>
      <c r="CA281" s="41"/>
      <c r="CB281" s="41"/>
      <c r="CC281" s="41"/>
      <c r="CD281" s="41"/>
      <c r="CE281" s="41"/>
      <c r="CF281" s="41"/>
      <c r="CG281" s="41"/>
      <c r="CH281" s="41"/>
      <c r="CI281" s="41"/>
      <c r="CJ281" s="41"/>
      <c r="CK281" s="41"/>
      <c r="CL281" s="41"/>
      <c r="CM281" s="41"/>
      <c r="CN281" s="41"/>
      <c r="CO281" s="41"/>
      <c r="CP281" s="41"/>
      <c r="CQ281" s="41"/>
      <c r="CR281" s="41"/>
      <c r="CS281" s="41"/>
      <c r="CT281" s="41"/>
      <c r="CU281" s="41"/>
      <c r="CV281" s="41"/>
      <c r="CW281" s="41"/>
      <c r="CX281" s="21"/>
      <c r="CY281" s="21"/>
      <c r="CZ281" s="21"/>
      <c r="DA281" s="21"/>
      <c r="DB281" s="21"/>
      <c r="DC281" s="21"/>
      <c r="DD281" s="21"/>
      <c r="DE281" s="21"/>
      <c r="DF281" s="21"/>
      <c r="DG281" s="21"/>
      <c r="DH281" s="21"/>
      <c r="DI281" s="21"/>
      <c r="DJ281" s="21"/>
      <c r="DK281" s="21"/>
      <c r="DL281" s="21"/>
      <c r="DM281" s="21"/>
      <c r="DN281" s="21"/>
      <c r="DO281" s="21"/>
      <c r="DP281" s="21"/>
      <c r="DQ281" s="21"/>
      <c r="DR281" s="21"/>
      <c r="DS281" s="21"/>
      <c r="DT281" s="21"/>
      <c r="DU281" s="21"/>
      <c r="DV281" s="21"/>
      <c r="DW281" s="21"/>
      <c r="DX281" s="21"/>
      <c r="DY281" s="21"/>
      <c r="DZ281" s="21"/>
      <c r="EA281" s="21"/>
    </row>
    <row r="282" spans="1:131">
      <c r="A282" s="21" t="s">
        <v>551</v>
      </c>
      <c r="B282" s="21"/>
      <c r="C282" s="51">
        <v>1.4316273510058202</v>
      </c>
      <c r="D282" s="51">
        <v>0.48460592762557725</v>
      </c>
      <c r="E282" s="51">
        <v>9.6921185525115458E-2</v>
      </c>
      <c r="F282" s="51">
        <v>0.58152711315069272</v>
      </c>
      <c r="G282" s="51">
        <v>0.65683545435748392</v>
      </c>
      <c r="H282" s="51">
        <v>0.85204209127931718</v>
      </c>
      <c r="I282" s="51">
        <v>3558.3125089228324</v>
      </c>
      <c r="J282" s="51">
        <v>10.752885617595423</v>
      </c>
      <c r="K282" s="51">
        <v>28.263155150403612</v>
      </c>
      <c r="L282" s="79">
        <v>1.2576794789224304</v>
      </c>
      <c r="M282" s="51">
        <v>1.1967644563094543E-2</v>
      </c>
      <c r="N282" s="51">
        <v>2.6912642835433763E-4</v>
      </c>
      <c r="O282" s="51">
        <v>8.9770384905063977E-2</v>
      </c>
      <c r="P282" s="51">
        <v>8.071813805611773E-2</v>
      </c>
      <c r="Q282" s="51">
        <v>9.2885826251893136E-2</v>
      </c>
      <c r="R282" s="51">
        <v>8.6413631161649851E-2</v>
      </c>
      <c r="S282" s="51">
        <v>8.8223199487391823E-2</v>
      </c>
      <c r="T282" s="51">
        <v>8.73290251188234E-2</v>
      </c>
      <c r="U282" s="51">
        <v>8.2964064584343883E-2</v>
      </c>
      <c r="V282" s="51">
        <v>8.6445404833986508E-2</v>
      </c>
      <c r="W282" s="51">
        <v>8.0767640486792538E-2</v>
      </c>
      <c r="X282" s="51">
        <v>9.2090457600406253E-2</v>
      </c>
      <c r="Y282" s="51">
        <v>8.149504810209722E-2</v>
      </c>
      <c r="Z282" s="51">
        <v>8.8726803358540648E-2</v>
      </c>
      <c r="AA282" s="51"/>
      <c r="AB282" s="51">
        <v>3.8112885803039717E-2</v>
      </c>
      <c r="AC282" s="51">
        <v>3.2745472849320896E-2</v>
      </c>
      <c r="AD282" s="51">
        <v>3.1409802527003032E-2</v>
      </c>
      <c r="AE282" s="51">
        <v>3.2797070424990589E-2</v>
      </c>
      <c r="AF282" s="51">
        <v>3.2178323421977705E-2</v>
      </c>
      <c r="AG282" s="51">
        <v>2.8235586456407041E-2</v>
      </c>
      <c r="AH282" s="51">
        <v>3.3152167690761424E-2</v>
      </c>
      <c r="AI282" s="51">
        <v>2.7188130845763728E-2</v>
      </c>
      <c r="AJ282" s="51">
        <v>3.347153819586119E-2</v>
      </c>
      <c r="AK282" s="51">
        <v>3.0062662614964583E-2</v>
      </c>
      <c r="AL282" s="51">
        <v>3.6069017578234601E-2</v>
      </c>
      <c r="AM282" s="41">
        <v>3.8375068650388477E-2</v>
      </c>
      <c r="AN282" s="41"/>
      <c r="AO282" s="41"/>
      <c r="AP282" s="41"/>
      <c r="AQ282" s="41"/>
      <c r="AR282" s="41"/>
      <c r="AS282" s="41"/>
      <c r="AT282" s="41"/>
      <c r="AU282" s="41"/>
      <c r="AV282" s="41"/>
      <c r="AW282" s="41"/>
      <c r="AX282" s="41"/>
      <c r="AY282" s="41"/>
      <c r="AZ282" s="41"/>
      <c r="BA282" s="41"/>
      <c r="BB282" s="41"/>
      <c r="BC282" s="41"/>
      <c r="BD282" s="41"/>
      <c r="BE282" s="41"/>
      <c r="BF282" s="41"/>
      <c r="BG282" s="41"/>
      <c r="BH282" s="41"/>
      <c r="BI282" s="41"/>
      <c r="BJ282" s="41"/>
      <c r="BK282" s="41"/>
      <c r="BL282" s="41"/>
      <c r="BM282" s="41"/>
      <c r="BN282" s="41"/>
      <c r="BO282" s="41"/>
      <c r="BP282" s="41"/>
      <c r="BQ282" s="41"/>
      <c r="BR282" s="41"/>
      <c r="BS282" s="41"/>
      <c r="BT282" s="41"/>
      <c r="BU282" s="41"/>
      <c r="BV282" s="41"/>
      <c r="BW282" s="41"/>
      <c r="BX282" s="41"/>
      <c r="BY282" s="41"/>
      <c r="BZ282" s="41"/>
      <c r="CA282" s="41"/>
      <c r="CB282" s="41"/>
      <c r="CC282" s="41"/>
      <c r="CD282" s="41"/>
      <c r="CE282" s="41"/>
      <c r="CF282" s="41"/>
      <c r="CG282" s="41"/>
      <c r="CH282" s="41"/>
      <c r="CI282" s="41"/>
      <c r="CJ282" s="41"/>
      <c r="CK282" s="41"/>
      <c r="CL282" s="41"/>
      <c r="CM282" s="41"/>
      <c r="CN282" s="41"/>
      <c r="CO282" s="41"/>
      <c r="CP282" s="41"/>
      <c r="CQ282" s="41"/>
      <c r="CR282" s="41"/>
      <c r="CS282" s="41"/>
      <c r="CT282" s="41"/>
      <c r="CU282" s="41"/>
      <c r="CV282" s="41"/>
      <c r="CW282" s="41"/>
      <c r="CX282" s="21"/>
      <c r="CY282" s="21"/>
      <c r="CZ282" s="21"/>
      <c r="DA282" s="21"/>
      <c r="DB282" s="21"/>
      <c r="DC282" s="21"/>
      <c r="DD282" s="21"/>
      <c r="DE282" s="21"/>
      <c r="DF282" s="21"/>
      <c r="DG282" s="21"/>
      <c r="DH282" s="21"/>
      <c r="DI282" s="21"/>
      <c r="DJ282" s="21"/>
      <c r="DK282" s="21"/>
      <c r="DL282" s="21"/>
      <c r="DM282" s="21"/>
      <c r="DN282" s="21"/>
      <c r="DO282" s="21"/>
      <c r="DP282" s="21"/>
      <c r="DQ282" s="21"/>
      <c r="DR282" s="21"/>
      <c r="DS282" s="21"/>
      <c r="DT282" s="21"/>
      <c r="DU282" s="21"/>
      <c r="DV282" s="21"/>
      <c r="DW282" s="21"/>
      <c r="DX282" s="21"/>
      <c r="DY282" s="21"/>
      <c r="DZ282" s="21"/>
      <c r="EA282" s="21"/>
    </row>
    <row r="283" spans="1:131">
      <c r="A283" s="21" t="s">
        <v>564</v>
      </c>
      <c r="B283" s="21"/>
      <c r="C283" s="51">
        <v>1.4316273510058202</v>
      </c>
      <c r="D283" s="51">
        <v>0.48460592762557725</v>
      </c>
      <c r="E283" s="51">
        <v>9.6921185525115458E-2</v>
      </c>
      <c r="F283" s="51">
        <v>0.58152711315069272</v>
      </c>
      <c r="G283" s="51">
        <v>0.65683545435748392</v>
      </c>
      <c r="H283" s="51">
        <v>0.85204209127931718</v>
      </c>
      <c r="I283" s="51">
        <v>3558.3125089228324</v>
      </c>
      <c r="J283" s="51">
        <v>10.752885617595423</v>
      </c>
      <c r="K283" s="51">
        <v>28.263155150403612</v>
      </c>
      <c r="L283" s="79">
        <v>1.2576794789224304</v>
      </c>
      <c r="M283" s="51">
        <v>1.1967644563094543E-2</v>
      </c>
      <c r="N283" s="51">
        <v>2.6912642835433763E-4</v>
      </c>
      <c r="O283" s="51">
        <v>8.9770384905063977E-2</v>
      </c>
      <c r="P283" s="51">
        <v>8.071813805611773E-2</v>
      </c>
      <c r="Q283" s="51">
        <v>9.2885826251893136E-2</v>
      </c>
      <c r="R283" s="51">
        <v>8.6413631161649851E-2</v>
      </c>
      <c r="S283" s="51">
        <v>8.8223199487391823E-2</v>
      </c>
      <c r="T283" s="51">
        <v>8.73290251188234E-2</v>
      </c>
      <c r="U283" s="51">
        <v>8.2964064584343883E-2</v>
      </c>
      <c r="V283" s="51">
        <v>8.6445404833986508E-2</v>
      </c>
      <c r="W283" s="51">
        <v>8.0767640486792538E-2</v>
      </c>
      <c r="X283" s="51">
        <v>9.2090457600406253E-2</v>
      </c>
      <c r="Y283" s="51">
        <v>8.149504810209722E-2</v>
      </c>
      <c r="Z283" s="51">
        <v>8.8726803358540648E-2</v>
      </c>
      <c r="AA283" s="51"/>
      <c r="AB283" s="51">
        <v>3.8112885803039717E-2</v>
      </c>
      <c r="AC283" s="51">
        <v>3.2745472849320896E-2</v>
      </c>
      <c r="AD283" s="51">
        <v>3.1409802527003032E-2</v>
      </c>
      <c r="AE283" s="51">
        <v>3.2797070424990589E-2</v>
      </c>
      <c r="AF283" s="51">
        <v>3.2178323421977705E-2</v>
      </c>
      <c r="AG283" s="51">
        <v>2.8235586456407041E-2</v>
      </c>
      <c r="AH283" s="51">
        <v>3.3152167690761424E-2</v>
      </c>
      <c r="AI283" s="51">
        <v>2.7188130845763728E-2</v>
      </c>
      <c r="AJ283" s="51">
        <v>3.347153819586119E-2</v>
      </c>
      <c r="AK283" s="51">
        <v>3.0062662614964583E-2</v>
      </c>
      <c r="AL283" s="51">
        <v>3.6069017578234601E-2</v>
      </c>
      <c r="AM283" s="41">
        <v>3.8375068650388477E-2</v>
      </c>
      <c r="AN283" s="41"/>
      <c r="AO283" s="41"/>
      <c r="AP283" s="41"/>
      <c r="AQ283" s="41"/>
      <c r="AR283" s="41"/>
      <c r="AS283" s="41"/>
      <c r="AT283" s="41"/>
      <c r="AU283" s="41"/>
      <c r="AV283" s="41"/>
      <c r="AW283" s="41"/>
      <c r="AX283" s="41"/>
      <c r="AY283" s="41"/>
      <c r="AZ283" s="41"/>
      <c r="BA283" s="41"/>
      <c r="BB283" s="41"/>
      <c r="BC283" s="41"/>
      <c r="BD283" s="41"/>
      <c r="BE283" s="41"/>
      <c r="BF283" s="41"/>
      <c r="BG283" s="41"/>
      <c r="BH283" s="41"/>
      <c r="BI283" s="41"/>
      <c r="BJ283" s="41"/>
      <c r="BK283" s="41"/>
      <c r="BL283" s="41"/>
      <c r="BM283" s="41"/>
      <c r="BN283" s="41"/>
      <c r="BO283" s="41"/>
      <c r="BP283" s="41"/>
      <c r="BQ283" s="41"/>
      <c r="BR283" s="41"/>
      <c r="BS283" s="41"/>
      <c r="BT283" s="41"/>
      <c r="BU283" s="41"/>
      <c r="BV283" s="41"/>
      <c r="BW283" s="41"/>
      <c r="BX283" s="41"/>
      <c r="BY283" s="41"/>
      <c r="BZ283" s="41"/>
      <c r="CA283" s="41"/>
      <c r="CB283" s="41"/>
      <c r="CC283" s="41"/>
      <c r="CD283" s="41"/>
      <c r="CE283" s="41"/>
      <c r="CF283" s="41"/>
      <c r="CG283" s="41"/>
      <c r="CH283" s="41"/>
      <c r="CI283" s="41"/>
      <c r="CJ283" s="41"/>
      <c r="CK283" s="41"/>
      <c r="CL283" s="41"/>
      <c r="CM283" s="41"/>
      <c r="CN283" s="41"/>
      <c r="CO283" s="41"/>
      <c r="CP283" s="41"/>
      <c r="CQ283" s="41"/>
      <c r="CR283" s="41"/>
      <c r="CS283" s="41"/>
      <c r="CT283" s="41"/>
      <c r="CU283" s="41"/>
      <c r="CV283" s="41"/>
      <c r="CW283" s="41"/>
      <c r="CX283" s="21"/>
      <c r="CY283" s="21"/>
      <c r="CZ283" s="21"/>
      <c r="DA283" s="21"/>
      <c r="DB283" s="21"/>
      <c r="DC283" s="21"/>
      <c r="DD283" s="21"/>
      <c r="DE283" s="21"/>
      <c r="DF283" s="21"/>
      <c r="DG283" s="21"/>
      <c r="DH283" s="21"/>
      <c r="DI283" s="21"/>
      <c r="DJ283" s="21"/>
      <c r="DK283" s="21"/>
      <c r="DL283" s="21"/>
      <c r="DM283" s="21"/>
      <c r="DN283" s="21"/>
      <c r="DO283" s="21"/>
      <c r="DP283" s="21"/>
      <c r="DQ283" s="21"/>
      <c r="DR283" s="21"/>
      <c r="DS283" s="21"/>
      <c r="DT283" s="21"/>
      <c r="DU283" s="21"/>
      <c r="DV283" s="21"/>
      <c r="DW283" s="21"/>
      <c r="DX283" s="21"/>
      <c r="DY283" s="21"/>
      <c r="DZ283" s="21"/>
      <c r="EA283" s="21"/>
    </row>
    <row r="284" spans="1:131">
      <c r="A284" s="21" t="s">
        <v>565</v>
      </c>
      <c r="B284" s="21"/>
      <c r="C284" s="51">
        <v>1.4316273510058202</v>
      </c>
      <c r="D284" s="51">
        <v>0.48460592762557725</v>
      </c>
      <c r="E284" s="51">
        <v>9.6921185525115458E-2</v>
      </c>
      <c r="F284" s="51">
        <v>0.58152711315069272</v>
      </c>
      <c r="G284" s="51">
        <v>0.65683545435748392</v>
      </c>
      <c r="H284" s="51">
        <v>0.85204209127931718</v>
      </c>
      <c r="I284" s="51">
        <v>3558.3125089228324</v>
      </c>
      <c r="J284" s="51">
        <v>10.752885617595423</v>
      </c>
      <c r="K284" s="51">
        <v>28.263155150403612</v>
      </c>
      <c r="L284" s="79">
        <v>1.2576794789224304</v>
      </c>
      <c r="M284" s="51">
        <v>1.1967644563094543E-2</v>
      </c>
      <c r="N284" s="51">
        <v>2.6912642835433763E-4</v>
      </c>
      <c r="O284" s="51">
        <v>8.9770384905063977E-2</v>
      </c>
      <c r="P284" s="51">
        <v>8.071813805611773E-2</v>
      </c>
      <c r="Q284" s="51">
        <v>9.2885826251893136E-2</v>
      </c>
      <c r="R284" s="51">
        <v>8.6413631161649851E-2</v>
      </c>
      <c r="S284" s="51">
        <v>8.8223199487391823E-2</v>
      </c>
      <c r="T284" s="51">
        <v>8.73290251188234E-2</v>
      </c>
      <c r="U284" s="51">
        <v>8.2964064584343883E-2</v>
      </c>
      <c r="V284" s="51">
        <v>8.6445404833986508E-2</v>
      </c>
      <c r="W284" s="51">
        <v>8.0767640486792538E-2</v>
      </c>
      <c r="X284" s="51">
        <v>9.2090457600406253E-2</v>
      </c>
      <c r="Y284" s="51">
        <v>8.149504810209722E-2</v>
      </c>
      <c r="Z284" s="51">
        <v>8.8726803358540648E-2</v>
      </c>
      <c r="AA284" s="51"/>
      <c r="AB284" s="51">
        <v>3.8112885803039717E-2</v>
      </c>
      <c r="AC284" s="51">
        <v>3.2745472849320896E-2</v>
      </c>
      <c r="AD284" s="51">
        <v>3.1409802527003032E-2</v>
      </c>
      <c r="AE284" s="51">
        <v>3.2797070424990589E-2</v>
      </c>
      <c r="AF284" s="51">
        <v>3.2178323421977705E-2</v>
      </c>
      <c r="AG284" s="51">
        <v>2.8235586456407041E-2</v>
      </c>
      <c r="AH284" s="51">
        <v>3.3152167690761424E-2</v>
      </c>
      <c r="AI284" s="51">
        <v>2.7188130845763728E-2</v>
      </c>
      <c r="AJ284" s="51">
        <v>3.347153819586119E-2</v>
      </c>
      <c r="AK284" s="51">
        <v>3.0062662614964583E-2</v>
      </c>
      <c r="AL284" s="51">
        <v>3.6069017578234601E-2</v>
      </c>
      <c r="AM284" s="41">
        <v>3.8375068650388477E-2</v>
      </c>
      <c r="AN284" s="41"/>
      <c r="AO284" s="41"/>
      <c r="AP284" s="41"/>
      <c r="AQ284" s="41"/>
      <c r="AR284" s="41"/>
      <c r="AS284" s="41"/>
      <c r="AT284" s="41"/>
      <c r="AU284" s="41"/>
      <c r="AV284" s="41"/>
      <c r="AW284" s="41"/>
      <c r="AX284" s="41"/>
      <c r="AY284" s="41"/>
      <c r="AZ284" s="41"/>
      <c r="BA284" s="41"/>
      <c r="BB284" s="41"/>
      <c r="BC284" s="41"/>
      <c r="BD284" s="41"/>
      <c r="BE284" s="41"/>
      <c r="BF284" s="41"/>
      <c r="BG284" s="41"/>
      <c r="BH284" s="41"/>
      <c r="BI284" s="41"/>
      <c r="BJ284" s="41"/>
      <c r="BK284" s="41"/>
      <c r="BL284" s="41"/>
      <c r="BM284" s="41"/>
      <c r="BN284" s="41"/>
      <c r="BO284" s="41"/>
      <c r="BP284" s="41"/>
      <c r="BQ284" s="41"/>
      <c r="BR284" s="41"/>
      <c r="BS284" s="41"/>
      <c r="BT284" s="41"/>
      <c r="BU284" s="41"/>
      <c r="BV284" s="41"/>
      <c r="BW284" s="41"/>
      <c r="BX284" s="41"/>
      <c r="BY284" s="41"/>
      <c r="BZ284" s="41"/>
      <c r="CA284" s="41"/>
      <c r="CB284" s="41"/>
      <c r="CC284" s="41"/>
      <c r="CD284" s="41"/>
      <c r="CE284" s="41"/>
      <c r="CF284" s="41"/>
      <c r="CG284" s="41"/>
      <c r="CH284" s="41"/>
      <c r="CI284" s="41"/>
      <c r="CJ284" s="41"/>
      <c r="CK284" s="41"/>
      <c r="CL284" s="41"/>
      <c r="CM284" s="41"/>
      <c r="CN284" s="41"/>
      <c r="CO284" s="41"/>
      <c r="CP284" s="41"/>
      <c r="CQ284" s="41"/>
      <c r="CR284" s="41"/>
      <c r="CS284" s="41"/>
      <c r="CT284" s="41"/>
      <c r="CU284" s="41"/>
      <c r="CV284" s="41"/>
      <c r="CW284" s="41"/>
      <c r="CX284" s="21"/>
      <c r="CY284" s="21"/>
      <c r="CZ284" s="21"/>
      <c r="DA284" s="21"/>
      <c r="DB284" s="21"/>
      <c r="DC284" s="21"/>
      <c r="DD284" s="21"/>
      <c r="DE284" s="21"/>
      <c r="DF284" s="21"/>
      <c r="DG284" s="21"/>
      <c r="DH284" s="21"/>
      <c r="DI284" s="21"/>
      <c r="DJ284" s="21"/>
      <c r="DK284" s="21"/>
      <c r="DL284" s="21"/>
      <c r="DM284" s="21"/>
      <c r="DN284" s="21"/>
      <c r="DO284" s="21"/>
      <c r="DP284" s="21"/>
      <c r="DQ284" s="21"/>
      <c r="DR284" s="21"/>
      <c r="DS284" s="21"/>
      <c r="DT284" s="21"/>
      <c r="DU284" s="21"/>
      <c r="DV284" s="21"/>
      <c r="DW284" s="21"/>
      <c r="DX284" s="21"/>
      <c r="DY284" s="21"/>
      <c r="DZ284" s="21"/>
      <c r="EA284" s="21"/>
    </row>
    <row r="285" spans="1:131">
      <c r="A285" s="21" t="s">
        <v>566</v>
      </c>
      <c r="B285" s="21"/>
      <c r="C285" s="51">
        <v>1.4316273510058202</v>
      </c>
      <c r="D285" s="51">
        <v>0.48460592762557725</v>
      </c>
      <c r="E285" s="51">
        <v>9.6921185525115458E-2</v>
      </c>
      <c r="F285" s="51">
        <v>0.58152711315069272</v>
      </c>
      <c r="G285" s="51">
        <v>0.65683545435748392</v>
      </c>
      <c r="H285" s="51">
        <v>0.85204209127931718</v>
      </c>
      <c r="I285" s="51">
        <v>3558.3125089228324</v>
      </c>
      <c r="J285" s="51">
        <v>10.752885617595423</v>
      </c>
      <c r="K285" s="51">
        <v>28.263155150403612</v>
      </c>
      <c r="L285" s="79">
        <v>1.2576794789224304</v>
      </c>
      <c r="M285" s="51">
        <v>1.1967644563094543E-2</v>
      </c>
      <c r="N285" s="51">
        <v>2.6912642835433763E-4</v>
      </c>
      <c r="O285" s="51">
        <v>8.9770384905063977E-2</v>
      </c>
      <c r="P285" s="51">
        <v>8.071813805611773E-2</v>
      </c>
      <c r="Q285" s="51">
        <v>9.2885826251893136E-2</v>
      </c>
      <c r="R285" s="51">
        <v>8.6413631161649851E-2</v>
      </c>
      <c r="S285" s="51">
        <v>8.8223199487391823E-2</v>
      </c>
      <c r="T285" s="51">
        <v>8.73290251188234E-2</v>
      </c>
      <c r="U285" s="51">
        <v>8.2964064584343883E-2</v>
      </c>
      <c r="V285" s="51">
        <v>8.6445404833986508E-2</v>
      </c>
      <c r="W285" s="51">
        <v>8.0767640486792538E-2</v>
      </c>
      <c r="X285" s="51">
        <v>9.2090457600406253E-2</v>
      </c>
      <c r="Y285" s="51">
        <v>8.149504810209722E-2</v>
      </c>
      <c r="Z285" s="51">
        <v>8.8726803358540648E-2</v>
      </c>
      <c r="AA285" s="51"/>
      <c r="AB285" s="51">
        <v>3.8112885803039717E-2</v>
      </c>
      <c r="AC285" s="51">
        <v>3.2745472849320896E-2</v>
      </c>
      <c r="AD285" s="51">
        <v>3.1409802527003032E-2</v>
      </c>
      <c r="AE285" s="51">
        <v>3.2797070424990589E-2</v>
      </c>
      <c r="AF285" s="51">
        <v>3.2178323421977705E-2</v>
      </c>
      <c r="AG285" s="51">
        <v>2.8235586456407041E-2</v>
      </c>
      <c r="AH285" s="51">
        <v>3.3152167690761424E-2</v>
      </c>
      <c r="AI285" s="51">
        <v>2.7188130845763728E-2</v>
      </c>
      <c r="AJ285" s="51">
        <v>3.347153819586119E-2</v>
      </c>
      <c r="AK285" s="51">
        <v>3.0062662614964583E-2</v>
      </c>
      <c r="AL285" s="51">
        <v>3.6069017578234601E-2</v>
      </c>
      <c r="AM285" s="41">
        <v>3.8375068650388477E-2</v>
      </c>
      <c r="AN285" s="41"/>
      <c r="AO285" s="41"/>
      <c r="AP285" s="41"/>
      <c r="AQ285" s="41"/>
      <c r="AR285" s="41"/>
      <c r="AS285" s="41"/>
      <c r="AT285" s="41"/>
      <c r="AU285" s="41"/>
      <c r="AV285" s="41"/>
      <c r="AW285" s="41"/>
      <c r="AX285" s="41"/>
      <c r="AY285" s="41"/>
      <c r="AZ285" s="41"/>
      <c r="BA285" s="41"/>
      <c r="BB285" s="41"/>
      <c r="BC285" s="41"/>
      <c r="BD285" s="41"/>
      <c r="BE285" s="41"/>
      <c r="BF285" s="41"/>
      <c r="BG285" s="41"/>
      <c r="BH285" s="41"/>
      <c r="BI285" s="41"/>
      <c r="BJ285" s="41"/>
      <c r="BK285" s="41"/>
      <c r="BL285" s="41"/>
      <c r="BM285" s="41"/>
      <c r="BN285" s="41"/>
      <c r="BO285" s="41"/>
      <c r="BP285" s="41"/>
      <c r="BQ285" s="41"/>
      <c r="BR285" s="41"/>
      <c r="BS285" s="41"/>
      <c r="BT285" s="41"/>
      <c r="BU285" s="41"/>
      <c r="BV285" s="41"/>
      <c r="BW285" s="41"/>
      <c r="BX285" s="41"/>
      <c r="BY285" s="41"/>
      <c r="BZ285" s="41"/>
      <c r="CA285" s="41"/>
      <c r="CB285" s="41"/>
      <c r="CC285" s="41"/>
      <c r="CD285" s="41"/>
      <c r="CE285" s="41"/>
      <c r="CF285" s="41"/>
      <c r="CG285" s="41"/>
      <c r="CH285" s="41"/>
      <c r="CI285" s="41"/>
      <c r="CJ285" s="41"/>
      <c r="CK285" s="41"/>
      <c r="CL285" s="41"/>
      <c r="CM285" s="41"/>
      <c r="CN285" s="41"/>
      <c r="CO285" s="41"/>
      <c r="CP285" s="41"/>
      <c r="CQ285" s="41"/>
      <c r="CR285" s="41"/>
      <c r="CS285" s="41"/>
      <c r="CT285" s="41"/>
      <c r="CU285" s="41"/>
      <c r="CV285" s="41"/>
      <c r="CW285" s="41"/>
      <c r="CX285" s="21"/>
      <c r="CY285" s="21"/>
      <c r="CZ285" s="21"/>
      <c r="DA285" s="21"/>
      <c r="DB285" s="21"/>
      <c r="DC285" s="21"/>
      <c r="DD285" s="21"/>
      <c r="DE285" s="21"/>
      <c r="DF285" s="21"/>
      <c r="DG285" s="21"/>
      <c r="DH285" s="21"/>
      <c r="DI285" s="21"/>
      <c r="DJ285" s="21"/>
      <c r="DK285" s="21"/>
      <c r="DL285" s="21"/>
      <c r="DM285" s="21"/>
      <c r="DN285" s="21"/>
      <c r="DO285" s="21"/>
      <c r="DP285" s="21"/>
      <c r="DQ285" s="21"/>
      <c r="DR285" s="21"/>
      <c r="DS285" s="21"/>
      <c r="DT285" s="21"/>
      <c r="DU285" s="21"/>
      <c r="DV285" s="21"/>
      <c r="DW285" s="21"/>
      <c r="DX285" s="21"/>
      <c r="DY285" s="21"/>
      <c r="DZ285" s="21"/>
      <c r="EA285" s="21"/>
    </row>
    <row r="286" spans="1:131">
      <c r="A286" s="21" t="s">
        <v>567</v>
      </c>
      <c r="B286" s="21"/>
      <c r="C286" s="51">
        <v>1.4316273510058202</v>
      </c>
      <c r="D286" s="51">
        <v>0.48460592762557725</v>
      </c>
      <c r="E286" s="51">
        <v>9.6921185525115458E-2</v>
      </c>
      <c r="F286" s="51">
        <v>0.58152711315069272</v>
      </c>
      <c r="G286" s="51">
        <v>0.65683545435748392</v>
      </c>
      <c r="H286" s="51">
        <v>0.85204209127931718</v>
      </c>
      <c r="I286" s="51">
        <v>3558.3125089228324</v>
      </c>
      <c r="J286" s="51">
        <v>10.752885617595423</v>
      </c>
      <c r="K286" s="51">
        <v>28.263155150403612</v>
      </c>
      <c r="L286" s="79">
        <v>1.2576794789224304</v>
      </c>
      <c r="M286" s="51">
        <v>1.1967644563094543E-2</v>
      </c>
      <c r="N286" s="51">
        <v>2.6912642835433763E-4</v>
      </c>
      <c r="O286" s="51">
        <v>8.9770384905063977E-2</v>
      </c>
      <c r="P286" s="51">
        <v>8.071813805611773E-2</v>
      </c>
      <c r="Q286" s="51">
        <v>9.2885826251893136E-2</v>
      </c>
      <c r="R286" s="51">
        <v>8.6413631161649851E-2</v>
      </c>
      <c r="S286" s="51">
        <v>8.8223199487391823E-2</v>
      </c>
      <c r="T286" s="51">
        <v>8.73290251188234E-2</v>
      </c>
      <c r="U286" s="51">
        <v>8.2964064584343883E-2</v>
      </c>
      <c r="V286" s="51">
        <v>8.6445404833986508E-2</v>
      </c>
      <c r="W286" s="51">
        <v>8.0767640486792538E-2</v>
      </c>
      <c r="X286" s="51">
        <v>9.2090457600406253E-2</v>
      </c>
      <c r="Y286" s="51">
        <v>8.149504810209722E-2</v>
      </c>
      <c r="Z286" s="51">
        <v>8.8726803358540648E-2</v>
      </c>
      <c r="AA286" s="51"/>
      <c r="AB286" s="51">
        <v>3.8112885803039717E-2</v>
      </c>
      <c r="AC286" s="51">
        <v>3.2745472849320896E-2</v>
      </c>
      <c r="AD286" s="51">
        <v>3.1409802527003032E-2</v>
      </c>
      <c r="AE286" s="51">
        <v>3.2797070424990589E-2</v>
      </c>
      <c r="AF286" s="51">
        <v>3.2178323421977705E-2</v>
      </c>
      <c r="AG286" s="51">
        <v>2.8235586456407041E-2</v>
      </c>
      <c r="AH286" s="51">
        <v>3.3152167690761424E-2</v>
      </c>
      <c r="AI286" s="51">
        <v>2.7188130845763728E-2</v>
      </c>
      <c r="AJ286" s="51">
        <v>3.347153819586119E-2</v>
      </c>
      <c r="AK286" s="51">
        <v>3.0062662614964583E-2</v>
      </c>
      <c r="AL286" s="51">
        <v>3.6069017578234601E-2</v>
      </c>
      <c r="AM286" s="41">
        <v>3.8375068650388477E-2</v>
      </c>
      <c r="AN286" s="41"/>
      <c r="AO286" s="41"/>
      <c r="AP286" s="41"/>
      <c r="AQ286" s="41"/>
      <c r="AR286" s="41"/>
      <c r="AS286" s="41"/>
      <c r="AT286" s="41"/>
      <c r="AU286" s="41"/>
      <c r="AV286" s="41"/>
      <c r="AW286" s="41"/>
      <c r="AX286" s="41"/>
      <c r="AY286" s="41"/>
      <c r="AZ286" s="41"/>
      <c r="BA286" s="41"/>
      <c r="BB286" s="41"/>
      <c r="BC286" s="41"/>
      <c r="BD286" s="41"/>
      <c r="BE286" s="41"/>
      <c r="BF286" s="41"/>
      <c r="BG286" s="41"/>
      <c r="BH286" s="41"/>
      <c r="BI286" s="41"/>
      <c r="BJ286" s="41"/>
      <c r="BK286" s="41"/>
      <c r="BL286" s="41"/>
      <c r="BM286" s="41"/>
      <c r="BN286" s="41"/>
      <c r="BO286" s="41"/>
      <c r="BP286" s="41"/>
      <c r="BQ286" s="41"/>
      <c r="BR286" s="41"/>
      <c r="BS286" s="41"/>
      <c r="BT286" s="41"/>
      <c r="BU286" s="41"/>
      <c r="BV286" s="41"/>
      <c r="BW286" s="41"/>
      <c r="BX286" s="41"/>
      <c r="BY286" s="41"/>
      <c r="BZ286" s="41"/>
      <c r="CA286" s="41"/>
      <c r="CB286" s="41"/>
      <c r="CC286" s="41"/>
      <c r="CD286" s="41"/>
      <c r="CE286" s="41"/>
      <c r="CF286" s="41"/>
      <c r="CG286" s="41"/>
      <c r="CH286" s="41"/>
      <c r="CI286" s="41"/>
      <c r="CJ286" s="41"/>
      <c r="CK286" s="41"/>
      <c r="CL286" s="41"/>
      <c r="CM286" s="41"/>
      <c r="CN286" s="41"/>
      <c r="CO286" s="41"/>
      <c r="CP286" s="41"/>
      <c r="CQ286" s="41"/>
      <c r="CR286" s="41"/>
      <c r="CS286" s="41"/>
      <c r="CT286" s="41"/>
      <c r="CU286" s="41"/>
      <c r="CV286" s="41"/>
      <c r="CW286" s="41"/>
      <c r="CX286" s="21"/>
      <c r="CY286" s="21"/>
      <c r="CZ286" s="21"/>
      <c r="DA286" s="21"/>
      <c r="DB286" s="21"/>
      <c r="DC286" s="21"/>
      <c r="DD286" s="21"/>
      <c r="DE286" s="21"/>
      <c r="DF286" s="21"/>
      <c r="DG286" s="21"/>
      <c r="DH286" s="21"/>
      <c r="DI286" s="21"/>
      <c r="DJ286" s="21"/>
      <c r="DK286" s="21"/>
      <c r="DL286" s="21"/>
      <c r="DM286" s="21"/>
      <c r="DN286" s="21"/>
      <c r="DO286" s="21"/>
      <c r="DP286" s="21"/>
      <c r="DQ286" s="21"/>
      <c r="DR286" s="21"/>
      <c r="DS286" s="21"/>
      <c r="DT286" s="21"/>
      <c r="DU286" s="21"/>
      <c r="DV286" s="21"/>
      <c r="DW286" s="21"/>
      <c r="DX286" s="21"/>
      <c r="DY286" s="21"/>
      <c r="DZ286" s="21"/>
      <c r="EA286" s="21"/>
    </row>
    <row r="287" spans="1:131">
      <c r="A287" s="21" t="s">
        <v>558</v>
      </c>
      <c r="B287" s="21"/>
      <c r="C287" s="51">
        <v>1.4316273510058202</v>
      </c>
      <c r="D287" s="51">
        <v>0.48460592762557725</v>
      </c>
      <c r="E287" s="51">
        <v>9.6921185525115458E-2</v>
      </c>
      <c r="F287" s="51">
        <v>0.58152711315069272</v>
      </c>
      <c r="G287" s="51">
        <v>0.65683545435748392</v>
      </c>
      <c r="H287" s="51">
        <v>0.85204209127931718</v>
      </c>
      <c r="I287" s="51">
        <v>3558.3125089228324</v>
      </c>
      <c r="J287" s="51">
        <v>10.752885617595423</v>
      </c>
      <c r="K287" s="51">
        <v>28.263155150403612</v>
      </c>
      <c r="L287" s="79">
        <v>1.2576794789224304</v>
      </c>
      <c r="M287" s="51">
        <v>1.1967644563094543E-2</v>
      </c>
      <c r="N287" s="51">
        <v>2.6912642835433763E-4</v>
      </c>
      <c r="O287" s="51">
        <v>8.9770384905063977E-2</v>
      </c>
      <c r="P287" s="51">
        <v>8.071813805611773E-2</v>
      </c>
      <c r="Q287" s="51">
        <v>9.2885826251893136E-2</v>
      </c>
      <c r="R287" s="51">
        <v>8.6413631161649851E-2</v>
      </c>
      <c r="S287" s="51">
        <v>8.8223199487391823E-2</v>
      </c>
      <c r="T287" s="51">
        <v>8.73290251188234E-2</v>
      </c>
      <c r="U287" s="51">
        <v>8.2964064584343883E-2</v>
      </c>
      <c r="V287" s="51">
        <v>8.6445404833986508E-2</v>
      </c>
      <c r="W287" s="51">
        <v>8.0767640486792538E-2</v>
      </c>
      <c r="X287" s="51">
        <v>9.2090457600406253E-2</v>
      </c>
      <c r="Y287" s="51">
        <v>8.149504810209722E-2</v>
      </c>
      <c r="Z287" s="51">
        <v>8.8726803358540648E-2</v>
      </c>
      <c r="AA287" s="51"/>
      <c r="AB287" s="51">
        <v>3.8112885803039717E-2</v>
      </c>
      <c r="AC287" s="51">
        <v>3.2745472849320896E-2</v>
      </c>
      <c r="AD287" s="51">
        <v>3.1409802527003032E-2</v>
      </c>
      <c r="AE287" s="51">
        <v>3.2797070424990589E-2</v>
      </c>
      <c r="AF287" s="51">
        <v>3.2178323421977705E-2</v>
      </c>
      <c r="AG287" s="51">
        <v>2.8235586456407041E-2</v>
      </c>
      <c r="AH287" s="51">
        <v>3.3152167690761424E-2</v>
      </c>
      <c r="AI287" s="51">
        <v>2.7188130845763728E-2</v>
      </c>
      <c r="AJ287" s="51">
        <v>3.347153819586119E-2</v>
      </c>
      <c r="AK287" s="51">
        <v>3.0062662614964583E-2</v>
      </c>
      <c r="AL287" s="51">
        <v>3.6069017578234601E-2</v>
      </c>
      <c r="AM287" s="41">
        <v>3.8375068650388477E-2</v>
      </c>
      <c r="AN287" s="41"/>
      <c r="AO287" s="41"/>
      <c r="AP287" s="41"/>
      <c r="AQ287" s="41"/>
      <c r="AR287" s="41"/>
      <c r="AS287" s="41"/>
      <c r="AT287" s="41"/>
      <c r="AU287" s="41"/>
      <c r="AV287" s="41"/>
      <c r="AW287" s="41"/>
      <c r="AX287" s="41"/>
      <c r="AY287" s="41"/>
      <c r="AZ287" s="41"/>
      <c r="BA287" s="41"/>
      <c r="BB287" s="41"/>
      <c r="BC287" s="41"/>
      <c r="BD287" s="41"/>
      <c r="BE287" s="41"/>
      <c r="BF287" s="41"/>
      <c r="BG287" s="41"/>
      <c r="BH287" s="41"/>
      <c r="BI287" s="41"/>
      <c r="BJ287" s="41"/>
      <c r="BK287" s="41"/>
      <c r="BL287" s="41"/>
      <c r="BM287" s="41"/>
      <c r="BN287" s="41"/>
      <c r="BO287" s="41"/>
      <c r="BP287" s="41"/>
      <c r="BQ287" s="41"/>
      <c r="BR287" s="41"/>
      <c r="BS287" s="41"/>
      <c r="BT287" s="41"/>
      <c r="BU287" s="41"/>
      <c r="BV287" s="41"/>
      <c r="BW287" s="41"/>
      <c r="BX287" s="41"/>
      <c r="BY287" s="41"/>
      <c r="BZ287" s="41"/>
      <c r="CA287" s="41"/>
      <c r="CB287" s="41"/>
      <c r="CC287" s="41"/>
      <c r="CD287" s="41"/>
      <c r="CE287" s="41"/>
      <c r="CF287" s="41"/>
      <c r="CG287" s="41"/>
      <c r="CH287" s="41"/>
      <c r="CI287" s="41"/>
      <c r="CJ287" s="41"/>
      <c r="CK287" s="41"/>
      <c r="CL287" s="41"/>
      <c r="CM287" s="41"/>
      <c r="CN287" s="41"/>
      <c r="CO287" s="41"/>
      <c r="CP287" s="41"/>
      <c r="CQ287" s="41"/>
      <c r="CR287" s="41"/>
      <c r="CS287" s="41"/>
      <c r="CT287" s="41"/>
      <c r="CU287" s="41"/>
      <c r="CV287" s="41"/>
      <c r="CW287" s="41"/>
      <c r="CX287" s="21"/>
      <c r="CY287" s="21"/>
      <c r="CZ287" s="21"/>
      <c r="DA287" s="21"/>
      <c r="DB287" s="21"/>
      <c r="DC287" s="21"/>
      <c r="DD287" s="21"/>
      <c r="DE287" s="21"/>
      <c r="DF287" s="21"/>
      <c r="DG287" s="21"/>
      <c r="DH287" s="21"/>
      <c r="DI287" s="21"/>
      <c r="DJ287" s="21"/>
      <c r="DK287" s="21"/>
      <c r="DL287" s="21"/>
      <c r="DM287" s="21"/>
      <c r="DN287" s="21"/>
      <c r="DO287" s="21"/>
      <c r="DP287" s="21"/>
      <c r="DQ287" s="21"/>
      <c r="DR287" s="21"/>
      <c r="DS287" s="21"/>
      <c r="DT287" s="21"/>
      <c r="DU287" s="21"/>
      <c r="DV287" s="21"/>
      <c r="DW287" s="21"/>
      <c r="DX287" s="21"/>
      <c r="DY287" s="21"/>
      <c r="DZ287" s="21"/>
      <c r="EA287" s="21"/>
    </row>
    <row r="288" spans="1:131">
      <c r="A288" s="21" t="s">
        <v>552</v>
      </c>
      <c r="B288" s="21"/>
      <c r="C288" s="51">
        <v>1.4316273510058202</v>
      </c>
      <c r="D288" s="51">
        <v>0.48460592762557725</v>
      </c>
      <c r="E288" s="51">
        <v>9.6921185525115458E-2</v>
      </c>
      <c r="F288" s="51">
        <v>0.58152711315069272</v>
      </c>
      <c r="G288" s="51">
        <v>0.65683545435748392</v>
      </c>
      <c r="H288" s="51">
        <v>0.85204209127931718</v>
      </c>
      <c r="I288" s="51">
        <v>3558.3125089228324</v>
      </c>
      <c r="J288" s="51">
        <v>10.752885617595423</v>
      </c>
      <c r="K288" s="51">
        <v>28.263155150403612</v>
      </c>
      <c r="L288" s="79">
        <v>1.2576794789224304</v>
      </c>
      <c r="M288" s="51">
        <v>1.1967644563094543E-2</v>
      </c>
      <c r="N288" s="51">
        <v>2.6912642835433763E-4</v>
      </c>
      <c r="O288" s="51">
        <v>8.9770384905063977E-2</v>
      </c>
      <c r="P288" s="51">
        <v>8.071813805611773E-2</v>
      </c>
      <c r="Q288" s="51">
        <v>9.2885826251893136E-2</v>
      </c>
      <c r="R288" s="51">
        <v>8.6413631161649851E-2</v>
      </c>
      <c r="S288" s="51">
        <v>8.8223199487391823E-2</v>
      </c>
      <c r="T288" s="51">
        <v>8.73290251188234E-2</v>
      </c>
      <c r="U288" s="51">
        <v>8.2964064584343883E-2</v>
      </c>
      <c r="V288" s="51">
        <v>8.6445404833986508E-2</v>
      </c>
      <c r="W288" s="51">
        <v>8.0767640486792538E-2</v>
      </c>
      <c r="X288" s="51">
        <v>9.2090457600406253E-2</v>
      </c>
      <c r="Y288" s="51">
        <v>8.149504810209722E-2</v>
      </c>
      <c r="Z288" s="51">
        <v>8.8726803358540648E-2</v>
      </c>
      <c r="AA288" s="51"/>
      <c r="AB288" s="51">
        <v>3.8112885803039717E-2</v>
      </c>
      <c r="AC288" s="51">
        <v>3.2745472849320896E-2</v>
      </c>
      <c r="AD288" s="51">
        <v>3.1409802527003032E-2</v>
      </c>
      <c r="AE288" s="51">
        <v>3.2797070424990589E-2</v>
      </c>
      <c r="AF288" s="51">
        <v>3.2178323421977705E-2</v>
      </c>
      <c r="AG288" s="51">
        <v>2.8235586456407041E-2</v>
      </c>
      <c r="AH288" s="51">
        <v>3.3152167690761424E-2</v>
      </c>
      <c r="AI288" s="51">
        <v>2.7188130845763728E-2</v>
      </c>
      <c r="AJ288" s="51">
        <v>3.347153819586119E-2</v>
      </c>
      <c r="AK288" s="51">
        <v>3.0062662614964583E-2</v>
      </c>
      <c r="AL288" s="51">
        <v>3.6069017578234601E-2</v>
      </c>
      <c r="AM288" s="41">
        <v>3.8375068650388477E-2</v>
      </c>
      <c r="AN288" s="41"/>
      <c r="AO288" s="41"/>
      <c r="AP288" s="41"/>
      <c r="AQ288" s="41"/>
      <c r="AR288" s="41"/>
      <c r="AS288" s="41"/>
      <c r="AT288" s="41"/>
      <c r="AU288" s="41"/>
      <c r="AV288" s="41"/>
      <c r="AW288" s="41"/>
      <c r="AX288" s="41"/>
      <c r="AY288" s="41"/>
      <c r="AZ288" s="41"/>
      <c r="BA288" s="41"/>
      <c r="BB288" s="41"/>
      <c r="BC288" s="41"/>
      <c r="BD288" s="41"/>
      <c r="BE288" s="41"/>
      <c r="BF288" s="41"/>
      <c r="BG288" s="41"/>
      <c r="BH288" s="41"/>
      <c r="BI288" s="41"/>
      <c r="BJ288" s="41"/>
      <c r="BK288" s="41"/>
      <c r="BL288" s="41"/>
      <c r="BM288" s="41"/>
      <c r="BN288" s="41"/>
      <c r="BO288" s="41"/>
      <c r="BP288" s="41"/>
      <c r="BQ288" s="41"/>
      <c r="BR288" s="41"/>
      <c r="BS288" s="41"/>
      <c r="BT288" s="41"/>
      <c r="BU288" s="41"/>
      <c r="BV288" s="41"/>
      <c r="BW288" s="41"/>
      <c r="BX288" s="41"/>
      <c r="BY288" s="41"/>
      <c r="BZ288" s="41"/>
      <c r="CA288" s="41"/>
      <c r="CB288" s="41"/>
      <c r="CC288" s="41"/>
      <c r="CD288" s="41"/>
      <c r="CE288" s="41"/>
      <c r="CF288" s="41"/>
      <c r="CG288" s="41"/>
      <c r="CH288" s="41"/>
      <c r="CI288" s="41"/>
      <c r="CJ288" s="41"/>
      <c r="CK288" s="41"/>
      <c r="CL288" s="41"/>
      <c r="CM288" s="41"/>
      <c r="CN288" s="41"/>
      <c r="CO288" s="41"/>
      <c r="CP288" s="41"/>
      <c r="CQ288" s="41"/>
      <c r="CR288" s="41"/>
      <c r="CS288" s="41"/>
      <c r="CT288" s="41"/>
      <c r="CU288" s="41"/>
      <c r="CV288" s="41"/>
      <c r="CW288" s="41"/>
      <c r="CX288" s="21"/>
      <c r="CY288" s="21"/>
      <c r="CZ288" s="21"/>
      <c r="DA288" s="21"/>
      <c r="DB288" s="21"/>
      <c r="DC288" s="21"/>
      <c r="DD288" s="21"/>
      <c r="DE288" s="21"/>
      <c r="DF288" s="21"/>
      <c r="DG288" s="21"/>
      <c r="DH288" s="21"/>
      <c r="DI288" s="21"/>
      <c r="DJ288" s="21"/>
      <c r="DK288" s="21"/>
      <c r="DL288" s="21"/>
      <c r="DM288" s="21"/>
      <c r="DN288" s="21"/>
      <c r="DO288" s="21"/>
      <c r="DP288" s="21"/>
      <c r="DQ288" s="21"/>
      <c r="DR288" s="21"/>
      <c r="DS288" s="21"/>
      <c r="DT288" s="21"/>
      <c r="DU288" s="21"/>
      <c r="DV288" s="21"/>
      <c r="DW288" s="21"/>
      <c r="DX288" s="21"/>
      <c r="DY288" s="21"/>
      <c r="DZ288" s="21"/>
      <c r="EA288" s="21"/>
    </row>
    <row r="289" spans="1:131">
      <c r="A289" s="21" t="s">
        <v>557</v>
      </c>
      <c r="B289" s="21"/>
      <c r="C289" s="51">
        <v>1.4316273510058202</v>
      </c>
      <c r="D289" s="51">
        <v>0.48460592762557725</v>
      </c>
      <c r="E289" s="51">
        <v>9.6921185525115458E-2</v>
      </c>
      <c r="F289" s="51">
        <v>0.58152711315069272</v>
      </c>
      <c r="G289" s="51">
        <v>0.65683545435748392</v>
      </c>
      <c r="H289" s="51">
        <v>0.85204209127931718</v>
      </c>
      <c r="I289" s="51">
        <v>3558.3125089228324</v>
      </c>
      <c r="J289" s="51">
        <v>10.752885617595423</v>
      </c>
      <c r="K289" s="51">
        <v>28.263155150403612</v>
      </c>
      <c r="L289" s="79">
        <v>1.2576794789224304</v>
      </c>
      <c r="M289" s="51">
        <v>1.1967644563094543E-2</v>
      </c>
      <c r="N289" s="51">
        <v>2.6912642835433763E-4</v>
      </c>
      <c r="O289" s="51">
        <v>8.9770384905063977E-2</v>
      </c>
      <c r="P289" s="51">
        <v>8.071813805611773E-2</v>
      </c>
      <c r="Q289" s="51">
        <v>9.2885826251893136E-2</v>
      </c>
      <c r="R289" s="51">
        <v>8.6413631161649851E-2</v>
      </c>
      <c r="S289" s="51">
        <v>8.8223199487391823E-2</v>
      </c>
      <c r="T289" s="51">
        <v>8.73290251188234E-2</v>
      </c>
      <c r="U289" s="51">
        <v>8.2964064584343883E-2</v>
      </c>
      <c r="V289" s="51">
        <v>8.6445404833986508E-2</v>
      </c>
      <c r="W289" s="51">
        <v>8.0767640486792538E-2</v>
      </c>
      <c r="X289" s="51">
        <v>9.2090457600406253E-2</v>
      </c>
      <c r="Y289" s="51">
        <v>8.149504810209722E-2</v>
      </c>
      <c r="Z289" s="51">
        <v>8.8726803358540648E-2</v>
      </c>
      <c r="AA289" s="51"/>
      <c r="AB289" s="51">
        <v>3.8112885803039717E-2</v>
      </c>
      <c r="AC289" s="51">
        <v>3.2745472849320896E-2</v>
      </c>
      <c r="AD289" s="51">
        <v>3.1409802527003032E-2</v>
      </c>
      <c r="AE289" s="51">
        <v>3.2797070424990589E-2</v>
      </c>
      <c r="AF289" s="51">
        <v>3.2178323421977705E-2</v>
      </c>
      <c r="AG289" s="51">
        <v>2.8235586456407041E-2</v>
      </c>
      <c r="AH289" s="51">
        <v>3.3152167690761424E-2</v>
      </c>
      <c r="AI289" s="51">
        <v>2.7188130845763728E-2</v>
      </c>
      <c r="AJ289" s="51">
        <v>3.347153819586119E-2</v>
      </c>
      <c r="AK289" s="51">
        <v>3.0062662614964583E-2</v>
      </c>
      <c r="AL289" s="51">
        <v>3.6069017578234601E-2</v>
      </c>
      <c r="AM289" s="41">
        <v>3.8375068650388477E-2</v>
      </c>
      <c r="AN289" s="41"/>
      <c r="AO289" s="41"/>
      <c r="AP289" s="41"/>
      <c r="AQ289" s="41"/>
      <c r="AR289" s="41"/>
      <c r="AS289" s="41"/>
      <c r="AT289" s="41"/>
      <c r="AU289" s="41"/>
      <c r="AV289" s="41"/>
      <c r="AW289" s="41"/>
      <c r="AX289" s="41"/>
      <c r="AY289" s="41"/>
      <c r="AZ289" s="41"/>
      <c r="BA289" s="41"/>
      <c r="BB289" s="41"/>
      <c r="BC289" s="41"/>
      <c r="BD289" s="41"/>
      <c r="BE289" s="41"/>
      <c r="BF289" s="41"/>
      <c r="BG289" s="41"/>
      <c r="BH289" s="41"/>
      <c r="BI289" s="41"/>
      <c r="BJ289" s="41"/>
      <c r="BK289" s="41"/>
      <c r="BL289" s="41"/>
      <c r="BM289" s="41"/>
      <c r="BN289" s="41"/>
      <c r="BO289" s="41"/>
      <c r="BP289" s="41"/>
      <c r="BQ289" s="41"/>
      <c r="BR289" s="41"/>
      <c r="BS289" s="41"/>
      <c r="BT289" s="41"/>
      <c r="BU289" s="41"/>
      <c r="BV289" s="41"/>
      <c r="BW289" s="41"/>
      <c r="BX289" s="41"/>
      <c r="BY289" s="41"/>
      <c r="BZ289" s="41"/>
      <c r="CA289" s="41"/>
      <c r="CB289" s="41"/>
      <c r="CC289" s="41"/>
      <c r="CD289" s="41"/>
      <c r="CE289" s="41"/>
      <c r="CF289" s="41"/>
      <c r="CG289" s="41"/>
      <c r="CH289" s="41"/>
      <c r="CI289" s="41"/>
      <c r="CJ289" s="41"/>
      <c r="CK289" s="41"/>
      <c r="CL289" s="41"/>
      <c r="CM289" s="41"/>
      <c r="CN289" s="41"/>
      <c r="CO289" s="41"/>
      <c r="CP289" s="41"/>
      <c r="CQ289" s="41"/>
      <c r="CR289" s="41"/>
      <c r="CS289" s="41"/>
      <c r="CT289" s="41"/>
      <c r="CU289" s="41"/>
      <c r="CV289" s="41"/>
      <c r="CW289" s="41"/>
      <c r="CX289" s="21"/>
      <c r="CY289" s="21"/>
      <c r="CZ289" s="21"/>
      <c r="DA289" s="21"/>
      <c r="DB289" s="21"/>
      <c r="DC289" s="21"/>
      <c r="DD289" s="21"/>
      <c r="DE289" s="21"/>
      <c r="DF289" s="21"/>
      <c r="DG289" s="21"/>
      <c r="DH289" s="21"/>
      <c r="DI289" s="21"/>
      <c r="DJ289" s="21"/>
      <c r="DK289" s="21"/>
      <c r="DL289" s="21"/>
      <c r="DM289" s="21"/>
      <c r="DN289" s="21"/>
      <c r="DO289" s="21"/>
      <c r="DP289" s="21"/>
      <c r="DQ289" s="21"/>
      <c r="DR289" s="21"/>
      <c r="DS289" s="21"/>
      <c r="DT289" s="21"/>
      <c r="DU289" s="21"/>
      <c r="DV289" s="21"/>
      <c r="DW289" s="21"/>
      <c r="DX289" s="21"/>
      <c r="DY289" s="21"/>
      <c r="DZ289" s="21"/>
      <c r="EA289" s="21"/>
    </row>
    <row r="290" spans="1:131">
      <c r="A290" s="21" t="s">
        <v>553</v>
      </c>
      <c r="B290" s="21"/>
      <c r="C290" s="51">
        <v>1.4316273510058202</v>
      </c>
      <c r="D290" s="51">
        <v>0.48460592762557725</v>
      </c>
      <c r="E290" s="51">
        <v>9.6921185525115458E-2</v>
      </c>
      <c r="F290" s="51">
        <v>0.58152711315069272</v>
      </c>
      <c r="G290" s="51">
        <v>0.65683545435748392</v>
      </c>
      <c r="H290" s="51">
        <v>0.85204209127931718</v>
      </c>
      <c r="I290" s="51">
        <v>3558.3125089228324</v>
      </c>
      <c r="J290" s="51">
        <v>10.752885617595423</v>
      </c>
      <c r="K290" s="51">
        <v>28.263155150403612</v>
      </c>
      <c r="L290" s="79">
        <v>1.2576794789224304</v>
      </c>
      <c r="M290" s="51">
        <v>1.1967644563094543E-2</v>
      </c>
      <c r="N290" s="51">
        <v>2.6912642835433763E-4</v>
      </c>
      <c r="O290" s="51">
        <v>8.9770384905063977E-2</v>
      </c>
      <c r="P290" s="51">
        <v>8.071813805611773E-2</v>
      </c>
      <c r="Q290" s="51">
        <v>9.2885826251893136E-2</v>
      </c>
      <c r="R290" s="51">
        <v>8.6413631161649851E-2</v>
      </c>
      <c r="S290" s="51">
        <v>8.8223199487391823E-2</v>
      </c>
      <c r="T290" s="51">
        <v>8.73290251188234E-2</v>
      </c>
      <c r="U290" s="51">
        <v>8.2964064584343883E-2</v>
      </c>
      <c r="V290" s="51">
        <v>8.6445404833986508E-2</v>
      </c>
      <c r="W290" s="51">
        <v>8.0767640486792538E-2</v>
      </c>
      <c r="X290" s="51">
        <v>9.2090457600406253E-2</v>
      </c>
      <c r="Y290" s="51">
        <v>8.149504810209722E-2</v>
      </c>
      <c r="Z290" s="51">
        <v>8.8726803358540648E-2</v>
      </c>
      <c r="AA290" s="51"/>
      <c r="AB290" s="51">
        <v>3.8112885803039717E-2</v>
      </c>
      <c r="AC290" s="51">
        <v>3.2745472849320896E-2</v>
      </c>
      <c r="AD290" s="51">
        <v>3.1409802527003032E-2</v>
      </c>
      <c r="AE290" s="51">
        <v>3.2797070424990589E-2</v>
      </c>
      <c r="AF290" s="51">
        <v>3.2178323421977705E-2</v>
      </c>
      <c r="AG290" s="51">
        <v>2.8235586456407041E-2</v>
      </c>
      <c r="AH290" s="51">
        <v>3.3152167690761424E-2</v>
      </c>
      <c r="AI290" s="51">
        <v>2.7188130845763728E-2</v>
      </c>
      <c r="AJ290" s="51">
        <v>3.347153819586119E-2</v>
      </c>
      <c r="AK290" s="51">
        <v>3.0062662614964583E-2</v>
      </c>
      <c r="AL290" s="51">
        <v>3.6069017578234601E-2</v>
      </c>
      <c r="AM290" s="41">
        <v>3.8375068650388477E-2</v>
      </c>
      <c r="AN290" s="41"/>
      <c r="AO290" s="41"/>
      <c r="AP290" s="41"/>
      <c r="AQ290" s="41"/>
      <c r="AR290" s="41"/>
      <c r="AS290" s="41"/>
      <c r="AT290" s="41"/>
      <c r="AU290" s="41"/>
      <c r="AV290" s="41"/>
      <c r="AW290" s="41"/>
      <c r="AX290" s="41"/>
      <c r="AY290" s="41"/>
      <c r="AZ290" s="41"/>
      <c r="BA290" s="41"/>
      <c r="BB290" s="41"/>
      <c r="BC290" s="41"/>
      <c r="BD290" s="41"/>
      <c r="BE290" s="41"/>
      <c r="BF290" s="41"/>
      <c r="BG290" s="41"/>
      <c r="BH290" s="41"/>
      <c r="BI290" s="41"/>
      <c r="BJ290" s="41"/>
      <c r="BK290" s="41"/>
      <c r="BL290" s="41"/>
      <c r="BM290" s="41"/>
      <c r="BN290" s="41"/>
      <c r="BO290" s="41"/>
      <c r="BP290" s="41"/>
      <c r="BQ290" s="41"/>
      <c r="BR290" s="41"/>
      <c r="BS290" s="41"/>
      <c r="BT290" s="41"/>
      <c r="BU290" s="41"/>
      <c r="BV290" s="41"/>
      <c r="BW290" s="41"/>
      <c r="BX290" s="41"/>
      <c r="BY290" s="41"/>
      <c r="BZ290" s="41"/>
      <c r="CA290" s="41"/>
      <c r="CB290" s="41"/>
      <c r="CC290" s="41"/>
      <c r="CD290" s="41"/>
      <c r="CE290" s="41"/>
      <c r="CF290" s="41"/>
      <c r="CG290" s="41"/>
      <c r="CH290" s="41"/>
      <c r="CI290" s="41"/>
      <c r="CJ290" s="41"/>
      <c r="CK290" s="41"/>
      <c r="CL290" s="41"/>
      <c r="CM290" s="41"/>
      <c r="CN290" s="41"/>
      <c r="CO290" s="41"/>
      <c r="CP290" s="41"/>
      <c r="CQ290" s="41"/>
      <c r="CR290" s="41"/>
      <c r="CS290" s="41"/>
      <c r="CT290" s="41"/>
      <c r="CU290" s="41"/>
      <c r="CV290" s="41"/>
      <c r="CW290" s="41"/>
      <c r="CX290" s="21"/>
      <c r="CY290" s="21"/>
      <c r="CZ290" s="21"/>
      <c r="DA290" s="21"/>
      <c r="DB290" s="21"/>
      <c r="DC290" s="21"/>
      <c r="DD290" s="21"/>
      <c r="DE290" s="21"/>
      <c r="DF290" s="21"/>
      <c r="DG290" s="21"/>
      <c r="DH290" s="21"/>
      <c r="DI290" s="21"/>
      <c r="DJ290" s="21"/>
      <c r="DK290" s="21"/>
      <c r="DL290" s="21"/>
      <c r="DM290" s="21"/>
      <c r="DN290" s="21"/>
      <c r="DO290" s="21"/>
      <c r="DP290" s="21"/>
      <c r="DQ290" s="21"/>
      <c r="DR290" s="21"/>
      <c r="DS290" s="21"/>
      <c r="DT290" s="21"/>
      <c r="DU290" s="21"/>
      <c r="DV290" s="21"/>
      <c r="DW290" s="21"/>
      <c r="DX290" s="21"/>
      <c r="DY290" s="21"/>
      <c r="DZ290" s="21"/>
      <c r="EA290" s="21"/>
    </row>
    <row r="291" spans="1:131">
      <c r="A291" s="21" t="s">
        <v>554</v>
      </c>
      <c r="B291" s="21"/>
      <c r="C291" s="51">
        <v>1.4316273510058202</v>
      </c>
      <c r="D291" s="51">
        <v>0.48460592762557725</v>
      </c>
      <c r="E291" s="51">
        <v>9.6921185525115458E-2</v>
      </c>
      <c r="F291" s="51">
        <v>0.58152711315069272</v>
      </c>
      <c r="G291" s="51">
        <v>0.65683545435748392</v>
      </c>
      <c r="H291" s="51">
        <v>0.85204209127931718</v>
      </c>
      <c r="I291" s="51">
        <v>3558.3125089228324</v>
      </c>
      <c r="J291" s="51">
        <v>10.752885617595423</v>
      </c>
      <c r="K291" s="51">
        <v>28.263155150403612</v>
      </c>
      <c r="L291" s="79">
        <v>1.2576794789224304</v>
      </c>
      <c r="M291" s="51">
        <v>1.1967644563094543E-2</v>
      </c>
      <c r="N291" s="51">
        <v>2.6912642835433763E-4</v>
      </c>
      <c r="O291" s="51">
        <v>8.9770384905063977E-2</v>
      </c>
      <c r="P291" s="51">
        <v>8.071813805611773E-2</v>
      </c>
      <c r="Q291" s="51">
        <v>9.2885826251893136E-2</v>
      </c>
      <c r="R291" s="51">
        <v>8.6413631161649851E-2</v>
      </c>
      <c r="S291" s="51">
        <v>8.8223199487391823E-2</v>
      </c>
      <c r="T291" s="51">
        <v>8.73290251188234E-2</v>
      </c>
      <c r="U291" s="51">
        <v>8.2964064584343883E-2</v>
      </c>
      <c r="V291" s="51">
        <v>8.6445404833986508E-2</v>
      </c>
      <c r="W291" s="51">
        <v>8.0767640486792538E-2</v>
      </c>
      <c r="X291" s="51">
        <v>9.2090457600406253E-2</v>
      </c>
      <c r="Y291" s="51">
        <v>8.149504810209722E-2</v>
      </c>
      <c r="Z291" s="51">
        <v>8.8726803358540648E-2</v>
      </c>
      <c r="AA291" s="51"/>
      <c r="AB291" s="51">
        <v>3.8112885803039717E-2</v>
      </c>
      <c r="AC291" s="51">
        <v>3.2745472849320896E-2</v>
      </c>
      <c r="AD291" s="51">
        <v>3.1409802527003032E-2</v>
      </c>
      <c r="AE291" s="51">
        <v>3.2797070424990589E-2</v>
      </c>
      <c r="AF291" s="51">
        <v>3.2178323421977705E-2</v>
      </c>
      <c r="AG291" s="51">
        <v>2.8235586456407041E-2</v>
      </c>
      <c r="AH291" s="51">
        <v>3.3152167690761424E-2</v>
      </c>
      <c r="AI291" s="51">
        <v>2.7188130845763728E-2</v>
      </c>
      <c r="AJ291" s="51">
        <v>3.347153819586119E-2</v>
      </c>
      <c r="AK291" s="51">
        <v>3.0062662614964583E-2</v>
      </c>
      <c r="AL291" s="51">
        <v>3.6069017578234601E-2</v>
      </c>
      <c r="AM291" s="41">
        <v>3.8375068650388477E-2</v>
      </c>
      <c r="AN291" s="41"/>
      <c r="AO291" s="41"/>
      <c r="AP291" s="41"/>
      <c r="AQ291" s="41"/>
      <c r="AR291" s="41"/>
      <c r="AS291" s="41"/>
      <c r="AT291" s="41"/>
      <c r="AU291" s="41"/>
      <c r="AV291" s="41"/>
      <c r="AW291" s="41"/>
      <c r="AX291" s="41"/>
      <c r="AY291" s="41"/>
      <c r="AZ291" s="41"/>
      <c r="BA291" s="41"/>
      <c r="BB291" s="41"/>
      <c r="BC291" s="41"/>
      <c r="BD291" s="41"/>
      <c r="BE291" s="41"/>
      <c r="BF291" s="41"/>
      <c r="BG291" s="41"/>
      <c r="BH291" s="41"/>
      <c r="BI291" s="41"/>
      <c r="BJ291" s="41"/>
      <c r="BK291" s="41"/>
      <c r="BL291" s="41"/>
      <c r="BM291" s="41"/>
      <c r="BN291" s="41"/>
      <c r="BO291" s="41"/>
      <c r="BP291" s="41"/>
      <c r="BQ291" s="41"/>
      <c r="BR291" s="41"/>
      <c r="BS291" s="41"/>
      <c r="BT291" s="41"/>
      <c r="BU291" s="41"/>
      <c r="BV291" s="41"/>
      <c r="BW291" s="41"/>
      <c r="BX291" s="41"/>
      <c r="BY291" s="41"/>
      <c r="BZ291" s="41"/>
      <c r="CA291" s="41"/>
      <c r="CB291" s="41"/>
      <c r="CC291" s="41"/>
      <c r="CD291" s="41"/>
      <c r="CE291" s="41"/>
      <c r="CF291" s="41"/>
      <c r="CG291" s="41"/>
      <c r="CH291" s="41"/>
      <c r="CI291" s="41"/>
      <c r="CJ291" s="41"/>
      <c r="CK291" s="41"/>
      <c r="CL291" s="41"/>
      <c r="CM291" s="41"/>
      <c r="CN291" s="41"/>
      <c r="CO291" s="41"/>
      <c r="CP291" s="41"/>
      <c r="CQ291" s="41"/>
      <c r="CR291" s="41"/>
      <c r="CS291" s="41"/>
      <c r="CT291" s="41"/>
      <c r="CU291" s="41"/>
      <c r="CV291" s="41"/>
      <c r="CW291" s="41"/>
      <c r="CX291" s="21"/>
      <c r="CY291" s="21"/>
      <c r="CZ291" s="21"/>
      <c r="DA291" s="21"/>
      <c r="DB291" s="21"/>
      <c r="DC291" s="21"/>
      <c r="DD291" s="21"/>
      <c r="DE291" s="21"/>
      <c r="DF291" s="21"/>
      <c r="DG291" s="21"/>
      <c r="DH291" s="21"/>
      <c r="DI291" s="21"/>
      <c r="DJ291" s="21"/>
      <c r="DK291" s="21"/>
      <c r="DL291" s="21"/>
      <c r="DM291" s="21"/>
      <c r="DN291" s="21"/>
      <c r="DO291" s="21"/>
      <c r="DP291" s="21"/>
      <c r="DQ291" s="21"/>
      <c r="DR291" s="21"/>
      <c r="DS291" s="21"/>
      <c r="DT291" s="21"/>
      <c r="DU291" s="21"/>
      <c r="DV291" s="21"/>
      <c r="DW291" s="21"/>
      <c r="DX291" s="21"/>
      <c r="DY291" s="21"/>
      <c r="DZ291" s="21"/>
      <c r="EA291" s="21"/>
    </row>
    <row r="292" spans="1:131">
      <c r="A292" s="21"/>
      <c r="B292" s="21"/>
      <c r="C292" s="41"/>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c r="AL292" s="41"/>
      <c r="AM292" s="41"/>
      <c r="AN292" s="41"/>
      <c r="AO292" s="41"/>
      <c r="AP292" s="41"/>
      <c r="AQ292" s="41"/>
      <c r="AR292" s="41"/>
      <c r="AS292" s="41"/>
      <c r="AT292" s="41"/>
      <c r="AU292" s="41"/>
      <c r="AV292" s="41"/>
      <c r="AW292" s="41"/>
      <c r="AX292" s="41"/>
      <c r="AY292" s="41"/>
      <c r="AZ292" s="41"/>
      <c r="BA292" s="41"/>
      <c r="BB292" s="41"/>
      <c r="BC292" s="41"/>
      <c r="BD292" s="41"/>
      <c r="BE292" s="41"/>
      <c r="BF292" s="41"/>
      <c r="BG292" s="41"/>
      <c r="BH292" s="41"/>
      <c r="BI292" s="41"/>
      <c r="BJ292" s="41"/>
      <c r="BK292" s="41"/>
      <c r="BL292" s="41"/>
      <c r="BM292" s="41"/>
      <c r="BN292" s="41"/>
      <c r="BO292" s="41"/>
      <c r="BP292" s="41"/>
      <c r="BQ292" s="41"/>
      <c r="BR292" s="41"/>
      <c r="BS292" s="41"/>
      <c r="BT292" s="41"/>
      <c r="BU292" s="41"/>
      <c r="BV292" s="41"/>
      <c r="BW292" s="41"/>
      <c r="BX292" s="41"/>
      <c r="BY292" s="41"/>
      <c r="BZ292" s="41"/>
      <c r="CA292" s="41"/>
      <c r="CB292" s="41"/>
      <c r="CC292" s="41"/>
      <c r="CD292" s="41"/>
      <c r="CE292" s="41"/>
      <c r="CF292" s="41"/>
      <c r="CG292" s="41"/>
      <c r="CH292" s="41"/>
      <c r="CI292" s="41"/>
      <c r="CJ292" s="41"/>
      <c r="CK292" s="41"/>
      <c r="CL292" s="41"/>
      <c r="CM292" s="41"/>
      <c r="CN292" s="41"/>
      <c r="CO292" s="41"/>
      <c r="CP292" s="41"/>
      <c r="CQ292" s="41"/>
      <c r="CR292" s="41"/>
      <c r="CS292" s="41"/>
      <c r="CT292" s="41"/>
      <c r="CU292" s="41"/>
      <c r="CV292" s="41"/>
      <c r="CW292" s="41"/>
      <c r="CX292" s="21"/>
      <c r="CY292" s="21"/>
      <c r="CZ292" s="21"/>
      <c r="DA292" s="21"/>
      <c r="DB292" s="21"/>
      <c r="DC292" s="21"/>
      <c r="DD292" s="21"/>
      <c r="DE292" s="21"/>
      <c r="DF292" s="21"/>
      <c r="DG292" s="21"/>
      <c r="DH292" s="21"/>
      <c r="DI292" s="21"/>
      <c r="DJ292" s="21"/>
      <c r="DK292" s="21"/>
      <c r="DL292" s="21"/>
      <c r="DM292" s="21"/>
      <c r="DN292" s="21"/>
      <c r="DO292" s="21"/>
      <c r="DP292" s="21"/>
      <c r="DQ292" s="21"/>
      <c r="DR292" s="21"/>
      <c r="DS292" s="21"/>
      <c r="DT292" s="21"/>
      <c r="DU292" s="21"/>
      <c r="DV292" s="21"/>
      <c r="DW292" s="21"/>
      <c r="DX292" s="21"/>
      <c r="DY292" s="21"/>
      <c r="DZ292" s="21"/>
      <c r="EA292" s="21"/>
    </row>
  </sheetData>
  <mergeCells count="3">
    <mergeCell ref="I6:N6"/>
    <mergeCell ref="O6:P6"/>
    <mergeCell ref="R6:T6"/>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dimension ref="A1:AB82"/>
  <sheetViews>
    <sheetView workbookViewId="0">
      <selection activeCell="Y11" sqref="Y11:Y82"/>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7" width="9.7109375" customWidth="1"/>
    <col min="8" max="8" width="18" customWidth="1"/>
    <col min="9" max="9" width="11.7109375" customWidth="1"/>
    <col min="10" max="10" width="17.42578125" customWidth="1"/>
    <col min="11" max="11" width="13.140625" customWidth="1"/>
    <col min="12" max="12" width="11.5703125" customWidth="1"/>
    <col min="13" max="13" width="12.5703125" customWidth="1"/>
    <col min="14" max="14" width="15.42578125" customWidth="1"/>
    <col min="15" max="15" width="9.42578125" customWidth="1"/>
    <col min="16" max="16" width="9" customWidth="1"/>
    <col min="17" max="17" width="13.85546875" customWidth="1"/>
    <col min="18" max="21" width="13.28515625" customWidth="1"/>
    <col min="22" max="22" width="13.7109375" customWidth="1"/>
    <col min="23" max="23" width="11.7109375" customWidth="1"/>
    <col min="24" max="24" width="14.85546875" customWidth="1"/>
    <col min="25" max="25" width="15.140625" customWidth="1"/>
    <col min="26" max="26" width="24" customWidth="1"/>
  </cols>
  <sheetData>
    <row r="1" spans="1:28" ht="15.75">
      <c r="A1" s="164" t="s">
        <v>451</v>
      </c>
    </row>
    <row r="5" spans="1:28">
      <c r="A5" t="s">
        <v>539</v>
      </c>
      <c r="B5" t="s">
        <v>540</v>
      </c>
    </row>
    <row r="9" spans="1:28" s="170" customFormat="1">
      <c r="A9" s="165"/>
      <c r="B9" s="165"/>
      <c r="C9" s="165"/>
      <c r="D9" s="165"/>
      <c r="E9" s="165"/>
      <c r="F9" s="165"/>
      <c r="G9" s="165"/>
      <c r="H9" s="165"/>
      <c r="I9" s="165"/>
      <c r="J9" s="165"/>
      <c r="K9" s="165"/>
      <c r="L9" s="226" t="s">
        <v>452</v>
      </c>
      <c r="M9" s="226" t="s">
        <v>534</v>
      </c>
      <c r="N9" s="226" t="s">
        <v>533</v>
      </c>
      <c r="O9" s="228" t="s">
        <v>453</v>
      </c>
      <c r="P9" s="228" t="s">
        <v>453</v>
      </c>
      <c r="Q9" s="226" t="s">
        <v>535</v>
      </c>
      <c r="R9" s="168" t="s">
        <v>454</v>
      </c>
      <c r="S9" s="165"/>
      <c r="T9" s="165"/>
      <c r="U9" s="165"/>
      <c r="V9" s="165" t="s">
        <v>455</v>
      </c>
      <c r="W9" s="169" t="s">
        <v>456</v>
      </c>
      <c r="X9" s="165"/>
      <c r="Y9" s="165"/>
      <c r="Z9" s="165"/>
    </row>
    <row r="10" spans="1:28" s="174" customFormat="1" ht="70.5" customHeight="1">
      <c r="A10" s="171" t="s">
        <v>21</v>
      </c>
      <c r="B10" s="166" t="s">
        <v>457</v>
      </c>
      <c r="C10" s="171" t="s">
        <v>14</v>
      </c>
      <c r="D10" s="172" t="s">
        <v>22</v>
      </c>
      <c r="E10" s="171" t="s">
        <v>458</v>
      </c>
      <c r="F10" s="171" t="s">
        <v>416</v>
      </c>
      <c r="G10" s="172" t="s">
        <v>459</v>
      </c>
      <c r="H10" s="167" t="s">
        <v>460</v>
      </c>
      <c r="I10" s="167" t="s">
        <v>461</v>
      </c>
      <c r="J10" s="167" t="s">
        <v>27</v>
      </c>
      <c r="K10" s="167" t="s">
        <v>462</v>
      </c>
      <c r="L10" s="227" t="s">
        <v>464</v>
      </c>
      <c r="M10" s="227" t="s">
        <v>502</v>
      </c>
      <c r="N10" s="227" t="s">
        <v>504</v>
      </c>
      <c r="O10" s="227" t="s">
        <v>465</v>
      </c>
      <c r="P10" s="227" t="s">
        <v>466</v>
      </c>
      <c r="Q10" s="227" t="s">
        <v>536</v>
      </c>
      <c r="R10" s="173" t="s">
        <v>467</v>
      </c>
      <c r="S10" s="167" t="s">
        <v>468</v>
      </c>
      <c r="T10" s="167" t="s">
        <v>537</v>
      </c>
      <c r="U10" s="167" t="s">
        <v>538</v>
      </c>
      <c r="V10" s="167" t="s">
        <v>469</v>
      </c>
      <c r="W10" s="167" t="s">
        <v>470</v>
      </c>
      <c r="X10" s="209" t="s">
        <v>428</v>
      </c>
      <c r="Y10" s="209" t="s">
        <v>657</v>
      </c>
      <c r="Z10" s="172"/>
    </row>
    <row r="11" spans="1:28" s="184" customFormat="1">
      <c r="A11" s="175" t="str">
        <f t="shared" ref="A11:A42" si="0">CONCATENATE(C11,"-",E11)</f>
        <v>ECM-VAV-New-Large Off</v>
      </c>
      <c r="B11" s="176" t="s">
        <v>480</v>
      </c>
      <c r="C11" s="175" t="str">
        <f t="shared" ref="C11:C42" si="1">CONCATENATE(B11,"-",F11)</f>
        <v>ECM-VAV-New</v>
      </c>
      <c r="D11" s="175" t="str">
        <f>CONCATENATE(B11,"-",F11,"-",E11,"-",H11)</f>
        <v>ECM-VAV-New-Large Off-ElecHt</v>
      </c>
      <c r="E11" s="176" t="s">
        <v>429</v>
      </c>
      <c r="F11" s="189" t="s">
        <v>430</v>
      </c>
      <c r="G11" s="177" t="s">
        <v>471</v>
      </c>
      <c r="H11" s="189" t="s">
        <v>431</v>
      </c>
      <c r="I11" s="177" t="s">
        <v>463</v>
      </c>
      <c r="J11" s="177" t="s">
        <v>472</v>
      </c>
      <c r="K11" s="178">
        <v>18</v>
      </c>
      <c r="L11" s="180">
        <f t="shared" ref="L11:N28" si="2">VLOOKUP(L$9,V_PRE2013,$S11,FALSE)</f>
        <v>0.25019659511212627</v>
      </c>
      <c r="M11" s="180">
        <f t="shared" si="2"/>
        <v>0.20943280302167308</v>
      </c>
      <c r="N11" s="180">
        <f t="shared" si="2"/>
        <v>0.54037060186620078</v>
      </c>
      <c r="O11" s="181">
        <f>VLOOKUP($D11,'Savings &amp; Cost'!$A$7:$R$78,13,FALSE)</f>
        <v>0.504</v>
      </c>
      <c r="P11" s="181">
        <f>VLOOKUP($D11,'Savings &amp; Cost'!$A$7:$R$78,10,FALSE)</f>
        <v>0.24230296381278862</v>
      </c>
      <c r="Q11" s="179">
        <f t="shared" ref="Q11:Q74" si="3">VLOOKUP(Q$9,V_PRE2013,$S11,FALSE)</f>
        <v>0.51262713316969566</v>
      </c>
      <c r="R11" s="183">
        <f t="shared" ref="R11:R28" si="4">VLOOKUP(R$9,V_PRE2013,S11,FALSE)</f>
        <v>0.76889412716362515</v>
      </c>
      <c r="S11" s="182">
        <f>MATCH(E11,[1]!BLDGTYPE,0)</f>
        <v>2</v>
      </c>
      <c r="T11" s="229">
        <f>IF($H11="ElecHt",($L11+$M11),$N11)*$O11*$Q11</f>
        <v>0.11875172434566447</v>
      </c>
      <c r="U11" s="229">
        <f>IF($H11="ElecHt",($L11+$M11),$N11)*$P11*$Q11</f>
        <v>5.709106104530514E-2</v>
      </c>
      <c r="V11" s="179">
        <f t="shared" ref="V11:V28" si="5">VLOOKUP($V$9,V_PRE2013,$S11,FALSE)</f>
        <v>0.43937391922213881</v>
      </c>
      <c r="W11" s="179">
        <f t="shared" ref="W11:W28" si="6">VLOOKUP($W$9,V_PRE2013,$S11,FALSE)</f>
        <v>9.6336650827114415E-2</v>
      </c>
      <c r="X11" s="232">
        <f>VLOOKUP($D11,'Savings &amp; Cost'!$A$7:$R$78,18,FALSE)</f>
        <v>0</v>
      </c>
      <c r="Y11" s="232">
        <f>VLOOKUP($D11,'Savings &amp; Cost'!$A$7:$R$78,18,FALSE)*$N11*Q11</f>
        <v>0</v>
      </c>
      <c r="AA11" s="184" t="s">
        <v>8</v>
      </c>
      <c r="AB11" s="185"/>
    </row>
    <row r="12" spans="1:28" s="187" customFormat="1">
      <c r="A12" s="175" t="str">
        <f t="shared" si="0"/>
        <v>ECM-VAV-New-Medium Off</v>
      </c>
      <c r="B12" s="176" t="s">
        <v>480</v>
      </c>
      <c r="C12" s="175" t="str">
        <f t="shared" si="1"/>
        <v>ECM-VAV-New</v>
      </c>
      <c r="D12" s="175" t="str">
        <f t="shared" ref="D12:D75" si="7">CONCATENATE(B12,"-",F12,"-",E12,"-",H12)</f>
        <v>ECM-VAV-New-Medium Off-ElecHt</v>
      </c>
      <c r="E12" s="186" t="s">
        <v>432</v>
      </c>
      <c r="F12" s="189" t="s">
        <v>430</v>
      </c>
      <c r="G12" s="177" t="s">
        <v>471</v>
      </c>
      <c r="H12" s="189" t="s">
        <v>431</v>
      </c>
      <c r="I12" s="177" t="s">
        <v>463</v>
      </c>
      <c r="J12" s="177" t="s">
        <v>472</v>
      </c>
      <c r="K12" s="178">
        <v>18</v>
      </c>
      <c r="L12" s="180">
        <f t="shared" si="2"/>
        <v>0.26438753033308959</v>
      </c>
      <c r="M12" s="180">
        <f t="shared" si="2"/>
        <v>0.22131165109110185</v>
      </c>
      <c r="N12" s="180">
        <f t="shared" si="2"/>
        <v>0.51430081857580845</v>
      </c>
      <c r="O12" s="181">
        <f>VLOOKUP($D12,'Savings &amp; Cost'!$A$7:$R$78,13,FALSE)</f>
        <v>0.504</v>
      </c>
      <c r="P12" s="181">
        <f>VLOOKUP($D12,'Savings &amp; Cost'!$A$7:$R$78,10,FALSE)</f>
        <v>0.24230296381278862</v>
      </c>
      <c r="Q12" s="179">
        <f t="shared" si="3"/>
        <v>4.1499660445302379E-2</v>
      </c>
      <c r="R12" s="183">
        <f t="shared" si="4"/>
        <v>0.9156533727398849</v>
      </c>
      <c r="S12" s="182">
        <f>MATCH(E12,[1]!BLDGTYPE,0)</f>
        <v>3</v>
      </c>
      <c r="T12" s="229">
        <f t="shared" ref="T12:T75" si="8">IF(H12="ElecHt",(L12+M12),N12)*O12*Q12</f>
        <v>1.0158800958263292E-2</v>
      </c>
      <c r="U12" s="229">
        <f t="shared" ref="U12:U75" si="9">IF($H12="ElecHt",($L12+$M12),$N12)*$P12*$Q12</f>
        <v>4.8839436130384776E-3</v>
      </c>
      <c r="V12" s="179">
        <f t="shared" si="5"/>
        <v>0.43063730719145626</v>
      </c>
      <c r="W12" s="179">
        <f t="shared" si="6"/>
        <v>9.4421070712341362E-2</v>
      </c>
      <c r="X12" s="232">
        <f>VLOOKUP($D12,'Savings &amp; Cost'!$A$7:$R$78,18,FALSE)</f>
        <v>0</v>
      </c>
      <c r="Y12" s="232">
        <f>VLOOKUP($D12,'Savings &amp; Cost'!$A$7:$R$78,18,FALSE)*$N12*Q12</f>
        <v>0</v>
      </c>
      <c r="Z12" s="184"/>
    </row>
    <row r="13" spans="1:28" s="187" customFormat="1">
      <c r="A13" s="175" t="str">
        <f t="shared" si="0"/>
        <v>ECM-VAV-New-Small Off</v>
      </c>
      <c r="B13" s="176" t="s">
        <v>480</v>
      </c>
      <c r="C13" s="175" t="str">
        <f t="shared" si="1"/>
        <v>ECM-VAV-New</v>
      </c>
      <c r="D13" s="175" t="str">
        <f t="shared" si="7"/>
        <v>ECM-VAV-New-Small Off-ElecHt</v>
      </c>
      <c r="E13" s="186" t="s">
        <v>433</v>
      </c>
      <c r="F13" s="189" t="s">
        <v>430</v>
      </c>
      <c r="G13" s="177" t="s">
        <v>471</v>
      </c>
      <c r="H13" s="189" t="s">
        <v>431</v>
      </c>
      <c r="I13" s="177" t="s">
        <v>463</v>
      </c>
      <c r="J13" s="177" t="s">
        <v>472</v>
      </c>
      <c r="K13" s="178">
        <v>18</v>
      </c>
      <c r="L13" s="180">
        <f t="shared" si="2"/>
        <v>0.36604865261376096</v>
      </c>
      <c r="M13" s="180">
        <f t="shared" si="2"/>
        <v>0.30640942705415353</v>
      </c>
      <c r="N13" s="180">
        <f t="shared" si="2"/>
        <v>0.3275419203320854</v>
      </c>
      <c r="O13" s="181">
        <f>VLOOKUP($D13,'Savings &amp; Cost'!$A$7:$R$78,13,FALSE)</f>
        <v>0.504</v>
      </c>
      <c r="P13" s="181">
        <f>VLOOKUP($D13,'Savings &amp; Cost'!$A$7:$R$78,10,FALSE)</f>
        <v>0.24230296381278862</v>
      </c>
      <c r="Q13" s="179">
        <f t="shared" si="3"/>
        <v>0</v>
      </c>
      <c r="R13" s="183">
        <f t="shared" si="4"/>
        <v>0.85579006639653332</v>
      </c>
      <c r="S13" s="182">
        <f>MATCH(E13,[1]!BLDGTYPE,0)</f>
        <v>4</v>
      </c>
      <c r="T13" s="229">
        <f t="shared" si="8"/>
        <v>0</v>
      </c>
      <c r="U13" s="229">
        <f t="shared" si="9"/>
        <v>0</v>
      </c>
      <c r="V13" s="179">
        <f t="shared" si="5"/>
        <v>0.12998877358640493</v>
      </c>
      <c r="W13" s="179">
        <f t="shared" si="6"/>
        <v>2.8501198056107426E-2</v>
      </c>
      <c r="X13" s="232">
        <f>VLOOKUP($D13,'Savings &amp; Cost'!$A$7:$R$78,18,FALSE)</f>
        <v>0</v>
      </c>
      <c r="Y13" s="232">
        <f>VLOOKUP($D13,'Savings &amp; Cost'!$A$7:$R$78,18,FALSE)*$N13*Q13</f>
        <v>0</v>
      </c>
      <c r="Z13" s="184"/>
    </row>
    <row r="14" spans="1:28" s="187" customFormat="1">
      <c r="A14" s="175" t="str">
        <f t="shared" si="0"/>
        <v>ECM-VAV-New-Xlarge Ret</v>
      </c>
      <c r="B14" s="176" t="s">
        <v>480</v>
      </c>
      <c r="C14" s="175" t="str">
        <f t="shared" si="1"/>
        <v>ECM-VAV-New</v>
      </c>
      <c r="D14" s="175" t="str">
        <f t="shared" si="7"/>
        <v>ECM-VAV-New-Xlarge Ret-ElecHt</v>
      </c>
      <c r="E14" s="186" t="s">
        <v>473</v>
      </c>
      <c r="F14" s="189" t="s">
        <v>430</v>
      </c>
      <c r="G14" s="177" t="s">
        <v>471</v>
      </c>
      <c r="H14" s="189" t="s">
        <v>431</v>
      </c>
      <c r="I14" s="177" t="s">
        <v>463</v>
      </c>
      <c r="J14" s="177" t="s">
        <v>472</v>
      </c>
      <c r="K14" s="178">
        <v>18</v>
      </c>
      <c r="L14" s="180">
        <f t="shared" si="2"/>
        <v>3.0936818226183656E-2</v>
      </c>
      <c r="M14" s="180">
        <f t="shared" si="2"/>
        <v>5.2995881766435368E-2</v>
      </c>
      <c r="N14" s="180">
        <f t="shared" si="2"/>
        <v>0.91606730000738101</v>
      </c>
      <c r="O14" s="181">
        <f>VLOOKUP($D14,'Savings &amp; Cost'!$A$7:$R$78,13,FALSE)</f>
        <v>0.504</v>
      </c>
      <c r="P14" s="181">
        <f>VLOOKUP($D14,'Savings &amp; Cost'!$A$7:$R$78,10,FALSE)</f>
        <v>0.24230296381278862</v>
      </c>
      <c r="Q14" s="179">
        <f t="shared" si="3"/>
        <v>2.6890823009043455E-2</v>
      </c>
      <c r="R14" s="183">
        <f t="shared" si="4"/>
        <v>0.95160006380782447</v>
      </c>
      <c r="S14" s="182">
        <f>MATCH(E14,[1]!BLDGTYPE,0)</f>
        <v>5</v>
      </c>
      <c r="T14" s="229">
        <f t="shared" si="8"/>
        <v>1.1375377676070212E-3</v>
      </c>
      <c r="U14" s="229">
        <f t="shared" si="9"/>
        <v>5.4688248519873899E-4</v>
      </c>
      <c r="V14" s="179">
        <f t="shared" si="5"/>
        <v>0.23462323739305441</v>
      </c>
      <c r="W14" s="179">
        <f t="shared" si="6"/>
        <v>3.999473857861454E-2</v>
      </c>
      <c r="X14" s="232">
        <f>VLOOKUP($D14,'Savings &amp; Cost'!$A$7:$R$78,18,FALSE)</f>
        <v>0</v>
      </c>
      <c r="Y14" s="232">
        <f>VLOOKUP($D14,'Savings &amp; Cost'!$A$7:$R$78,18,FALSE)*$N14*Q14</f>
        <v>0</v>
      </c>
      <c r="Z14" s="184"/>
    </row>
    <row r="15" spans="1:28" s="187" customFormat="1">
      <c r="A15" s="175" t="str">
        <f t="shared" si="0"/>
        <v>ECM-VAV-New-Large Ret</v>
      </c>
      <c r="B15" s="176" t="s">
        <v>480</v>
      </c>
      <c r="C15" s="175" t="str">
        <f t="shared" si="1"/>
        <v>ECM-VAV-New</v>
      </c>
      <c r="D15" s="175" t="str">
        <f t="shared" si="7"/>
        <v>ECM-VAV-New-Large Ret-ElecHt</v>
      </c>
      <c r="E15" s="186" t="s">
        <v>474</v>
      </c>
      <c r="F15" s="189" t="s">
        <v>430</v>
      </c>
      <c r="G15" s="177" t="s">
        <v>471</v>
      </c>
      <c r="H15" s="189" t="s">
        <v>431</v>
      </c>
      <c r="I15" s="177" t="s">
        <v>463</v>
      </c>
      <c r="J15" s="177" t="s">
        <v>472</v>
      </c>
      <c r="K15" s="178">
        <v>18</v>
      </c>
      <c r="L15" s="180">
        <f t="shared" si="2"/>
        <v>6.1838210373840949E-3</v>
      </c>
      <c r="M15" s="180">
        <f t="shared" si="2"/>
        <v>1.0593107738682607E-2</v>
      </c>
      <c r="N15" s="180">
        <f t="shared" si="2"/>
        <v>0.98322307122393326</v>
      </c>
      <c r="O15" s="181">
        <f>VLOOKUP($D15,'Savings &amp; Cost'!$A$7:$R$78,13,FALSE)</f>
        <v>0.504</v>
      </c>
      <c r="P15" s="181">
        <f>VLOOKUP($D15,'Savings &amp; Cost'!$A$7:$R$78,10,FALSE)</f>
        <v>0.24230296381278862</v>
      </c>
      <c r="Q15" s="179">
        <f t="shared" si="3"/>
        <v>0</v>
      </c>
      <c r="R15" s="183">
        <f t="shared" si="4"/>
        <v>0.98526989662125641</v>
      </c>
      <c r="S15" s="182">
        <f>MATCH(E15,[1]!BLDGTYPE,0)</f>
        <v>6</v>
      </c>
      <c r="T15" s="229">
        <f t="shared" si="8"/>
        <v>0</v>
      </c>
      <c r="U15" s="229">
        <f t="shared" si="9"/>
        <v>0</v>
      </c>
      <c r="V15" s="179">
        <f t="shared" si="5"/>
        <v>5.5262096022427078E-2</v>
      </c>
      <c r="W15" s="179">
        <f t="shared" si="6"/>
        <v>9.4201798094731004E-3</v>
      </c>
      <c r="X15" s="232">
        <f>VLOOKUP($D15,'Savings &amp; Cost'!$A$7:$R$78,18,FALSE)</f>
        <v>0</v>
      </c>
      <c r="Y15" s="232">
        <f>VLOOKUP($D15,'Savings &amp; Cost'!$A$7:$R$78,18,FALSE)*$N15*Q15</f>
        <v>0</v>
      </c>
      <c r="Z15" s="184"/>
    </row>
    <row r="16" spans="1:28" s="187" customFormat="1">
      <c r="A16" s="175" t="str">
        <f t="shared" si="0"/>
        <v>ECM-VAV-New-Medium Ret</v>
      </c>
      <c r="B16" s="176" t="s">
        <v>480</v>
      </c>
      <c r="C16" s="175" t="str">
        <f t="shared" si="1"/>
        <v>ECM-VAV-New</v>
      </c>
      <c r="D16" s="175" t="str">
        <f t="shared" si="7"/>
        <v>ECM-VAV-New-Medium Ret-ElecHt</v>
      </c>
      <c r="E16" s="186" t="s">
        <v>475</v>
      </c>
      <c r="F16" s="189" t="s">
        <v>430</v>
      </c>
      <c r="G16" s="177" t="s">
        <v>471</v>
      </c>
      <c r="H16" s="189" t="s">
        <v>431</v>
      </c>
      <c r="I16" s="177" t="s">
        <v>463</v>
      </c>
      <c r="J16" s="177" t="s">
        <v>472</v>
      </c>
      <c r="K16" s="178">
        <v>18</v>
      </c>
      <c r="L16" s="180">
        <f t="shared" si="2"/>
        <v>7.0087501474297986E-2</v>
      </c>
      <c r="M16" s="180">
        <f t="shared" si="2"/>
        <v>0.12006240959495594</v>
      </c>
      <c r="N16" s="180">
        <f t="shared" si="2"/>
        <v>0.80985008893074606</v>
      </c>
      <c r="O16" s="181">
        <f>VLOOKUP($D16,'Savings &amp; Cost'!$A$7:$R$78,13,FALSE)</f>
        <v>0.504</v>
      </c>
      <c r="P16" s="181">
        <f>VLOOKUP($D16,'Savings &amp; Cost'!$A$7:$R$78,10,FALSE)</f>
        <v>0.24230296381278862</v>
      </c>
      <c r="Q16" s="179">
        <f t="shared" si="3"/>
        <v>0</v>
      </c>
      <c r="R16" s="183">
        <f t="shared" si="4"/>
        <v>0.65234151837252696</v>
      </c>
      <c r="S16" s="182">
        <f>MATCH(E16,[1]!BLDGTYPE,0)</f>
        <v>7</v>
      </c>
      <c r="T16" s="229">
        <f t="shared" si="8"/>
        <v>0</v>
      </c>
      <c r="U16" s="229">
        <f t="shared" si="9"/>
        <v>0</v>
      </c>
      <c r="V16" s="179">
        <f t="shared" si="5"/>
        <v>0.60637878991755256</v>
      </c>
      <c r="W16" s="179">
        <f t="shared" si="6"/>
        <v>0.10336555514209726</v>
      </c>
      <c r="X16" s="232">
        <f>VLOOKUP($D16,'Savings &amp; Cost'!$A$7:$R$78,18,FALSE)</f>
        <v>0</v>
      </c>
      <c r="Y16" s="232">
        <f>VLOOKUP($D16,'Savings &amp; Cost'!$A$7:$R$78,18,FALSE)*$N16*Q16</f>
        <v>0</v>
      </c>
      <c r="Z16" s="184"/>
    </row>
    <row r="17" spans="1:26" s="187" customFormat="1">
      <c r="A17" s="175" t="str">
        <f t="shared" si="0"/>
        <v>ECM-VAV-New-Small Ret</v>
      </c>
      <c r="B17" s="176" t="s">
        <v>480</v>
      </c>
      <c r="C17" s="175" t="str">
        <f t="shared" si="1"/>
        <v>ECM-VAV-New</v>
      </c>
      <c r="D17" s="175" t="str">
        <f t="shared" si="7"/>
        <v>ECM-VAV-New-Small Ret-ElecHt</v>
      </c>
      <c r="E17" s="186" t="s">
        <v>476</v>
      </c>
      <c r="F17" s="189" t="s">
        <v>430</v>
      </c>
      <c r="G17" s="177" t="s">
        <v>471</v>
      </c>
      <c r="H17" s="189" t="s">
        <v>431</v>
      </c>
      <c r="I17" s="177" t="s">
        <v>463</v>
      </c>
      <c r="J17" s="177" t="s">
        <v>472</v>
      </c>
      <c r="K17" s="178">
        <v>18</v>
      </c>
      <c r="L17" s="180">
        <f t="shared" si="2"/>
        <v>0.15953648329356207</v>
      </c>
      <c r="M17" s="180">
        <f t="shared" si="2"/>
        <v>0.2732917310450087</v>
      </c>
      <c r="N17" s="180">
        <f t="shared" si="2"/>
        <v>0.56717178566142912</v>
      </c>
      <c r="O17" s="181">
        <f>VLOOKUP($D17,'Savings &amp; Cost'!$A$7:$R$78,13,FALSE)</f>
        <v>0.504</v>
      </c>
      <c r="P17" s="181">
        <f>VLOOKUP($D17,'Savings &amp; Cost'!$A$7:$R$78,10,FALSE)</f>
        <v>0.24230296381278862</v>
      </c>
      <c r="Q17" s="179">
        <f t="shared" si="3"/>
        <v>0</v>
      </c>
      <c r="R17" s="183">
        <f t="shared" si="4"/>
        <v>0.66014461756611731</v>
      </c>
      <c r="S17" s="182">
        <f>MATCH(E17,[1]!BLDGTYPE,0)</f>
        <v>8</v>
      </c>
      <c r="T17" s="229">
        <f t="shared" si="8"/>
        <v>0</v>
      </c>
      <c r="U17" s="229">
        <f t="shared" si="9"/>
        <v>0</v>
      </c>
      <c r="V17" s="179">
        <f t="shared" si="5"/>
        <v>0.10373587666696588</v>
      </c>
      <c r="W17" s="179">
        <f t="shared" si="6"/>
        <v>1.7683198453051097E-2</v>
      </c>
      <c r="X17" s="232">
        <f>VLOOKUP($D17,'Savings &amp; Cost'!$A$7:$R$78,18,FALSE)</f>
        <v>0</v>
      </c>
      <c r="Y17" s="232">
        <f>VLOOKUP($D17,'Savings &amp; Cost'!$A$7:$R$78,18,FALSE)*$N17*Q17</f>
        <v>0</v>
      </c>
      <c r="Z17" s="184"/>
    </row>
    <row r="18" spans="1:26" s="187" customFormat="1">
      <c r="A18" s="175" t="str">
        <f t="shared" si="0"/>
        <v>ECM-VAV-New-School K-12</v>
      </c>
      <c r="B18" s="176" t="s">
        <v>480</v>
      </c>
      <c r="C18" s="175" t="str">
        <f t="shared" si="1"/>
        <v>ECM-VAV-New</v>
      </c>
      <c r="D18" s="175" t="str">
        <f t="shared" si="7"/>
        <v>ECM-VAV-New-School K-12-ElecHt</v>
      </c>
      <c r="E18" s="186" t="s">
        <v>477</v>
      </c>
      <c r="F18" s="189" t="s">
        <v>430</v>
      </c>
      <c r="G18" s="177" t="s">
        <v>471</v>
      </c>
      <c r="H18" s="189" t="s">
        <v>431</v>
      </c>
      <c r="I18" s="177" t="s">
        <v>463</v>
      </c>
      <c r="J18" s="177" t="s">
        <v>472</v>
      </c>
      <c r="K18" s="178">
        <v>18</v>
      </c>
      <c r="L18" s="180">
        <f t="shared" si="2"/>
        <v>9.3852833881965178E-2</v>
      </c>
      <c r="M18" s="180">
        <f t="shared" si="2"/>
        <v>5.8369343906151915E-2</v>
      </c>
      <c r="N18" s="180">
        <f t="shared" si="2"/>
        <v>0.84777782221188291</v>
      </c>
      <c r="O18" s="181">
        <f>VLOOKUP($D18,'Savings &amp; Cost'!$A$7:$R$78,13,FALSE)</f>
        <v>0.504</v>
      </c>
      <c r="P18" s="181">
        <f>VLOOKUP($D18,'Savings &amp; Cost'!$A$7:$R$78,10,FALSE)</f>
        <v>0.24230296381278862</v>
      </c>
      <c r="Q18" s="179">
        <f t="shared" si="3"/>
        <v>0.10981313781515661</v>
      </c>
      <c r="R18" s="183">
        <f t="shared" si="4"/>
        <v>0.69618308739231149</v>
      </c>
      <c r="S18" s="182">
        <f>MATCH(E18,[1]!BLDGTYPE,0)</f>
        <v>9</v>
      </c>
      <c r="T18" s="229">
        <f t="shared" si="8"/>
        <v>8.4248614739367671E-3</v>
      </c>
      <c r="U18" s="229">
        <f t="shared" si="9"/>
        <v>4.0503351286647962E-3</v>
      </c>
      <c r="V18" s="179">
        <f t="shared" si="5"/>
        <v>0.66429751499430445</v>
      </c>
      <c r="W18" s="179">
        <f t="shared" si="6"/>
        <v>7.3255633922263544E-2</v>
      </c>
      <c r="X18" s="232">
        <f>VLOOKUP($D18,'Savings &amp; Cost'!$A$7:$R$78,18,FALSE)</f>
        <v>0</v>
      </c>
      <c r="Y18" s="232">
        <f>VLOOKUP($D18,'Savings &amp; Cost'!$A$7:$R$78,18,FALSE)*$N18*Q18</f>
        <v>0</v>
      </c>
      <c r="Z18" s="184"/>
    </row>
    <row r="19" spans="1:26" s="187" customFormat="1">
      <c r="A19" s="175" t="str">
        <f t="shared" si="0"/>
        <v>ECM-VAV-New-University</v>
      </c>
      <c r="B19" s="176" t="s">
        <v>480</v>
      </c>
      <c r="C19" s="175" t="str">
        <f t="shared" si="1"/>
        <v>ECM-VAV-New</v>
      </c>
      <c r="D19" s="175" t="str">
        <f t="shared" si="7"/>
        <v>ECM-VAV-New-University-ElecHt</v>
      </c>
      <c r="E19" s="186" t="s">
        <v>439</v>
      </c>
      <c r="F19" s="189" t="s">
        <v>430</v>
      </c>
      <c r="G19" s="177" t="s">
        <v>471</v>
      </c>
      <c r="H19" s="189" t="s">
        <v>431</v>
      </c>
      <c r="I19" s="177" t="s">
        <v>463</v>
      </c>
      <c r="J19" s="177" t="s">
        <v>472</v>
      </c>
      <c r="K19" s="178">
        <v>18</v>
      </c>
      <c r="L19" s="180">
        <f t="shared" si="2"/>
        <v>0.1</v>
      </c>
      <c r="M19" s="180">
        <f t="shared" si="2"/>
        <v>0.1</v>
      </c>
      <c r="N19" s="180">
        <f t="shared" si="2"/>
        <v>0.8</v>
      </c>
      <c r="O19" s="181">
        <f>VLOOKUP($D19,'Savings &amp; Cost'!$A$7:$R$78,13,FALSE)</f>
        <v>0.504</v>
      </c>
      <c r="P19" s="181">
        <f>VLOOKUP($D19,'Savings &amp; Cost'!$A$7:$R$78,10,FALSE)</f>
        <v>0.24230296381278862</v>
      </c>
      <c r="Q19" s="179">
        <f t="shared" si="3"/>
        <v>0.33</v>
      </c>
      <c r="R19" s="183">
        <f t="shared" si="4"/>
        <v>0.75</v>
      </c>
      <c r="S19" s="182">
        <f>MATCH(E19,[1]!BLDGTYPE,0)</f>
        <v>10</v>
      </c>
      <c r="T19" s="229">
        <f t="shared" si="8"/>
        <v>3.3264000000000002E-2</v>
      </c>
      <c r="U19" s="229">
        <f t="shared" si="9"/>
        <v>1.599199561164405E-2</v>
      </c>
      <c r="V19" s="179">
        <f t="shared" si="5"/>
        <v>0.33570248500569549</v>
      </c>
      <c r="W19" s="179">
        <f t="shared" si="6"/>
        <v>3.701970546823774E-2</v>
      </c>
      <c r="X19" s="232">
        <f>VLOOKUP($D19,'Savings &amp; Cost'!$A$7:$R$78,18,FALSE)</f>
        <v>0</v>
      </c>
      <c r="Y19" s="232">
        <f>VLOOKUP($D19,'Savings &amp; Cost'!$A$7:$R$78,18,FALSE)*$N19*Q19</f>
        <v>0</v>
      </c>
      <c r="Z19" s="184"/>
    </row>
    <row r="20" spans="1:26" s="187" customFormat="1">
      <c r="A20" s="175" t="str">
        <f t="shared" si="0"/>
        <v>ECM-VAV-New-Warehouse</v>
      </c>
      <c r="B20" s="176" t="s">
        <v>480</v>
      </c>
      <c r="C20" s="175" t="str">
        <f t="shared" si="1"/>
        <v>ECM-VAV-New</v>
      </c>
      <c r="D20" s="175" t="str">
        <f t="shared" si="7"/>
        <v>ECM-VAV-New-Warehouse-ElecHt</v>
      </c>
      <c r="E20" s="186" t="s">
        <v>440</v>
      </c>
      <c r="F20" s="189" t="s">
        <v>430</v>
      </c>
      <c r="G20" s="177" t="s">
        <v>471</v>
      </c>
      <c r="H20" s="189" t="s">
        <v>431</v>
      </c>
      <c r="I20" s="177" t="s">
        <v>463</v>
      </c>
      <c r="J20" s="177" t="s">
        <v>472</v>
      </c>
      <c r="K20" s="178">
        <v>18</v>
      </c>
      <c r="L20" s="180">
        <f t="shared" si="2"/>
        <v>6.6032630011973147E-3</v>
      </c>
      <c r="M20" s="180">
        <f t="shared" si="2"/>
        <v>6.3929137015483993E-3</v>
      </c>
      <c r="N20" s="180">
        <f t="shared" si="2"/>
        <v>0.98700382329725422</v>
      </c>
      <c r="O20" s="181">
        <f>VLOOKUP($D20,'Savings &amp; Cost'!$A$7:$R$78,13,FALSE)</f>
        <v>0.504</v>
      </c>
      <c r="P20" s="181">
        <f>VLOOKUP($D20,'Savings &amp; Cost'!$A$7:$R$78,10,FALSE)</f>
        <v>0.24230296381278862</v>
      </c>
      <c r="Q20" s="179">
        <f t="shared" si="3"/>
        <v>0</v>
      </c>
      <c r="R20" s="183">
        <f t="shared" si="4"/>
        <v>0.23</v>
      </c>
      <c r="S20" s="182">
        <f>MATCH(E20,[1]!BLDGTYPE,0)</f>
        <v>11</v>
      </c>
      <c r="T20" s="229">
        <f t="shared" si="8"/>
        <v>0</v>
      </c>
      <c r="U20" s="229">
        <f t="shared" si="9"/>
        <v>0</v>
      </c>
      <c r="V20" s="179">
        <f t="shared" si="5"/>
        <v>1</v>
      </c>
      <c r="W20" s="179">
        <f t="shared" si="6"/>
        <v>0.13203580856943528</v>
      </c>
      <c r="X20" s="232">
        <f>VLOOKUP($D20,'Savings &amp; Cost'!$A$7:$R$78,18,FALSE)</f>
        <v>0</v>
      </c>
      <c r="Y20" s="232">
        <f>VLOOKUP($D20,'Savings &amp; Cost'!$A$7:$R$78,18,FALSE)*$N20*Q20</f>
        <v>0</v>
      </c>
      <c r="Z20" s="184"/>
    </row>
    <row r="21" spans="1:26" s="187" customFormat="1">
      <c r="A21" s="175" t="str">
        <f t="shared" si="0"/>
        <v>ECM-VAV-New-Supermarket</v>
      </c>
      <c r="B21" s="176" t="s">
        <v>480</v>
      </c>
      <c r="C21" s="175" t="str">
        <f t="shared" si="1"/>
        <v>ECM-VAV-New</v>
      </c>
      <c r="D21" s="175" t="str">
        <f t="shared" si="7"/>
        <v>ECM-VAV-New-Supermarket-ElecHt</v>
      </c>
      <c r="E21" s="186" t="s">
        <v>441</v>
      </c>
      <c r="F21" s="189" t="s">
        <v>430</v>
      </c>
      <c r="G21" s="177" t="s">
        <v>471</v>
      </c>
      <c r="H21" s="189" t="s">
        <v>431</v>
      </c>
      <c r="I21" s="177" t="s">
        <v>463</v>
      </c>
      <c r="J21" s="177" t="s">
        <v>472</v>
      </c>
      <c r="K21" s="178">
        <v>18</v>
      </c>
      <c r="L21" s="180">
        <f t="shared" si="2"/>
        <v>6.234756715808213E-2</v>
      </c>
      <c r="M21" s="180">
        <f t="shared" si="2"/>
        <v>3.9182634298973458E-2</v>
      </c>
      <c r="N21" s="180">
        <f t="shared" si="2"/>
        <v>0.46957192737561176</v>
      </c>
      <c r="O21" s="181">
        <f>VLOOKUP($D21,'Savings &amp; Cost'!$A$7:$R$78,13,FALSE)</f>
        <v>0.504</v>
      </c>
      <c r="P21" s="181">
        <f>VLOOKUP($D21,'Savings &amp; Cost'!$A$7:$R$78,10,FALSE)</f>
        <v>0.24230296381278862</v>
      </c>
      <c r="Q21" s="179">
        <f t="shared" si="3"/>
        <v>0</v>
      </c>
      <c r="R21" s="183">
        <f t="shared" si="4"/>
        <v>0.89440943169321674</v>
      </c>
      <c r="S21" s="182">
        <f>MATCH(E21,[1]!BLDGTYPE,0)</f>
        <v>12</v>
      </c>
      <c r="T21" s="229">
        <f t="shared" si="8"/>
        <v>0</v>
      </c>
      <c r="U21" s="229">
        <f t="shared" si="9"/>
        <v>0</v>
      </c>
      <c r="V21" s="179">
        <f t="shared" si="5"/>
        <v>0.84840559081310307</v>
      </c>
      <c r="W21" s="179">
        <f t="shared" si="6"/>
        <v>1.9535504789016944E-2</v>
      </c>
      <c r="X21" s="232">
        <f>VLOOKUP($D21,'Savings &amp; Cost'!$A$7:$R$78,18,FALSE)</f>
        <v>0</v>
      </c>
      <c r="Y21" s="232">
        <f>VLOOKUP($D21,'Savings &amp; Cost'!$A$7:$R$78,18,FALSE)*$N21*Q21</f>
        <v>0</v>
      </c>
      <c r="Z21" s="184"/>
    </row>
    <row r="22" spans="1:26" s="187" customFormat="1">
      <c r="A22" s="175" t="str">
        <f t="shared" si="0"/>
        <v>ECM-VAV-New-MiniMart</v>
      </c>
      <c r="B22" s="176" t="s">
        <v>480</v>
      </c>
      <c r="C22" s="175" t="str">
        <f t="shared" si="1"/>
        <v>ECM-VAV-New</v>
      </c>
      <c r="D22" s="175" t="str">
        <f t="shared" si="7"/>
        <v>ECM-VAV-New-MiniMart-ElecHt</v>
      </c>
      <c r="E22" s="186" t="s">
        <v>478</v>
      </c>
      <c r="F22" s="189" t="s">
        <v>430</v>
      </c>
      <c r="G22" s="177" t="s">
        <v>471</v>
      </c>
      <c r="H22" s="189" t="s">
        <v>431</v>
      </c>
      <c r="I22" s="177" t="s">
        <v>463</v>
      </c>
      <c r="J22" s="177" t="s">
        <v>472</v>
      </c>
      <c r="K22" s="178">
        <v>18</v>
      </c>
      <c r="L22" s="180">
        <f t="shared" si="2"/>
        <v>1.5743440192688529E-2</v>
      </c>
      <c r="M22" s="180">
        <f t="shared" si="2"/>
        <v>9.8940421863423066E-3</v>
      </c>
      <c r="N22" s="180">
        <f t="shared" si="2"/>
        <v>0.86606113087441317</v>
      </c>
      <c r="O22" s="181">
        <f>VLOOKUP($D22,'Savings &amp; Cost'!$A$7:$R$78,13,FALSE)</f>
        <v>0.504</v>
      </c>
      <c r="P22" s="181">
        <f>VLOOKUP($D22,'Savings &amp; Cost'!$A$7:$R$78,10,FALSE)</f>
        <v>0.24230296381278862</v>
      </c>
      <c r="Q22" s="179">
        <f t="shared" si="3"/>
        <v>0</v>
      </c>
      <c r="R22" s="183">
        <f t="shared" si="4"/>
        <v>0.91392039395838554</v>
      </c>
      <c r="S22" s="182">
        <f>MATCH(E22,[1]!BLDGTYPE,0)</f>
        <v>13</v>
      </c>
      <c r="T22" s="229">
        <f t="shared" si="8"/>
        <v>0</v>
      </c>
      <c r="U22" s="229">
        <f t="shared" si="9"/>
        <v>0</v>
      </c>
      <c r="V22" s="179">
        <f t="shared" si="5"/>
        <v>0.15159440918689687</v>
      </c>
      <c r="W22" s="179">
        <f t="shared" si="6"/>
        <v>3.4906338887047794E-3</v>
      </c>
      <c r="X22" s="232">
        <f>VLOOKUP($D22,'Savings &amp; Cost'!$A$7:$R$78,18,FALSE)</f>
        <v>0</v>
      </c>
      <c r="Y22" s="232">
        <f>VLOOKUP($D22,'Savings &amp; Cost'!$A$7:$R$78,18,FALSE)*$N22*Q22</f>
        <v>0</v>
      </c>
      <c r="Z22" s="184"/>
    </row>
    <row r="23" spans="1:26" s="187" customFormat="1">
      <c r="A23" s="175" t="str">
        <f t="shared" si="0"/>
        <v>ECM-VAV-New-Restaurant</v>
      </c>
      <c r="B23" s="176" t="s">
        <v>480</v>
      </c>
      <c r="C23" s="175" t="str">
        <f t="shared" si="1"/>
        <v>ECM-VAV-New</v>
      </c>
      <c r="D23" s="175" t="str">
        <f t="shared" si="7"/>
        <v>ECM-VAV-New-Restaurant-ElecHt</v>
      </c>
      <c r="E23" s="186" t="s">
        <v>443</v>
      </c>
      <c r="F23" s="189" t="s">
        <v>430</v>
      </c>
      <c r="G23" s="177" t="s">
        <v>471</v>
      </c>
      <c r="H23" s="189" t="s">
        <v>431</v>
      </c>
      <c r="I23" s="177" t="s">
        <v>463</v>
      </c>
      <c r="J23" s="177" t="s">
        <v>472</v>
      </c>
      <c r="K23" s="178">
        <v>18</v>
      </c>
      <c r="L23" s="180">
        <f t="shared" si="2"/>
        <v>0.17629659459846331</v>
      </c>
      <c r="M23" s="180">
        <f t="shared" si="2"/>
        <v>3.0050555941853869E-2</v>
      </c>
      <c r="N23" s="180">
        <f t="shared" si="2"/>
        <v>0.79365284945968273</v>
      </c>
      <c r="O23" s="181">
        <f>VLOOKUP($D23,'Savings &amp; Cost'!$A$7:$R$78,13,FALSE)</f>
        <v>0.504</v>
      </c>
      <c r="P23" s="181">
        <f>VLOOKUP($D23,'Savings &amp; Cost'!$A$7:$R$78,10,FALSE)</f>
        <v>0.24230296381278862</v>
      </c>
      <c r="Q23" s="179">
        <f t="shared" si="3"/>
        <v>0</v>
      </c>
      <c r="R23" s="183">
        <f t="shared" si="4"/>
        <v>0.9581056413122655</v>
      </c>
      <c r="S23" s="182">
        <f>MATCH(E23,[1]!BLDGTYPE,0)</f>
        <v>14</v>
      </c>
      <c r="T23" s="229">
        <f t="shared" si="8"/>
        <v>0</v>
      </c>
      <c r="U23" s="229">
        <f t="shared" si="9"/>
        <v>0</v>
      </c>
      <c r="V23" s="179">
        <f t="shared" si="5"/>
        <v>1</v>
      </c>
      <c r="W23" s="179">
        <f t="shared" si="6"/>
        <v>1.5835296654172451E-2</v>
      </c>
      <c r="X23" s="232">
        <f>VLOOKUP($D23,'Savings &amp; Cost'!$A$7:$R$78,18,FALSE)</f>
        <v>0</v>
      </c>
      <c r="Y23" s="232">
        <f>VLOOKUP($D23,'Savings &amp; Cost'!$A$7:$R$78,18,FALSE)*$N23*Q23</f>
        <v>0</v>
      </c>
      <c r="Z23" s="184"/>
    </row>
    <row r="24" spans="1:26" s="187" customFormat="1">
      <c r="A24" s="175" t="str">
        <f t="shared" si="0"/>
        <v>ECM-VAV-New-Lodging</v>
      </c>
      <c r="B24" s="176" t="s">
        <v>480</v>
      </c>
      <c r="C24" s="175" t="str">
        <f t="shared" si="1"/>
        <v>ECM-VAV-New</v>
      </c>
      <c r="D24" s="175" t="str">
        <f t="shared" si="7"/>
        <v>ECM-VAV-New-Lodging-ElecHt</v>
      </c>
      <c r="E24" s="186" t="s">
        <v>444</v>
      </c>
      <c r="F24" s="189" t="s">
        <v>430</v>
      </c>
      <c r="G24" s="177" t="s">
        <v>471</v>
      </c>
      <c r="H24" s="189" t="s">
        <v>431</v>
      </c>
      <c r="I24" s="177" t="s">
        <v>463</v>
      </c>
      <c r="J24" s="177" t="s">
        <v>472</v>
      </c>
      <c r="K24" s="178">
        <v>18</v>
      </c>
      <c r="L24" s="180">
        <f t="shared" si="2"/>
        <v>0.30379066782410608</v>
      </c>
      <c r="M24" s="180">
        <f t="shared" si="2"/>
        <v>0.44679184687802564</v>
      </c>
      <c r="N24" s="180">
        <f t="shared" si="2"/>
        <v>0.24941748529786834</v>
      </c>
      <c r="O24" s="181">
        <f>VLOOKUP($D24,'Savings &amp; Cost'!$A$7:$R$78,13,FALSE)</f>
        <v>0.504</v>
      </c>
      <c r="P24" s="181">
        <f>VLOOKUP($D24,'Savings &amp; Cost'!$A$7:$R$78,10,FALSE)</f>
        <v>0.24230296381278862</v>
      </c>
      <c r="Q24" s="179">
        <f t="shared" si="3"/>
        <v>3.1992300477329191E-2</v>
      </c>
      <c r="R24" s="183">
        <f t="shared" si="4"/>
        <v>0.82644591140120194</v>
      </c>
      <c r="S24" s="182">
        <f>MATCH(E24,[1]!BLDGTYPE,0)</f>
        <v>15</v>
      </c>
      <c r="T24" s="229">
        <f t="shared" si="8"/>
        <v>1.2102482117063496E-2</v>
      </c>
      <c r="U24" s="229">
        <f t="shared" si="9"/>
        <v>5.8183874731265028E-3</v>
      </c>
      <c r="V24" s="179">
        <f t="shared" si="5"/>
        <v>1</v>
      </c>
      <c r="W24" s="179">
        <f t="shared" si="6"/>
        <v>5.1068065124091046E-2</v>
      </c>
      <c r="X24" s="232">
        <f>VLOOKUP($D24,'Savings &amp; Cost'!$A$7:$R$78,18,FALSE)</f>
        <v>0</v>
      </c>
      <c r="Y24" s="232">
        <f>VLOOKUP($D24,'Savings &amp; Cost'!$A$7:$R$78,18,FALSE)*$N24*Q24</f>
        <v>0</v>
      </c>
      <c r="Z24" s="184"/>
    </row>
    <row r="25" spans="1:26" s="187" customFormat="1">
      <c r="A25" s="175" t="str">
        <f t="shared" si="0"/>
        <v>ECM-VAV-New-Hospital</v>
      </c>
      <c r="B25" s="176" t="s">
        <v>480</v>
      </c>
      <c r="C25" s="175" t="str">
        <f t="shared" si="1"/>
        <v>ECM-VAV-New</v>
      </c>
      <c r="D25" s="175" t="str">
        <f t="shared" si="7"/>
        <v>ECM-VAV-New-Hospital-ElecHt</v>
      </c>
      <c r="E25" s="186" t="s">
        <v>445</v>
      </c>
      <c r="F25" s="189" t="s">
        <v>430</v>
      </c>
      <c r="G25" s="177" t="s">
        <v>471</v>
      </c>
      <c r="H25" s="189" t="s">
        <v>431</v>
      </c>
      <c r="I25" s="177" t="s">
        <v>463</v>
      </c>
      <c r="J25" s="177" t="s">
        <v>472</v>
      </c>
      <c r="K25" s="178">
        <v>18</v>
      </c>
      <c r="L25" s="180">
        <f t="shared" si="2"/>
        <v>0.01</v>
      </c>
      <c r="M25" s="180">
        <f t="shared" si="2"/>
        <v>0.08</v>
      </c>
      <c r="N25" s="180">
        <f t="shared" si="2"/>
        <v>0.91</v>
      </c>
      <c r="O25" s="181">
        <f>VLOOKUP($D25,'Savings &amp; Cost'!$A$7:$R$78,13,FALSE)</f>
        <v>0.504</v>
      </c>
      <c r="P25" s="181">
        <f>VLOOKUP($D25,'Savings &amp; Cost'!$A$7:$R$78,10,FALSE)</f>
        <v>0.24230296381278862</v>
      </c>
      <c r="Q25" s="179">
        <f t="shared" si="3"/>
        <v>0.33</v>
      </c>
      <c r="R25" s="183">
        <f t="shared" si="4"/>
        <v>0.95</v>
      </c>
      <c r="S25" s="182">
        <f>MATCH(E25,[1]!BLDGTYPE,0)</f>
        <v>16</v>
      </c>
      <c r="T25" s="229">
        <f t="shared" si="8"/>
        <v>1.4968799999999999E-2</v>
      </c>
      <c r="U25" s="229">
        <f t="shared" si="9"/>
        <v>7.1963980252398229E-3</v>
      </c>
      <c r="V25" s="179">
        <f t="shared" si="5"/>
        <v>1</v>
      </c>
      <c r="W25" s="179">
        <f t="shared" si="6"/>
        <v>3.0978070527759683E-2</v>
      </c>
      <c r="X25" s="232">
        <f>VLOOKUP($D25,'Savings &amp; Cost'!$A$7:$R$78,18,FALSE)</f>
        <v>0</v>
      </c>
      <c r="Y25" s="232">
        <f>VLOOKUP($D25,'Savings &amp; Cost'!$A$7:$R$78,18,FALSE)*$N25*Q25</f>
        <v>0</v>
      </c>
      <c r="Z25" s="184"/>
    </row>
    <row r="26" spans="1:26" s="187" customFormat="1">
      <c r="A26" s="175" t="str">
        <f t="shared" si="0"/>
        <v>ECM-VAV-New-Residential Care</v>
      </c>
      <c r="B26" s="176" t="s">
        <v>480</v>
      </c>
      <c r="C26" s="175" t="str">
        <f t="shared" si="1"/>
        <v>ECM-VAV-New</v>
      </c>
      <c r="D26" s="175" t="str">
        <f t="shared" si="7"/>
        <v>ECM-VAV-New-Residential Care-ElecHt</v>
      </c>
      <c r="E26" s="186" t="s">
        <v>479</v>
      </c>
      <c r="F26" s="189" t="s">
        <v>430</v>
      </c>
      <c r="G26" s="177" t="s">
        <v>471</v>
      </c>
      <c r="H26" s="189" t="s">
        <v>431</v>
      </c>
      <c r="I26" s="177" t="s">
        <v>463</v>
      </c>
      <c r="J26" s="177" t="s">
        <v>472</v>
      </c>
      <c r="K26" s="178">
        <v>18</v>
      </c>
      <c r="L26" s="180">
        <f t="shared" si="2"/>
        <v>0.25457687604589124</v>
      </c>
      <c r="M26" s="180">
        <f t="shared" si="2"/>
        <v>0.33985691133471541</v>
      </c>
      <c r="N26" s="180">
        <f t="shared" si="2"/>
        <v>0.40556621261939335</v>
      </c>
      <c r="O26" s="181">
        <f>VLOOKUP($D26,'Savings &amp; Cost'!$A$7:$R$78,13,FALSE)</f>
        <v>0.504</v>
      </c>
      <c r="P26" s="181">
        <f>VLOOKUP($D26,'Savings &amp; Cost'!$A$7:$R$78,10,FALSE)</f>
        <v>0.24230296381278862</v>
      </c>
      <c r="Q26" s="179">
        <f t="shared" si="3"/>
        <v>2.5191285207445461E-2</v>
      </c>
      <c r="R26" s="183">
        <f t="shared" si="4"/>
        <v>0.82648440258098632</v>
      </c>
      <c r="S26" s="182">
        <f>MATCH(E26,[1]!BLDGTYPE,0)</f>
        <v>17</v>
      </c>
      <c r="T26" s="229">
        <f t="shared" si="8"/>
        <v>7.5471737417228167E-3</v>
      </c>
      <c r="U26" s="229">
        <f t="shared" si="9"/>
        <v>3.628378107201373E-3</v>
      </c>
      <c r="V26" s="179">
        <f t="shared" si="5"/>
        <v>1</v>
      </c>
      <c r="W26" s="179">
        <f t="shared" si="6"/>
        <v>3.7369486472404026E-2</v>
      </c>
      <c r="X26" s="232">
        <f>VLOOKUP($D26,'Savings &amp; Cost'!$A$7:$R$78,18,FALSE)</f>
        <v>0</v>
      </c>
      <c r="Y26" s="232">
        <f>VLOOKUP($D26,'Savings &amp; Cost'!$A$7:$R$78,18,FALSE)*$N26*Q26</f>
        <v>0</v>
      </c>
      <c r="Z26" s="184"/>
    </row>
    <row r="27" spans="1:26" s="187" customFormat="1">
      <c r="A27" s="175" t="str">
        <f t="shared" si="0"/>
        <v>ECM-VAV-New-Assembly</v>
      </c>
      <c r="B27" s="176" t="s">
        <v>480</v>
      </c>
      <c r="C27" s="175" t="str">
        <f t="shared" si="1"/>
        <v>ECM-VAV-New</v>
      </c>
      <c r="D27" s="175" t="str">
        <f t="shared" si="7"/>
        <v>ECM-VAV-New-Assembly-ElecHt</v>
      </c>
      <c r="E27" s="186" t="s">
        <v>447</v>
      </c>
      <c r="F27" s="189" t="s">
        <v>430</v>
      </c>
      <c r="G27" s="177" t="s">
        <v>471</v>
      </c>
      <c r="H27" s="189" t="s">
        <v>431</v>
      </c>
      <c r="I27" s="177" t="s">
        <v>463</v>
      </c>
      <c r="J27" s="177" t="s">
        <v>472</v>
      </c>
      <c r="K27" s="178">
        <v>18</v>
      </c>
      <c r="L27" s="180">
        <f t="shared" si="2"/>
        <v>0.11544418737164447</v>
      </c>
      <c r="M27" s="180">
        <f t="shared" si="2"/>
        <v>0.10640191237323121</v>
      </c>
      <c r="N27" s="180">
        <f t="shared" si="2"/>
        <v>0.77815390025512432</v>
      </c>
      <c r="O27" s="181">
        <f>VLOOKUP($D27,'Savings &amp; Cost'!$A$7:$R$78,13,FALSE)</f>
        <v>0.504</v>
      </c>
      <c r="P27" s="181">
        <f>VLOOKUP($D27,'Savings &amp; Cost'!$A$7:$R$78,10,FALSE)</f>
        <v>0.24230296381278862</v>
      </c>
      <c r="Q27" s="179">
        <f t="shared" si="3"/>
        <v>0.15375982167586399</v>
      </c>
      <c r="R27" s="183">
        <f t="shared" si="4"/>
        <v>0.77184416415983825</v>
      </c>
      <c r="S27" s="182">
        <f>MATCH(E27,[1]!BLDGTYPE,0)</f>
        <v>18</v>
      </c>
      <c r="T27" s="229">
        <f t="shared" si="8"/>
        <v>1.7191952435074043E-2</v>
      </c>
      <c r="U27" s="229">
        <f t="shared" si="9"/>
        <v>8.2652004538629545E-3</v>
      </c>
      <c r="V27" s="179">
        <f t="shared" si="5"/>
        <v>1</v>
      </c>
      <c r="W27" s="179">
        <f t="shared" si="6"/>
        <v>0.11013494038183547</v>
      </c>
      <c r="X27" s="232">
        <f>VLOOKUP($D27,'Savings &amp; Cost'!$A$7:$R$78,18,FALSE)</f>
        <v>0</v>
      </c>
      <c r="Y27" s="232">
        <f>VLOOKUP($D27,'Savings &amp; Cost'!$A$7:$R$78,18,FALSE)*$N27*Q27</f>
        <v>0</v>
      </c>
      <c r="Z27" s="184"/>
    </row>
    <row r="28" spans="1:26" s="187" customFormat="1">
      <c r="A28" s="175" t="str">
        <f t="shared" si="0"/>
        <v>ECM-VAV-New-Other</v>
      </c>
      <c r="B28" s="176" t="s">
        <v>480</v>
      </c>
      <c r="C28" s="175" t="str">
        <f t="shared" si="1"/>
        <v>ECM-VAV-New</v>
      </c>
      <c r="D28" s="175" t="str">
        <f t="shared" si="7"/>
        <v>ECM-VAV-New-Other-ElecHt</v>
      </c>
      <c r="E28" s="186" t="s">
        <v>448</v>
      </c>
      <c r="F28" s="189" t="s">
        <v>430</v>
      </c>
      <c r="G28" s="177" t="s">
        <v>471</v>
      </c>
      <c r="H28" s="189" t="s">
        <v>431</v>
      </c>
      <c r="I28" s="177" t="s">
        <v>463</v>
      </c>
      <c r="J28" s="177" t="s">
        <v>472</v>
      </c>
      <c r="K28" s="178">
        <v>18</v>
      </c>
      <c r="L28" s="180">
        <f t="shared" si="2"/>
        <v>0.104888819250398</v>
      </c>
      <c r="M28" s="180">
        <f t="shared" si="2"/>
        <v>0.16939513747697868</v>
      </c>
      <c r="N28" s="180">
        <f t="shared" si="2"/>
        <v>0.7257160432726234</v>
      </c>
      <c r="O28" s="181">
        <f>VLOOKUP($D28,'Savings &amp; Cost'!$A$7:$R$78,13,FALSE)</f>
        <v>0.504</v>
      </c>
      <c r="P28" s="181">
        <f>VLOOKUP($D28,'Savings &amp; Cost'!$A$7:$R$78,10,FALSE)</f>
        <v>0.24230296381278862</v>
      </c>
      <c r="Q28" s="179">
        <f t="shared" si="3"/>
        <v>0.18076091596327465</v>
      </c>
      <c r="R28" s="183">
        <f t="shared" si="4"/>
        <v>0.71310077098671132</v>
      </c>
      <c r="S28" s="182">
        <f>MATCH(E28,[1]!BLDGTYPE,0)</f>
        <v>19</v>
      </c>
      <c r="T28" s="229">
        <f t="shared" si="8"/>
        <v>2.4988228903044189E-2</v>
      </c>
      <c r="U28" s="229">
        <f t="shared" si="9"/>
        <v>1.2013337150079354E-2</v>
      </c>
      <c r="V28" s="179">
        <f t="shared" si="5"/>
        <v>1</v>
      </c>
      <c r="W28" s="179">
        <f t="shared" si="6"/>
        <v>9.9554262623279946E-2</v>
      </c>
      <c r="X28" s="232">
        <f>VLOOKUP($D28,'Savings &amp; Cost'!$A$7:$R$78,18,FALSE)</f>
        <v>0</v>
      </c>
      <c r="Y28" s="232">
        <f>VLOOKUP($D28,'Savings &amp; Cost'!$A$7:$R$78,18,FALSE)*$N28*Q28</f>
        <v>0</v>
      </c>
      <c r="Z28" s="184"/>
    </row>
    <row r="29" spans="1:26" s="187" customFormat="1">
      <c r="A29" s="175" t="str">
        <f t="shared" si="0"/>
        <v>ECM-VAV-New-Large Off</v>
      </c>
      <c r="B29" s="176" t="s">
        <v>480</v>
      </c>
      <c r="C29" s="175" t="str">
        <f t="shared" si="1"/>
        <v>ECM-VAV-New</v>
      </c>
      <c r="D29" s="175" t="str">
        <f t="shared" si="7"/>
        <v>ECM-VAV-New-Large Off-GasHt</v>
      </c>
      <c r="E29" s="186" t="s">
        <v>429</v>
      </c>
      <c r="F29" s="189" t="s">
        <v>430</v>
      </c>
      <c r="G29" s="177" t="s">
        <v>471</v>
      </c>
      <c r="H29" s="189" t="s">
        <v>450</v>
      </c>
      <c r="I29" s="177" t="s">
        <v>463</v>
      </c>
      <c r="J29" s="177" t="s">
        <v>472</v>
      </c>
      <c r="K29" s="178">
        <v>18</v>
      </c>
      <c r="L29" s="180">
        <f t="shared" ref="L29:M82" si="10">VLOOKUP(L$9,V_PRE2013,$S29,FALSE)</f>
        <v>0.25019659511212627</v>
      </c>
      <c r="M29" s="180">
        <f t="shared" si="10"/>
        <v>0.20943280302167308</v>
      </c>
      <c r="N29" s="180">
        <f t="shared" ref="N29:N60" si="11">VLOOKUP(N$9,V_POST2013,$S29,FALSE)</f>
        <v>0.80872784176745371</v>
      </c>
      <c r="O29" s="181">
        <f>VLOOKUP($D29,'Savings &amp; Cost'!$A$7:$R$78,13,FALSE)</f>
        <v>0.82799999999999996</v>
      </c>
      <c r="P29" s="181">
        <f>VLOOKUP($D29,'Savings &amp; Cost'!$A$7:$R$78,10,FALSE)</f>
        <v>0.24230296381278862</v>
      </c>
      <c r="Q29" s="179">
        <f t="shared" si="3"/>
        <v>0.51262713316969566</v>
      </c>
      <c r="R29" s="183">
        <f t="shared" ref="R29:R46" si="12">VLOOKUP(R$9,V_POST2013,S29,FALSE)</f>
        <v>0.95128694884061893</v>
      </c>
      <c r="S29" s="182">
        <f>MATCH(E29,[1]!BLDGTYPE,0)</f>
        <v>2</v>
      </c>
      <c r="T29" s="229">
        <f t="shared" si="8"/>
        <v>0.34326879141292543</v>
      </c>
      <c r="U29" s="229">
        <f t="shared" si="9"/>
        <v>0.10045295355529682</v>
      </c>
      <c r="V29" s="179">
        <f t="shared" ref="V29:V60" si="13">VLOOKUP($V$9,V_POST2013,$S29,FALSE)</f>
        <v>0.49844828664156315</v>
      </c>
      <c r="W29" s="179">
        <f t="shared" ref="W29:W60" si="14">VLOOKUP($W$9,V_POST2013,$S29,FALSE)</f>
        <v>0.15073291148870363</v>
      </c>
      <c r="X29" s="232">
        <f>VLOOKUP($D29,'Savings &amp; Cost'!$A$7:$R$78,18,FALSE)</f>
        <v>-1.38186E-2</v>
      </c>
      <c r="Y29" s="232">
        <f>VLOOKUP($D29,'Savings &amp; Cost'!$A$7:$R$78,18,FALSE)*$N29*Q29</f>
        <v>-5.7288576340804977E-3</v>
      </c>
      <c r="Z29" s="184"/>
    </row>
    <row r="30" spans="1:26" s="187" customFormat="1">
      <c r="A30" s="175" t="str">
        <f t="shared" si="0"/>
        <v>ECM-VAV-New-Medium Off</v>
      </c>
      <c r="B30" s="176" t="s">
        <v>480</v>
      </c>
      <c r="C30" s="175" t="str">
        <f t="shared" si="1"/>
        <v>ECM-VAV-New</v>
      </c>
      <c r="D30" s="175" t="str">
        <f t="shared" si="7"/>
        <v>ECM-VAV-New-Medium Off-GasHt</v>
      </c>
      <c r="E30" s="186" t="s">
        <v>432</v>
      </c>
      <c r="F30" s="189" t="s">
        <v>430</v>
      </c>
      <c r="G30" s="177" t="s">
        <v>471</v>
      </c>
      <c r="H30" s="189" t="s">
        <v>450</v>
      </c>
      <c r="I30" s="177" t="s">
        <v>463</v>
      </c>
      <c r="J30" s="177" t="s">
        <v>472</v>
      </c>
      <c r="K30" s="178">
        <v>18</v>
      </c>
      <c r="L30" s="180">
        <f t="shared" si="10"/>
        <v>0.26438753033308959</v>
      </c>
      <c r="M30" s="180">
        <f t="shared" si="10"/>
        <v>0.22131165109110185</v>
      </c>
      <c r="N30" s="180">
        <f t="shared" si="11"/>
        <v>0.93108561158422598</v>
      </c>
      <c r="O30" s="181">
        <f>VLOOKUP($D30,'Savings &amp; Cost'!$A$7:$R$78,13,FALSE)</f>
        <v>0.82799999999999996</v>
      </c>
      <c r="P30" s="181">
        <f>VLOOKUP($D30,'Savings &amp; Cost'!$A$7:$R$78,10,FALSE)</f>
        <v>0.24230296381278862</v>
      </c>
      <c r="Q30" s="179">
        <f t="shared" si="3"/>
        <v>4.1499660445302379E-2</v>
      </c>
      <c r="R30" s="183">
        <f t="shared" si="12"/>
        <v>0.97665874571205136</v>
      </c>
      <c r="S30" s="182">
        <f>MATCH(E30,[1]!BLDGTYPE,0)</f>
        <v>3</v>
      </c>
      <c r="T30" s="229">
        <f t="shared" si="8"/>
        <v>3.1993702009336718E-2</v>
      </c>
      <c r="U30" s="229">
        <f t="shared" si="9"/>
        <v>9.3625227297167365E-3</v>
      </c>
      <c r="V30" s="179">
        <f t="shared" si="13"/>
        <v>0.39725857197361958</v>
      </c>
      <c r="W30" s="179">
        <f t="shared" si="14"/>
        <v>0.12013270538231059</v>
      </c>
      <c r="X30" s="232">
        <f>VLOOKUP($D30,'Savings &amp; Cost'!$A$7:$R$78,18,FALSE)</f>
        <v>-1.38186E-2</v>
      </c>
      <c r="Y30" s="232">
        <f>VLOOKUP($D30,'Savings &amp; Cost'!$A$7:$R$78,18,FALSE)*$N30*Q30</f>
        <v>-5.3394706592538701E-4</v>
      </c>
      <c r="Z30" s="184"/>
    </row>
    <row r="31" spans="1:26" s="187" customFormat="1">
      <c r="A31" s="175" t="str">
        <f t="shared" si="0"/>
        <v>ECM-VAV-New-Small Off</v>
      </c>
      <c r="B31" s="176" t="s">
        <v>480</v>
      </c>
      <c r="C31" s="175" t="str">
        <f t="shared" si="1"/>
        <v>ECM-VAV-New</v>
      </c>
      <c r="D31" s="175" t="str">
        <f t="shared" si="7"/>
        <v>ECM-VAV-New-Small Off-GasHt</v>
      </c>
      <c r="E31" s="186" t="s">
        <v>433</v>
      </c>
      <c r="F31" s="189" t="s">
        <v>430</v>
      </c>
      <c r="G31" s="177" t="s">
        <v>471</v>
      </c>
      <c r="H31" s="189" t="s">
        <v>450</v>
      </c>
      <c r="I31" s="177" t="s">
        <v>463</v>
      </c>
      <c r="J31" s="177" t="s">
        <v>472</v>
      </c>
      <c r="K31" s="178">
        <v>18</v>
      </c>
      <c r="L31" s="180">
        <f t="shared" si="10"/>
        <v>0.36604865261376096</v>
      </c>
      <c r="M31" s="180">
        <f t="shared" si="10"/>
        <v>0.30640942705415353</v>
      </c>
      <c r="N31" s="180">
        <f t="shared" si="11"/>
        <v>0.65879042006554966</v>
      </c>
      <c r="O31" s="181">
        <f>VLOOKUP($D31,'Savings &amp; Cost'!$A$7:$R$78,13,FALSE)</f>
        <v>0.82799999999999996</v>
      </c>
      <c r="P31" s="181">
        <f>VLOOKUP($D31,'Savings &amp; Cost'!$A$7:$R$78,10,FALSE)</f>
        <v>0.24230296381278862</v>
      </c>
      <c r="Q31" s="179">
        <f t="shared" si="3"/>
        <v>0</v>
      </c>
      <c r="R31" s="183">
        <f t="shared" si="12"/>
        <v>0.91122609210258287</v>
      </c>
      <c r="S31" s="182">
        <f>MATCH(E31,[1]!BLDGTYPE,0)</f>
        <v>4</v>
      </c>
      <c r="T31" s="229">
        <f t="shared" si="8"/>
        <v>0</v>
      </c>
      <c r="U31" s="229">
        <f t="shared" si="9"/>
        <v>0</v>
      </c>
      <c r="V31" s="179">
        <f t="shared" si="13"/>
        <v>0.10429314138481716</v>
      </c>
      <c r="W31" s="179">
        <f t="shared" si="14"/>
        <v>3.1538695729415013E-2</v>
      </c>
      <c r="X31" s="232">
        <f>VLOOKUP($D31,'Savings &amp; Cost'!$A$7:$R$78,18,FALSE)</f>
        <v>-1.38186E-2</v>
      </c>
      <c r="Y31" s="232">
        <f>VLOOKUP($D31,'Savings &amp; Cost'!$A$7:$R$78,18,FALSE)*$N31*Q31</f>
        <v>0</v>
      </c>
      <c r="Z31" s="184"/>
    </row>
    <row r="32" spans="1:26" s="187" customFormat="1">
      <c r="A32" s="175" t="str">
        <f t="shared" si="0"/>
        <v>ECM-VAV-New-Xlarge Ret</v>
      </c>
      <c r="B32" s="176" t="s">
        <v>480</v>
      </c>
      <c r="C32" s="175" t="str">
        <f t="shared" si="1"/>
        <v>ECM-VAV-New</v>
      </c>
      <c r="D32" s="175" t="str">
        <f t="shared" si="7"/>
        <v>ECM-VAV-New-Xlarge Ret-GasHt</v>
      </c>
      <c r="E32" s="186" t="s">
        <v>473</v>
      </c>
      <c r="F32" s="189" t="s">
        <v>430</v>
      </c>
      <c r="G32" s="177" t="s">
        <v>471</v>
      </c>
      <c r="H32" s="189" t="s">
        <v>450</v>
      </c>
      <c r="I32" s="177" t="s">
        <v>463</v>
      </c>
      <c r="J32" s="177" t="s">
        <v>472</v>
      </c>
      <c r="K32" s="178">
        <v>18</v>
      </c>
      <c r="L32" s="180">
        <f t="shared" si="10"/>
        <v>3.0936818226183656E-2</v>
      </c>
      <c r="M32" s="180">
        <f t="shared" si="10"/>
        <v>5.2995881766435368E-2</v>
      </c>
      <c r="N32" s="180">
        <f t="shared" si="11"/>
        <v>0.30364464955032466</v>
      </c>
      <c r="O32" s="181">
        <f>VLOOKUP($D32,'Savings &amp; Cost'!$A$7:$R$78,13,FALSE)</f>
        <v>0.82799999999999996</v>
      </c>
      <c r="P32" s="181">
        <f>VLOOKUP($D32,'Savings &amp; Cost'!$A$7:$R$78,10,FALSE)</f>
        <v>0.24230296381278862</v>
      </c>
      <c r="Q32" s="179">
        <f t="shared" si="3"/>
        <v>2.6890823009043455E-2</v>
      </c>
      <c r="R32" s="183">
        <f t="shared" si="12"/>
        <v>0.98608503921852686</v>
      </c>
      <c r="S32" s="182">
        <f>MATCH(E32,[1]!BLDGTYPE,0)</f>
        <v>5</v>
      </c>
      <c r="T32" s="229">
        <f t="shared" si="8"/>
        <v>6.7608307497642687E-3</v>
      </c>
      <c r="U32" s="229">
        <f t="shared" si="9"/>
        <v>1.9784653725900001E-3</v>
      </c>
      <c r="V32" s="179">
        <f t="shared" si="13"/>
        <v>0.29289805028089561</v>
      </c>
      <c r="W32" s="179">
        <f t="shared" si="14"/>
        <v>2.6820893655991742E-2</v>
      </c>
      <c r="X32" s="232">
        <f>VLOOKUP($D32,'Savings &amp; Cost'!$A$7:$R$78,18,FALSE)</f>
        <v>-1.38186E-2</v>
      </c>
      <c r="Y32" s="232">
        <f>VLOOKUP($D32,'Savings &amp; Cost'!$A$7:$R$78,18,FALSE)*$N32*Q32</f>
        <v>-1.1283238623030496E-4</v>
      </c>
      <c r="Z32" s="184"/>
    </row>
    <row r="33" spans="1:26" s="187" customFormat="1">
      <c r="A33" s="175" t="str">
        <f t="shared" si="0"/>
        <v>ECM-VAV-New-Large Ret</v>
      </c>
      <c r="B33" s="176" t="s">
        <v>480</v>
      </c>
      <c r="C33" s="175" t="str">
        <f t="shared" si="1"/>
        <v>ECM-VAV-New</v>
      </c>
      <c r="D33" s="175" t="str">
        <f t="shared" si="7"/>
        <v>ECM-VAV-New-Large Ret-GasHt</v>
      </c>
      <c r="E33" s="186" t="s">
        <v>474</v>
      </c>
      <c r="F33" s="189" t="s">
        <v>430</v>
      </c>
      <c r="G33" s="177" t="s">
        <v>471</v>
      </c>
      <c r="H33" s="189" t="s">
        <v>450</v>
      </c>
      <c r="I33" s="177" t="s">
        <v>463</v>
      </c>
      <c r="J33" s="177" t="s">
        <v>472</v>
      </c>
      <c r="K33" s="178">
        <v>18</v>
      </c>
      <c r="L33" s="180">
        <f t="shared" si="10"/>
        <v>6.1838210373840949E-3</v>
      </c>
      <c r="M33" s="180">
        <f t="shared" si="10"/>
        <v>1.0593107738682607E-2</v>
      </c>
      <c r="N33" s="180">
        <f t="shared" si="11"/>
        <v>0.20980203614718312</v>
      </c>
      <c r="O33" s="181">
        <f>VLOOKUP($D33,'Savings &amp; Cost'!$A$7:$R$78,13,FALSE)</f>
        <v>0.82799999999999996</v>
      </c>
      <c r="P33" s="181">
        <f>VLOOKUP($D33,'Savings &amp; Cost'!$A$7:$R$78,10,FALSE)</f>
        <v>0.24230296381278862</v>
      </c>
      <c r="Q33" s="179">
        <f t="shared" si="3"/>
        <v>0</v>
      </c>
      <c r="R33" s="183">
        <f t="shared" si="12"/>
        <v>0.77181511362305244</v>
      </c>
      <c r="S33" s="182">
        <f>MATCH(E33,[1]!BLDGTYPE,0)</f>
        <v>6</v>
      </c>
      <c r="T33" s="229">
        <f t="shared" si="8"/>
        <v>0</v>
      </c>
      <c r="U33" s="229">
        <f t="shared" si="9"/>
        <v>0</v>
      </c>
      <c r="V33" s="179">
        <f t="shared" si="13"/>
        <v>0.11837446567671327</v>
      </c>
      <c r="W33" s="179">
        <f t="shared" si="14"/>
        <v>1.0839638408159987E-2</v>
      </c>
      <c r="X33" s="232">
        <f>VLOOKUP($D33,'Savings &amp; Cost'!$A$7:$R$78,18,FALSE)</f>
        <v>-1.38186E-2</v>
      </c>
      <c r="Y33" s="232">
        <f>VLOOKUP($D33,'Savings &amp; Cost'!$A$7:$R$78,18,FALSE)*$N33*Q33</f>
        <v>0</v>
      </c>
      <c r="Z33" s="184"/>
    </row>
    <row r="34" spans="1:26" s="187" customFormat="1">
      <c r="A34" s="175" t="str">
        <f t="shared" si="0"/>
        <v>ECM-VAV-New-Medium Ret</v>
      </c>
      <c r="B34" s="176" t="s">
        <v>480</v>
      </c>
      <c r="C34" s="175" t="str">
        <f t="shared" si="1"/>
        <v>ECM-VAV-New</v>
      </c>
      <c r="D34" s="175" t="str">
        <f t="shared" si="7"/>
        <v>ECM-VAV-New-Medium Ret-GasHt</v>
      </c>
      <c r="E34" s="186" t="s">
        <v>475</v>
      </c>
      <c r="F34" s="189" t="s">
        <v>430</v>
      </c>
      <c r="G34" s="177" t="s">
        <v>471</v>
      </c>
      <c r="H34" s="189" t="s">
        <v>450</v>
      </c>
      <c r="I34" s="177" t="s">
        <v>463</v>
      </c>
      <c r="J34" s="177" t="s">
        <v>472</v>
      </c>
      <c r="K34" s="178">
        <v>18</v>
      </c>
      <c r="L34" s="180">
        <f t="shared" si="10"/>
        <v>7.0087501474297986E-2</v>
      </c>
      <c r="M34" s="180">
        <f t="shared" si="10"/>
        <v>0.12006240959495594</v>
      </c>
      <c r="N34" s="180">
        <f t="shared" si="11"/>
        <v>0.42422729730852854</v>
      </c>
      <c r="O34" s="181">
        <f>VLOOKUP($D34,'Savings &amp; Cost'!$A$7:$R$78,13,FALSE)</f>
        <v>0.82799999999999996</v>
      </c>
      <c r="P34" s="181">
        <f>VLOOKUP($D34,'Savings &amp; Cost'!$A$7:$R$78,10,FALSE)</f>
        <v>0.24230296381278862</v>
      </c>
      <c r="Q34" s="179">
        <f t="shared" si="3"/>
        <v>0</v>
      </c>
      <c r="R34" s="183">
        <f t="shared" si="12"/>
        <v>0.90527535536267667</v>
      </c>
      <c r="S34" s="182">
        <f>MATCH(E34,[1]!BLDGTYPE,0)</f>
        <v>7</v>
      </c>
      <c r="T34" s="229">
        <f t="shared" si="8"/>
        <v>0</v>
      </c>
      <c r="U34" s="229">
        <f t="shared" si="9"/>
        <v>0</v>
      </c>
      <c r="V34" s="179">
        <f t="shared" si="13"/>
        <v>0.44658380004081855</v>
      </c>
      <c r="W34" s="179">
        <f t="shared" si="14"/>
        <v>4.0894012773033235E-2</v>
      </c>
      <c r="X34" s="232">
        <f>VLOOKUP($D34,'Savings &amp; Cost'!$A$7:$R$78,18,FALSE)</f>
        <v>-1.38186E-2</v>
      </c>
      <c r="Y34" s="232">
        <f>VLOOKUP($D34,'Savings &amp; Cost'!$A$7:$R$78,18,FALSE)*$N34*Q34</f>
        <v>0</v>
      </c>
      <c r="Z34" s="184"/>
    </row>
    <row r="35" spans="1:26" s="187" customFormat="1">
      <c r="A35" s="175" t="str">
        <f t="shared" si="0"/>
        <v>ECM-VAV-New-Small Ret</v>
      </c>
      <c r="B35" s="176" t="s">
        <v>480</v>
      </c>
      <c r="C35" s="175" t="str">
        <f t="shared" si="1"/>
        <v>ECM-VAV-New</v>
      </c>
      <c r="D35" s="175" t="str">
        <f t="shared" si="7"/>
        <v>ECM-VAV-New-Small Ret-GasHt</v>
      </c>
      <c r="E35" s="186" t="s">
        <v>476</v>
      </c>
      <c r="F35" s="189" t="s">
        <v>430</v>
      </c>
      <c r="G35" s="177" t="s">
        <v>471</v>
      </c>
      <c r="H35" s="189" t="s">
        <v>450</v>
      </c>
      <c r="I35" s="177" t="s">
        <v>463</v>
      </c>
      <c r="J35" s="177" t="s">
        <v>472</v>
      </c>
      <c r="K35" s="178">
        <v>18</v>
      </c>
      <c r="L35" s="180">
        <f t="shared" si="10"/>
        <v>0.15953648329356207</v>
      </c>
      <c r="M35" s="180">
        <f t="shared" si="10"/>
        <v>0.2732917310450087</v>
      </c>
      <c r="N35" s="180">
        <f t="shared" si="11"/>
        <v>0.44747439425166918</v>
      </c>
      <c r="O35" s="181">
        <f>VLOOKUP($D35,'Savings &amp; Cost'!$A$7:$R$78,13,FALSE)</f>
        <v>0.82799999999999996</v>
      </c>
      <c r="P35" s="181">
        <f>VLOOKUP($D35,'Savings &amp; Cost'!$A$7:$R$78,10,FALSE)</f>
        <v>0.24230296381278862</v>
      </c>
      <c r="Q35" s="179">
        <f t="shared" si="3"/>
        <v>0</v>
      </c>
      <c r="R35" s="183">
        <f t="shared" si="12"/>
        <v>0.53668215741883951</v>
      </c>
      <c r="S35" s="182">
        <f>MATCH(E35,[1]!BLDGTYPE,0)</f>
        <v>8</v>
      </c>
      <c r="T35" s="229">
        <f t="shared" si="8"/>
        <v>0</v>
      </c>
      <c r="U35" s="229">
        <f t="shared" si="9"/>
        <v>0</v>
      </c>
      <c r="V35" s="179">
        <f t="shared" si="13"/>
        <v>0.14214368400157257</v>
      </c>
      <c r="W35" s="179">
        <f t="shared" si="14"/>
        <v>1.3016203517984767E-2</v>
      </c>
      <c r="X35" s="232">
        <f>VLOOKUP($D35,'Savings &amp; Cost'!$A$7:$R$78,18,FALSE)</f>
        <v>-1.38186E-2</v>
      </c>
      <c r="Y35" s="232">
        <f>VLOOKUP($D35,'Savings &amp; Cost'!$A$7:$R$78,18,FALSE)*$N35*Q35</f>
        <v>0</v>
      </c>
      <c r="Z35" s="184"/>
    </row>
    <row r="36" spans="1:26" s="187" customFormat="1">
      <c r="A36" s="175" t="str">
        <f t="shared" si="0"/>
        <v>ECM-VAV-New-School K-12</v>
      </c>
      <c r="B36" s="176" t="s">
        <v>480</v>
      </c>
      <c r="C36" s="175" t="str">
        <f t="shared" si="1"/>
        <v>ECM-VAV-New</v>
      </c>
      <c r="D36" s="175" t="str">
        <f t="shared" si="7"/>
        <v>ECM-VAV-New-School K-12-GasHt</v>
      </c>
      <c r="E36" s="186" t="s">
        <v>477</v>
      </c>
      <c r="F36" s="189" t="s">
        <v>430</v>
      </c>
      <c r="G36" s="177" t="s">
        <v>471</v>
      </c>
      <c r="H36" s="189" t="s">
        <v>450</v>
      </c>
      <c r="I36" s="177" t="s">
        <v>463</v>
      </c>
      <c r="J36" s="177" t="s">
        <v>472</v>
      </c>
      <c r="K36" s="178">
        <v>18</v>
      </c>
      <c r="L36" s="180">
        <f t="shared" si="10"/>
        <v>9.3852833881965178E-2</v>
      </c>
      <c r="M36" s="180">
        <f t="shared" si="10"/>
        <v>5.8369343906151915E-2</v>
      </c>
      <c r="N36" s="180">
        <f t="shared" si="11"/>
        <v>0.53090550528653346</v>
      </c>
      <c r="O36" s="181">
        <f>VLOOKUP($D36,'Savings &amp; Cost'!$A$7:$R$78,13,FALSE)</f>
        <v>0.82799999999999996</v>
      </c>
      <c r="P36" s="181">
        <f>VLOOKUP($D36,'Savings &amp; Cost'!$A$7:$R$78,10,FALSE)</f>
        <v>0.24230296381278862</v>
      </c>
      <c r="Q36" s="179">
        <f t="shared" si="3"/>
        <v>0.10981313781515661</v>
      </c>
      <c r="R36" s="183">
        <f t="shared" si="12"/>
        <v>0.96128535178408803</v>
      </c>
      <c r="S36" s="182">
        <f>MATCH(E36,[1]!BLDGTYPE,0)</f>
        <v>9</v>
      </c>
      <c r="T36" s="229">
        <f t="shared" si="8"/>
        <v>4.8272730718812315E-2</v>
      </c>
      <c r="U36" s="229">
        <f t="shared" si="9"/>
        <v>1.4126359570658059E-2</v>
      </c>
      <c r="V36" s="179">
        <f t="shared" si="13"/>
        <v>0.58044164275770982</v>
      </c>
      <c r="W36" s="179">
        <f t="shared" si="14"/>
        <v>3.0886857559635036E-2</v>
      </c>
      <c r="X36" s="232">
        <f>VLOOKUP($D36,'Savings &amp; Cost'!$A$7:$R$78,18,FALSE)</f>
        <v>-1.38186E-2</v>
      </c>
      <c r="Y36" s="232">
        <f>VLOOKUP($D36,'Savings &amp; Cost'!$A$7:$R$78,18,FALSE)*$N36*Q36</f>
        <v>-8.0562989940939601E-4</v>
      </c>
      <c r="Z36" s="184"/>
    </row>
    <row r="37" spans="1:26" s="187" customFormat="1">
      <c r="A37" s="175" t="str">
        <f t="shared" si="0"/>
        <v>ECM-VAV-New-University</v>
      </c>
      <c r="B37" s="176" t="s">
        <v>480</v>
      </c>
      <c r="C37" s="175" t="str">
        <f t="shared" si="1"/>
        <v>ECM-VAV-New</v>
      </c>
      <c r="D37" s="175" t="str">
        <f t="shared" si="7"/>
        <v>ECM-VAV-New-University-GasHt</v>
      </c>
      <c r="E37" s="186" t="s">
        <v>439</v>
      </c>
      <c r="F37" s="189" t="s">
        <v>430</v>
      </c>
      <c r="G37" s="177" t="s">
        <v>471</v>
      </c>
      <c r="H37" s="189" t="s">
        <v>450</v>
      </c>
      <c r="I37" s="177" t="s">
        <v>463</v>
      </c>
      <c r="J37" s="177" t="s">
        <v>472</v>
      </c>
      <c r="K37" s="178">
        <v>18</v>
      </c>
      <c r="L37" s="180">
        <f t="shared" si="10"/>
        <v>0.1</v>
      </c>
      <c r="M37" s="180">
        <f t="shared" si="10"/>
        <v>0.1</v>
      </c>
      <c r="N37" s="180">
        <f t="shared" si="11"/>
        <v>0.73038501205930684</v>
      </c>
      <c r="O37" s="181">
        <f>VLOOKUP($D37,'Savings &amp; Cost'!$A$7:$R$78,13,FALSE)</f>
        <v>0.82799999999999996</v>
      </c>
      <c r="P37" s="181">
        <f>VLOOKUP($D37,'Savings &amp; Cost'!$A$7:$R$78,10,FALSE)</f>
        <v>0.24230296381278862</v>
      </c>
      <c r="Q37" s="179">
        <f t="shared" si="3"/>
        <v>0.33</v>
      </c>
      <c r="R37" s="183">
        <f t="shared" si="12"/>
        <v>0.75</v>
      </c>
      <c r="S37" s="182">
        <f>MATCH(E37,[1]!BLDGTYPE,0)</f>
        <v>10</v>
      </c>
      <c r="T37" s="229">
        <f t="shared" si="8"/>
        <v>0.199570400695085</v>
      </c>
      <c r="U37" s="229">
        <f t="shared" si="9"/>
        <v>5.8401569538315108E-2</v>
      </c>
      <c r="V37" s="179">
        <f t="shared" si="13"/>
        <v>0.41955835724229024</v>
      </c>
      <c r="W37" s="179">
        <f t="shared" si="14"/>
        <v>2.2325826170102026E-2</v>
      </c>
      <c r="X37" s="232">
        <f>VLOOKUP($D37,'Savings &amp; Cost'!$A$7:$R$78,18,FALSE)</f>
        <v>-1.38186E-2</v>
      </c>
      <c r="Y37" s="232">
        <f>VLOOKUP($D37,'Savings &amp; Cost'!$A$7:$R$78,18,FALSE)*$N37*Q37</f>
        <v>-3.3306564481221032E-3</v>
      </c>
      <c r="Z37" s="184"/>
    </row>
    <row r="38" spans="1:26" s="187" customFormat="1">
      <c r="A38" s="175" t="str">
        <f t="shared" si="0"/>
        <v>ECM-VAV-New-Warehouse</v>
      </c>
      <c r="B38" s="176" t="s">
        <v>480</v>
      </c>
      <c r="C38" s="175" t="str">
        <f t="shared" si="1"/>
        <v>ECM-VAV-New</v>
      </c>
      <c r="D38" s="175" t="str">
        <f t="shared" si="7"/>
        <v>ECM-VAV-New-Warehouse-GasHt</v>
      </c>
      <c r="E38" s="186" t="s">
        <v>440</v>
      </c>
      <c r="F38" s="189" t="s">
        <v>430</v>
      </c>
      <c r="G38" s="177" t="s">
        <v>471</v>
      </c>
      <c r="H38" s="189" t="s">
        <v>450</v>
      </c>
      <c r="I38" s="177" t="s">
        <v>463</v>
      </c>
      <c r="J38" s="177" t="s">
        <v>472</v>
      </c>
      <c r="K38" s="178">
        <v>18</v>
      </c>
      <c r="L38" s="180">
        <f t="shared" si="10"/>
        <v>6.6032630011973147E-3</v>
      </c>
      <c r="M38" s="180">
        <f t="shared" si="10"/>
        <v>6.3929137015483993E-3</v>
      </c>
      <c r="N38" s="180">
        <f t="shared" si="11"/>
        <v>0.30364464955032466</v>
      </c>
      <c r="O38" s="181">
        <f>VLOOKUP($D38,'Savings &amp; Cost'!$A$7:$R$78,13,FALSE)</f>
        <v>0.82799999999999996</v>
      </c>
      <c r="P38" s="181">
        <f>VLOOKUP($D38,'Savings &amp; Cost'!$A$7:$R$78,10,FALSE)</f>
        <v>0.24230296381278862</v>
      </c>
      <c r="Q38" s="179">
        <f t="shared" si="3"/>
        <v>0</v>
      </c>
      <c r="R38" s="183">
        <f t="shared" si="12"/>
        <v>0.18162271351024481</v>
      </c>
      <c r="S38" s="182">
        <f>MATCH(E38,[1]!BLDGTYPE,0)</f>
        <v>11</v>
      </c>
      <c r="T38" s="229">
        <f t="shared" si="8"/>
        <v>0</v>
      </c>
      <c r="U38" s="229">
        <f t="shared" si="9"/>
        <v>0</v>
      </c>
      <c r="V38" s="179">
        <f t="shared" si="13"/>
        <v>1</v>
      </c>
      <c r="W38" s="179">
        <f t="shared" si="14"/>
        <v>0.10087192274660353</v>
      </c>
      <c r="X38" s="232">
        <f>VLOOKUP($D38,'Savings &amp; Cost'!$A$7:$R$78,18,FALSE)</f>
        <v>-1.38186E-2</v>
      </c>
      <c r="Y38" s="232">
        <f>VLOOKUP($D38,'Savings &amp; Cost'!$A$7:$R$78,18,FALSE)*$N38*Q38</f>
        <v>0</v>
      </c>
      <c r="Z38" s="184"/>
    </row>
    <row r="39" spans="1:26" s="187" customFormat="1">
      <c r="A39" s="175" t="str">
        <f t="shared" si="0"/>
        <v>ECM-VAV-New-Supermarket</v>
      </c>
      <c r="B39" s="176" t="s">
        <v>480</v>
      </c>
      <c r="C39" s="175" t="str">
        <f t="shared" si="1"/>
        <v>ECM-VAV-New</v>
      </c>
      <c r="D39" s="175" t="str">
        <f t="shared" si="7"/>
        <v>ECM-VAV-New-Supermarket-GasHt</v>
      </c>
      <c r="E39" s="186" t="s">
        <v>441</v>
      </c>
      <c r="F39" s="189" t="s">
        <v>430</v>
      </c>
      <c r="G39" s="177" t="s">
        <v>471</v>
      </c>
      <c r="H39" s="189" t="s">
        <v>450</v>
      </c>
      <c r="I39" s="177" t="s">
        <v>463</v>
      </c>
      <c r="J39" s="177" t="s">
        <v>472</v>
      </c>
      <c r="K39" s="178">
        <v>18</v>
      </c>
      <c r="L39" s="180">
        <f t="shared" si="10"/>
        <v>6.234756715808213E-2</v>
      </c>
      <c r="M39" s="180">
        <f t="shared" si="10"/>
        <v>3.9182634298973458E-2</v>
      </c>
      <c r="N39" s="180">
        <f t="shared" si="11"/>
        <v>0.88455863187555051</v>
      </c>
      <c r="O39" s="181">
        <f>VLOOKUP($D39,'Savings &amp; Cost'!$A$7:$R$78,13,FALSE)</f>
        <v>0.82799999999999996</v>
      </c>
      <c r="P39" s="181">
        <f>VLOOKUP($D39,'Savings &amp; Cost'!$A$7:$R$78,10,FALSE)</f>
        <v>0.24230296381278862</v>
      </c>
      <c r="Q39" s="179">
        <f t="shared" si="3"/>
        <v>0</v>
      </c>
      <c r="R39" s="183">
        <f t="shared" si="12"/>
        <v>0.92147944946531313</v>
      </c>
      <c r="S39" s="182">
        <f>MATCH(E39,[1]!BLDGTYPE,0)</f>
        <v>12</v>
      </c>
      <c r="T39" s="229">
        <f t="shared" si="8"/>
        <v>0</v>
      </c>
      <c r="U39" s="229">
        <f t="shared" si="9"/>
        <v>0</v>
      </c>
      <c r="V39" s="179">
        <f t="shared" si="13"/>
        <v>0.70766579331774959</v>
      </c>
      <c r="W39" s="179">
        <f t="shared" si="14"/>
        <v>6.1675003194375045E-3</v>
      </c>
      <c r="X39" s="232">
        <f>VLOOKUP($D39,'Savings &amp; Cost'!$A$7:$R$78,18,FALSE)</f>
        <v>-1.38186E-2</v>
      </c>
      <c r="Y39" s="232">
        <f>VLOOKUP($D39,'Savings &amp; Cost'!$A$7:$R$78,18,FALSE)*$N39*Q39</f>
        <v>0</v>
      </c>
      <c r="Z39" s="184"/>
    </row>
    <row r="40" spans="1:26" s="187" customFormat="1">
      <c r="A40" s="175" t="str">
        <f t="shared" si="0"/>
        <v>ECM-VAV-New-MiniMart</v>
      </c>
      <c r="B40" s="176" t="s">
        <v>480</v>
      </c>
      <c r="C40" s="175" t="str">
        <f t="shared" si="1"/>
        <v>ECM-VAV-New</v>
      </c>
      <c r="D40" s="175" t="str">
        <f t="shared" si="7"/>
        <v>ECM-VAV-New-MiniMart-GasHt</v>
      </c>
      <c r="E40" s="186" t="s">
        <v>478</v>
      </c>
      <c r="F40" s="189" t="s">
        <v>430</v>
      </c>
      <c r="G40" s="177" t="s">
        <v>471</v>
      </c>
      <c r="H40" s="189" t="s">
        <v>450</v>
      </c>
      <c r="I40" s="177" t="s">
        <v>463</v>
      </c>
      <c r="J40" s="177" t="s">
        <v>472</v>
      </c>
      <c r="K40" s="178">
        <v>18</v>
      </c>
      <c r="L40" s="180">
        <f t="shared" si="10"/>
        <v>1.5743440192688529E-2</v>
      </c>
      <c r="M40" s="180">
        <f t="shared" si="10"/>
        <v>9.8940421863423066E-3</v>
      </c>
      <c r="N40" s="180">
        <f t="shared" si="11"/>
        <v>0.99620809267302346</v>
      </c>
      <c r="O40" s="181">
        <f>VLOOKUP($D40,'Savings &amp; Cost'!$A$7:$R$78,13,FALSE)</f>
        <v>0.82799999999999996</v>
      </c>
      <c r="P40" s="181">
        <f>VLOOKUP($D40,'Savings &amp; Cost'!$A$7:$R$78,10,FALSE)</f>
        <v>0.24230296381278862</v>
      </c>
      <c r="Q40" s="179">
        <f t="shared" si="3"/>
        <v>0</v>
      </c>
      <c r="R40" s="183">
        <f t="shared" si="12"/>
        <v>0.83868998628257874</v>
      </c>
      <c r="S40" s="182">
        <f>MATCH(E40,[1]!BLDGTYPE,0)</f>
        <v>13</v>
      </c>
      <c r="T40" s="229">
        <f t="shared" si="8"/>
        <v>0</v>
      </c>
      <c r="U40" s="229">
        <f t="shared" si="9"/>
        <v>0</v>
      </c>
      <c r="V40" s="179">
        <f t="shared" si="13"/>
        <v>0.29233420668225041</v>
      </c>
      <c r="W40" s="179">
        <f t="shared" si="14"/>
        <v>2.5477723102065148E-3</v>
      </c>
      <c r="X40" s="232">
        <f>VLOOKUP($D40,'Savings &amp; Cost'!$A$7:$R$78,18,FALSE)</f>
        <v>-1.38186E-2</v>
      </c>
      <c r="Y40" s="232">
        <f>VLOOKUP($D40,'Savings &amp; Cost'!$A$7:$R$78,18,FALSE)*$N40*Q40</f>
        <v>0</v>
      </c>
      <c r="Z40" s="184"/>
    </row>
    <row r="41" spans="1:26" s="187" customFormat="1">
      <c r="A41" s="175" t="str">
        <f t="shared" si="0"/>
        <v>ECM-VAV-New-Restaurant</v>
      </c>
      <c r="B41" s="176" t="s">
        <v>480</v>
      </c>
      <c r="C41" s="175" t="str">
        <f t="shared" si="1"/>
        <v>ECM-VAV-New</v>
      </c>
      <c r="D41" s="175" t="str">
        <f t="shared" si="7"/>
        <v>ECM-VAV-New-Restaurant-GasHt</v>
      </c>
      <c r="E41" s="186" t="s">
        <v>443</v>
      </c>
      <c r="F41" s="189" t="s">
        <v>430</v>
      </c>
      <c r="G41" s="177" t="s">
        <v>471</v>
      </c>
      <c r="H41" s="189" t="s">
        <v>450</v>
      </c>
      <c r="I41" s="177" t="s">
        <v>463</v>
      </c>
      <c r="J41" s="177" t="s">
        <v>472</v>
      </c>
      <c r="K41" s="178">
        <v>18</v>
      </c>
      <c r="L41" s="180">
        <f t="shared" si="10"/>
        <v>0.17629659459846331</v>
      </c>
      <c r="M41" s="180">
        <f t="shared" si="10"/>
        <v>3.0050555941853869E-2</v>
      </c>
      <c r="N41" s="180">
        <f t="shared" si="11"/>
        <v>0.88366906107173016</v>
      </c>
      <c r="O41" s="181">
        <f>VLOOKUP($D41,'Savings &amp; Cost'!$A$7:$R$78,13,FALSE)</f>
        <v>0.82799999999999996</v>
      </c>
      <c r="P41" s="181">
        <f>VLOOKUP($D41,'Savings &amp; Cost'!$A$7:$R$78,10,FALSE)</f>
        <v>0.24230296381278862</v>
      </c>
      <c r="Q41" s="179">
        <f t="shared" si="3"/>
        <v>0</v>
      </c>
      <c r="R41" s="183">
        <f t="shared" si="12"/>
        <v>0.99999997512427186</v>
      </c>
      <c r="S41" s="182">
        <f>MATCH(E41,[1]!BLDGTYPE,0)</f>
        <v>14</v>
      </c>
      <c r="T41" s="229">
        <f t="shared" si="8"/>
        <v>0</v>
      </c>
      <c r="U41" s="229">
        <f t="shared" si="9"/>
        <v>0</v>
      </c>
      <c r="V41" s="179">
        <f t="shared" si="13"/>
        <v>1</v>
      </c>
      <c r="W41" s="179">
        <f t="shared" si="14"/>
        <v>1.1693580853842011E-2</v>
      </c>
      <c r="X41" s="232">
        <f>VLOOKUP($D41,'Savings &amp; Cost'!$A$7:$R$78,18,FALSE)</f>
        <v>-1.38186E-2</v>
      </c>
      <c r="Y41" s="232">
        <f>VLOOKUP($D41,'Savings &amp; Cost'!$A$7:$R$78,18,FALSE)*$N41*Q41</f>
        <v>0</v>
      </c>
      <c r="Z41" s="184"/>
    </row>
    <row r="42" spans="1:26" s="187" customFormat="1">
      <c r="A42" s="175" t="str">
        <f t="shared" si="0"/>
        <v>ECM-VAV-New-Lodging</v>
      </c>
      <c r="B42" s="176" t="s">
        <v>480</v>
      </c>
      <c r="C42" s="175" t="str">
        <f t="shared" si="1"/>
        <v>ECM-VAV-New</v>
      </c>
      <c r="D42" s="175" t="str">
        <f t="shared" si="7"/>
        <v>ECM-VAV-New-Lodging-GasHt</v>
      </c>
      <c r="E42" s="186" t="s">
        <v>444</v>
      </c>
      <c r="F42" s="189" t="s">
        <v>430</v>
      </c>
      <c r="G42" s="177" t="s">
        <v>471</v>
      </c>
      <c r="H42" s="189" t="s">
        <v>450</v>
      </c>
      <c r="I42" s="177" t="s">
        <v>463</v>
      </c>
      <c r="J42" s="177" t="s">
        <v>472</v>
      </c>
      <c r="K42" s="178">
        <v>18</v>
      </c>
      <c r="L42" s="180">
        <f t="shared" si="10"/>
        <v>0.30379066782410608</v>
      </c>
      <c r="M42" s="180">
        <f t="shared" si="10"/>
        <v>0.44679184687802564</v>
      </c>
      <c r="N42" s="180">
        <f t="shared" si="11"/>
        <v>0.53617368361870132</v>
      </c>
      <c r="O42" s="181">
        <f>VLOOKUP($D42,'Savings &amp; Cost'!$A$7:$R$78,13,FALSE)</f>
        <v>0.82799999999999996</v>
      </c>
      <c r="P42" s="181">
        <f>VLOOKUP($D42,'Savings &amp; Cost'!$A$7:$R$78,10,FALSE)</f>
        <v>0.24230296381278862</v>
      </c>
      <c r="Q42" s="179">
        <f t="shared" si="3"/>
        <v>3.1992300477329191E-2</v>
      </c>
      <c r="R42" s="183">
        <f t="shared" si="12"/>
        <v>0.94438859080377269</v>
      </c>
      <c r="S42" s="182">
        <f>MATCH(E42,[1]!BLDGTYPE,0)</f>
        <v>15</v>
      </c>
      <c r="T42" s="229">
        <f t="shared" si="8"/>
        <v>1.4203039704134989E-2</v>
      </c>
      <c r="U42" s="229">
        <f t="shared" si="9"/>
        <v>4.1563268302688651E-3</v>
      </c>
      <c r="V42" s="179">
        <f t="shared" si="13"/>
        <v>1</v>
      </c>
      <c r="W42" s="179">
        <f t="shared" si="14"/>
        <v>2.3957473342185561E-2</v>
      </c>
      <c r="X42" s="232">
        <f>VLOOKUP($D42,'Savings &amp; Cost'!$A$7:$R$78,18,FALSE)</f>
        <v>-1.38186E-2</v>
      </c>
      <c r="Y42" s="232">
        <f>VLOOKUP($D42,'Savings &amp; Cost'!$A$7:$R$78,18,FALSE)*$N42*Q42</f>
        <v>-2.3703638219270504E-4</v>
      </c>
      <c r="Z42" s="184"/>
    </row>
    <row r="43" spans="1:26" s="187" customFormat="1">
      <c r="A43" s="175" t="str">
        <f t="shared" ref="A43:A74" si="15">CONCATENATE(C43,"-",E43)</f>
        <v>ECM-VAV-New-Hospital</v>
      </c>
      <c r="B43" s="176" t="s">
        <v>480</v>
      </c>
      <c r="C43" s="175" t="str">
        <f t="shared" ref="C43:C74" si="16">CONCATENATE(B43,"-",F43)</f>
        <v>ECM-VAV-New</v>
      </c>
      <c r="D43" s="175" t="str">
        <f t="shared" si="7"/>
        <v>ECM-VAV-New-Hospital-GasHt</v>
      </c>
      <c r="E43" s="186" t="s">
        <v>445</v>
      </c>
      <c r="F43" s="189" t="s">
        <v>430</v>
      </c>
      <c r="G43" s="177" t="s">
        <v>471</v>
      </c>
      <c r="H43" s="189" t="s">
        <v>450</v>
      </c>
      <c r="I43" s="177" t="s">
        <v>463</v>
      </c>
      <c r="J43" s="177" t="s">
        <v>472</v>
      </c>
      <c r="K43" s="178">
        <v>18</v>
      </c>
      <c r="L43" s="180">
        <f t="shared" si="10"/>
        <v>0.01</v>
      </c>
      <c r="M43" s="180">
        <f t="shared" si="10"/>
        <v>0.08</v>
      </c>
      <c r="N43" s="180">
        <f t="shared" si="11"/>
        <v>0.74192623135844471</v>
      </c>
      <c r="O43" s="181">
        <f>VLOOKUP($D43,'Savings &amp; Cost'!$A$7:$R$78,13,FALSE)</f>
        <v>0.82799999999999996</v>
      </c>
      <c r="P43" s="181">
        <f>VLOOKUP($D43,'Savings &amp; Cost'!$A$7:$R$78,10,FALSE)</f>
        <v>0.24230296381278862</v>
      </c>
      <c r="Q43" s="179">
        <f t="shared" si="3"/>
        <v>0.33</v>
      </c>
      <c r="R43" s="183">
        <f t="shared" si="12"/>
        <v>0.95</v>
      </c>
      <c r="S43" s="182">
        <f>MATCH(E43,[1]!BLDGTYPE,0)</f>
        <v>16</v>
      </c>
      <c r="T43" s="229">
        <f t="shared" si="8"/>
        <v>0.20272392345638143</v>
      </c>
      <c r="U43" s="229">
        <f t="shared" si="9"/>
        <v>5.9324405180239279E-2</v>
      </c>
      <c r="V43" s="179">
        <f t="shared" si="13"/>
        <v>1</v>
      </c>
      <c r="W43" s="179">
        <f t="shared" si="14"/>
        <v>4.4965056377242296E-2</v>
      </c>
      <c r="X43" s="232">
        <f>VLOOKUP($D43,'Savings &amp; Cost'!$A$7:$R$78,18,FALSE)</f>
        <v>-1.38186E-2</v>
      </c>
      <c r="Y43" s="232">
        <f>VLOOKUP($D43,'Savings &amp; Cost'!$A$7:$R$78,18,FALSE)*$N43*Q43</f>
        <v>-3.3832860008144359E-3</v>
      </c>
      <c r="Z43" s="184"/>
    </row>
    <row r="44" spans="1:26" s="187" customFormat="1">
      <c r="A44" s="175" t="str">
        <f t="shared" si="15"/>
        <v>ECM-VAV-New-Residential Care</v>
      </c>
      <c r="B44" s="176" t="s">
        <v>480</v>
      </c>
      <c r="C44" s="175" t="str">
        <f t="shared" si="16"/>
        <v>ECM-VAV-New</v>
      </c>
      <c r="D44" s="175" t="str">
        <f t="shared" si="7"/>
        <v>ECM-VAV-New-Residential Care-GasHt</v>
      </c>
      <c r="E44" s="186" t="s">
        <v>479</v>
      </c>
      <c r="F44" s="189" t="s">
        <v>430</v>
      </c>
      <c r="G44" s="177" t="s">
        <v>471</v>
      </c>
      <c r="H44" s="189" t="s">
        <v>450</v>
      </c>
      <c r="I44" s="177" t="s">
        <v>463</v>
      </c>
      <c r="J44" s="177" t="s">
        <v>472</v>
      </c>
      <c r="K44" s="178">
        <v>18</v>
      </c>
      <c r="L44" s="180">
        <f t="shared" si="10"/>
        <v>0.25457687604589124</v>
      </c>
      <c r="M44" s="180">
        <f t="shared" si="10"/>
        <v>0.33985691133471541</v>
      </c>
      <c r="N44" s="180">
        <f t="shared" si="11"/>
        <v>0.98575716289794368</v>
      </c>
      <c r="O44" s="181">
        <f>VLOOKUP($D44,'Savings &amp; Cost'!$A$7:$R$78,13,FALSE)</f>
        <v>0.82799999999999996</v>
      </c>
      <c r="P44" s="181">
        <f>VLOOKUP($D44,'Savings &amp; Cost'!$A$7:$R$78,10,FALSE)</f>
        <v>0.24230296381278862</v>
      </c>
      <c r="Q44" s="179">
        <f t="shared" si="3"/>
        <v>2.5191285207445461E-2</v>
      </c>
      <c r="R44" s="183">
        <f t="shared" si="12"/>
        <v>0.8423386600487599</v>
      </c>
      <c r="S44" s="182">
        <f>MATCH(E44,[1]!BLDGTYPE,0)</f>
        <v>17</v>
      </c>
      <c r="T44" s="229">
        <f t="shared" si="8"/>
        <v>2.0561301584079143E-2</v>
      </c>
      <c r="U44" s="229">
        <f t="shared" si="9"/>
        <v>6.0169858860760414E-3</v>
      </c>
      <c r="V44" s="179">
        <f t="shared" si="13"/>
        <v>1</v>
      </c>
      <c r="W44" s="179">
        <f t="shared" si="14"/>
        <v>5.827742495837801E-2</v>
      </c>
      <c r="X44" s="232">
        <f>VLOOKUP($D44,'Savings &amp; Cost'!$A$7:$R$78,18,FALSE)</f>
        <v>-1.38186E-2</v>
      </c>
      <c r="Y44" s="232">
        <f>VLOOKUP($D44,'Savings &amp; Cost'!$A$7:$R$78,18,FALSE)*$N44*Q44</f>
        <v>-3.4315024404559907E-4</v>
      </c>
      <c r="Z44" s="184"/>
    </row>
    <row r="45" spans="1:26" s="187" customFormat="1">
      <c r="A45" s="175" t="str">
        <f t="shared" si="15"/>
        <v>ECM-VAV-New-Assembly</v>
      </c>
      <c r="B45" s="176" t="s">
        <v>480</v>
      </c>
      <c r="C45" s="175" t="str">
        <f t="shared" si="16"/>
        <v>ECM-VAV-New</v>
      </c>
      <c r="D45" s="175" t="str">
        <f t="shared" si="7"/>
        <v>ECM-VAV-New-Assembly-GasHt</v>
      </c>
      <c r="E45" s="186" t="s">
        <v>447</v>
      </c>
      <c r="F45" s="189" t="s">
        <v>430</v>
      </c>
      <c r="G45" s="177" t="s">
        <v>471</v>
      </c>
      <c r="H45" s="189" t="s">
        <v>450</v>
      </c>
      <c r="I45" s="177" t="s">
        <v>463</v>
      </c>
      <c r="J45" s="177" t="s">
        <v>472</v>
      </c>
      <c r="K45" s="178">
        <v>18</v>
      </c>
      <c r="L45" s="180">
        <f t="shared" si="10"/>
        <v>0.11544418737164447</v>
      </c>
      <c r="M45" s="180">
        <f t="shared" si="10"/>
        <v>0.10640191237323121</v>
      </c>
      <c r="N45" s="180">
        <f t="shared" si="11"/>
        <v>0.98575716289794368</v>
      </c>
      <c r="O45" s="181">
        <f>VLOOKUP($D45,'Savings &amp; Cost'!$A$7:$R$78,13,FALSE)</f>
        <v>0.82799999999999996</v>
      </c>
      <c r="P45" s="181">
        <f>VLOOKUP($D45,'Savings &amp; Cost'!$A$7:$R$78,10,FALSE)</f>
        <v>0.24230296381278862</v>
      </c>
      <c r="Q45" s="179">
        <f t="shared" si="3"/>
        <v>0.15375982167586399</v>
      </c>
      <c r="R45" s="183">
        <f t="shared" si="12"/>
        <v>0.91177234717447209</v>
      </c>
      <c r="S45" s="182">
        <f>MATCH(E45,[1]!BLDGTYPE,0)</f>
        <v>18</v>
      </c>
      <c r="T45" s="229">
        <f t="shared" si="8"/>
        <v>0.12549983214263577</v>
      </c>
      <c r="U45" s="229">
        <f t="shared" si="9"/>
        <v>3.6725822809381789E-2</v>
      </c>
      <c r="V45" s="179">
        <f t="shared" si="13"/>
        <v>1</v>
      </c>
      <c r="W45" s="179">
        <f t="shared" si="14"/>
        <v>9.0984350406775827E-2</v>
      </c>
      <c r="X45" s="232">
        <f>VLOOKUP($D45,'Savings &amp; Cost'!$A$7:$R$78,18,FALSE)</f>
        <v>-1.38186E-2</v>
      </c>
      <c r="Y45" s="232">
        <f>VLOOKUP($D45,'Savings &amp; Cost'!$A$7:$R$78,18,FALSE)*$N45*Q45</f>
        <v>-2.0944830681717715E-3</v>
      </c>
      <c r="Z45" s="184"/>
    </row>
    <row r="46" spans="1:26" s="187" customFormat="1">
      <c r="A46" s="175" t="str">
        <f t="shared" si="15"/>
        <v>ECM-VAV-New-Other</v>
      </c>
      <c r="B46" s="176" t="s">
        <v>480</v>
      </c>
      <c r="C46" s="175" t="str">
        <f t="shared" si="16"/>
        <v>ECM-VAV-New</v>
      </c>
      <c r="D46" s="175" t="str">
        <f t="shared" si="7"/>
        <v>ECM-VAV-New-Other-GasHt</v>
      </c>
      <c r="E46" s="186" t="s">
        <v>448</v>
      </c>
      <c r="F46" s="189" t="s">
        <v>430</v>
      </c>
      <c r="G46" s="177" t="s">
        <v>471</v>
      </c>
      <c r="H46" s="189" t="s">
        <v>450</v>
      </c>
      <c r="I46" s="177" t="s">
        <v>463</v>
      </c>
      <c r="J46" s="177" t="s">
        <v>472</v>
      </c>
      <c r="K46" s="178">
        <v>18</v>
      </c>
      <c r="L46" s="180">
        <f t="shared" si="10"/>
        <v>0.104888819250398</v>
      </c>
      <c r="M46" s="180">
        <f t="shared" si="10"/>
        <v>0.16939513747697868</v>
      </c>
      <c r="N46" s="180">
        <f t="shared" si="11"/>
        <v>0.6783643954380898</v>
      </c>
      <c r="O46" s="181">
        <f>VLOOKUP($D46,'Savings &amp; Cost'!$A$7:$R$78,13,FALSE)</f>
        <v>0.82799999999999996</v>
      </c>
      <c r="P46" s="181">
        <f>VLOOKUP($D46,'Savings &amp; Cost'!$A$7:$R$78,10,FALSE)</f>
        <v>0.24230296381278862</v>
      </c>
      <c r="Q46" s="179">
        <f t="shared" si="3"/>
        <v>0.18076091596327465</v>
      </c>
      <c r="R46" s="183">
        <f t="shared" si="12"/>
        <v>0.87717751610580841</v>
      </c>
      <c r="S46" s="182">
        <f>MATCH(E46,[1]!BLDGTYPE,0)</f>
        <v>19</v>
      </c>
      <c r="T46" s="229">
        <f t="shared" si="8"/>
        <v>0.10153082512634508</v>
      </c>
      <c r="U46" s="229">
        <f t="shared" si="9"/>
        <v>2.9711618172066856E-2</v>
      </c>
      <c r="V46" s="179">
        <f t="shared" si="13"/>
        <v>1</v>
      </c>
      <c r="W46" s="179">
        <f t="shared" si="14"/>
        <v>0.21334717399999265</v>
      </c>
      <c r="X46" s="232">
        <f>VLOOKUP($D46,'Savings &amp; Cost'!$A$7:$R$78,18,FALSE)</f>
        <v>-1.38186E-2</v>
      </c>
      <c r="Y46" s="232">
        <f>VLOOKUP($D46,'Savings &amp; Cost'!$A$7:$R$78,18,FALSE)*$N46*Q46</f>
        <v>-1.6944611836846766E-3</v>
      </c>
      <c r="Z46" s="184"/>
    </row>
    <row r="47" spans="1:26">
      <c r="A47" s="175" t="str">
        <f t="shared" si="15"/>
        <v>ECM-VAV-NR-Large Off</v>
      </c>
      <c r="B47" s="176" t="s">
        <v>480</v>
      </c>
      <c r="C47" s="175" t="str">
        <f t="shared" si="16"/>
        <v>ECM-VAV-NR</v>
      </c>
      <c r="D47" s="175" t="str">
        <f t="shared" si="7"/>
        <v>ECM-VAV-NR-Large Off-ElecHt</v>
      </c>
      <c r="E47" s="176" t="s">
        <v>429</v>
      </c>
      <c r="F47" s="189" t="s">
        <v>449</v>
      </c>
      <c r="G47" s="177" t="s">
        <v>471</v>
      </c>
      <c r="H47" s="189" t="s">
        <v>431</v>
      </c>
      <c r="I47" s="177" t="s">
        <v>463</v>
      </c>
      <c r="J47" s="177" t="s">
        <v>472</v>
      </c>
      <c r="K47" s="178">
        <v>18</v>
      </c>
      <c r="L47" s="180">
        <f t="shared" si="10"/>
        <v>0.25019659511212627</v>
      </c>
      <c r="M47" s="180">
        <f t="shared" si="10"/>
        <v>0.20943280302167308</v>
      </c>
      <c r="N47" s="180">
        <f t="shared" si="11"/>
        <v>0.80872784176745371</v>
      </c>
      <c r="O47" s="181">
        <f>VLOOKUP($D47,'Savings &amp; Cost'!$A$7:$R$78,13,FALSE)</f>
        <v>0.59320499999999998</v>
      </c>
      <c r="P47" s="181">
        <f>VLOOKUP($D47,'Savings &amp; Cost'!$A$7:$R$78,10,FALSE)</f>
        <v>0.24230296381278862</v>
      </c>
      <c r="Q47" s="179">
        <f t="shared" si="3"/>
        <v>0.51262713316969566</v>
      </c>
      <c r="R47" s="183">
        <f t="shared" ref="R47:R82" si="17">VLOOKUP(R$9,V_POST2013,S47,FALSE)</f>
        <v>0.95128694884061893</v>
      </c>
      <c r="S47" s="182">
        <f>MATCH(E47,[1]!BLDGTYPE,0)</f>
        <v>2</v>
      </c>
      <c r="T47" s="229">
        <f t="shared" si="8"/>
        <v>0.13977007269934505</v>
      </c>
      <c r="U47" s="229">
        <f t="shared" si="9"/>
        <v>5.709106104530514E-2</v>
      </c>
      <c r="V47" s="179">
        <f t="shared" si="13"/>
        <v>0.49844828664156315</v>
      </c>
      <c r="W47" s="179">
        <f t="shared" si="14"/>
        <v>0.15073291148870363</v>
      </c>
      <c r="X47" s="232">
        <f>VLOOKUP($D47,'Savings &amp; Cost'!$A$7:$R$78,18,FALSE)</f>
        <v>0</v>
      </c>
      <c r="Y47" s="232">
        <f>VLOOKUP($D47,'Savings &amp; Cost'!$A$7:$R$78,18,FALSE)*$N47*Q47</f>
        <v>0</v>
      </c>
      <c r="Z47" s="184"/>
    </row>
    <row r="48" spans="1:26">
      <c r="A48" s="175" t="str">
        <f t="shared" si="15"/>
        <v>ECM-VAV-NR-Medium Off</v>
      </c>
      <c r="B48" s="176" t="s">
        <v>480</v>
      </c>
      <c r="C48" s="175" t="str">
        <f t="shared" si="16"/>
        <v>ECM-VAV-NR</v>
      </c>
      <c r="D48" s="175" t="str">
        <f t="shared" si="7"/>
        <v>ECM-VAV-NR-Medium Off-ElecHt</v>
      </c>
      <c r="E48" s="186" t="s">
        <v>432</v>
      </c>
      <c r="F48" s="189" t="s">
        <v>449</v>
      </c>
      <c r="G48" s="177" t="s">
        <v>471</v>
      </c>
      <c r="H48" s="189" t="s">
        <v>431</v>
      </c>
      <c r="I48" s="177" t="s">
        <v>463</v>
      </c>
      <c r="J48" s="177" t="s">
        <v>472</v>
      </c>
      <c r="K48" s="178">
        <v>18</v>
      </c>
      <c r="L48" s="180">
        <f t="shared" si="10"/>
        <v>0.26438753033308959</v>
      </c>
      <c r="M48" s="180">
        <f t="shared" si="10"/>
        <v>0.22131165109110185</v>
      </c>
      <c r="N48" s="180">
        <f t="shared" si="11"/>
        <v>0.93108561158422598</v>
      </c>
      <c r="O48" s="181">
        <f>VLOOKUP($D48,'Savings &amp; Cost'!$A$7:$R$78,13,FALSE)</f>
        <v>0.59320499999999998</v>
      </c>
      <c r="P48" s="181">
        <f>VLOOKUP($D48,'Savings &amp; Cost'!$A$7:$R$78,10,FALSE)</f>
        <v>0.24230296381278862</v>
      </c>
      <c r="Q48" s="179">
        <f t="shared" si="3"/>
        <v>4.1499660445302379E-2</v>
      </c>
      <c r="R48" s="183">
        <f t="shared" si="17"/>
        <v>0.97665874571205136</v>
      </c>
      <c r="S48" s="182">
        <f>MATCH(E48,[1]!BLDGTYPE,0)</f>
        <v>3</v>
      </c>
      <c r="T48" s="229">
        <f t="shared" si="8"/>
        <v>1.1956848258822572E-2</v>
      </c>
      <c r="U48" s="229">
        <f t="shared" si="9"/>
        <v>4.8839436130384776E-3</v>
      </c>
      <c r="V48" s="179">
        <f t="shared" si="13"/>
        <v>0.39725857197361958</v>
      </c>
      <c r="W48" s="179">
        <f t="shared" si="14"/>
        <v>0.12013270538231059</v>
      </c>
      <c r="X48" s="232">
        <f>VLOOKUP($D48,'Savings &amp; Cost'!$A$7:$R$78,18,FALSE)</f>
        <v>0</v>
      </c>
      <c r="Y48" s="232">
        <f>VLOOKUP($D48,'Savings &amp; Cost'!$A$7:$R$78,18,FALSE)*$N48*Q48</f>
        <v>0</v>
      </c>
      <c r="Z48" s="184"/>
    </row>
    <row r="49" spans="1:26">
      <c r="A49" s="175" t="str">
        <f t="shared" si="15"/>
        <v>ECM-VAV-NR-Small Off</v>
      </c>
      <c r="B49" s="176" t="s">
        <v>480</v>
      </c>
      <c r="C49" s="175" t="str">
        <f t="shared" si="16"/>
        <v>ECM-VAV-NR</v>
      </c>
      <c r="D49" s="175" t="str">
        <f t="shared" si="7"/>
        <v>ECM-VAV-NR-Small Off-ElecHt</v>
      </c>
      <c r="E49" s="186" t="s">
        <v>433</v>
      </c>
      <c r="F49" s="189" t="s">
        <v>449</v>
      </c>
      <c r="G49" s="177" t="s">
        <v>471</v>
      </c>
      <c r="H49" s="189" t="s">
        <v>431</v>
      </c>
      <c r="I49" s="177" t="s">
        <v>463</v>
      </c>
      <c r="J49" s="177" t="s">
        <v>472</v>
      </c>
      <c r="K49" s="178">
        <v>18</v>
      </c>
      <c r="L49" s="180">
        <f t="shared" si="10"/>
        <v>0.36604865261376096</v>
      </c>
      <c r="M49" s="180">
        <f t="shared" si="10"/>
        <v>0.30640942705415353</v>
      </c>
      <c r="N49" s="180">
        <f t="shared" si="11"/>
        <v>0.65879042006554966</v>
      </c>
      <c r="O49" s="181">
        <f>VLOOKUP($D49,'Savings &amp; Cost'!$A$7:$R$78,13,FALSE)</f>
        <v>0.59320499999999998</v>
      </c>
      <c r="P49" s="181">
        <f>VLOOKUP($D49,'Savings &amp; Cost'!$A$7:$R$78,10,FALSE)</f>
        <v>0.24230296381278862</v>
      </c>
      <c r="Q49" s="179">
        <f t="shared" si="3"/>
        <v>0</v>
      </c>
      <c r="R49" s="183">
        <f t="shared" si="17"/>
        <v>0.91122609210258287</v>
      </c>
      <c r="S49" s="182">
        <f>MATCH(E49,[1]!BLDGTYPE,0)</f>
        <v>4</v>
      </c>
      <c r="T49" s="229">
        <f t="shared" si="8"/>
        <v>0</v>
      </c>
      <c r="U49" s="229">
        <f t="shared" si="9"/>
        <v>0</v>
      </c>
      <c r="V49" s="179">
        <f t="shared" si="13"/>
        <v>0.10429314138481716</v>
      </c>
      <c r="W49" s="179">
        <f t="shared" si="14"/>
        <v>3.1538695729415013E-2</v>
      </c>
      <c r="X49" s="232">
        <f>VLOOKUP($D49,'Savings &amp; Cost'!$A$7:$R$78,18,FALSE)</f>
        <v>0</v>
      </c>
      <c r="Y49" s="232">
        <f>VLOOKUP($D49,'Savings &amp; Cost'!$A$7:$R$78,18,FALSE)*$N49*Q49</f>
        <v>0</v>
      </c>
      <c r="Z49" s="184"/>
    </row>
    <row r="50" spans="1:26">
      <c r="A50" s="175" t="str">
        <f t="shared" si="15"/>
        <v>ECM-VAV-NR-Xlarge Ret</v>
      </c>
      <c r="B50" s="176" t="s">
        <v>480</v>
      </c>
      <c r="C50" s="175" t="str">
        <f t="shared" si="16"/>
        <v>ECM-VAV-NR</v>
      </c>
      <c r="D50" s="175" t="str">
        <f t="shared" si="7"/>
        <v>ECM-VAV-NR-Xlarge Ret-ElecHt</v>
      </c>
      <c r="E50" s="186" t="s">
        <v>473</v>
      </c>
      <c r="F50" s="189" t="s">
        <v>449</v>
      </c>
      <c r="G50" s="177" t="s">
        <v>471</v>
      </c>
      <c r="H50" s="189" t="s">
        <v>431</v>
      </c>
      <c r="I50" s="177" t="s">
        <v>463</v>
      </c>
      <c r="J50" s="177" t="s">
        <v>472</v>
      </c>
      <c r="K50" s="178">
        <v>18</v>
      </c>
      <c r="L50" s="180">
        <f t="shared" si="10"/>
        <v>3.0936818226183656E-2</v>
      </c>
      <c r="M50" s="180">
        <f t="shared" si="10"/>
        <v>5.2995881766435368E-2</v>
      </c>
      <c r="N50" s="180">
        <f t="shared" si="11"/>
        <v>0.30364464955032466</v>
      </c>
      <c r="O50" s="181">
        <f>VLOOKUP($D50,'Savings &amp; Cost'!$A$7:$R$78,13,FALSE)</f>
        <v>0.59320499999999998</v>
      </c>
      <c r="P50" s="181">
        <f>VLOOKUP($D50,'Savings &amp; Cost'!$A$7:$R$78,10,FALSE)</f>
        <v>0.24230296381278862</v>
      </c>
      <c r="Q50" s="179">
        <f t="shared" si="3"/>
        <v>2.6890823009043455E-2</v>
      </c>
      <c r="R50" s="183">
        <f t="shared" si="17"/>
        <v>0.98608503921852686</v>
      </c>
      <c r="S50" s="182">
        <f>MATCH(E50,[1]!BLDGTYPE,0)</f>
        <v>5</v>
      </c>
      <c r="T50" s="229">
        <f t="shared" si="8"/>
        <v>1.3388751814153235E-3</v>
      </c>
      <c r="U50" s="229">
        <f t="shared" si="9"/>
        <v>5.4688248519873899E-4</v>
      </c>
      <c r="V50" s="179">
        <f t="shared" si="13"/>
        <v>0.29289805028089561</v>
      </c>
      <c r="W50" s="179">
        <f t="shared" si="14"/>
        <v>2.6820893655991742E-2</v>
      </c>
      <c r="X50" s="232">
        <f>VLOOKUP($D50,'Savings &amp; Cost'!$A$7:$R$78,18,FALSE)</f>
        <v>0</v>
      </c>
      <c r="Y50" s="232">
        <f>VLOOKUP($D50,'Savings &amp; Cost'!$A$7:$R$78,18,FALSE)*$N50*Q50</f>
        <v>0</v>
      </c>
      <c r="Z50" s="184"/>
    </row>
    <row r="51" spans="1:26">
      <c r="A51" s="175" t="str">
        <f t="shared" si="15"/>
        <v>ECM-VAV-NR-Large Ret</v>
      </c>
      <c r="B51" s="176" t="s">
        <v>480</v>
      </c>
      <c r="C51" s="175" t="str">
        <f t="shared" si="16"/>
        <v>ECM-VAV-NR</v>
      </c>
      <c r="D51" s="175" t="str">
        <f t="shared" si="7"/>
        <v>ECM-VAV-NR-Large Ret-ElecHt</v>
      </c>
      <c r="E51" s="186" t="s">
        <v>474</v>
      </c>
      <c r="F51" s="189" t="s">
        <v>449</v>
      </c>
      <c r="G51" s="177" t="s">
        <v>471</v>
      </c>
      <c r="H51" s="189" t="s">
        <v>431</v>
      </c>
      <c r="I51" s="177" t="s">
        <v>463</v>
      </c>
      <c r="J51" s="177" t="s">
        <v>472</v>
      </c>
      <c r="K51" s="178">
        <v>18</v>
      </c>
      <c r="L51" s="180">
        <f t="shared" si="10"/>
        <v>6.1838210373840949E-3</v>
      </c>
      <c r="M51" s="180">
        <f t="shared" si="10"/>
        <v>1.0593107738682607E-2</v>
      </c>
      <c r="N51" s="180">
        <f t="shared" si="11"/>
        <v>0.20980203614718312</v>
      </c>
      <c r="O51" s="181">
        <f>VLOOKUP($D51,'Savings &amp; Cost'!$A$7:$R$78,13,FALSE)</f>
        <v>0.59320499999999998</v>
      </c>
      <c r="P51" s="181">
        <f>VLOOKUP($D51,'Savings &amp; Cost'!$A$7:$R$78,10,FALSE)</f>
        <v>0.24230296381278862</v>
      </c>
      <c r="Q51" s="179">
        <f t="shared" si="3"/>
        <v>0</v>
      </c>
      <c r="R51" s="183">
        <f t="shared" si="17"/>
        <v>0.77181511362305244</v>
      </c>
      <c r="S51" s="182">
        <f>MATCH(E51,[1]!BLDGTYPE,0)</f>
        <v>6</v>
      </c>
      <c r="T51" s="229">
        <f t="shared" si="8"/>
        <v>0</v>
      </c>
      <c r="U51" s="229">
        <f t="shared" si="9"/>
        <v>0</v>
      </c>
      <c r="V51" s="179">
        <f t="shared" si="13"/>
        <v>0.11837446567671327</v>
      </c>
      <c r="W51" s="179">
        <f t="shared" si="14"/>
        <v>1.0839638408159987E-2</v>
      </c>
      <c r="X51" s="232">
        <f>VLOOKUP($D51,'Savings &amp; Cost'!$A$7:$R$78,18,FALSE)</f>
        <v>0</v>
      </c>
      <c r="Y51" s="232">
        <f>VLOOKUP($D51,'Savings &amp; Cost'!$A$7:$R$78,18,FALSE)*$N51*Q51</f>
        <v>0</v>
      </c>
      <c r="Z51" s="184"/>
    </row>
    <row r="52" spans="1:26">
      <c r="A52" s="175" t="str">
        <f t="shared" si="15"/>
        <v>ECM-VAV-NR-Medium Ret</v>
      </c>
      <c r="B52" s="176" t="s">
        <v>480</v>
      </c>
      <c r="C52" s="175" t="str">
        <f t="shared" si="16"/>
        <v>ECM-VAV-NR</v>
      </c>
      <c r="D52" s="175" t="str">
        <f t="shared" si="7"/>
        <v>ECM-VAV-NR-Medium Ret-ElecHt</v>
      </c>
      <c r="E52" s="186" t="s">
        <v>475</v>
      </c>
      <c r="F52" s="189" t="s">
        <v>449</v>
      </c>
      <c r="G52" s="177" t="s">
        <v>471</v>
      </c>
      <c r="H52" s="189" t="s">
        <v>431</v>
      </c>
      <c r="I52" s="177" t="s">
        <v>463</v>
      </c>
      <c r="J52" s="177" t="s">
        <v>472</v>
      </c>
      <c r="K52" s="178">
        <v>18</v>
      </c>
      <c r="L52" s="180">
        <f t="shared" si="10"/>
        <v>7.0087501474297986E-2</v>
      </c>
      <c r="M52" s="180">
        <f t="shared" si="10"/>
        <v>0.12006240959495594</v>
      </c>
      <c r="N52" s="180">
        <f t="shared" si="11"/>
        <v>0.42422729730852854</v>
      </c>
      <c r="O52" s="181">
        <f>VLOOKUP($D52,'Savings &amp; Cost'!$A$7:$R$78,13,FALSE)</f>
        <v>0.59320499999999998</v>
      </c>
      <c r="P52" s="181">
        <f>VLOOKUP($D52,'Savings &amp; Cost'!$A$7:$R$78,10,FALSE)</f>
        <v>0.24230296381278862</v>
      </c>
      <c r="Q52" s="179">
        <f t="shared" si="3"/>
        <v>0</v>
      </c>
      <c r="R52" s="183">
        <f t="shared" si="17"/>
        <v>0.90527535536267667</v>
      </c>
      <c r="S52" s="182">
        <f>MATCH(E52,[1]!BLDGTYPE,0)</f>
        <v>7</v>
      </c>
      <c r="T52" s="229">
        <f t="shared" si="8"/>
        <v>0</v>
      </c>
      <c r="U52" s="229">
        <f t="shared" si="9"/>
        <v>0</v>
      </c>
      <c r="V52" s="179">
        <f t="shared" si="13"/>
        <v>0.44658380004081855</v>
      </c>
      <c r="W52" s="179">
        <f t="shared" si="14"/>
        <v>4.0894012773033235E-2</v>
      </c>
      <c r="X52" s="232">
        <f>VLOOKUP($D52,'Savings &amp; Cost'!$A$7:$R$78,18,FALSE)</f>
        <v>0</v>
      </c>
      <c r="Y52" s="232">
        <f>VLOOKUP($D52,'Savings &amp; Cost'!$A$7:$R$78,18,FALSE)*$N52*Q52</f>
        <v>0</v>
      </c>
      <c r="Z52" s="184"/>
    </row>
    <row r="53" spans="1:26">
      <c r="A53" s="175" t="str">
        <f t="shared" si="15"/>
        <v>ECM-VAV-NR-Small Ret</v>
      </c>
      <c r="B53" s="176" t="s">
        <v>480</v>
      </c>
      <c r="C53" s="175" t="str">
        <f t="shared" si="16"/>
        <v>ECM-VAV-NR</v>
      </c>
      <c r="D53" s="175" t="str">
        <f t="shared" si="7"/>
        <v>ECM-VAV-NR-Small Ret-ElecHt</v>
      </c>
      <c r="E53" s="186" t="s">
        <v>476</v>
      </c>
      <c r="F53" s="189" t="s">
        <v>449</v>
      </c>
      <c r="G53" s="177" t="s">
        <v>471</v>
      </c>
      <c r="H53" s="189" t="s">
        <v>431</v>
      </c>
      <c r="I53" s="177" t="s">
        <v>463</v>
      </c>
      <c r="J53" s="177" t="s">
        <v>472</v>
      </c>
      <c r="K53" s="178">
        <v>18</v>
      </c>
      <c r="L53" s="180">
        <f t="shared" si="10"/>
        <v>0.15953648329356207</v>
      </c>
      <c r="M53" s="180">
        <f t="shared" si="10"/>
        <v>0.2732917310450087</v>
      </c>
      <c r="N53" s="180">
        <f t="shared" si="11"/>
        <v>0.44747439425166918</v>
      </c>
      <c r="O53" s="181">
        <f>VLOOKUP($D53,'Savings &amp; Cost'!$A$7:$R$78,13,FALSE)</f>
        <v>0.59320499999999998</v>
      </c>
      <c r="P53" s="181">
        <f>VLOOKUP($D53,'Savings &amp; Cost'!$A$7:$R$78,10,FALSE)</f>
        <v>0.24230296381278862</v>
      </c>
      <c r="Q53" s="179">
        <f t="shared" si="3"/>
        <v>0</v>
      </c>
      <c r="R53" s="183">
        <f t="shared" si="17"/>
        <v>0.53668215741883951</v>
      </c>
      <c r="S53" s="182">
        <f>MATCH(E53,[1]!BLDGTYPE,0)</f>
        <v>8</v>
      </c>
      <c r="T53" s="229">
        <f t="shared" si="8"/>
        <v>0</v>
      </c>
      <c r="U53" s="229">
        <f t="shared" si="9"/>
        <v>0</v>
      </c>
      <c r="V53" s="179">
        <f t="shared" si="13"/>
        <v>0.14214368400157257</v>
      </c>
      <c r="W53" s="179">
        <f t="shared" si="14"/>
        <v>1.3016203517984767E-2</v>
      </c>
      <c r="X53" s="232">
        <f>VLOOKUP($D53,'Savings &amp; Cost'!$A$7:$R$78,18,FALSE)</f>
        <v>0</v>
      </c>
      <c r="Y53" s="232">
        <f>VLOOKUP($D53,'Savings &amp; Cost'!$A$7:$R$78,18,FALSE)*$N53*Q53</f>
        <v>0</v>
      </c>
      <c r="Z53" s="184"/>
    </row>
    <row r="54" spans="1:26">
      <c r="A54" s="175" t="str">
        <f t="shared" si="15"/>
        <v>ECM-VAV-NR-School K-12</v>
      </c>
      <c r="B54" s="176" t="s">
        <v>480</v>
      </c>
      <c r="C54" s="175" t="str">
        <f t="shared" si="16"/>
        <v>ECM-VAV-NR</v>
      </c>
      <c r="D54" s="175" t="str">
        <f t="shared" si="7"/>
        <v>ECM-VAV-NR-School K-12-ElecHt</v>
      </c>
      <c r="E54" s="186" t="s">
        <v>477</v>
      </c>
      <c r="F54" s="189" t="s">
        <v>449</v>
      </c>
      <c r="G54" s="177" t="s">
        <v>471</v>
      </c>
      <c r="H54" s="189" t="s">
        <v>431</v>
      </c>
      <c r="I54" s="177" t="s">
        <v>463</v>
      </c>
      <c r="J54" s="177" t="s">
        <v>472</v>
      </c>
      <c r="K54" s="178">
        <v>18</v>
      </c>
      <c r="L54" s="180">
        <f t="shared" si="10"/>
        <v>9.3852833881965178E-2</v>
      </c>
      <c r="M54" s="180">
        <f t="shared" si="10"/>
        <v>5.8369343906151915E-2</v>
      </c>
      <c r="N54" s="180">
        <f t="shared" si="11"/>
        <v>0.53090550528653346</v>
      </c>
      <c r="O54" s="181">
        <f>VLOOKUP($D54,'Savings &amp; Cost'!$A$7:$R$78,13,FALSE)</f>
        <v>0.59320499999999998</v>
      </c>
      <c r="P54" s="181">
        <f>VLOOKUP($D54,'Savings &amp; Cost'!$A$7:$R$78,10,FALSE)</f>
        <v>0.24230296381278862</v>
      </c>
      <c r="Q54" s="179">
        <f t="shared" si="3"/>
        <v>0.10981313781515661</v>
      </c>
      <c r="R54" s="183">
        <f t="shared" si="17"/>
        <v>0.96128535178408803</v>
      </c>
      <c r="S54" s="182">
        <f>MATCH(E54,[1]!BLDGTYPE,0)</f>
        <v>9</v>
      </c>
      <c r="T54" s="229">
        <f t="shared" si="8"/>
        <v>9.9160118068386087E-3</v>
      </c>
      <c r="U54" s="229">
        <f t="shared" si="9"/>
        <v>4.0503351286647962E-3</v>
      </c>
      <c r="V54" s="179">
        <f t="shared" si="13"/>
        <v>0.58044164275770982</v>
      </c>
      <c r="W54" s="179">
        <f t="shared" si="14"/>
        <v>3.0886857559635036E-2</v>
      </c>
      <c r="X54" s="232">
        <f>VLOOKUP($D54,'Savings &amp; Cost'!$A$7:$R$78,18,FALSE)</f>
        <v>0</v>
      </c>
      <c r="Y54" s="232">
        <f>VLOOKUP($D54,'Savings &amp; Cost'!$A$7:$R$78,18,FALSE)*$N54*Q54</f>
        <v>0</v>
      </c>
      <c r="Z54" s="184"/>
    </row>
    <row r="55" spans="1:26">
      <c r="A55" s="175" t="str">
        <f t="shared" si="15"/>
        <v>ECM-VAV-NR-University</v>
      </c>
      <c r="B55" s="176" t="s">
        <v>480</v>
      </c>
      <c r="C55" s="175" t="str">
        <f t="shared" si="16"/>
        <v>ECM-VAV-NR</v>
      </c>
      <c r="D55" s="175" t="str">
        <f t="shared" si="7"/>
        <v>ECM-VAV-NR-University-ElecHt</v>
      </c>
      <c r="E55" s="186" t="s">
        <v>439</v>
      </c>
      <c r="F55" s="189" t="s">
        <v>449</v>
      </c>
      <c r="G55" s="177" t="s">
        <v>471</v>
      </c>
      <c r="H55" s="189" t="s">
        <v>431</v>
      </c>
      <c r="I55" s="177" t="s">
        <v>463</v>
      </c>
      <c r="J55" s="177" t="s">
        <v>472</v>
      </c>
      <c r="K55" s="178">
        <v>18</v>
      </c>
      <c r="L55" s="180">
        <f t="shared" si="10"/>
        <v>0.1</v>
      </c>
      <c r="M55" s="180">
        <f t="shared" si="10"/>
        <v>0.1</v>
      </c>
      <c r="N55" s="180">
        <f t="shared" si="11"/>
        <v>0.73038501205930684</v>
      </c>
      <c r="O55" s="181">
        <f>VLOOKUP($D55,'Savings &amp; Cost'!$A$7:$R$78,13,FALSE)</f>
        <v>0.59320499999999998</v>
      </c>
      <c r="P55" s="181">
        <f>VLOOKUP($D55,'Savings &amp; Cost'!$A$7:$R$78,10,FALSE)</f>
        <v>0.24230296381278862</v>
      </c>
      <c r="Q55" s="179">
        <f t="shared" si="3"/>
        <v>0.33</v>
      </c>
      <c r="R55" s="183">
        <f t="shared" si="17"/>
        <v>0.75</v>
      </c>
      <c r="S55" s="182">
        <f>MATCH(E55,[1]!BLDGTYPE,0)</f>
        <v>10</v>
      </c>
      <c r="T55" s="229">
        <f t="shared" si="8"/>
        <v>3.9151530000000004E-2</v>
      </c>
      <c r="U55" s="229">
        <f t="shared" si="9"/>
        <v>1.599199561164405E-2</v>
      </c>
      <c r="V55" s="179">
        <f t="shared" si="13"/>
        <v>0.41955835724229024</v>
      </c>
      <c r="W55" s="179">
        <f t="shared" si="14"/>
        <v>2.2325826170102026E-2</v>
      </c>
      <c r="X55" s="232">
        <f>VLOOKUP($D55,'Savings &amp; Cost'!$A$7:$R$78,18,FALSE)</f>
        <v>0</v>
      </c>
      <c r="Y55" s="232">
        <f>VLOOKUP($D55,'Savings &amp; Cost'!$A$7:$R$78,18,FALSE)*$N55*Q55</f>
        <v>0</v>
      </c>
      <c r="Z55" s="184"/>
    </row>
    <row r="56" spans="1:26">
      <c r="A56" s="175" t="str">
        <f t="shared" si="15"/>
        <v>ECM-VAV-NR-Warehouse</v>
      </c>
      <c r="B56" s="176" t="s">
        <v>480</v>
      </c>
      <c r="C56" s="175" t="str">
        <f t="shared" si="16"/>
        <v>ECM-VAV-NR</v>
      </c>
      <c r="D56" s="175" t="str">
        <f t="shared" si="7"/>
        <v>ECM-VAV-NR-Warehouse-ElecHt</v>
      </c>
      <c r="E56" s="186" t="s">
        <v>440</v>
      </c>
      <c r="F56" s="189" t="s">
        <v>449</v>
      </c>
      <c r="G56" s="177" t="s">
        <v>471</v>
      </c>
      <c r="H56" s="189" t="s">
        <v>431</v>
      </c>
      <c r="I56" s="177" t="s">
        <v>463</v>
      </c>
      <c r="J56" s="177" t="s">
        <v>472</v>
      </c>
      <c r="K56" s="178">
        <v>18</v>
      </c>
      <c r="L56" s="180">
        <f t="shared" si="10"/>
        <v>6.6032630011973147E-3</v>
      </c>
      <c r="M56" s="180">
        <f t="shared" si="10"/>
        <v>6.3929137015483993E-3</v>
      </c>
      <c r="N56" s="180">
        <f t="shared" si="11"/>
        <v>0.30364464955032466</v>
      </c>
      <c r="O56" s="181">
        <f>VLOOKUP($D56,'Savings &amp; Cost'!$A$7:$R$78,13,FALSE)</f>
        <v>0.59320499999999998</v>
      </c>
      <c r="P56" s="181">
        <f>VLOOKUP($D56,'Savings &amp; Cost'!$A$7:$R$78,10,FALSE)</f>
        <v>0.24230296381278862</v>
      </c>
      <c r="Q56" s="179">
        <f t="shared" si="3"/>
        <v>0</v>
      </c>
      <c r="R56" s="183">
        <f t="shared" si="17"/>
        <v>0.18162271351024481</v>
      </c>
      <c r="S56" s="182">
        <f>MATCH(E56,[1]!BLDGTYPE,0)</f>
        <v>11</v>
      </c>
      <c r="T56" s="229">
        <f t="shared" si="8"/>
        <v>0</v>
      </c>
      <c r="U56" s="229">
        <f t="shared" si="9"/>
        <v>0</v>
      </c>
      <c r="V56" s="179">
        <f t="shared" si="13"/>
        <v>1</v>
      </c>
      <c r="W56" s="179">
        <f t="shared" si="14"/>
        <v>0.10087192274660353</v>
      </c>
      <c r="X56" s="232">
        <f>VLOOKUP($D56,'Savings &amp; Cost'!$A$7:$R$78,18,FALSE)</f>
        <v>0</v>
      </c>
      <c r="Y56" s="232">
        <f>VLOOKUP($D56,'Savings &amp; Cost'!$A$7:$R$78,18,FALSE)*$N56*Q56</f>
        <v>0</v>
      </c>
      <c r="Z56" s="184"/>
    </row>
    <row r="57" spans="1:26">
      <c r="A57" s="175" t="str">
        <f t="shared" si="15"/>
        <v>ECM-VAV-NR-Supermarket</v>
      </c>
      <c r="B57" s="176" t="s">
        <v>480</v>
      </c>
      <c r="C57" s="175" t="str">
        <f t="shared" si="16"/>
        <v>ECM-VAV-NR</v>
      </c>
      <c r="D57" s="175" t="str">
        <f t="shared" si="7"/>
        <v>ECM-VAV-NR-Supermarket-ElecHt</v>
      </c>
      <c r="E57" s="186" t="s">
        <v>441</v>
      </c>
      <c r="F57" s="189" t="s">
        <v>449</v>
      </c>
      <c r="G57" s="177" t="s">
        <v>471</v>
      </c>
      <c r="H57" s="189" t="s">
        <v>431</v>
      </c>
      <c r="I57" s="177" t="s">
        <v>463</v>
      </c>
      <c r="J57" s="177" t="s">
        <v>472</v>
      </c>
      <c r="K57" s="178">
        <v>18</v>
      </c>
      <c r="L57" s="180">
        <f t="shared" si="10"/>
        <v>6.234756715808213E-2</v>
      </c>
      <c r="M57" s="180">
        <f t="shared" si="10"/>
        <v>3.9182634298973458E-2</v>
      </c>
      <c r="N57" s="180">
        <f t="shared" si="11"/>
        <v>0.88455863187555051</v>
      </c>
      <c r="O57" s="181">
        <f>VLOOKUP($D57,'Savings &amp; Cost'!$A$7:$R$78,13,FALSE)</f>
        <v>0.59320499999999998</v>
      </c>
      <c r="P57" s="181">
        <f>VLOOKUP($D57,'Savings &amp; Cost'!$A$7:$R$78,10,FALSE)</f>
        <v>0.24230296381278862</v>
      </c>
      <c r="Q57" s="179">
        <f t="shared" si="3"/>
        <v>0</v>
      </c>
      <c r="R57" s="183">
        <f t="shared" si="17"/>
        <v>0.92147944946531313</v>
      </c>
      <c r="S57" s="182">
        <f>MATCH(E57,[1]!BLDGTYPE,0)</f>
        <v>12</v>
      </c>
      <c r="T57" s="229">
        <f t="shared" si="8"/>
        <v>0</v>
      </c>
      <c r="U57" s="229">
        <f t="shared" si="9"/>
        <v>0</v>
      </c>
      <c r="V57" s="179">
        <f t="shared" si="13"/>
        <v>0.70766579331774959</v>
      </c>
      <c r="W57" s="179">
        <f t="shared" si="14"/>
        <v>6.1675003194375045E-3</v>
      </c>
      <c r="X57" s="232">
        <f>VLOOKUP($D57,'Savings &amp; Cost'!$A$7:$R$78,18,FALSE)</f>
        <v>0</v>
      </c>
      <c r="Y57" s="232">
        <f>VLOOKUP($D57,'Savings &amp; Cost'!$A$7:$R$78,18,FALSE)*$N57*Q57</f>
        <v>0</v>
      </c>
      <c r="Z57" s="184"/>
    </row>
    <row r="58" spans="1:26">
      <c r="A58" s="175" t="str">
        <f t="shared" si="15"/>
        <v>ECM-VAV-NR-MiniMart</v>
      </c>
      <c r="B58" s="176" t="s">
        <v>480</v>
      </c>
      <c r="C58" s="175" t="str">
        <f t="shared" si="16"/>
        <v>ECM-VAV-NR</v>
      </c>
      <c r="D58" s="175" t="str">
        <f t="shared" si="7"/>
        <v>ECM-VAV-NR-MiniMart-ElecHt</v>
      </c>
      <c r="E58" s="186" t="s">
        <v>478</v>
      </c>
      <c r="F58" s="189" t="s">
        <v>449</v>
      </c>
      <c r="G58" s="177" t="s">
        <v>471</v>
      </c>
      <c r="H58" s="189" t="s">
        <v>431</v>
      </c>
      <c r="I58" s="177" t="s">
        <v>463</v>
      </c>
      <c r="J58" s="177" t="s">
        <v>472</v>
      </c>
      <c r="K58" s="178">
        <v>18</v>
      </c>
      <c r="L58" s="180">
        <f t="shared" si="10"/>
        <v>1.5743440192688529E-2</v>
      </c>
      <c r="M58" s="180">
        <f t="shared" si="10"/>
        <v>9.8940421863423066E-3</v>
      </c>
      <c r="N58" s="180">
        <f t="shared" si="11"/>
        <v>0.99620809267302346</v>
      </c>
      <c r="O58" s="181">
        <f>VLOOKUP($D58,'Savings &amp; Cost'!$A$7:$R$78,13,FALSE)</f>
        <v>0.59320499999999998</v>
      </c>
      <c r="P58" s="181">
        <f>VLOOKUP($D58,'Savings &amp; Cost'!$A$7:$R$78,10,FALSE)</f>
        <v>0.24230296381278862</v>
      </c>
      <c r="Q58" s="179">
        <f t="shared" si="3"/>
        <v>0</v>
      </c>
      <c r="R58" s="183">
        <f t="shared" si="17"/>
        <v>0.83868998628257874</v>
      </c>
      <c r="S58" s="182">
        <f>MATCH(E58,[1]!BLDGTYPE,0)</f>
        <v>13</v>
      </c>
      <c r="T58" s="229">
        <f t="shared" si="8"/>
        <v>0</v>
      </c>
      <c r="U58" s="229">
        <f t="shared" si="9"/>
        <v>0</v>
      </c>
      <c r="V58" s="179">
        <f t="shared" si="13"/>
        <v>0.29233420668225041</v>
      </c>
      <c r="W58" s="179">
        <f t="shared" si="14"/>
        <v>2.5477723102065148E-3</v>
      </c>
      <c r="X58" s="232">
        <f>VLOOKUP($D58,'Savings &amp; Cost'!$A$7:$R$78,18,FALSE)</f>
        <v>0</v>
      </c>
      <c r="Y58" s="232">
        <f>VLOOKUP($D58,'Savings &amp; Cost'!$A$7:$R$78,18,FALSE)*$N58*Q58</f>
        <v>0</v>
      </c>
      <c r="Z58" s="184"/>
    </row>
    <row r="59" spans="1:26">
      <c r="A59" s="175" t="str">
        <f t="shared" si="15"/>
        <v>ECM-VAV-NR-Restaurant</v>
      </c>
      <c r="B59" s="176" t="s">
        <v>480</v>
      </c>
      <c r="C59" s="175" t="str">
        <f t="shared" si="16"/>
        <v>ECM-VAV-NR</v>
      </c>
      <c r="D59" s="175" t="str">
        <f t="shared" si="7"/>
        <v>ECM-VAV-NR-Restaurant-ElecHt</v>
      </c>
      <c r="E59" s="186" t="s">
        <v>443</v>
      </c>
      <c r="F59" s="189" t="s">
        <v>449</v>
      </c>
      <c r="G59" s="177" t="s">
        <v>471</v>
      </c>
      <c r="H59" s="189" t="s">
        <v>431</v>
      </c>
      <c r="I59" s="177" t="s">
        <v>463</v>
      </c>
      <c r="J59" s="177" t="s">
        <v>472</v>
      </c>
      <c r="K59" s="178">
        <v>18</v>
      </c>
      <c r="L59" s="180">
        <f t="shared" si="10"/>
        <v>0.17629659459846331</v>
      </c>
      <c r="M59" s="180">
        <f t="shared" si="10"/>
        <v>3.0050555941853869E-2</v>
      </c>
      <c r="N59" s="180">
        <f t="shared" si="11"/>
        <v>0.88366906107173016</v>
      </c>
      <c r="O59" s="181">
        <f>VLOOKUP($D59,'Savings &amp; Cost'!$A$7:$R$78,13,FALSE)</f>
        <v>0.59320499999999998</v>
      </c>
      <c r="P59" s="181">
        <f>VLOOKUP($D59,'Savings &amp; Cost'!$A$7:$R$78,10,FALSE)</f>
        <v>0.24230296381278862</v>
      </c>
      <c r="Q59" s="179">
        <f t="shared" si="3"/>
        <v>0</v>
      </c>
      <c r="R59" s="183">
        <f t="shared" si="17"/>
        <v>0.99999997512427186</v>
      </c>
      <c r="S59" s="182">
        <f>MATCH(E59,[1]!BLDGTYPE,0)</f>
        <v>14</v>
      </c>
      <c r="T59" s="229">
        <f t="shared" si="8"/>
        <v>0</v>
      </c>
      <c r="U59" s="229">
        <f t="shared" si="9"/>
        <v>0</v>
      </c>
      <c r="V59" s="179">
        <f t="shared" si="13"/>
        <v>1</v>
      </c>
      <c r="W59" s="179">
        <f t="shared" si="14"/>
        <v>1.1693580853842011E-2</v>
      </c>
      <c r="X59" s="232">
        <f>VLOOKUP($D59,'Savings &amp; Cost'!$A$7:$R$78,18,FALSE)</f>
        <v>0</v>
      </c>
      <c r="Y59" s="232">
        <f>VLOOKUP($D59,'Savings &amp; Cost'!$A$7:$R$78,18,FALSE)*$N59*Q59</f>
        <v>0</v>
      </c>
      <c r="Z59" s="184"/>
    </row>
    <row r="60" spans="1:26">
      <c r="A60" s="175" t="str">
        <f t="shared" si="15"/>
        <v>ECM-VAV-NR-Lodging</v>
      </c>
      <c r="B60" s="176" t="s">
        <v>480</v>
      </c>
      <c r="C60" s="175" t="str">
        <f t="shared" si="16"/>
        <v>ECM-VAV-NR</v>
      </c>
      <c r="D60" s="175" t="str">
        <f t="shared" si="7"/>
        <v>ECM-VAV-NR-Lodging-ElecHt</v>
      </c>
      <c r="E60" s="186" t="s">
        <v>444</v>
      </c>
      <c r="F60" s="189" t="s">
        <v>449</v>
      </c>
      <c r="G60" s="177" t="s">
        <v>471</v>
      </c>
      <c r="H60" s="189" t="s">
        <v>431</v>
      </c>
      <c r="I60" s="177" t="s">
        <v>463</v>
      </c>
      <c r="J60" s="177" t="s">
        <v>472</v>
      </c>
      <c r="K60" s="178">
        <v>18</v>
      </c>
      <c r="L60" s="180">
        <f t="shared" si="10"/>
        <v>0.30379066782410608</v>
      </c>
      <c r="M60" s="180">
        <f t="shared" si="10"/>
        <v>0.44679184687802564</v>
      </c>
      <c r="N60" s="180">
        <f t="shared" si="11"/>
        <v>0.53617368361870132</v>
      </c>
      <c r="O60" s="181">
        <f>VLOOKUP($D60,'Savings &amp; Cost'!$A$7:$R$78,13,FALSE)</f>
        <v>0.59320499999999998</v>
      </c>
      <c r="P60" s="181">
        <f>VLOOKUP($D60,'Savings &amp; Cost'!$A$7:$R$78,10,FALSE)</f>
        <v>0.24230296381278862</v>
      </c>
      <c r="Q60" s="179">
        <f t="shared" si="3"/>
        <v>3.1992300477329191E-2</v>
      </c>
      <c r="R60" s="183">
        <f t="shared" si="17"/>
        <v>0.94438859080377269</v>
      </c>
      <c r="S60" s="182">
        <f>MATCH(E60,[1]!BLDGTYPE,0)</f>
        <v>15</v>
      </c>
      <c r="T60" s="229">
        <f t="shared" si="8"/>
        <v>1.4244549413199704E-2</v>
      </c>
      <c r="U60" s="229">
        <f t="shared" si="9"/>
        <v>5.8183874731265028E-3</v>
      </c>
      <c r="V60" s="179">
        <f t="shared" si="13"/>
        <v>1</v>
      </c>
      <c r="W60" s="179">
        <f t="shared" si="14"/>
        <v>2.3957473342185561E-2</v>
      </c>
      <c r="X60" s="232">
        <f>VLOOKUP($D60,'Savings &amp; Cost'!$A$7:$R$78,18,FALSE)</f>
        <v>0</v>
      </c>
      <c r="Y60" s="232">
        <f>VLOOKUP($D60,'Savings &amp; Cost'!$A$7:$R$78,18,FALSE)*$N60*Q60</f>
        <v>0</v>
      </c>
      <c r="Z60" s="184"/>
    </row>
    <row r="61" spans="1:26">
      <c r="A61" s="175" t="str">
        <f t="shared" si="15"/>
        <v>ECM-VAV-NR-Hospital</v>
      </c>
      <c r="B61" s="176" t="s">
        <v>480</v>
      </c>
      <c r="C61" s="175" t="str">
        <f t="shared" si="16"/>
        <v>ECM-VAV-NR</v>
      </c>
      <c r="D61" s="175" t="str">
        <f t="shared" si="7"/>
        <v>ECM-VAV-NR-Hospital-ElecHt</v>
      </c>
      <c r="E61" s="186" t="s">
        <v>445</v>
      </c>
      <c r="F61" s="189" t="s">
        <v>449</v>
      </c>
      <c r="G61" s="177" t="s">
        <v>471</v>
      </c>
      <c r="H61" s="189" t="s">
        <v>431</v>
      </c>
      <c r="I61" s="177" t="s">
        <v>463</v>
      </c>
      <c r="J61" s="177" t="s">
        <v>472</v>
      </c>
      <c r="K61" s="178">
        <v>18</v>
      </c>
      <c r="L61" s="180">
        <f t="shared" si="10"/>
        <v>0.01</v>
      </c>
      <c r="M61" s="180">
        <f t="shared" si="10"/>
        <v>0.08</v>
      </c>
      <c r="N61" s="180">
        <f t="shared" ref="N61:N82" si="18">VLOOKUP(N$9,V_POST2013,$S61,FALSE)</f>
        <v>0.74192623135844471</v>
      </c>
      <c r="O61" s="181">
        <f>VLOOKUP($D61,'Savings &amp; Cost'!$A$7:$R$78,13,FALSE)</f>
        <v>0.59320499999999998</v>
      </c>
      <c r="P61" s="181">
        <f>VLOOKUP($D61,'Savings &amp; Cost'!$A$7:$R$78,10,FALSE)</f>
        <v>0.24230296381278862</v>
      </c>
      <c r="Q61" s="179">
        <f t="shared" si="3"/>
        <v>0.33</v>
      </c>
      <c r="R61" s="183">
        <f t="shared" si="17"/>
        <v>0.95</v>
      </c>
      <c r="S61" s="182">
        <f>MATCH(E61,[1]!BLDGTYPE,0)</f>
        <v>16</v>
      </c>
      <c r="T61" s="229">
        <f t="shared" si="8"/>
        <v>1.76181885E-2</v>
      </c>
      <c r="U61" s="229">
        <f t="shared" si="9"/>
        <v>7.1963980252398229E-3</v>
      </c>
      <c r="V61" s="179">
        <f t="shared" ref="V61:V82" si="19">VLOOKUP($V$9,V_POST2013,$S61,FALSE)</f>
        <v>1</v>
      </c>
      <c r="W61" s="179">
        <f t="shared" ref="W61:W82" si="20">VLOOKUP($W$9,V_POST2013,$S61,FALSE)</f>
        <v>4.4965056377242296E-2</v>
      </c>
      <c r="X61" s="232">
        <f>VLOOKUP($D61,'Savings &amp; Cost'!$A$7:$R$78,18,FALSE)</f>
        <v>0</v>
      </c>
      <c r="Y61" s="232">
        <f>VLOOKUP($D61,'Savings &amp; Cost'!$A$7:$R$78,18,FALSE)*$N61*Q61</f>
        <v>0</v>
      </c>
      <c r="Z61" s="184"/>
    </row>
    <row r="62" spans="1:26">
      <c r="A62" s="175" t="str">
        <f t="shared" si="15"/>
        <v>ECM-VAV-NR-Residential Care</v>
      </c>
      <c r="B62" s="176" t="s">
        <v>480</v>
      </c>
      <c r="C62" s="175" t="str">
        <f t="shared" si="16"/>
        <v>ECM-VAV-NR</v>
      </c>
      <c r="D62" s="175" t="str">
        <f t="shared" si="7"/>
        <v>ECM-VAV-NR-Residential Care-ElecHt</v>
      </c>
      <c r="E62" s="186" t="s">
        <v>479</v>
      </c>
      <c r="F62" s="189" t="s">
        <v>449</v>
      </c>
      <c r="G62" s="177" t="s">
        <v>471</v>
      </c>
      <c r="H62" s="189" t="s">
        <v>431</v>
      </c>
      <c r="I62" s="177" t="s">
        <v>463</v>
      </c>
      <c r="J62" s="177" t="s">
        <v>472</v>
      </c>
      <c r="K62" s="178">
        <v>18</v>
      </c>
      <c r="L62" s="180">
        <f t="shared" si="10"/>
        <v>0.25457687604589124</v>
      </c>
      <c r="M62" s="180">
        <f t="shared" si="10"/>
        <v>0.33985691133471541</v>
      </c>
      <c r="N62" s="180">
        <f t="shared" si="18"/>
        <v>0.98575716289794368</v>
      </c>
      <c r="O62" s="181">
        <f>VLOOKUP($D62,'Savings &amp; Cost'!$A$7:$R$78,13,FALSE)</f>
        <v>0.59320499999999998</v>
      </c>
      <c r="P62" s="181">
        <f>VLOOKUP($D62,'Savings &amp; Cost'!$A$7:$R$78,10,FALSE)</f>
        <v>0.24230296381278862</v>
      </c>
      <c r="Q62" s="179">
        <f t="shared" si="3"/>
        <v>2.5191285207445461E-2</v>
      </c>
      <c r="R62" s="183">
        <f t="shared" si="17"/>
        <v>0.8423386600487599</v>
      </c>
      <c r="S62" s="182">
        <f>MATCH(E62,[1]!BLDGTYPE,0)</f>
        <v>17</v>
      </c>
      <c r="T62" s="229">
        <f t="shared" si="8"/>
        <v>8.8829785703545289E-3</v>
      </c>
      <c r="U62" s="229">
        <f t="shared" si="9"/>
        <v>3.628378107201373E-3</v>
      </c>
      <c r="V62" s="179">
        <f t="shared" si="19"/>
        <v>1</v>
      </c>
      <c r="W62" s="179">
        <f t="shared" si="20"/>
        <v>5.827742495837801E-2</v>
      </c>
      <c r="X62" s="232">
        <f>VLOOKUP($D62,'Savings &amp; Cost'!$A$7:$R$78,18,FALSE)</f>
        <v>0</v>
      </c>
      <c r="Y62" s="232">
        <f>VLOOKUP($D62,'Savings &amp; Cost'!$A$7:$R$78,18,FALSE)*$N62*Q62</f>
        <v>0</v>
      </c>
      <c r="Z62" s="184"/>
    </row>
    <row r="63" spans="1:26">
      <c r="A63" s="175" t="str">
        <f t="shared" si="15"/>
        <v>ECM-VAV-NR-Assembly</v>
      </c>
      <c r="B63" s="176" t="s">
        <v>480</v>
      </c>
      <c r="C63" s="175" t="str">
        <f t="shared" si="16"/>
        <v>ECM-VAV-NR</v>
      </c>
      <c r="D63" s="175" t="str">
        <f t="shared" si="7"/>
        <v>ECM-VAV-NR-Assembly-ElecHt</v>
      </c>
      <c r="E63" s="186" t="s">
        <v>447</v>
      </c>
      <c r="F63" s="189" t="s">
        <v>449</v>
      </c>
      <c r="G63" s="177" t="s">
        <v>471</v>
      </c>
      <c r="H63" s="189" t="s">
        <v>431</v>
      </c>
      <c r="I63" s="177" t="s">
        <v>463</v>
      </c>
      <c r="J63" s="177" t="s">
        <v>472</v>
      </c>
      <c r="K63" s="178">
        <v>18</v>
      </c>
      <c r="L63" s="180">
        <f t="shared" si="10"/>
        <v>0.11544418737164447</v>
      </c>
      <c r="M63" s="180">
        <f t="shared" si="10"/>
        <v>0.10640191237323121</v>
      </c>
      <c r="N63" s="180">
        <f t="shared" si="18"/>
        <v>0.98575716289794368</v>
      </c>
      <c r="O63" s="181">
        <f>VLOOKUP($D63,'Savings &amp; Cost'!$A$7:$R$78,13,FALSE)</f>
        <v>0.59320499999999998</v>
      </c>
      <c r="P63" s="181">
        <f>VLOOKUP($D63,'Savings &amp; Cost'!$A$7:$R$78,10,FALSE)</f>
        <v>0.24230296381278862</v>
      </c>
      <c r="Q63" s="179">
        <f t="shared" si="3"/>
        <v>0.15375982167586399</v>
      </c>
      <c r="R63" s="183">
        <f t="shared" si="17"/>
        <v>0.91177234717447209</v>
      </c>
      <c r="S63" s="182">
        <f>MATCH(E63,[1]!BLDGTYPE,0)</f>
        <v>18</v>
      </c>
      <c r="T63" s="229">
        <f t="shared" si="8"/>
        <v>2.0234825683031938E-2</v>
      </c>
      <c r="U63" s="229">
        <f t="shared" si="9"/>
        <v>8.2652004538629545E-3</v>
      </c>
      <c r="V63" s="179">
        <f t="shared" si="19"/>
        <v>1</v>
      </c>
      <c r="W63" s="179">
        <f t="shared" si="20"/>
        <v>9.0984350406775827E-2</v>
      </c>
      <c r="X63" s="232">
        <f>VLOOKUP($D63,'Savings &amp; Cost'!$A$7:$R$78,18,FALSE)</f>
        <v>0</v>
      </c>
      <c r="Y63" s="232">
        <f>VLOOKUP($D63,'Savings &amp; Cost'!$A$7:$R$78,18,FALSE)*$N63*Q63</f>
        <v>0</v>
      </c>
      <c r="Z63" s="184"/>
    </row>
    <row r="64" spans="1:26">
      <c r="A64" s="175" t="str">
        <f t="shared" si="15"/>
        <v>ECM-VAV-NR-Other</v>
      </c>
      <c r="B64" s="176" t="s">
        <v>480</v>
      </c>
      <c r="C64" s="175" t="str">
        <f t="shared" si="16"/>
        <v>ECM-VAV-NR</v>
      </c>
      <c r="D64" s="175" t="str">
        <f t="shared" si="7"/>
        <v>ECM-VAV-NR-Other-ElecHt</v>
      </c>
      <c r="E64" s="186" t="s">
        <v>448</v>
      </c>
      <c r="F64" s="189" t="s">
        <v>449</v>
      </c>
      <c r="G64" s="177" t="s">
        <v>471</v>
      </c>
      <c r="H64" s="189" t="s">
        <v>431</v>
      </c>
      <c r="I64" s="177" t="s">
        <v>463</v>
      </c>
      <c r="J64" s="177" t="s">
        <v>472</v>
      </c>
      <c r="K64" s="178">
        <v>18</v>
      </c>
      <c r="L64" s="180">
        <f t="shared" si="10"/>
        <v>0.104888819250398</v>
      </c>
      <c r="M64" s="180">
        <f t="shared" si="10"/>
        <v>0.16939513747697868</v>
      </c>
      <c r="N64" s="180">
        <f t="shared" si="18"/>
        <v>0.6783643954380898</v>
      </c>
      <c r="O64" s="181">
        <f>VLOOKUP($D64,'Savings &amp; Cost'!$A$7:$R$78,13,FALSE)</f>
        <v>0.59320499999999998</v>
      </c>
      <c r="P64" s="181">
        <f>VLOOKUP($D64,'Savings &amp; Cost'!$A$7:$R$78,10,FALSE)</f>
        <v>0.24230296381278862</v>
      </c>
      <c r="Q64" s="179">
        <f t="shared" si="3"/>
        <v>0.18076091596327465</v>
      </c>
      <c r="R64" s="183">
        <f t="shared" si="17"/>
        <v>0.87717751610580841</v>
      </c>
      <c r="S64" s="182">
        <f>MATCH(E64,[1]!BLDGTYPE,0)</f>
        <v>19</v>
      </c>
      <c r="T64" s="229">
        <f t="shared" si="8"/>
        <v>2.9410996679425254E-2</v>
      </c>
      <c r="U64" s="229">
        <f t="shared" si="9"/>
        <v>1.2013337150079354E-2</v>
      </c>
      <c r="V64" s="179">
        <f t="shared" si="19"/>
        <v>1</v>
      </c>
      <c r="W64" s="179">
        <f t="shared" si="20"/>
        <v>0.21334717399999265</v>
      </c>
      <c r="X64" s="232">
        <f>VLOOKUP($D64,'Savings &amp; Cost'!$A$7:$R$78,18,FALSE)</f>
        <v>0</v>
      </c>
      <c r="Y64" s="232">
        <f>VLOOKUP($D64,'Savings &amp; Cost'!$A$7:$R$78,18,FALSE)*$N64*Q64</f>
        <v>0</v>
      </c>
      <c r="Z64" s="184"/>
    </row>
    <row r="65" spans="1:26">
      <c r="A65" s="175" t="str">
        <f t="shared" si="15"/>
        <v>ECM-VAV-NR-Large Off</v>
      </c>
      <c r="B65" s="176" t="s">
        <v>480</v>
      </c>
      <c r="C65" s="175" t="str">
        <f t="shared" si="16"/>
        <v>ECM-VAV-NR</v>
      </c>
      <c r="D65" s="175" t="str">
        <f t="shared" si="7"/>
        <v>ECM-VAV-NR-Large Off-GasHt</v>
      </c>
      <c r="E65" s="186" t="s">
        <v>429</v>
      </c>
      <c r="F65" s="189" t="s">
        <v>449</v>
      </c>
      <c r="G65" s="177" t="s">
        <v>471</v>
      </c>
      <c r="H65" s="189" t="s">
        <v>450</v>
      </c>
      <c r="I65" s="177" t="s">
        <v>463</v>
      </c>
      <c r="J65" s="177" t="s">
        <v>472</v>
      </c>
      <c r="K65" s="178">
        <v>18</v>
      </c>
      <c r="L65" s="180">
        <f t="shared" si="10"/>
        <v>0.25019659511212627</v>
      </c>
      <c r="M65" s="180">
        <f t="shared" si="10"/>
        <v>0.20943280302167308</v>
      </c>
      <c r="N65" s="180">
        <f t="shared" si="18"/>
        <v>0.80872784176745371</v>
      </c>
      <c r="O65" s="181">
        <f>VLOOKUP($D65,'Savings &amp; Cost'!$A$7:$R$78,13,FALSE)</f>
        <v>0.90060000000000007</v>
      </c>
      <c r="P65" s="181">
        <f>VLOOKUP($D65,'Savings &amp; Cost'!$A$7:$R$78,10,FALSE)</f>
        <v>0.24230296381278862</v>
      </c>
      <c r="Q65" s="179">
        <f t="shared" si="3"/>
        <v>0.51262713316969566</v>
      </c>
      <c r="R65" s="183">
        <f t="shared" si="17"/>
        <v>0.95128694884061893</v>
      </c>
      <c r="S65" s="182">
        <f>MATCH(E65,[1]!BLDGTYPE,0)</f>
        <v>2</v>
      </c>
      <c r="T65" s="229">
        <f t="shared" si="8"/>
        <v>0.37336699703681242</v>
      </c>
      <c r="U65" s="229">
        <f t="shared" si="9"/>
        <v>0.10045295355529682</v>
      </c>
      <c r="V65" s="179">
        <f t="shared" si="19"/>
        <v>0.49844828664156315</v>
      </c>
      <c r="W65" s="179">
        <f t="shared" si="20"/>
        <v>0.15073291148870363</v>
      </c>
      <c r="X65" s="232">
        <f>VLOOKUP($D65,'Savings &amp; Cost'!$A$7:$R$78,18,FALSE)</f>
        <v>-1.3110396749999999E-2</v>
      </c>
      <c r="Y65" s="232">
        <f>VLOOKUP($D65,'Savings &amp; Cost'!$A$7:$R$78,18,FALSE)*$N65*Q65</f>
        <v>-5.4352536803338718E-3</v>
      </c>
      <c r="Z65" s="184"/>
    </row>
    <row r="66" spans="1:26">
      <c r="A66" s="175" t="str">
        <f t="shared" si="15"/>
        <v>ECM-VAV-NR-Medium Off</v>
      </c>
      <c r="B66" s="176" t="s">
        <v>480</v>
      </c>
      <c r="C66" s="175" t="str">
        <f t="shared" si="16"/>
        <v>ECM-VAV-NR</v>
      </c>
      <c r="D66" s="175" t="str">
        <f t="shared" si="7"/>
        <v>ECM-VAV-NR-Medium Off-GasHt</v>
      </c>
      <c r="E66" s="186" t="s">
        <v>432</v>
      </c>
      <c r="F66" s="189" t="s">
        <v>449</v>
      </c>
      <c r="G66" s="177" t="s">
        <v>471</v>
      </c>
      <c r="H66" s="189" t="s">
        <v>450</v>
      </c>
      <c r="I66" s="177" t="s">
        <v>463</v>
      </c>
      <c r="J66" s="177" t="s">
        <v>472</v>
      </c>
      <c r="K66" s="178">
        <v>18</v>
      </c>
      <c r="L66" s="180">
        <f t="shared" si="10"/>
        <v>0.26438753033308959</v>
      </c>
      <c r="M66" s="180">
        <f t="shared" si="10"/>
        <v>0.22131165109110185</v>
      </c>
      <c r="N66" s="180">
        <f t="shared" si="18"/>
        <v>0.93108561158422598</v>
      </c>
      <c r="O66" s="181">
        <f>VLOOKUP($D66,'Savings &amp; Cost'!$A$7:$R$78,13,FALSE)</f>
        <v>0.90060000000000007</v>
      </c>
      <c r="P66" s="181">
        <f>VLOOKUP($D66,'Savings &amp; Cost'!$A$7:$R$78,10,FALSE)</f>
        <v>0.24230296381278862</v>
      </c>
      <c r="Q66" s="179">
        <f t="shared" si="3"/>
        <v>4.1499660445302379E-2</v>
      </c>
      <c r="R66" s="183">
        <f t="shared" si="17"/>
        <v>0.97665874571205136</v>
      </c>
      <c r="S66" s="182">
        <f>MATCH(E66,[1]!BLDGTYPE,0)</f>
        <v>3</v>
      </c>
      <c r="T66" s="229">
        <f t="shared" si="8"/>
        <v>3.4798946895662625E-2</v>
      </c>
      <c r="U66" s="229">
        <f t="shared" si="9"/>
        <v>9.3625227297167365E-3</v>
      </c>
      <c r="V66" s="179">
        <f t="shared" si="19"/>
        <v>0.39725857197361958</v>
      </c>
      <c r="W66" s="179">
        <f t="shared" si="20"/>
        <v>0.12013270538231059</v>
      </c>
      <c r="X66" s="232">
        <f>VLOOKUP($D66,'Savings &amp; Cost'!$A$7:$R$78,18,FALSE)</f>
        <v>-1.3110396749999999E-2</v>
      </c>
      <c r="Y66" s="232">
        <f>VLOOKUP($D66,'Savings &amp; Cost'!$A$7:$R$78,18,FALSE)*$N66*Q66</f>
        <v>-5.0658227879671087E-4</v>
      </c>
      <c r="Z66" s="184"/>
    </row>
    <row r="67" spans="1:26">
      <c r="A67" s="175" t="str">
        <f t="shared" si="15"/>
        <v>ECM-VAV-NR-Small Off</v>
      </c>
      <c r="B67" s="176" t="s">
        <v>480</v>
      </c>
      <c r="C67" s="175" t="str">
        <f t="shared" si="16"/>
        <v>ECM-VAV-NR</v>
      </c>
      <c r="D67" s="175" t="str">
        <f t="shared" si="7"/>
        <v>ECM-VAV-NR-Small Off-GasHt</v>
      </c>
      <c r="E67" s="186" t="s">
        <v>433</v>
      </c>
      <c r="F67" s="189" t="s">
        <v>449</v>
      </c>
      <c r="G67" s="177" t="s">
        <v>471</v>
      </c>
      <c r="H67" s="189" t="s">
        <v>450</v>
      </c>
      <c r="I67" s="177" t="s">
        <v>463</v>
      </c>
      <c r="J67" s="177" t="s">
        <v>472</v>
      </c>
      <c r="K67" s="178">
        <v>18</v>
      </c>
      <c r="L67" s="180">
        <f t="shared" si="10"/>
        <v>0.36604865261376096</v>
      </c>
      <c r="M67" s="180">
        <f t="shared" si="10"/>
        <v>0.30640942705415353</v>
      </c>
      <c r="N67" s="180">
        <f t="shared" si="18"/>
        <v>0.65879042006554966</v>
      </c>
      <c r="O67" s="181">
        <f>VLOOKUP($D67,'Savings &amp; Cost'!$A$7:$R$78,13,FALSE)</f>
        <v>0.90060000000000007</v>
      </c>
      <c r="P67" s="181">
        <f>VLOOKUP($D67,'Savings &amp; Cost'!$A$7:$R$78,10,FALSE)</f>
        <v>0.24230296381278862</v>
      </c>
      <c r="Q67" s="179">
        <f t="shared" si="3"/>
        <v>0</v>
      </c>
      <c r="R67" s="183">
        <f t="shared" si="17"/>
        <v>0.91122609210258287</v>
      </c>
      <c r="S67" s="182">
        <f>MATCH(E67,[1]!BLDGTYPE,0)</f>
        <v>4</v>
      </c>
      <c r="T67" s="229">
        <f t="shared" si="8"/>
        <v>0</v>
      </c>
      <c r="U67" s="229">
        <f t="shared" si="9"/>
        <v>0</v>
      </c>
      <c r="V67" s="179">
        <f t="shared" si="19"/>
        <v>0.10429314138481716</v>
      </c>
      <c r="W67" s="179">
        <f t="shared" si="20"/>
        <v>3.1538695729415013E-2</v>
      </c>
      <c r="X67" s="232">
        <f>VLOOKUP($D67,'Savings &amp; Cost'!$A$7:$R$78,18,FALSE)</f>
        <v>-1.3110396749999999E-2</v>
      </c>
      <c r="Y67" s="232">
        <f>VLOOKUP($D67,'Savings &amp; Cost'!$A$7:$R$78,18,FALSE)*$N67*Q67</f>
        <v>0</v>
      </c>
      <c r="Z67" s="184"/>
    </row>
    <row r="68" spans="1:26">
      <c r="A68" s="175" t="str">
        <f t="shared" si="15"/>
        <v>ECM-VAV-NR-Xlarge Ret</v>
      </c>
      <c r="B68" s="176" t="s">
        <v>480</v>
      </c>
      <c r="C68" s="175" t="str">
        <f t="shared" si="16"/>
        <v>ECM-VAV-NR</v>
      </c>
      <c r="D68" s="175" t="str">
        <f t="shared" si="7"/>
        <v>ECM-VAV-NR-Xlarge Ret-GasHt</v>
      </c>
      <c r="E68" s="186" t="s">
        <v>473</v>
      </c>
      <c r="F68" s="189" t="s">
        <v>449</v>
      </c>
      <c r="G68" s="177" t="s">
        <v>471</v>
      </c>
      <c r="H68" s="189" t="s">
        <v>450</v>
      </c>
      <c r="I68" s="177" t="s">
        <v>463</v>
      </c>
      <c r="J68" s="177" t="s">
        <v>472</v>
      </c>
      <c r="K68" s="178">
        <v>18</v>
      </c>
      <c r="L68" s="180">
        <f t="shared" si="10"/>
        <v>3.0936818226183656E-2</v>
      </c>
      <c r="M68" s="180">
        <f t="shared" si="10"/>
        <v>5.2995881766435368E-2</v>
      </c>
      <c r="N68" s="180">
        <f t="shared" si="18"/>
        <v>0.30364464955032466</v>
      </c>
      <c r="O68" s="181">
        <f>VLOOKUP($D68,'Savings &amp; Cost'!$A$7:$R$78,13,FALSE)</f>
        <v>0.90060000000000007</v>
      </c>
      <c r="P68" s="181">
        <f>VLOOKUP($D68,'Savings &amp; Cost'!$A$7:$R$78,10,FALSE)</f>
        <v>0.24230296381278862</v>
      </c>
      <c r="Q68" s="179">
        <f t="shared" si="3"/>
        <v>2.6890823009043455E-2</v>
      </c>
      <c r="R68" s="183">
        <f t="shared" si="17"/>
        <v>0.98608503921852686</v>
      </c>
      <c r="S68" s="182">
        <f>MATCH(E68,[1]!BLDGTYPE,0)</f>
        <v>5</v>
      </c>
      <c r="T68" s="229">
        <f t="shared" si="8"/>
        <v>7.3536282285479463E-3</v>
      </c>
      <c r="U68" s="229">
        <f t="shared" si="9"/>
        <v>1.9784653725900001E-3</v>
      </c>
      <c r="V68" s="179">
        <f t="shared" si="19"/>
        <v>0.29289805028089561</v>
      </c>
      <c r="W68" s="179">
        <f t="shared" si="20"/>
        <v>2.6820893655991742E-2</v>
      </c>
      <c r="X68" s="232">
        <f>VLOOKUP($D68,'Savings &amp; Cost'!$A$7:$R$78,18,FALSE)</f>
        <v>-1.3110396749999999E-2</v>
      </c>
      <c r="Y68" s="232">
        <f>VLOOKUP($D68,'Savings &amp; Cost'!$A$7:$R$78,18,FALSE)*$N68*Q68</f>
        <v>-1.0704972643600183E-4</v>
      </c>
      <c r="Z68" s="184"/>
    </row>
    <row r="69" spans="1:26">
      <c r="A69" s="175" t="str">
        <f t="shared" si="15"/>
        <v>ECM-VAV-NR-Large Ret</v>
      </c>
      <c r="B69" s="176" t="s">
        <v>480</v>
      </c>
      <c r="C69" s="175" t="str">
        <f t="shared" si="16"/>
        <v>ECM-VAV-NR</v>
      </c>
      <c r="D69" s="175" t="str">
        <f t="shared" si="7"/>
        <v>ECM-VAV-NR-Large Ret-GasHt</v>
      </c>
      <c r="E69" s="186" t="s">
        <v>474</v>
      </c>
      <c r="F69" s="189" t="s">
        <v>449</v>
      </c>
      <c r="G69" s="177" t="s">
        <v>471</v>
      </c>
      <c r="H69" s="189" t="s">
        <v>450</v>
      </c>
      <c r="I69" s="177" t="s">
        <v>463</v>
      </c>
      <c r="J69" s="177" t="s">
        <v>472</v>
      </c>
      <c r="K69" s="178">
        <v>18</v>
      </c>
      <c r="L69" s="180">
        <f t="shared" si="10"/>
        <v>6.1838210373840949E-3</v>
      </c>
      <c r="M69" s="180">
        <f t="shared" si="10"/>
        <v>1.0593107738682607E-2</v>
      </c>
      <c r="N69" s="180">
        <f t="shared" si="18"/>
        <v>0.20980203614718312</v>
      </c>
      <c r="O69" s="181">
        <f>VLOOKUP($D69,'Savings &amp; Cost'!$A$7:$R$78,13,FALSE)</f>
        <v>0.90060000000000007</v>
      </c>
      <c r="P69" s="181">
        <f>VLOOKUP($D69,'Savings &amp; Cost'!$A$7:$R$78,10,FALSE)</f>
        <v>0.24230296381278862</v>
      </c>
      <c r="Q69" s="179">
        <f t="shared" si="3"/>
        <v>0</v>
      </c>
      <c r="R69" s="183">
        <f t="shared" si="17"/>
        <v>0.77181511362305244</v>
      </c>
      <c r="S69" s="182">
        <f>MATCH(E69,[1]!BLDGTYPE,0)</f>
        <v>6</v>
      </c>
      <c r="T69" s="229">
        <f t="shared" si="8"/>
        <v>0</v>
      </c>
      <c r="U69" s="229">
        <f t="shared" si="9"/>
        <v>0</v>
      </c>
      <c r="V69" s="179">
        <f t="shared" si="19"/>
        <v>0.11837446567671327</v>
      </c>
      <c r="W69" s="179">
        <f t="shared" si="20"/>
        <v>1.0839638408159987E-2</v>
      </c>
      <c r="X69" s="232">
        <f>VLOOKUP($D69,'Savings &amp; Cost'!$A$7:$R$78,18,FALSE)</f>
        <v>-1.3110396749999999E-2</v>
      </c>
      <c r="Y69" s="232">
        <f>VLOOKUP($D69,'Savings &amp; Cost'!$A$7:$R$78,18,FALSE)*$N69*Q69</f>
        <v>0</v>
      </c>
      <c r="Z69" s="184"/>
    </row>
    <row r="70" spans="1:26">
      <c r="A70" s="175" t="str">
        <f t="shared" si="15"/>
        <v>ECM-VAV-NR-Medium Ret</v>
      </c>
      <c r="B70" s="176" t="s">
        <v>480</v>
      </c>
      <c r="C70" s="175" t="str">
        <f t="shared" si="16"/>
        <v>ECM-VAV-NR</v>
      </c>
      <c r="D70" s="175" t="str">
        <f t="shared" si="7"/>
        <v>ECM-VAV-NR-Medium Ret-GasHt</v>
      </c>
      <c r="E70" s="186" t="s">
        <v>475</v>
      </c>
      <c r="F70" s="189" t="s">
        <v>449</v>
      </c>
      <c r="G70" s="177" t="s">
        <v>471</v>
      </c>
      <c r="H70" s="189" t="s">
        <v>450</v>
      </c>
      <c r="I70" s="177" t="s">
        <v>463</v>
      </c>
      <c r="J70" s="177" t="s">
        <v>472</v>
      </c>
      <c r="K70" s="178">
        <v>18</v>
      </c>
      <c r="L70" s="180">
        <f t="shared" si="10"/>
        <v>7.0087501474297986E-2</v>
      </c>
      <c r="M70" s="180">
        <f t="shared" si="10"/>
        <v>0.12006240959495594</v>
      </c>
      <c r="N70" s="180">
        <f t="shared" si="18"/>
        <v>0.42422729730852854</v>
      </c>
      <c r="O70" s="181">
        <f>VLOOKUP($D70,'Savings &amp; Cost'!$A$7:$R$78,13,FALSE)</f>
        <v>0.90060000000000007</v>
      </c>
      <c r="P70" s="181">
        <f>VLOOKUP($D70,'Savings &amp; Cost'!$A$7:$R$78,10,FALSE)</f>
        <v>0.24230296381278862</v>
      </c>
      <c r="Q70" s="179">
        <f t="shared" si="3"/>
        <v>0</v>
      </c>
      <c r="R70" s="183">
        <f t="shared" si="17"/>
        <v>0.90527535536267667</v>
      </c>
      <c r="S70" s="182">
        <f>MATCH(E70,[1]!BLDGTYPE,0)</f>
        <v>7</v>
      </c>
      <c r="T70" s="229">
        <f t="shared" si="8"/>
        <v>0</v>
      </c>
      <c r="U70" s="229">
        <f t="shared" si="9"/>
        <v>0</v>
      </c>
      <c r="V70" s="179">
        <f t="shared" si="19"/>
        <v>0.44658380004081855</v>
      </c>
      <c r="W70" s="179">
        <f t="shared" si="20"/>
        <v>4.0894012773033235E-2</v>
      </c>
      <c r="X70" s="232">
        <f>VLOOKUP($D70,'Savings &amp; Cost'!$A$7:$R$78,18,FALSE)</f>
        <v>-1.3110396749999999E-2</v>
      </c>
      <c r="Y70" s="232">
        <f>VLOOKUP($D70,'Savings &amp; Cost'!$A$7:$R$78,18,FALSE)*$N70*Q70</f>
        <v>0</v>
      </c>
      <c r="Z70" s="184"/>
    </row>
    <row r="71" spans="1:26">
      <c r="A71" s="175" t="str">
        <f t="shared" si="15"/>
        <v>ECM-VAV-NR-Small Ret</v>
      </c>
      <c r="B71" s="176" t="s">
        <v>480</v>
      </c>
      <c r="C71" s="175" t="str">
        <f t="shared" si="16"/>
        <v>ECM-VAV-NR</v>
      </c>
      <c r="D71" s="175" t="str">
        <f t="shared" si="7"/>
        <v>ECM-VAV-NR-Small Ret-GasHt</v>
      </c>
      <c r="E71" s="186" t="s">
        <v>476</v>
      </c>
      <c r="F71" s="189" t="s">
        <v>449</v>
      </c>
      <c r="G71" s="177" t="s">
        <v>471</v>
      </c>
      <c r="H71" s="189" t="s">
        <v>450</v>
      </c>
      <c r="I71" s="177" t="s">
        <v>463</v>
      </c>
      <c r="J71" s="177" t="s">
        <v>472</v>
      </c>
      <c r="K71" s="178">
        <v>18</v>
      </c>
      <c r="L71" s="180">
        <f t="shared" si="10"/>
        <v>0.15953648329356207</v>
      </c>
      <c r="M71" s="180">
        <f t="shared" si="10"/>
        <v>0.2732917310450087</v>
      </c>
      <c r="N71" s="180">
        <f t="shared" si="18"/>
        <v>0.44747439425166918</v>
      </c>
      <c r="O71" s="181">
        <f>VLOOKUP($D71,'Savings &amp; Cost'!$A$7:$R$78,13,FALSE)</f>
        <v>0.90060000000000007</v>
      </c>
      <c r="P71" s="181">
        <f>VLOOKUP($D71,'Savings &amp; Cost'!$A$7:$R$78,10,FALSE)</f>
        <v>0.24230296381278862</v>
      </c>
      <c r="Q71" s="179">
        <f t="shared" si="3"/>
        <v>0</v>
      </c>
      <c r="R71" s="183">
        <f t="shared" si="17"/>
        <v>0.53668215741883951</v>
      </c>
      <c r="S71" s="182">
        <f>MATCH(E71,[1]!BLDGTYPE,0)</f>
        <v>8</v>
      </c>
      <c r="T71" s="229">
        <f t="shared" si="8"/>
        <v>0</v>
      </c>
      <c r="U71" s="229">
        <f t="shared" si="9"/>
        <v>0</v>
      </c>
      <c r="V71" s="179">
        <f t="shared" si="19"/>
        <v>0.14214368400157257</v>
      </c>
      <c r="W71" s="179">
        <f t="shared" si="20"/>
        <v>1.3016203517984767E-2</v>
      </c>
      <c r="X71" s="232">
        <f>VLOOKUP($D71,'Savings &amp; Cost'!$A$7:$R$78,18,FALSE)</f>
        <v>-1.3110396749999999E-2</v>
      </c>
      <c r="Y71" s="232">
        <f>VLOOKUP($D71,'Savings &amp; Cost'!$A$7:$R$78,18,FALSE)*$N71*Q71</f>
        <v>0</v>
      </c>
      <c r="Z71" s="184"/>
    </row>
    <row r="72" spans="1:26">
      <c r="A72" s="175" t="str">
        <f t="shared" si="15"/>
        <v>ECM-VAV-NR-School K-12</v>
      </c>
      <c r="B72" s="176" t="s">
        <v>480</v>
      </c>
      <c r="C72" s="175" t="str">
        <f t="shared" si="16"/>
        <v>ECM-VAV-NR</v>
      </c>
      <c r="D72" s="175" t="str">
        <f t="shared" si="7"/>
        <v>ECM-VAV-NR-School K-12-GasHt</v>
      </c>
      <c r="E72" s="186" t="s">
        <v>477</v>
      </c>
      <c r="F72" s="189" t="s">
        <v>449</v>
      </c>
      <c r="G72" s="177" t="s">
        <v>471</v>
      </c>
      <c r="H72" s="189" t="s">
        <v>450</v>
      </c>
      <c r="I72" s="177" t="s">
        <v>463</v>
      </c>
      <c r="J72" s="177" t="s">
        <v>472</v>
      </c>
      <c r="K72" s="178">
        <v>18</v>
      </c>
      <c r="L72" s="180">
        <f t="shared" si="10"/>
        <v>9.3852833881965178E-2</v>
      </c>
      <c r="M72" s="180">
        <f t="shared" si="10"/>
        <v>5.8369343906151915E-2</v>
      </c>
      <c r="N72" s="180">
        <f t="shared" si="18"/>
        <v>0.53090550528653346</v>
      </c>
      <c r="O72" s="181">
        <f>VLOOKUP($D72,'Savings &amp; Cost'!$A$7:$R$78,13,FALSE)</f>
        <v>0.90060000000000007</v>
      </c>
      <c r="P72" s="181">
        <f>VLOOKUP($D72,'Savings &amp; Cost'!$A$7:$R$78,10,FALSE)</f>
        <v>0.24230296381278862</v>
      </c>
      <c r="Q72" s="179">
        <f t="shared" si="3"/>
        <v>0.10981313781515661</v>
      </c>
      <c r="R72" s="183">
        <f t="shared" si="17"/>
        <v>0.96128535178408803</v>
      </c>
      <c r="S72" s="182">
        <f>MATCH(E72,[1]!BLDGTYPE,0)</f>
        <v>9</v>
      </c>
      <c r="T72" s="229">
        <f t="shared" si="8"/>
        <v>5.2505339716621233E-2</v>
      </c>
      <c r="U72" s="229">
        <f t="shared" si="9"/>
        <v>1.4126359570658059E-2</v>
      </c>
      <c r="V72" s="179">
        <f t="shared" si="19"/>
        <v>0.58044164275770982</v>
      </c>
      <c r="W72" s="179">
        <f t="shared" si="20"/>
        <v>3.0886857559635036E-2</v>
      </c>
      <c r="X72" s="232">
        <f>VLOOKUP($D72,'Savings &amp; Cost'!$A$7:$R$78,18,FALSE)</f>
        <v>-1.3110396749999999E-2</v>
      </c>
      <c r="Y72" s="232">
        <f>VLOOKUP($D72,'Savings &amp; Cost'!$A$7:$R$78,18,FALSE)*$N72*Q72</f>
        <v>-7.6434136706466445E-4</v>
      </c>
      <c r="Z72" s="184"/>
    </row>
    <row r="73" spans="1:26">
      <c r="A73" s="175" t="str">
        <f t="shared" si="15"/>
        <v>ECM-VAV-NR-University</v>
      </c>
      <c r="B73" s="176" t="s">
        <v>480</v>
      </c>
      <c r="C73" s="175" t="str">
        <f t="shared" si="16"/>
        <v>ECM-VAV-NR</v>
      </c>
      <c r="D73" s="175" t="str">
        <f t="shared" si="7"/>
        <v>ECM-VAV-NR-University-GasHt</v>
      </c>
      <c r="E73" s="186" t="s">
        <v>439</v>
      </c>
      <c r="F73" s="189" t="s">
        <v>449</v>
      </c>
      <c r="G73" s="177" t="s">
        <v>471</v>
      </c>
      <c r="H73" s="189" t="s">
        <v>450</v>
      </c>
      <c r="I73" s="177" t="s">
        <v>463</v>
      </c>
      <c r="J73" s="177" t="s">
        <v>472</v>
      </c>
      <c r="K73" s="178">
        <v>18</v>
      </c>
      <c r="L73" s="180">
        <f t="shared" si="10"/>
        <v>0.1</v>
      </c>
      <c r="M73" s="180">
        <f t="shared" si="10"/>
        <v>0.1</v>
      </c>
      <c r="N73" s="180">
        <f t="shared" si="18"/>
        <v>0.73038501205930684</v>
      </c>
      <c r="O73" s="181">
        <f>VLOOKUP($D73,'Savings &amp; Cost'!$A$7:$R$78,13,FALSE)</f>
        <v>0.90060000000000007</v>
      </c>
      <c r="P73" s="181">
        <f>VLOOKUP($D73,'Savings &amp; Cost'!$A$7:$R$78,10,FALSE)</f>
        <v>0.24230296381278862</v>
      </c>
      <c r="Q73" s="179">
        <f t="shared" si="3"/>
        <v>0.33</v>
      </c>
      <c r="R73" s="183">
        <f t="shared" si="17"/>
        <v>0.75</v>
      </c>
      <c r="S73" s="182">
        <f>MATCH(E73,[1]!BLDGTYPE,0)</f>
        <v>10</v>
      </c>
      <c r="T73" s="229">
        <f t="shared" si="8"/>
        <v>0.2170689648140019</v>
      </c>
      <c r="U73" s="229">
        <f t="shared" si="9"/>
        <v>5.8401569538315108E-2</v>
      </c>
      <c r="V73" s="179">
        <f t="shared" si="19"/>
        <v>0.41955835724229024</v>
      </c>
      <c r="W73" s="179">
        <f t="shared" si="20"/>
        <v>2.2325826170102026E-2</v>
      </c>
      <c r="X73" s="232">
        <f>VLOOKUP($D73,'Savings &amp; Cost'!$A$7:$R$78,18,FALSE)</f>
        <v>-1.3110396749999999E-2</v>
      </c>
      <c r="Y73" s="232">
        <f>VLOOKUP($D73,'Savings &amp; Cost'!$A$7:$R$78,18,FALSE)*$N73*Q73</f>
        <v>-3.1599603051558458E-3</v>
      </c>
      <c r="Z73" s="184"/>
    </row>
    <row r="74" spans="1:26">
      <c r="A74" s="175" t="str">
        <f t="shared" si="15"/>
        <v>ECM-VAV-NR-Warehouse</v>
      </c>
      <c r="B74" s="176" t="s">
        <v>480</v>
      </c>
      <c r="C74" s="175" t="str">
        <f t="shared" si="16"/>
        <v>ECM-VAV-NR</v>
      </c>
      <c r="D74" s="175" t="str">
        <f t="shared" si="7"/>
        <v>ECM-VAV-NR-Warehouse-GasHt</v>
      </c>
      <c r="E74" s="186" t="s">
        <v>440</v>
      </c>
      <c r="F74" s="189" t="s">
        <v>449</v>
      </c>
      <c r="G74" s="177" t="s">
        <v>471</v>
      </c>
      <c r="H74" s="189" t="s">
        <v>450</v>
      </c>
      <c r="I74" s="177" t="s">
        <v>463</v>
      </c>
      <c r="J74" s="177" t="s">
        <v>472</v>
      </c>
      <c r="K74" s="178">
        <v>18</v>
      </c>
      <c r="L74" s="180">
        <f t="shared" si="10"/>
        <v>6.6032630011973147E-3</v>
      </c>
      <c r="M74" s="180">
        <f t="shared" si="10"/>
        <v>6.3929137015483993E-3</v>
      </c>
      <c r="N74" s="180">
        <f t="shared" si="18"/>
        <v>0.30364464955032466</v>
      </c>
      <c r="O74" s="181">
        <f>VLOOKUP($D74,'Savings &amp; Cost'!$A$7:$R$78,13,FALSE)</f>
        <v>0.90060000000000007</v>
      </c>
      <c r="P74" s="181">
        <f>VLOOKUP($D74,'Savings &amp; Cost'!$A$7:$R$78,10,FALSE)</f>
        <v>0.24230296381278862</v>
      </c>
      <c r="Q74" s="179">
        <f t="shared" si="3"/>
        <v>0</v>
      </c>
      <c r="R74" s="183">
        <f t="shared" si="17"/>
        <v>0.18162271351024481</v>
      </c>
      <c r="S74" s="182">
        <f>MATCH(E74,[1]!BLDGTYPE,0)</f>
        <v>11</v>
      </c>
      <c r="T74" s="229">
        <f t="shared" si="8"/>
        <v>0</v>
      </c>
      <c r="U74" s="229">
        <f t="shared" si="9"/>
        <v>0</v>
      </c>
      <c r="V74" s="179">
        <f t="shared" si="19"/>
        <v>1</v>
      </c>
      <c r="W74" s="179">
        <f t="shared" si="20"/>
        <v>0.10087192274660353</v>
      </c>
      <c r="X74" s="232">
        <f>VLOOKUP($D74,'Savings &amp; Cost'!$A$7:$R$78,18,FALSE)</f>
        <v>-1.3110396749999999E-2</v>
      </c>
      <c r="Y74" s="232">
        <f>VLOOKUP($D74,'Savings &amp; Cost'!$A$7:$R$78,18,FALSE)*$N74*Q74</f>
        <v>0</v>
      </c>
      <c r="Z74" s="184"/>
    </row>
    <row r="75" spans="1:26">
      <c r="A75" s="175" t="str">
        <f t="shared" ref="A75:A82" si="21">CONCATENATE(C75,"-",E75)</f>
        <v>ECM-VAV-NR-Supermarket</v>
      </c>
      <c r="B75" s="176" t="s">
        <v>480</v>
      </c>
      <c r="C75" s="175" t="str">
        <f t="shared" ref="C75:C82" si="22">CONCATENATE(B75,"-",F75)</f>
        <v>ECM-VAV-NR</v>
      </c>
      <c r="D75" s="175" t="str">
        <f t="shared" si="7"/>
        <v>ECM-VAV-NR-Supermarket-GasHt</v>
      </c>
      <c r="E75" s="186" t="s">
        <v>441</v>
      </c>
      <c r="F75" s="189" t="s">
        <v>449</v>
      </c>
      <c r="G75" s="177" t="s">
        <v>471</v>
      </c>
      <c r="H75" s="189" t="s">
        <v>450</v>
      </c>
      <c r="I75" s="177" t="s">
        <v>463</v>
      </c>
      <c r="J75" s="177" t="s">
        <v>472</v>
      </c>
      <c r="K75" s="178">
        <v>18</v>
      </c>
      <c r="L75" s="180">
        <f t="shared" si="10"/>
        <v>6.234756715808213E-2</v>
      </c>
      <c r="M75" s="180">
        <f t="shared" si="10"/>
        <v>3.9182634298973458E-2</v>
      </c>
      <c r="N75" s="180">
        <f t="shared" si="18"/>
        <v>0.88455863187555051</v>
      </c>
      <c r="O75" s="181">
        <f>VLOOKUP($D75,'Savings &amp; Cost'!$A$7:$R$78,13,FALSE)</f>
        <v>0.90060000000000007</v>
      </c>
      <c r="P75" s="181">
        <f>VLOOKUP($D75,'Savings &amp; Cost'!$A$7:$R$78,10,FALSE)</f>
        <v>0.24230296381278862</v>
      </c>
      <c r="Q75" s="179">
        <f t="shared" ref="Q75:Q82" si="23">VLOOKUP(Q$9,V_PRE2013,$S75,FALSE)</f>
        <v>0</v>
      </c>
      <c r="R75" s="183">
        <f t="shared" si="17"/>
        <v>0.92147944946531313</v>
      </c>
      <c r="S75" s="182">
        <f>MATCH(E75,[1]!BLDGTYPE,0)</f>
        <v>12</v>
      </c>
      <c r="T75" s="229">
        <f t="shared" si="8"/>
        <v>0</v>
      </c>
      <c r="U75" s="229">
        <f t="shared" si="9"/>
        <v>0</v>
      </c>
      <c r="V75" s="179">
        <f t="shared" si="19"/>
        <v>0.70766579331774959</v>
      </c>
      <c r="W75" s="179">
        <f t="shared" si="20"/>
        <v>6.1675003194375045E-3</v>
      </c>
      <c r="X75" s="232">
        <f>VLOOKUP($D75,'Savings &amp; Cost'!$A$7:$R$78,18,FALSE)</f>
        <v>-1.3110396749999999E-2</v>
      </c>
      <c r="Y75" s="232">
        <f>VLOOKUP($D75,'Savings &amp; Cost'!$A$7:$R$78,18,FALSE)*$N75*Q75</f>
        <v>0</v>
      </c>
      <c r="Z75" s="184"/>
    </row>
    <row r="76" spans="1:26">
      <c r="A76" s="175" t="str">
        <f t="shared" si="21"/>
        <v>ECM-VAV-NR-MiniMart</v>
      </c>
      <c r="B76" s="176" t="s">
        <v>480</v>
      </c>
      <c r="C76" s="175" t="str">
        <f t="shared" si="22"/>
        <v>ECM-VAV-NR</v>
      </c>
      <c r="D76" s="175" t="str">
        <f t="shared" ref="D76:D82" si="24">CONCATENATE(B76,"-",F76,"-",E76,"-",H76)</f>
        <v>ECM-VAV-NR-MiniMart-GasHt</v>
      </c>
      <c r="E76" s="186" t="s">
        <v>478</v>
      </c>
      <c r="F76" s="189" t="s">
        <v>449</v>
      </c>
      <c r="G76" s="177" t="s">
        <v>471</v>
      </c>
      <c r="H76" s="189" t="s">
        <v>450</v>
      </c>
      <c r="I76" s="177" t="s">
        <v>463</v>
      </c>
      <c r="J76" s="177" t="s">
        <v>472</v>
      </c>
      <c r="K76" s="178">
        <v>18</v>
      </c>
      <c r="L76" s="180">
        <f t="shared" si="10"/>
        <v>1.5743440192688529E-2</v>
      </c>
      <c r="M76" s="180">
        <f t="shared" si="10"/>
        <v>9.8940421863423066E-3</v>
      </c>
      <c r="N76" s="180">
        <f t="shared" si="18"/>
        <v>0.99620809267302346</v>
      </c>
      <c r="O76" s="181">
        <f>VLOOKUP($D76,'Savings &amp; Cost'!$A$7:$R$78,13,FALSE)</f>
        <v>0.90060000000000007</v>
      </c>
      <c r="P76" s="181">
        <f>VLOOKUP($D76,'Savings &amp; Cost'!$A$7:$R$78,10,FALSE)</f>
        <v>0.24230296381278862</v>
      </c>
      <c r="Q76" s="179">
        <f t="shared" si="23"/>
        <v>0</v>
      </c>
      <c r="R76" s="183">
        <f t="shared" si="17"/>
        <v>0.83868998628257874</v>
      </c>
      <c r="S76" s="182">
        <f>MATCH(E76,[1]!BLDGTYPE,0)</f>
        <v>13</v>
      </c>
      <c r="T76" s="229">
        <f t="shared" ref="T76:T82" si="25">IF(H76="ElecHt",(L76+M76),N76)*O76*Q76</f>
        <v>0</v>
      </c>
      <c r="U76" s="229">
        <f t="shared" ref="U76:U82" si="26">IF($H76="ElecHt",($L76+$M76),$N76)*$P76*$Q76</f>
        <v>0</v>
      </c>
      <c r="V76" s="179">
        <f t="shared" si="19"/>
        <v>0.29233420668225041</v>
      </c>
      <c r="W76" s="179">
        <f t="shared" si="20"/>
        <v>2.5477723102065148E-3</v>
      </c>
      <c r="X76" s="232">
        <f>VLOOKUP($D76,'Savings &amp; Cost'!$A$7:$R$78,18,FALSE)</f>
        <v>-1.3110396749999999E-2</v>
      </c>
      <c r="Y76" s="232">
        <f>VLOOKUP($D76,'Savings &amp; Cost'!$A$7:$R$78,18,FALSE)*$N76*Q76</f>
        <v>0</v>
      </c>
      <c r="Z76" s="184"/>
    </row>
    <row r="77" spans="1:26">
      <c r="A77" s="175" t="str">
        <f t="shared" si="21"/>
        <v>ECM-VAV-NR-Restaurant</v>
      </c>
      <c r="B77" s="176" t="s">
        <v>480</v>
      </c>
      <c r="C77" s="175" t="str">
        <f t="shared" si="22"/>
        <v>ECM-VAV-NR</v>
      </c>
      <c r="D77" s="175" t="str">
        <f t="shared" si="24"/>
        <v>ECM-VAV-NR-Restaurant-GasHt</v>
      </c>
      <c r="E77" s="186" t="s">
        <v>443</v>
      </c>
      <c r="F77" s="189" t="s">
        <v>449</v>
      </c>
      <c r="G77" s="177" t="s">
        <v>471</v>
      </c>
      <c r="H77" s="189" t="s">
        <v>450</v>
      </c>
      <c r="I77" s="177" t="s">
        <v>463</v>
      </c>
      <c r="J77" s="177" t="s">
        <v>472</v>
      </c>
      <c r="K77" s="178">
        <v>18</v>
      </c>
      <c r="L77" s="180">
        <f t="shared" si="10"/>
        <v>0.17629659459846331</v>
      </c>
      <c r="M77" s="180">
        <f t="shared" si="10"/>
        <v>3.0050555941853869E-2</v>
      </c>
      <c r="N77" s="180">
        <f t="shared" si="18"/>
        <v>0.88366906107173016</v>
      </c>
      <c r="O77" s="181">
        <f>VLOOKUP($D77,'Savings &amp; Cost'!$A$7:$R$78,13,FALSE)</f>
        <v>0.90060000000000007</v>
      </c>
      <c r="P77" s="181">
        <f>VLOOKUP($D77,'Savings &amp; Cost'!$A$7:$R$78,10,FALSE)</f>
        <v>0.24230296381278862</v>
      </c>
      <c r="Q77" s="179">
        <f t="shared" si="23"/>
        <v>0</v>
      </c>
      <c r="R77" s="183">
        <f t="shared" si="17"/>
        <v>0.99999997512427186</v>
      </c>
      <c r="S77" s="182">
        <f>MATCH(E77,[1]!BLDGTYPE,0)</f>
        <v>14</v>
      </c>
      <c r="T77" s="229">
        <f t="shared" si="25"/>
        <v>0</v>
      </c>
      <c r="U77" s="229">
        <f t="shared" si="26"/>
        <v>0</v>
      </c>
      <c r="V77" s="179">
        <f t="shared" si="19"/>
        <v>1</v>
      </c>
      <c r="W77" s="179">
        <f t="shared" si="20"/>
        <v>1.1693580853842011E-2</v>
      </c>
      <c r="X77" s="232">
        <f>VLOOKUP($D77,'Savings &amp; Cost'!$A$7:$R$78,18,FALSE)</f>
        <v>-1.3110396749999999E-2</v>
      </c>
      <c r="Y77" s="232">
        <f>VLOOKUP($D77,'Savings &amp; Cost'!$A$7:$R$78,18,FALSE)*$N77*Q77</f>
        <v>0</v>
      </c>
      <c r="Z77" s="184"/>
    </row>
    <row r="78" spans="1:26">
      <c r="A78" s="175" t="str">
        <f t="shared" si="21"/>
        <v>ECM-VAV-NR-Lodging</v>
      </c>
      <c r="B78" s="176" t="s">
        <v>480</v>
      </c>
      <c r="C78" s="175" t="str">
        <f t="shared" si="22"/>
        <v>ECM-VAV-NR</v>
      </c>
      <c r="D78" s="175" t="str">
        <f t="shared" si="24"/>
        <v>ECM-VAV-NR-Lodging-GasHt</v>
      </c>
      <c r="E78" s="186" t="s">
        <v>444</v>
      </c>
      <c r="F78" s="189" t="s">
        <v>449</v>
      </c>
      <c r="G78" s="177" t="s">
        <v>471</v>
      </c>
      <c r="H78" s="189" t="s">
        <v>450</v>
      </c>
      <c r="I78" s="177" t="s">
        <v>463</v>
      </c>
      <c r="J78" s="177" t="s">
        <v>472</v>
      </c>
      <c r="K78" s="178">
        <v>18</v>
      </c>
      <c r="L78" s="180">
        <f t="shared" si="10"/>
        <v>0.30379066782410608</v>
      </c>
      <c r="M78" s="180">
        <f t="shared" si="10"/>
        <v>0.44679184687802564</v>
      </c>
      <c r="N78" s="180">
        <f t="shared" si="18"/>
        <v>0.53617368361870132</v>
      </c>
      <c r="O78" s="181">
        <f>VLOOKUP($D78,'Savings &amp; Cost'!$A$7:$R$78,13,FALSE)</f>
        <v>0.90060000000000007</v>
      </c>
      <c r="P78" s="181">
        <f>VLOOKUP($D78,'Savings &amp; Cost'!$A$7:$R$78,10,FALSE)</f>
        <v>0.24230296381278862</v>
      </c>
      <c r="Q78" s="179">
        <f t="shared" si="23"/>
        <v>3.1992300477329191E-2</v>
      </c>
      <c r="R78" s="183">
        <f t="shared" si="17"/>
        <v>0.94438859080377269</v>
      </c>
      <c r="S78" s="182">
        <f>MATCH(E78,[1]!BLDGTYPE,0)</f>
        <v>15</v>
      </c>
      <c r="T78" s="229">
        <f t="shared" si="25"/>
        <v>1.5448378692685956E-2</v>
      </c>
      <c r="U78" s="229">
        <f t="shared" si="26"/>
        <v>4.1563268302688651E-3</v>
      </c>
      <c r="V78" s="179">
        <f t="shared" si="19"/>
        <v>1</v>
      </c>
      <c r="W78" s="179">
        <f t="shared" si="20"/>
        <v>2.3957473342185561E-2</v>
      </c>
      <c r="X78" s="232">
        <f>VLOOKUP($D78,'Savings &amp; Cost'!$A$7:$R$78,18,FALSE)</f>
        <v>-1.3110396749999999E-2</v>
      </c>
      <c r="Y78" s="232">
        <f>VLOOKUP($D78,'Savings &amp; Cost'!$A$7:$R$78,18,FALSE)*$N78*Q78</f>
        <v>-2.2488826760532889E-4</v>
      </c>
      <c r="Z78" s="184"/>
    </row>
    <row r="79" spans="1:26">
      <c r="A79" s="175" t="str">
        <f t="shared" si="21"/>
        <v>ECM-VAV-NR-Hospital</v>
      </c>
      <c r="B79" s="176" t="s">
        <v>480</v>
      </c>
      <c r="C79" s="175" t="str">
        <f t="shared" si="22"/>
        <v>ECM-VAV-NR</v>
      </c>
      <c r="D79" s="175" t="str">
        <f t="shared" si="24"/>
        <v>ECM-VAV-NR-Hospital-GasHt</v>
      </c>
      <c r="E79" s="186" t="s">
        <v>445</v>
      </c>
      <c r="F79" s="189" t="s">
        <v>449</v>
      </c>
      <c r="G79" s="177" t="s">
        <v>471</v>
      </c>
      <c r="H79" s="189" t="s">
        <v>450</v>
      </c>
      <c r="I79" s="177" t="s">
        <v>463</v>
      </c>
      <c r="J79" s="177" t="s">
        <v>472</v>
      </c>
      <c r="K79" s="178">
        <v>18</v>
      </c>
      <c r="L79" s="180">
        <f t="shared" si="10"/>
        <v>0.01</v>
      </c>
      <c r="M79" s="180">
        <f t="shared" si="10"/>
        <v>0.08</v>
      </c>
      <c r="N79" s="180">
        <f t="shared" si="18"/>
        <v>0.74192623135844471</v>
      </c>
      <c r="O79" s="181">
        <f>VLOOKUP($D79,'Savings &amp; Cost'!$A$7:$R$78,13,FALSE)</f>
        <v>0.90060000000000007</v>
      </c>
      <c r="P79" s="181">
        <f>VLOOKUP($D79,'Savings &amp; Cost'!$A$7:$R$78,10,FALSE)</f>
        <v>0.24230296381278862</v>
      </c>
      <c r="Q79" s="179">
        <f t="shared" si="23"/>
        <v>0.33</v>
      </c>
      <c r="R79" s="183">
        <f t="shared" si="17"/>
        <v>0.95</v>
      </c>
      <c r="S79" s="182">
        <f>MATCH(E79,[1]!BLDGTYPE,0)</f>
        <v>16</v>
      </c>
      <c r="T79" s="229">
        <f t="shared" si="25"/>
        <v>0.22049899210726709</v>
      </c>
      <c r="U79" s="229">
        <f t="shared" si="26"/>
        <v>5.9324405180239279E-2</v>
      </c>
      <c r="V79" s="179">
        <f t="shared" si="19"/>
        <v>1</v>
      </c>
      <c r="W79" s="179">
        <f t="shared" si="20"/>
        <v>4.4965056377242296E-2</v>
      </c>
      <c r="X79" s="232">
        <f>VLOOKUP($D79,'Savings &amp; Cost'!$A$7:$R$78,18,FALSE)</f>
        <v>-1.3110396749999999E-2</v>
      </c>
      <c r="Y79" s="232">
        <f>VLOOKUP($D79,'Savings &amp; Cost'!$A$7:$R$78,18,FALSE)*$N79*Q79</f>
        <v>-3.2098925932726955E-3</v>
      </c>
      <c r="Z79" s="184"/>
    </row>
    <row r="80" spans="1:26">
      <c r="A80" s="175" t="str">
        <f t="shared" si="21"/>
        <v>ECM-VAV-NR-Residential Care</v>
      </c>
      <c r="B80" s="176" t="s">
        <v>480</v>
      </c>
      <c r="C80" s="175" t="str">
        <f t="shared" si="22"/>
        <v>ECM-VAV-NR</v>
      </c>
      <c r="D80" s="175" t="str">
        <f t="shared" si="24"/>
        <v>ECM-VAV-NR-Residential Care-GasHt</v>
      </c>
      <c r="E80" s="186" t="s">
        <v>479</v>
      </c>
      <c r="F80" s="189" t="s">
        <v>449</v>
      </c>
      <c r="G80" s="177" t="s">
        <v>471</v>
      </c>
      <c r="H80" s="189" t="s">
        <v>450</v>
      </c>
      <c r="I80" s="177" t="s">
        <v>463</v>
      </c>
      <c r="J80" s="177" t="s">
        <v>472</v>
      </c>
      <c r="K80" s="178">
        <v>18</v>
      </c>
      <c r="L80" s="180">
        <f t="shared" si="10"/>
        <v>0.25457687604589124</v>
      </c>
      <c r="M80" s="180">
        <f t="shared" si="10"/>
        <v>0.33985691133471541</v>
      </c>
      <c r="N80" s="180">
        <f t="shared" si="18"/>
        <v>0.98575716289794368</v>
      </c>
      <c r="O80" s="181">
        <f>VLOOKUP($D80,'Savings &amp; Cost'!$A$7:$R$78,13,FALSE)</f>
        <v>0.90060000000000007</v>
      </c>
      <c r="P80" s="181">
        <f>VLOOKUP($D80,'Savings &amp; Cost'!$A$7:$R$78,10,FALSE)</f>
        <v>0.24230296381278862</v>
      </c>
      <c r="Q80" s="179">
        <f t="shared" si="23"/>
        <v>2.5191285207445461E-2</v>
      </c>
      <c r="R80" s="183">
        <f t="shared" si="17"/>
        <v>0.8423386600487599</v>
      </c>
      <c r="S80" s="182">
        <f>MATCH(E80,[1]!BLDGTYPE,0)</f>
        <v>17</v>
      </c>
      <c r="T80" s="229">
        <f t="shared" si="25"/>
        <v>2.2364140346161444E-2</v>
      </c>
      <c r="U80" s="229">
        <f t="shared" si="26"/>
        <v>6.0169858860760414E-3</v>
      </c>
      <c r="V80" s="179">
        <f t="shared" si="19"/>
        <v>1</v>
      </c>
      <c r="W80" s="179">
        <f t="shared" si="20"/>
        <v>5.827742495837801E-2</v>
      </c>
      <c r="X80" s="232">
        <f>VLOOKUP($D80,'Savings &amp; Cost'!$A$7:$R$78,18,FALSE)</f>
        <v>-1.3110396749999999E-2</v>
      </c>
      <c r="Y80" s="232">
        <f>VLOOKUP($D80,'Savings &amp; Cost'!$A$7:$R$78,18,FALSE)*$N80*Q80</f>
        <v>-3.2556379403826213E-4</v>
      </c>
      <c r="Z80" s="184"/>
    </row>
    <row r="81" spans="1:26">
      <c r="A81" s="175" t="str">
        <f t="shared" si="21"/>
        <v>ECM-VAV-NR-Assembly</v>
      </c>
      <c r="B81" s="176" t="s">
        <v>480</v>
      </c>
      <c r="C81" s="175" t="str">
        <f t="shared" si="22"/>
        <v>ECM-VAV-NR</v>
      </c>
      <c r="D81" s="175" t="str">
        <f t="shared" si="24"/>
        <v>ECM-VAV-NR-Assembly-GasHt</v>
      </c>
      <c r="E81" s="186" t="s">
        <v>447</v>
      </c>
      <c r="F81" s="189" t="s">
        <v>449</v>
      </c>
      <c r="G81" s="177" t="s">
        <v>471</v>
      </c>
      <c r="H81" s="189" t="s">
        <v>450</v>
      </c>
      <c r="I81" s="177" t="s">
        <v>463</v>
      </c>
      <c r="J81" s="177" t="s">
        <v>472</v>
      </c>
      <c r="K81" s="178">
        <v>18</v>
      </c>
      <c r="L81" s="180">
        <f t="shared" si="10"/>
        <v>0.11544418737164447</v>
      </c>
      <c r="M81" s="180">
        <f t="shared" si="10"/>
        <v>0.10640191237323121</v>
      </c>
      <c r="N81" s="180">
        <f t="shared" si="18"/>
        <v>0.98575716289794368</v>
      </c>
      <c r="O81" s="181">
        <f>VLOOKUP($D81,'Savings &amp; Cost'!$A$7:$R$78,13,FALSE)</f>
        <v>0.90060000000000007</v>
      </c>
      <c r="P81" s="181">
        <f>VLOOKUP($D81,'Savings &amp; Cost'!$A$7:$R$78,10,FALSE)</f>
        <v>0.24230296381278862</v>
      </c>
      <c r="Q81" s="179">
        <f t="shared" si="23"/>
        <v>0.15375982167586399</v>
      </c>
      <c r="R81" s="183">
        <f t="shared" si="17"/>
        <v>0.91177234717447209</v>
      </c>
      <c r="S81" s="182">
        <f>MATCH(E81,[1]!BLDGTYPE,0)</f>
        <v>18</v>
      </c>
      <c r="T81" s="229">
        <f t="shared" si="25"/>
        <v>0.13650380293195383</v>
      </c>
      <c r="U81" s="229">
        <f t="shared" si="26"/>
        <v>3.6725822809381789E-2</v>
      </c>
      <c r="V81" s="179">
        <f t="shared" si="19"/>
        <v>1</v>
      </c>
      <c r="W81" s="179">
        <f t="shared" si="20"/>
        <v>9.0984350406775827E-2</v>
      </c>
      <c r="X81" s="232">
        <f>VLOOKUP($D81,'Savings &amp; Cost'!$A$7:$R$78,18,FALSE)</f>
        <v>-1.3110396749999999E-2</v>
      </c>
      <c r="Y81" s="232">
        <f>VLOOKUP($D81,'Savings &amp; Cost'!$A$7:$R$78,18,FALSE)*$N81*Q81</f>
        <v>-1.9871408109279681E-3</v>
      </c>
      <c r="Z81" s="184"/>
    </row>
    <row r="82" spans="1:26">
      <c r="A82" s="175" t="str">
        <f t="shared" si="21"/>
        <v>ECM-VAV-NR-Other</v>
      </c>
      <c r="B82" s="176" t="s">
        <v>480</v>
      </c>
      <c r="C82" s="175" t="str">
        <f t="shared" si="22"/>
        <v>ECM-VAV-NR</v>
      </c>
      <c r="D82" s="175" t="str">
        <f t="shared" si="24"/>
        <v>ECM-VAV-NR-Other-GasHt</v>
      </c>
      <c r="E82" s="186" t="s">
        <v>448</v>
      </c>
      <c r="F82" s="189" t="s">
        <v>449</v>
      </c>
      <c r="G82" s="177" t="s">
        <v>471</v>
      </c>
      <c r="H82" s="189" t="s">
        <v>450</v>
      </c>
      <c r="I82" s="177" t="s">
        <v>463</v>
      </c>
      <c r="J82" s="177" t="s">
        <v>472</v>
      </c>
      <c r="K82" s="178">
        <v>18</v>
      </c>
      <c r="L82" s="180">
        <f t="shared" si="10"/>
        <v>0.104888819250398</v>
      </c>
      <c r="M82" s="180">
        <f t="shared" si="10"/>
        <v>0.16939513747697868</v>
      </c>
      <c r="N82" s="180">
        <f t="shared" si="18"/>
        <v>0.6783643954380898</v>
      </c>
      <c r="O82" s="181">
        <f>VLOOKUP($D82,'Savings &amp; Cost'!$A$7:$R$78,13,FALSE)</f>
        <v>0.90060000000000007</v>
      </c>
      <c r="P82" s="181">
        <f>VLOOKUP($D82,'Savings &amp; Cost'!$A$7:$R$78,10,FALSE)</f>
        <v>0.24230296381278862</v>
      </c>
      <c r="Q82" s="179">
        <f t="shared" si="23"/>
        <v>0.18076091596327465</v>
      </c>
      <c r="R82" s="183">
        <f t="shared" si="17"/>
        <v>0.87717751610580841</v>
      </c>
      <c r="S82" s="182">
        <f>MATCH(E82,[1]!BLDGTYPE,0)</f>
        <v>19</v>
      </c>
      <c r="T82" s="229">
        <f t="shared" si="25"/>
        <v>0.11043316559032171</v>
      </c>
      <c r="U82" s="229">
        <f t="shared" si="26"/>
        <v>2.9711618172066856E-2</v>
      </c>
      <c r="V82" s="179">
        <f t="shared" si="19"/>
        <v>1</v>
      </c>
      <c r="W82" s="179">
        <f t="shared" si="20"/>
        <v>0.21334717399999265</v>
      </c>
      <c r="X82" s="232">
        <f>VLOOKUP($D82,'Savings &amp; Cost'!$A$7:$R$78,18,FALSE)</f>
        <v>-1.3110396749999999E-2</v>
      </c>
      <c r="Y82" s="232">
        <f>VLOOKUP($D82,'Savings &amp; Cost'!$A$7:$R$78,18,FALSE)*$N82*Q82</f>
        <v>-1.6076200480208366E-3</v>
      </c>
      <c r="Z82" s="184"/>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R78"/>
  <sheetViews>
    <sheetView topLeftCell="D1" workbookViewId="0">
      <selection activeCell="I7" sqref="I7"/>
    </sheetView>
  </sheetViews>
  <sheetFormatPr defaultRowHeight="12.75"/>
  <cols>
    <col min="1" max="1" width="29.42578125" customWidth="1"/>
    <col min="2" max="2" width="17.5703125" customWidth="1"/>
    <col min="3" max="3" width="24.5703125" customWidth="1"/>
    <col min="4" max="4" width="11.7109375" customWidth="1"/>
    <col min="13" max="13" width="25.42578125" customWidth="1"/>
    <col min="18" max="18" width="18.5703125" customWidth="1"/>
  </cols>
  <sheetData>
    <row r="1" spans="1:18">
      <c r="A1" t="s">
        <v>411</v>
      </c>
    </row>
    <row r="2" spans="1:18" ht="15">
      <c r="B2" s="191" t="s">
        <v>483</v>
      </c>
      <c r="C2" s="192"/>
      <c r="D2" s="193">
        <v>1.2115148190639431</v>
      </c>
    </row>
    <row r="3" spans="1:18">
      <c r="A3" s="175" t="s">
        <v>541</v>
      </c>
      <c r="C3" s="162"/>
      <c r="D3" s="162"/>
      <c r="E3" s="163"/>
      <c r="F3" s="161"/>
      <c r="G3" s="144"/>
      <c r="H3" s="144"/>
      <c r="I3" s="144"/>
      <c r="J3" s="144"/>
      <c r="K3" s="144"/>
      <c r="L3" s="144"/>
      <c r="M3" s="144"/>
      <c r="N3" s="144"/>
      <c r="O3" s="144"/>
      <c r="P3" s="144"/>
      <c r="Q3" s="144"/>
      <c r="R3" s="144"/>
    </row>
    <row r="4" spans="1:18">
      <c r="A4">
        <v>1</v>
      </c>
      <c r="B4">
        <f>A4+1</f>
        <v>2</v>
      </c>
      <c r="C4">
        <f t="shared" ref="C4:R4" si="0">B4+1</f>
        <v>3</v>
      </c>
      <c r="D4">
        <f t="shared" si="0"/>
        <v>4</v>
      </c>
      <c r="E4">
        <f t="shared" si="0"/>
        <v>5</v>
      </c>
      <c r="F4">
        <f t="shared" si="0"/>
        <v>6</v>
      </c>
      <c r="G4">
        <f t="shared" si="0"/>
        <v>7</v>
      </c>
      <c r="H4">
        <f t="shared" si="0"/>
        <v>8</v>
      </c>
      <c r="I4">
        <f t="shared" si="0"/>
        <v>9</v>
      </c>
      <c r="J4">
        <f t="shared" si="0"/>
        <v>10</v>
      </c>
      <c r="K4">
        <f t="shared" si="0"/>
        <v>11</v>
      </c>
      <c r="L4">
        <f t="shared" si="0"/>
        <v>12</v>
      </c>
      <c r="M4">
        <f t="shared" si="0"/>
        <v>13</v>
      </c>
      <c r="N4">
        <f t="shared" si="0"/>
        <v>14</v>
      </c>
      <c r="O4">
        <f t="shared" si="0"/>
        <v>15</v>
      </c>
      <c r="P4">
        <f t="shared" si="0"/>
        <v>16</v>
      </c>
      <c r="Q4">
        <f t="shared" si="0"/>
        <v>17</v>
      </c>
      <c r="R4">
        <f t="shared" si="0"/>
        <v>18</v>
      </c>
    </row>
    <row r="5" spans="1:18" ht="38.25">
      <c r="C5" s="144" t="s">
        <v>412</v>
      </c>
      <c r="D5" s="144"/>
      <c r="E5" s="144"/>
      <c r="F5" s="144"/>
      <c r="G5" s="144"/>
      <c r="H5" s="144"/>
      <c r="I5" s="144"/>
      <c r="J5" s="144"/>
      <c r="K5" s="144"/>
      <c r="L5" s="144"/>
      <c r="M5" s="145" t="s">
        <v>413</v>
      </c>
      <c r="N5" s="144"/>
      <c r="O5" s="144"/>
      <c r="P5" s="144"/>
      <c r="Q5" s="144"/>
      <c r="R5" s="144"/>
    </row>
    <row r="6" spans="1:18" ht="102">
      <c r="A6" s="188" t="s">
        <v>482</v>
      </c>
      <c r="B6" s="188" t="s">
        <v>481</v>
      </c>
      <c r="C6" s="145" t="s">
        <v>414</v>
      </c>
      <c r="D6" s="145" t="s">
        <v>415</v>
      </c>
      <c r="E6" s="145" t="s">
        <v>416</v>
      </c>
      <c r="F6" s="145" t="s">
        <v>417</v>
      </c>
      <c r="G6" s="145" t="s">
        <v>418</v>
      </c>
      <c r="H6" s="145" t="s">
        <v>419</v>
      </c>
      <c r="I6" s="145" t="s">
        <v>420</v>
      </c>
      <c r="J6" s="241" t="s">
        <v>667</v>
      </c>
      <c r="K6" s="145" t="s">
        <v>421</v>
      </c>
      <c r="L6" s="145" t="s">
        <v>422</v>
      </c>
      <c r="M6" s="145" t="s">
        <v>423</v>
      </c>
      <c r="N6" s="145" t="s">
        <v>424</v>
      </c>
      <c r="O6" s="145" t="s">
        <v>425</v>
      </c>
      <c r="P6" s="147" t="s">
        <v>426</v>
      </c>
      <c r="Q6" s="146" t="s">
        <v>427</v>
      </c>
      <c r="R6" s="146" t="s">
        <v>428</v>
      </c>
    </row>
    <row r="7" spans="1:18">
      <c r="A7" t="str">
        <f>CONCATENATE("ECM-VAV-",E7,"-",B7,"-",F7)</f>
        <v>ECM-VAV-New-Large Off-ElecHt</v>
      </c>
      <c r="B7" s="176" t="s">
        <v>429</v>
      </c>
      <c r="C7" s="144" t="str">
        <f t="shared" ref="C7:C70" si="1">CONCATENATE(D7,"-",E7,"-",F7)</f>
        <v>Large Off-New-ElecHt</v>
      </c>
      <c r="D7" s="144" t="s">
        <v>429</v>
      </c>
      <c r="E7" s="144" t="s">
        <v>430</v>
      </c>
      <c r="F7" s="144" t="s">
        <v>431</v>
      </c>
      <c r="G7" s="144">
        <v>200</v>
      </c>
      <c r="H7" s="144">
        <v>1000</v>
      </c>
      <c r="I7" s="144">
        <f t="shared" ref="I7:I70" si="2">G7/H7</f>
        <v>0.2</v>
      </c>
      <c r="J7" s="190">
        <f>I7*$D$2</f>
        <v>0.24230296381278862</v>
      </c>
      <c r="K7" s="144">
        <v>0.2</v>
      </c>
      <c r="L7" s="144">
        <v>0.72</v>
      </c>
      <c r="M7" s="148">
        <f>Data!$F$32</f>
        <v>0.504</v>
      </c>
      <c r="N7" s="149"/>
      <c r="O7" s="144"/>
      <c r="P7" s="129">
        <f>Data!$F$29</f>
        <v>-0.32400000000000001</v>
      </c>
      <c r="Q7" s="150">
        <v>0.87</v>
      </c>
      <c r="R7" s="144"/>
    </row>
    <row r="8" spans="1:18">
      <c r="A8" t="str">
        <f t="shared" ref="A8:A71" si="3">CONCATENATE("ECM-VAV-",E8,"-",B8,"-",F8)</f>
        <v>ECM-VAV-New-Medium Off-ElecHt</v>
      </c>
      <c r="B8" s="186" t="s">
        <v>432</v>
      </c>
      <c r="C8" s="144" t="str">
        <f t="shared" si="1"/>
        <v>Medium Off-New-ElecHt</v>
      </c>
      <c r="D8" s="144" t="s">
        <v>432</v>
      </c>
      <c r="E8" s="144" t="s">
        <v>430</v>
      </c>
      <c r="F8" s="144" t="s">
        <v>431</v>
      </c>
      <c r="G8" s="144">
        <v>200</v>
      </c>
      <c r="H8" s="144">
        <v>1000</v>
      </c>
      <c r="I8" s="144">
        <f t="shared" si="2"/>
        <v>0.2</v>
      </c>
      <c r="J8" s="190">
        <f t="shared" ref="J8:J71" si="4">I8*$D$2</f>
        <v>0.24230296381278862</v>
      </c>
      <c r="K8" s="144">
        <v>0.2</v>
      </c>
      <c r="L8" s="144">
        <v>0.72</v>
      </c>
      <c r="M8" s="148">
        <f>Data!$F$32</f>
        <v>0.504</v>
      </c>
      <c r="N8" s="149"/>
      <c r="O8" s="144"/>
      <c r="P8" s="129">
        <f>Data!$F$29</f>
        <v>-0.32400000000000001</v>
      </c>
      <c r="Q8" s="150">
        <v>0.87</v>
      </c>
      <c r="R8" s="144"/>
    </row>
    <row r="9" spans="1:18">
      <c r="A9" t="str">
        <f t="shared" si="3"/>
        <v>ECM-VAV-New-Small Off-ElecHt</v>
      </c>
      <c r="B9" s="186" t="s">
        <v>433</v>
      </c>
      <c r="C9" s="144" t="str">
        <f t="shared" si="1"/>
        <v>Small Off-New-ElecHt</v>
      </c>
      <c r="D9" s="144" t="s">
        <v>433</v>
      </c>
      <c r="E9" s="144" t="s">
        <v>430</v>
      </c>
      <c r="F9" s="144" t="s">
        <v>431</v>
      </c>
      <c r="G9" s="144">
        <v>200</v>
      </c>
      <c r="H9" s="144">
        <v>1000</v>
      </c>
      <c r="I9" s="144">
        <f t="shared" si="2"/>
        <v>0.2</v>
      </c>
      <c r="J9" s="190">
        <f t="shared" si="4"/>
        <v>0.24230296381278862</v>
      </c>
      <c r="K9" s="144">
        <v>0.2</v>
      </c>
      <c r="L9" s="144">
        <v>0.72</v>
      </c>
      <c r="M9" s="148">
        <f>Data!$F$32</f>
        <v>0.504</v>
      </c>
      <c r="N9" s="149"/>
      <c r="O9" s="144"/>
      <c r="P9" s="129">
        <f>Data!$F$29</f>
        <v>-0.32400000000000001</v>
      </c>
      <c r="Q9" s="150">
        <v>0.87</v>
      </c>
      <c r="R9" s="144"/>
    </row>
    <row r="10" spans="1:18">
      <c r="A10" t="str">
        <f t="shared" si="3"/>
        <v>ECM-VAV-New-Xlarge Ret-ElecHt</v>
      </c>
      <c r="B10" s="186" t="s">
        <v>473</v>
      </c>
      <c r="C10" s="144" t="str">
        <f t="shared" si="1"/>
        <v>Big Box-New-ElecHt</v>
      </c>
      <c r="D10" s="144" t="s">
        <v>434</v>
      </c>
      <c r="E10" s="144" t="s">
        <v>430</v>
      </c>
      <c r="F10" s="144" t="s">
        <v>431</v>
      </c>
      <c r="G10" s="144">
        <v>200</v>
      </c>
      <c r="H10" s="144">
        <v>1000</v>
      </c>
      <c r="I10" s="144">
        <f t="shared" si="2"/>
        <v>0.2</v>
      </c>
      <c r="J10" s="190">
        <f t="shared" si="4"/>
        <v>0.24230296381278862</v>
      </c>
      <c r="K10" s="144">
        <v>0.2</v>
      </c>
      <c r="L10" s="144">
        <v>0.72</v>
      </c>
      <c r="M10" s="148">
        <f>Data!$F$32</f>
        <v>0.504</v>
      </c>
      <c r="N10" s="149"/>
      <c r="O10" s="144"/>
      <c r="P10" s="129">
        <f>Data!$F$29</f>
        <v>-0.32400000000000001</v>
      </c>
      <c r="Q10" s="150">
        <v>0.7</v>
      </c>
      <c r="R10" s="144"/>
    </row>
    <row r="11" spans="1:18">
      <c r="A11" t="str">
        <f t="shared" si="3"/>
        <v>ECM-VAV-New-Large Ret-ElecHt</v>
      </c>
      <c r="B11" s="186" t="s">
        <v>474</v>
      </c>
      <c r="C11" s="144" t="str">
        <f t="shared" si="1"/>
        <v>Small Box-New-ElecHt</v>
      </c>
      <c r="D11" s="144" t="s">
        <v>435</v>
      </c>
      <c r="E11" s="144" t="s">
        <v>430</v>
      </c>
      <c r="F11" s="144" t="s">
        <v>431</v>
      </c>
      <c r="G11" s="144">
        <v>200</v>
      </c>
      <c r="H11" s="144">
        <v>1000</v>
      </c>
      <c r="I11" s="144">
        <f t="shared" si="2"/>
        <v>0.2</v>
      </c>
      <c r="J11" s="190">
        <f t="shared" si="4"/>
        <v>0.24230296381278862</v>
      </c>
      <c r="K11" s="144">
        <v>0.2</v>
      </c>
      <c r="L11" s="144">
        <v>0.72</v>
      </c>
      <c r="M11" s="148">
        <f>Data!$F$32</f>
        <v>0.504</v>
      </c>
      <c r="N11" s="149"/>
      <c r="O11" s="144"/>
      <c r="P11" s="129">
        <f>Data!$F$29</f>
        <v>-0.32400000000000001</v>
      </c>
      <c r="Q11" s="150">
        <v>0.7</v>
      </c>
      <c r="R11" s="144"/>
    </row>
    <row r="12" spans="1:18">
      <c r="A12" t="str">
        <f t="shared" si="3"/>
        <v>ECM-VAV-New-Medium Ret-ElecHt</v>
      </c>
      <c r="B12" s="186" t="s">
        <v>475</v>
      </c>
      <c r="C12" s="144" t="str">
        <f t="shared" si="1"/>
        <v>High End-New-ElecHt</v>
      </c>
      <c r="D12" s="144" t="s">
        <v>436</v>
      </c>
      <c r="E12" s="144" t="s">
        <v>430</v>
      </c>
      <c r="F12" s="144" t="s">
        <v>431</v>
      </c>
      <c r="G12" s="144">
        <v>200</v>
      </c>
      <c r="H12" s="144">
        <v>1000</v>
      </c>
      <c r="I12" s="144">
        <f t="shared" si="2"/>
        <v>0.2</v>
      </c>
      <c r="J12" s="190">
        <f t="shared" si="4"/>
        <v>0.24230296381278862</v>
      </c>
      <c r="K12" s="144">
        <v>0.2</v>
      </c>
      <c r="L12" s="144">
        <v>0.72</v>
      </c>
      <c r="M12" s="148">
        <f>Data!$F$32</f>
        <v>0.504</v>
      </c>
      <c r="N12" s="149"/>
      <c r="O12" s="144"/>
      <c r="P12" s="129">
        <f>Data!$F$29</f>
        <v>-0.32400000000000001</v>
      </c>
      <c r="Q12" s="150">
        <v>0.7</v>
      </c>
      <c r="R12" s="144"/>
    </row>
    <row r="13" spans="1:18">
      <c r="A13" t="str">
        <f t="shared" si="3"/>
        <v>ECM-VAV-New-Small Ret-ElecHt</v>
      </c>
      <c r="B13" s="186" t="s">
        <v>476</v>
      </c>
      <c r="C13" s="144" t="str">
        <f t="shared" si="1"/>
        <v>Anchor-New-ElecHt</v>
      </c>
      <c r="D13" s="144" t="s">
        <v>437</v>
      </c>
      <c r="E13" s="144" t="s">
        <v>430</v>
      </c>
      <c r="F13" s="144" t="s">
        <v>431</v>
      </c>
      <c r="G13" s="144">
        <v>200</v>
      </c>
      <c r="H13" s="144">
        <v>1000</v>
      </c>
      <c r="I13" s="144">
        <f t="shared" si="2"/>
        <v>0.2</v>
      </c>
      <c r="J13" s="190">
        <f t="shared" si="4"/>
        <v>0.24230296381278862</v>
      </c>
      <c r="K13" s="144">
        <v>0.2</v>
      </c>
      <c r="L13" s="144">
        <v>0.72</v>
      </c>
      <c r="M13" s="148">
        <f>Data!$F$32</f>
        <v>0.504</v>
      </c>
      <c r="N13" s="149"/>
      <c r="O13" s="144"/>
      <c r="P13" s="129">
        <f>Data!$F$29</f>
        <v>-0.32400000000000001</v>
      </c>
      <c r="Q13" s="150">
        <v>0.7</v>
      </c>
      <c r="R13" s="144"/>
    </row>
    <row r="14" spans="1:18">
      <c r="A14" t="str">
        <f t="shared" si="3"/>
        <v>ECM-VAV-New-School K-12-ElecHt</v>
      </c>
      <c r="B14" s="186" t="s">
        <v>477</v>
      </c>
      <c r="C14" s="144" t="str">
        <f t="shared" si="1"/>
        <v>K-12-New-ElecHt</v>
      </c>
      <c r="D14" s="144" t="s">
        <v>438</v>
      </c>
      <c r="E14" s="144" t="s">
        <v>430</v>
      </c>
      <c r="F14" s="144" t="s">
        <v>431</v>
      </c>
      <c r="G14" s="144">
        <v>200</v>
      </c>
      <c r="H14" s="144">
        <v>1000</v>
      </c>
      <c r="I14" s="144">
        <f t="shared" si="2"/>
        <v>0.2</v>
      </c>
      <c r="J14" s="190">
        <f t="shared" si="4"/>
        <v>0.24230296381278862</v>
      </c>
      <c r="K14" s="144">
        <v>0.2</v>
      </c>
      <c r="L14" s="144">
        <v>0.72</v>
      </c>
      <c r="M14" s="148">
        <f>Data!$F$32</f>
        <v>0.504</v>
      </c>
      <c r="N14" s="149"/>
      <c r="O14" s="144"/>
      <c r="P14" s="129">
        <f>Data!$F$29</f>
        <v>-0.32400000000000001</v>
      </c>
      <c r="Q14" s="150">
        <v>0.02</v>
      </c>
      <c r="R14" s="144"/>
    </row>
    <row r="15" spans="1:18">
      <c r="A15" t="str">
        <f t="shared" si="3"/>
        <v>ECM-VAV-New-University-ElecHt</v>
      </c>
      <c r="B15" s="186" t="s">
        <v>439</v>
      </c>
      <c r="C15" s="144" t="str">
        <f t="shared" si="1"/>
        <v>University-New-ElecHt</v>
      </c>
      <c r="D15" s="144" t="s">
        <v>439</v>
      </c>
      <c r="E15" s="144" t="s">
        <v>430</v>
      </c>
      <c r="F15" s="144" t="s">
        <v>431</v>
      </c>
      <c r="G15" s="144">
        <v>200</v>
      </c>
      <c r="H15" s="144">
        <v>1000</v>
      </c>
      <c r="I15" s="144">
        <f t="shared" si="2"/>
        <v>0.2</v>
      </c>
      <c r="J15" s="190">
        <f t="shared" si="4"/>
        <v>0.24230296381278862</v>
      </c>
      <c r="K15" s="144">
        <v>0.2</v>
      </c>
      <c r="L15" s="144">
        <v>0.72</v>
      </c>
      <c r="M15" s="148">
        <f>Data!$F$32</f>
        <v>0.504</v>
      </c>
      <c r="N15" s="149"/>
      <c r="O15" s="144"/>
      <c r="P15" s="129">
        <f>Data!$F$29</f>
        <v>-0.32400000000000001</v>
      </c>
      <c r="Q15" s="150">
        <v>0.31</v>
      </c>
      <c r="R15" s="144"/>
    </row>
    <row r="16" spans="1:18">
      <c r="A16" t="str">
        <f t="shared" si="3"/>
        <v>ECM-VAV-New-Warehouse-ElecHt</v>
      </c>
      <c r="B16" s="186" t="s">
        <v>440</v>
      </c>
      <c r="C16" s="144" t="str">
        <f t="shared" si="1"/>
        <v>Warehouse-New-ElecHt</v>
      </c>
      <c r="D16" s="144" t="s">
        <v>440</v>
      </c>
      <c r="E16" s="144" t="s">
        <v>430</v>
      </c>
      <c r="F16" s="144" t="s">
        <v>431</v>
      </c>
      <c r="G16" s="144">
        <v>200</v>
      </c>
      <c r="H16" s="144">
        <v>1000</v>
      </c>
      <c r="I16" s="144">
        <f t="shared" si="2"/>
        <v>0.2</v>
      </c>
      <c r="J16" s="190">
        <f t="shared" si="4"/>
        <v>0.24230296381278862</v>
      </c>
      <c r="K16" s="144">
        <v>0.2</v>
      </c>
      <c r="L16" s="144">
        <v>0.72</v>
      </c>
      <c r="M16" s="148">
        <f>Data!$F$32</f>
        <v>0.504</v>
      </c>
      <c r="N16" s="149"/>
      <c r="O16" s="144"/>
      <c r="P16" s="129">
        <f>Data!$F$29</f>
        <v>-0.32400000000000001</v>
      </c>
      <c r="Q16" s="150">
        <v>1</v>
      </c>
      <c r="R16" s="144"/>
    </row>
    <row r="17" spans="1:18">
      <c r="A17" t="str">
        <f t="shared" si="3"/>
        <v>ECM-VAV-New-Supermarket-ElecHt</v>
      </c>
      <c r="B17" s="186" t="s">
        <v>441</v>
      </c>
      <c r="C17" s="144" t="str">
        <f t="shared" si="1"/>
        <v>Supermarket-New-ElecHt</v>
      </c>
      <c r="D17" s="144" t="s">
        <v>441</v>
      </c>
      <c r="E17" s="144" t="s">
        <v>430</v>
      </c>
      <c r="F17" s="144" t="s">
        <v>431</v>
      </c>
      <c r="G17" s="144">
        <v>200</v>
      </c>
      <c r="H17" s="144">
        <v>1000</v>
      </c>
      <c r="I17" s="144">
        <f t="shared" si="2"/>
        <v>0.2</v>
      </c>
      <c r="J17" s="190">
        <f t="shared" si="4"/>
        <v>0.24230296381278862</v>
      </c>
      <c r="K17" s="144">
        <v>0.2</v>
      </c>
      <c r="L17" s="144">
        <v>0.72</v>
      </c>
      <c r="M17" s="148">
        <f>Data!$F$32</f>
        <v>0.504</v>
      </c>
      <c r="N17" s="149"/>
      <c r="O17" s="144"/>
      <c r="P17" s="129">
        <f>Data!$F$29</f>
        <v>-0.32400000000000001</v>
      </c>
      <c r="Q17" s="150">
        <v>1</v>
      </c>
      <c r="R17" s="144"/>
    </row>
    <row r="18" spans="1:18">
      <c r="A18" t="str">
        <f t="shared" si="3"/>
        <v>ECM-VAV-New-MiniMart-ElecHt</v>
      </c>
      <c r="B18" s="186" t="s">
        <v>478</v>
      </c>
      <c r="C18" s="144" t="str">
        <f t="shared" si="1"/>
        <v>MIniMart-New-ElecHt</v>
      </c>
      <c r="D18" s="144" t="s">
        <v>442</v>
      </c>
      <c r="E18" s="144" t="s">
        <v>430</v>
      </c>
      <c r="F18" s="144" t="s">
        <v>431</v>
      </c>
      <c r="G18" s="144">
        <v>200</v>
      </c>
      <c r="H18" s="144">
        <v>1000</v>
      </c>
      <c r="I18" s="144">
        <f t="shared" si="2"/>
        <v>0.2</v>
      </c>
      <c r="J18" s="190">
        <f t="shared" si="4"/>
        <v>0.24230296381278862</v>
      </c>
      <c r="K18" s="144">
        <v>0.2</v>
      </c>
      <c r="L18" s="144">
        <v>0.72</v>
      </c>
      <c r="M18" s="148">
        <f>Data!$F$32</f>
        <v>0.504</v>
      </c>
      <c r="N18" s="149"/>
      <c r="O18" s="144"/>
      <c r="P18" s="129">
        <f>Data!$F$29</f>
        <v>-0.32400000000000001</v>
      </c>
      <c r="Q18" s="150">
        <v>1</v>
      </c>
      <c r="R18" s="144"/>
    </row>
    <row r="19" spans="1:18">
      <c r="A19" t="str">
        <f t="shared" si="3"/>
        <v>ECM-VAV-New-Restaurant-ElecHt</v>
      </c>
      <c r="B19" s="186" t="s">
        <v>443</v>
      </c>
      <c r="C19" s="144" t="str">
        <f t="shared" si="1"/>
        <v>Restaurant-New-ElecHt</v>
      </c>
      <c r="D19" s="144" t="s">
        <v>443</v>
      </c>
      <c r="E19" s="144" t="s">
        <v>430</v>
      </c>
      <c r="F19" s="144" t="s">
        <v>431</v>
      </c>
      <c r="G19" s="144">
        <v>200</v>
      </c>
      <c r="H19" s="144">
        <v>1000</v>
      </c>
      <c r="I19" s="144">
        <f t="shared" si="2"/>
        <v>0.2</v>
      </c>
      <c r="J19" s="190">
        <f t="shared" si="4"/>
        <v>0.24230296381278862</v>
      </c>
      <c r="K19" s="144">
        <v>0.2</v>
      </c>
      <c r="L19" s="144">
        <v>0.72</v>
      </c>
      <c r="M19" s="148">
        <f>Data!$F$32</f>
        <v>0.504</v>
      </c>
      <c r="N19" s="149"/>
      <c r="O19" s="144"/>
      <c r="P19" s="129">
        <f>Data!$F$29</f>
        <v>-0.32400000000000001</v>
      </c>
      <c r="Q19" s="150">
        <v>1</v>
      </c>
      <c r="R19" s="144"/>
    </row>
    <row r="20" spans="1:18">
      <c r="A20" t="str">
        <f t="shared" si="3"/>
        <v>ECM-VAV-New-Lodging-ElecHt</v>
      </c>
      <c r="B20" s="186" t="s">
        <v>444</v>
      </c>
      <c r="C20" s="144" t="str">
        <f t="shared" si="1"/>
        <v>Lodging-New-ElecHt</v>
      </c>
      <c r="D20" s="144" t="s">
        <v>444</v>
      </c>
      <c r="E20" s="144" t="s">
        <v>430</v>
      </c>
      <c r="F20" s="144" t="s">
        <v>431</v>
      </c>
      <c r="G20" s="144">
        <v>200</v>
      </c>
      <c r="H20" s="144">
        <v>1000</v>
      </c>
      <c r="I20" s="144">
        <f t="shared" si="2"/>
        <v>0.2</v>
      </c>
      <c r="J20" s="190">
        <f t="shared" si="4"/>
        <v>0.24230296381278862</v>
      </c>
      <c r="K20" s="144">
        <v>0.2</v>
      </c>
      <c r="L20" s="144">
        <v>0.72</v>
      </c>
      <c r="M20" s="148">
        <f>Data!$F$32</f>
        <v>0.504</v>
      </c>
      <c r="N20" s="149"/>
      <c r="O20" s="144"/>
      <c r="P20" s="129">
        <f>Data!$F$29</f>
        <v>-0.32400000000000001</v>
      </c>
      <c r="Q20" s="150">
        <v>0.3</v>
      </c>
      <c r="R20" s="144"/>
    </row>
    <row r="21" spans="1:18">
      <c r="A21" t="str">
        <f t="shared" si="3"/>
        <v>ECM-VAV-New-Hospital-ElecHt</v>
      </c>
      <c r="B21" s="186" t="s">
        <v>445</v>
      </c>
      <c r="C21" s="144" t="str">
        <f t="shared" si="1"/>
        <v>Hospital-New-ElecHt</v>
      </c>
      <c r="D21" s="144" t="s">
        <v>445</v>
      </c>
      <c r="E21" s="144" t="s">
        <v>430</v>
      </c>
      <c r="F21" s="144" t="s">
        <v>431</v>
      </c>
      <c r="G21" s="144">
        <v>200</v>
      </c>
      <c r="H21" s="144">
        <v>1000</v>
      </c>
      <c r="I21" s="144">
        <f t="shared" si="2"/>
        <v>0.2</v>
      </c>
      <c r="J21" s="190">
        <f t="shared" si="4"/>
        <v>0.24230296381278862</v>
      </c>
      <c r="K21" s="144">
        <v>0.2</v>
      </c>
      <c r="L21" s="144">
        <v>0.72</v>
      </c>
      <c r="M21" s="148">
        <f>Data!$F$32</f>
        <v>0.504</v>
      </c>
      <c r="N21" s="149"/>
      <c r="O21" s="144"/>
      <c r="P21" s="129">
        <f>Data!$F$29</f>
        <v>-0.32400000000000001</v>
      </c>
      <c r="Q21" s="150">
        <v>0.13</v>
      </c>
      <c r="R21" s="144"/>
    </row>
    <row r="22" spans="1:18">
      <c r="A22" t="str">
        <f t="shared" si="3"/>
        <v>ECM-VAV-New-Residential Care-ElecHt</v>
      </c>
      <c r="B22" s="186" t="s">
        <v>479</v>
      </c>
      <c r="C22" s="144" t="str">
        <f t="shared" si="1"/>
        <v>OtherHealth-New-ElecHt</v>
      </c>
      <c r="D22" s="144" t="s">
        <v>446</v>
      </c>
      <c r="E22" s="144" t="s">
        <v>430</v>
      </c>
      <c r="F22" s="144" t="s">
        <v>431</v>
      </c>
      <c r="G22" s="144">
        <v>200</v>
      </c>
      <c r="H22" s="144">
        <v>1000</v>
      </c>
      <c r="I22" s="144">
        <f t="shared" si="2"/>
        <v>0.2</v>
      </c>
      <c r="J22" s="190">
        <f t="shared" si="4"/>
        <v>0.24230296381278862</v>
      </c>
      <c r="K22" s="144">
        <v>0.2</v>
      </c>
      <c r="L22" s="144">
        <v>0.72</v>
      </c>
      <c r="M22" s="148">
        <f>Data!$F$32</f>
        <v>0.504</v>
      </c>
      <c r="N22" s="149"/>
      <c r="O22" s="144"/>
      <c r="P22" s="129">
        <f>Data!$F$29</f>
        <v>-0.32400000000000001</v>
      </c>
      <c r="Q22" s="150">
        <v>0.64</v>
      </c>
      <c r="R22" s="144"/>
    </row>
    <row r="23" spans="1:18">
      <c r="A23" t="str">
        <f t="shared" si="3"/>
        <v>ECM-VAV-New-Assembly-ElecHt</v>
      </c>
      <c r="B23" s="186" t="s">
        <v>447</v>
      </c>
      <c r="C23" s="144" t="str">
        <f t="shared" si="1"/>
        <v>Assembly-New-ElecHt</v>
      </c>
      <c r="D23" s="144" t="s">
        <v>447</v>
      </c>
      <c r="E23" s="144" t="s">
        <v>430</v>
      </c>
      <c r="F23" s="144" t="s">
        <v>431</v>
      </c>
      <c r="G23" s="144">
        <v>200</v>
      </c>
      <c r="H23" s="144">
        <v>1000</v>
      </c>
      <c r="I23" s="144">
        <f t="shared" si="2"/>
        <v>0.2</v>
      </c>
      <c r="J23" s="190">
        <f t="shared" si="4"/>
        <v>0.24230296381278862</v>
      </c>
      <c r="K23" s="144">
        <v>0.2</v>
      </c>
      <c r="L23" s="144">
        <v>0.72</v>
      </c>
      <c r="M23" s="148">
        <f>Data!$F$32</f>
        <v>0.504</v>
      </c>
      <c r="N23" s="149"/>
      <c r="O23" s="144"/>
      <c r="P23" s="129">
        <f>Data!$F$29</f>
        <v>-0.32400000000000001</v>
      </c>
      <c r="Q23" s="150">
        <v>0.5</v>
      </c>
      <c r="R23" s="144"/>
    </row>
    <row r="24" spans="1:18">
      <c r="A24" t="str">
        <f t="shared" si="3"/>
        <v>ECM-VAV-New-Other-ElecHt</v>
      </c>
      <c r="B24" s="186" t="s">
        <v>448</v>
      </c>
      <c r="C24" s="144" t="str">
        <f t="shared" si="1"/>
        <v>Other-New-ElecHt</v>
      </c>
      <c r="D24" s="144" t="s">
        <v>448</v>
      </c>
      <c r="E24" s="144" t="s">
        <v>430</v>
      </c>
      <c r="F24" s="144" t="s">
        <v>431</v>
      </c>
      <c r="G24" s="144">
        <v>200</v>
      </c>
      <c r="H24" s="144">
        <v>1000</v>
      </c>
      <c r="I24" s="144">
        <f t="shared" si="2"/>
        <v>0.2</v>
      </c>
      <c r="J24" s="190">
        <f t="shared" si="4"/>
        <v>0.24230296381278862</v>
      </c>
      <c r="K24" s="144">
        <v>0.2</v>
      </c>
      <c r="L24" s="144">
        <v>0.72</v>
      </c>
      <c r="M24" s="148">
        <f>Data!$F$32</f>
        <v>0.504</v>
      </c>
      <c r="N24" s="149"/>
      <c r="O24" s="144"/>
      <c r="P24" s="129">
        <f>Data!$F$29</f>
        <v>-0.32400000000000001</v>
      </c>
      <c r="Q24" s="150">
        <v>0.5</v>
      </c>
      <c r="R24" s="144"/>
    </row>
    <row r="25" spans="1:18">
      <c r="A25" t="str">
        <f t="shared" si="3"/>
        <v>ECM-VAV-NR-Large Off-ElecHt</v>
      </c>
      <c r="B25" s="176" t="s">
        <v>429</v>
      </c>
      <c r="C25" s="151" t="str">
        <f t="shared" si="1"/>
        <v>Large Off-NR-ElecHt</v>
      </c>
      <c r="D25" s="151" t="s">
        <v>429</v>
      </c>
      <c r="E25" s="151" t="s">
        <v>449</v>
      </c>
      <c r="F25" s="151" t="s">
        <v>431</v>
      </c>
      <c r="G25" s="151">
        <v>200</v>
      </c>
      <c r="H25" s="151">
        <v>1000</v>
      </c>
      <c r="I25" s="151">
        <f t="shared" si="2"/>
        <v>0.2</v>
      </c>
      <c r="J25" s="190">
        <f t="shared" si="4"/>
        <v>0.24230296381278862</v>
      </c>
      <c r="K25" s="151"/>
      <c r="L25" s="151"/>
      <c r="M25" s="152">
        <f>Data!$F$34</f>
        <v>0.59320499999999998</v>
      </c>
      <c r="N25" s="153"/>
      <c r="O25" s="151"/>
      <c r="P25" s="129">
        <f>Data!$F$29</f>
        <v>-0.32400000000000001</v>
      </c>
      <c r="Q25" s="154">
        <v>0.87</v>
      </c>
      <c r="R25" s="151"/>
    </row>
    <row r="26" spans="1:18">
      <c r="A26" t="str">
        <f t="shared" si="3"/>
        <v>ECM-VAV-NR-Medium Off-ElecHt</v>
      </c>
      <c r="B26" s="186" t="s">
        <v>432</v>
      </c>
      <c r="C26" s="151" t="str">
        <f t="shared" si="1"/>
        <v>Medium Off-NR-ElecHt</v>
      </c>
      <c r="D26" s="151" t="s">
        <v>432</v>
      </c>
      <c r="E26" s="151" t="s">
        <v>449</v>
      </c>
      <c r="F26" s="151" t="s">
        <v>431</v>
      </c>
      <c r="G26" s="151">
        <v>200</v>
      </c>
      <c r="H26" s="151">
        <v>1000</v>
      </c>
      <c r="I26" s="151">
        <f t="shared" si="2"/>
        <v>0.2</v>
      </c>
      <c r="J26" s="190">
        <f t="shared" si="4"/>
        <v>0.24230296381278862</v>
      </c>
      <c r="K26" s="151"/>
      <c r="L26" s="151"/>
      <c r="M26" s="152">
        <f>Data!$F$34</f>
        <v>0.59320499999999998</v>
      </c>
      <c r="N26" s="153"/>
      <c r="O26" s="151"/>
      <c r="P26" s="129">
        <f>Data!$F$29</f>
        <v>-0.32400000000000001</v>
      </c>
      <c r="Q26" s="154">
        <v>0.87</v>
      </c>
      <c r="R26" s="151"/>
    </row>
    <row r="27" spans="1:18">
      <c r="A27" t="str">
        <f t="shared" si="3"/>
        <v>ECM-VAV-NR-Small Off-ElecHt</v>
      </c>
      <c r="B27" s="186" t="s">
        <v>433</v>
      </c>
      <c r="C27" s="151" t="str">
        <f t="shared" si="1"/>
        <v>Small Off-NR-ElecHt</v>
      </c>
      <c r="D27" s="151" t="s">
        <v>433</v>
      </c>
      <c r="E27" s="151" t="s">
        <v>449</v>
      </c>
      <c r="F27" s="151" t="s">
        <v>431</v>
      </c>
      <c r="G27" s="151">
        <v>200</v>
      </c>
      <c r="H27" s="151">
        <v>1000</v>
      </c>
      <c r="I27" s="151">
        <f t="shared" si="2"/>
        <v>0.2</v>
      </c>
      <c r="J27" s="190">
        <f t="shared" si="4"/>
        <v>0.24230296381278862</v>
      </c>
      <c r="K27" s="151"/>
      <c r="L27" s="151"/>
      <c r="M27" s="152">
        <f>Data!$F$34</f>
        <v>0.59320499999999998</v>
      </c>
      <c r="N27" s="153"/>
      <c r="O27" s="151"/>
      <c r="P27" s="129">
        <f>Data!$F$29</f>
        <v>-0.32400000000000001</v>
      </c>
      <c r="Q27" s="154">
        <v>0.87</v>
      </c>
      <c r="R27" s="151"/>
    </row>
    <row r="28" spans="1:18">
      <c r="A28" t="str">
        <f t="shared" si="3"/>
        <v>ECM-VAV-NR-Xlarge Ret-ElecHt</v>
      </c>
      <c r="B28" s="186" t="s">
        <v>473</v>
      </c>
      <c r="C28" s="151" t="str">
        <f t="shared" si="1"/>
        <v>Big Box-NR-ElecHt</v>
      </c>
      <c r="D28" s="151" t="s">
        <v>434</v>
      </c>
      <c r="E28" s="151" t="s">
        <v>449</v>
      </c>
      <c r="F28" s="151" t="s">
        <v>431</v>
      </c>
      <c r="G28" s="151">
        <v>200</v>
      </c>
      <c r="H28" s="151">
        <v>1000</v>
      </c>
      <c r="I28" s="151">
        <f t="shared" si="2"/>
        <v>0.2</v>
      </c>
      <c r="J28" s="190">
        <f t="shared" si="4"/>
        <v>0.24230296381278862</v>
      </c>
      <c r="K28" s="151"/>
      <c r="L28" s="151"/>
      <c r="M28" s="152">
        <f>Data!$F$34</f>
        <v>0.59320499999999998</v>
      </c>
      <c r="N28" s="153"/>
      <c r="O28" s="151"/>
      <c r="P28" s="129">
        <f>Data!$F$29</f>
        <v>-0.32400000000000001</v>
      </c>
      <c r="Q28" s="154">
        <v>0.7</v>
      </c>
      <c r="R28" s="151"/>
    </row>
    <row r="29" spans="1:18">
      <c r="A29" t="str">
        <f t="shared" si="3"/>
        <v>ECM-VAV-NR-Large Ret-ElecHt</v>
      </c>
      <c r="B29" s="186" t="s">
        <v>474</v>
      </c>
      <c r="C29" s="151" t="str">
        <f t="shared" si="1"/>
        <v>Small Box-NR-ElecHt</v>
      </c>
      <c r="D29" s="151" t="s">
        <v>435</v>
      </c>
      <c r="E29" s="151" t="s">
        <v>449</v>
      </c>
      <c r="F29" s="151" t="s">
        <v>431</v>
      </c>
      <c r="G29" s="151">
        <v>200</v>
      </c>
      <c r="H29" s="151">
        <v>1000</v>
      </c>
      <c r="I29" s="151">
        <f t="shared" si="2"/>
        <v>0.2</v>
      </c>
      <c r="J29" s="190">
        <f t="shared" si="4"/>
        <v>0.24230296381278862</v>
      </c>
      <c r="K29" s="151"/>
      <c r="L29" s="151"/>
      <c r="M29" s="152">
        <f>Data!$F$34</f>
        <v>0.59320499999999998</v>
      </c>
      <c r="N29" s="153"/>
      <c r="O29" s="151"/>
      <c r="P29" s="129">
        <f>Data!$F$29</f>
        <v>-0.32400000000000001</v>
      </c>
      <c r="Q29" s="154">
        <v>0.7</v>
      </c>
      <c r="R29" s="151"/>
    </row>
    <row r="30" spans="1:18">
      <c r="A30" t="str">
        <f t="shared" si="3"/>
        <v>ECM-VAV-NR-Medium Ret-ElecHt</v>
      </c>
      <c r="B30" s="186" t="s">
        <v>475</v>
      </c>
      <c r="C30" s="151" t="str">
        <f t="shared" si="1"/>
        <v>High End-NR-ElecHt</v>
      </c>
      <c r="D30" s="151" t="s">
        <v>436</v>
      </c>
      <c r="E30" s="151" t="s">
        <v>449</v>
      </c>
      <c r="F30" s="151" t="s">
        <v>431</v>
      </c>
      <c r="G30" s="151">
        <v>200</v>
      </c>
      <c r="H30" s="151">
        <v>1000</v>
      </c>
      <c r="I30" s="151">
        <f t="shared" si="2"/>
        <v>0.2</v>
      </c>
      <c r="J30" s="190">
        <f t="shared" si="4"/>
        <v>0.24230296381278862</v>
      </c>
      <c r="K30" s="151"/>
      <c r="L30" s="151"/>
      <c r="M30" s="152">
        <f>Data!$F$34</f>
        <v>0.59320499999999998</v>
      </c>
      <c r="N30" s="153"/>
      <c r="O30" s="151"/>
      <c r="P30" s="129">
        <f>Data!$F$29</f>
        <v>-0.32400000000000001</v>
      </c>
      <c r="Q30" s="154">
        <v>0.7</v>
      </c>
      <c r="R30" s="151"/>
    </row>
    <row r="31" spans="1:18">
      <c r="A31" t="str">
        <f t="shared" si="3"/>
        <v>ECM-VAV-NR-Small Ret-ElecHt</v>
      </c>
      <c r="B31" s="186" t="s">
        <v>476</v>
      </c>
      <c r="C31" s="151" t="str">
        <f t="shared" si="1"/>
        <v>Anchor-NR-ElecHt</v>
      </c>
      <c r="D31" s="151" t="s">
        <v>437</v>
      </c>
      <c r="E31" s="151" t="s">
        <v>449</v>
      </c>
      <c r="F31" s="151" t="s">
        <v>431</v>
      </c>
      <c r="G31" s="151">
        <v>200</v>
      </c>
      <c r="H31" s="151">
        <v>1000</v>
      </c>
      <c r="I31" s="151">
        <f t="shared" si="2"/>
        <v>0.2</v>
      </c>
      <c r="J31" s="190">
        <f t="shared" si="4"/>
        <v>0.24230296381278862</v>
      </c>
      <c r="K31" s="151"/>
      <c r="L31" s="151"/>
      <c r="M31" s="152">
        <f>Data!$F$34</f>
        <v>0.59320499999999998</v>
      </c>
      <c r="N31" s="153"/>
      <c r="O31" s="151"/>
      <c r="P31" s="129">
        <f>Data!$F$29</f>
        <v>-0.32400000000000001</v>
      </c>
      <c r="Q31" s="154">
        <v>0.7</v>
      </c>
      <c r="R31" s="151"/>
    </row>
    <row r="32" spans="1:18">
      <c r="A32" t="str">
        <f t="shared" si="3"/>
        <v>ECM-VAV-NR-School K-12-ElecHt</v>
      </c>
      <c r="B32" s="186" t="s">
        <v>477</v>
      </c>
      <c r="C32" s="151" t="str">
        <f t="shared" si="1"/>
        <v>K-12-NR-ElecHt</v>
      </c>
      <c r="D32" s="151" t="s">
        <v>438</v>
      </c>
      <c r="E32" s="151" t="s">
        <v>449</v>
      </c>
      <c r="F32" s="151" t="s">
        <v>431</v>
      </c>
      <c r="G32" s="151">
        <v>200</v>
      </c>
      <c r="H32" s="151">
        <v>1000</v>
      </c>
      <c r="I32" s="151">
        <f t="shared" si="2"/>
        <v>0.2</v>
      </c>
      <c r="J32" s="190">
        <f t="shared" si="4"/>
        <v>0.24230296381278862</v>
      </c>
      <c r="K32" s="151"/>
      <c r="L32" s="151"/>
      <c r="M32" s="152">
        <f>Data!$F$34</f>
        <v>0.59320499999999998</v>
      </c>
      <c r="N32" s="153"/>
      <c r="O32" s="151"/>
      <c r="P32" s="129">
        <f>Data!$F$29</f>
        <v>-0.32400000000000001</v>
      </c>
      <c r="Q32" s="154">
        <v>0.02</v>
      </c>
      <c r="R32" s="151"/>
    </row>
    <row r="33" spans="1:18">
      <c r="A33" t="str">
        <f t="shared" si="3"/>
        <v>ECM-VAV-NR-University-ElecHt</v>
      </c>
      <c r="B33" s="186" t="s">
        <v>439</v>
      </c>
      <c r="C33" s="151" t="str">
        <f t="shared" si="1"/>
        <v>University-NR-ElecHt</v>
      </c>
      <c r="D33" s="151" t="s">
        <v>439</v>
      </c>
      <c r="E33" s="151" t="s">
        <v>449</v>
      </c>
      <c r="F33" s="151" t="s">
        <v>431</v>
      </c>
      <c r="G33" s="151">
        <v>200</v>
      </c>
      <c r="H33" s="151">
        <v>1000</v>
      </c>
      <c r="I33" s="151">
        <f t="shared" si="2"/>
        <v>0.2</v>
      </c>
      <c r="J33" s="190">
        <f t="shared" si="4"/>
        <v>0.24230296381278862</v>
      </c>
      <c r="K33" s="151"/>
      <c r="L33" s="151"/>
      <c r="M33" s="152">
        <f>Data!$F$34</f>
        <v>0.59320499999999998</v>
      </c>
      <c r="N33" s="153"/>
      <c r="O33" s="151"/>
      <c r="P33" s="129">
        <f>Data!$F$29</f>
        <v>-0.32400000000000001</v>
      </c>
      <c r="Q33" s="154">
        <v>0.31</v>
      </c>
      <c r="R33" s="151"/>
    </row>
    <row r="34" spans="1:18">
      <c r="A34" t="str">
        <f t="shared" si="3"/>
        <v>ECM-VAV-NR-Warehouse-ElecHt</v>
      </c>
      <c r="B34" s="186" t="s">
        <v>440</v>
      </c>
      <c r="C34" s="151" t="str">
        <f t="shared" si="1"/>
        <v>Warehouse-NR-ElecHt</v>
      </c>
      <c r="D34" s="151" t="s">
        <v>440</v>
      </c>
      <c r="E34" s="151" t="s">
        <v>449</v>
      </c>
      <c r="F34" s="151" t="s">
        <v>431</v>
      </c>
      <c r="G34" s="151">
        <v>200</v>
      </c>
      <c r="H34" s="151">
        <v>1000</v>
      </c>
      <c r="I34" s="151">
        <f t="shared" si="2"/>
        <v>0.2</v>
      </c>
      <c r="J34" s="190">
        <f t="shared" si="4"/>
        <v>0.24230296381278862</v>
      </c>
      <c r="K34" s="151"/>
      <c r="L34" s="151"/>
      <c r="M34" s="152">
        <f>Data!$F$34</f>
        <v>0.59320499999999998</v>
      </c>
      <c r="N34" s="153"/>
      <c r="O34" s="151"/>
      <c r="P34" s="129">
        <f>Data!$F$29</f>
        <v>-0.32400000000000001</v>
      </c>
      <c r="Q34" s="154">
        <v>1</v>
      </c>
      <c r="R34" s="151"/>
    </row>
    <row r="35" spans="1:18">
      <c r="A35" t="str">
        <f t="shared" si="3"/>
        <v>ECM-VAV-NR-Supermarket-ElecHt</v>
      </c>
      <c r="B35" s="186" t="s">
        <v>441</v>
      </c>
      <c r="C35" s="151" t="str">
        <f t="shared" si="1"/>
        <v>Supermarket-NR-ElecHt</v>
      </c>
      <c r="D35" s="151" t="s">
        <v>441</v>
      </c>
      <c r="E35" s="151" t="s">
        <v>449</v>
      </c>
      <c r="F35" s="151" t="s">
        <v>431</v>
      </c>
      <c r="G35" s="151">
        <v>200</v>
      </c>
      <c r="H35" s="151">
        <v>1000</v>
      </c>
      <c r="I35" s="151">
        <f t="shared" si="2"/>
        <v>0.2</v>
      </c>
      <c r="J35" s="190">
        <f t="shared" si="4"/>
        <v>0.24230296381278862</v>
      </c>
      <c r="K35" s="151"/>
      <c r="L35" s="151"/>
      <c r="M35" s="152">
        <f>Data!$F$34</f>
        <v>0.59320499999999998</v>
      </c>
      <c r="N35" s="153"/>
      <c r="O35" s="151"/>
      <c r="P35" s="129">
        <f>Data!$F$29</f>
        <v>-0.32400000000000001</v>
      </c>
      <c r="Q35" s="154">
        <v>1</v>
      </c>
      <c r="R35" s="151"/>
    </row>
    <row r="36" spans="1:18">
      <c r="A36" t="str">
        <f t="shared" si="3"/>
        <v>ECM-VAV-NR-MiniMart-ElecHt</v>
      </c>
      <c r="B36" s="186" t="s">
        <v>478</v>
      </c>
      <c r="C36" s="151" t="str">
        <f t="shared" si="1"/>
        <v>MIniMart-NR-ElecHt</v>
      </c>
      <c r="D36" s="151" t="s">
        <v>442</v>
      </c>
      <c r="E36" s="151" t="s">
        <v>449</v>
      </c>
      <c r="F36" s="151" t="s">
        <v>431</v>
      </c>
      <c r="G36" s="151">
        <v>200</v>
      </c>
      <c r="H36" s="151">
        <v>1000</v>
      </c>
      <c r="I36" s="151">
        <f t="shared" si="2"/>
        <v>0.2</v>
      </c>
      <c r="J36" s="190">
        <f t="shared" si="4"/>
        <v>0.24230296381278862</v>
      </c>
      <c r="K36" s="151"/>
      <c r="L36" s="151"/>
      <c r="M36" s="152">
        <f>Data!$F$34</f>
        <v>0.59320499999999998</v>
      </c>
      <c r="N36" s="153"/>
      <c r="O36" s="151"/>
      <c r="P36" s="129">
        <f>Data!$F$29</f>
        <v>-0.32400000000000001</v>
      </c>
      <c r="Q36" s="154">
        <v>1</v>
      </c>
      <c r="R36" s="151"/>
    </row>
    <row r="37" spans="1:18">
      <c r="A37" t="str">
        <f t="shared" si="3"/>
        <v>ECM-VAV-NR-Restaurant-ElecHt</v>
      </c>
      <c r="B37" s="186" t="s">
        <v>443</v>
      </c>
      <c r="C37" s="151" t="str">
        <f t="shared" si="1"/>
        <v>Restaurant-NR-ElecHt</v>
      </c>
      <c r="D37" s="151" t="s">
        <v>443</v>
      </c>
      <c r="E37" s="151" t="s">
        <v>449</v>
      </c>
      <c r="F37" s="151" t="s">
        <v>431</v>
      </c>
      <c r="G37" s="151">
        <v>200</v>
      </c>
      <c r="H37" s="151">
        <v>1000</v>
      </c>
      <c r="I37" s="151">
        <f t="shared" si="2"/>
        <v>0.2</v>
      </c>
      <c r="J37" s="190">
        <f t="shared" si="4"/>
        <v>0.24230296381278862</v>
      </c>
      <c r="K37" s="151"/>
      <c r="L37" s="151"/>
      <c r="M37" s="152">
        <f>Data!$F$34</f>
        <v>0.59320499999999998</v>
      </c>
      <c r="N37" s="153"/>
      <c r="O37" s="151"/>
      <c r="P37" s="129">
        <f>Data!$F$29</f>
        <v>-0.32400000000000001</v>
      </c>
      <c r="Q37" s="154">
        <v>1</v>
      </c>
      <c r="R37" s="151"/>
    </row>
    <row r="38" spans="1:18">
      <c r="A38" t="str">
        <f t="shared" si="3"/>
        <v>ECM-VAV-NR-Lodging-ElecHt</v>
      </c>
      <c r="B38" s="186" t="s">
        <v>444</v>
      </c>
      <c r="C38" s="151" t="str">
        <f t="shared" si="1"/>
        <v>Lodging-NR-ElecHt</v>
      </c>
      <c r="D38" s="151" t="s">
        <v>444</v>
      </c>
      <c r="E38" s="151" t="s">
        <v>449</v>
      </c>
      <c r="F38" s="151" t="s">
        <v>431</v>
      </c>
      <c r="G38" s="151">
        <v>200</v>
      </c>
      <c r="H38" s="151">
        <v>1000</v>
      </c>
      <c r="I38" s="151">
        <f t="shared" si="2"/>
        <v>0.2</v>
      </c>
      <c r="J38" s="190">
        <f t="shared" si="4"/>
        <v>0.24230296381278862</v>
      </c>
      <c r="K38" s="151"/>
      <c r="L38" s="151"/>
      <c r="M38" s="152">
        <f>Data!$F$34</f>
        <v>0.59320499999999998</v>
      </c>
      <c r="N38" s="153"/>
      <c r="O38" s="151"/>
      <c r="P38" s="129">
        <f>Data!$F$29</f>
        <v>-0.32400000000000001</v>
      </c>
      <c r="Q38" s="154">
        <v>0.3</v>
      </c>
      <c r="R38" s="151"/>
    </row>
    <row r="39" spans="1:18">
      <c r="A39" t="str">
        <f t="shared" si="3"/>
        <v>ECM-VAV-NR-Hospital-ElecHt</v>
      </c>
      <c r="B39" s="186" t="s">
        <v>445</v>
      </c>
      <c r="C39" s="151" t="str">
        <f t="shared" si="1"/>
        <v>Hospital-NR-ElecHt</v>
      </c>
      <c r="D39" s="151" t="s">
        <v>445</v>
      </c>
      <c r="E39" s="151" t="s">
        <v>449</v>
      </c>
      <c r="F39" s="151" t="s">
        <v>431</v>
      </c>
      <c r="G39" s="151">
        <v>200</v>
      </c>
      <c r="H39" s="151">
        <v>1000</v>
      </c>
      <c r="I39" s="151">
        <f t="shared" si="2"/>
        <v>0.2</v>
      </c>
      <c r="J39" s="190">
        <f t="shared" si="4"/>
        <v>0.24230296381278862</v>
      </c>
      <c r="K39" s="151"/>
      <c r="L39" s="151"/>
      <c r="M39" s="152">
        <f>Data!$F$34</f>
        <v>0.59320499999999998</v>
      </c>
      <c r="N39" s="153"/>
      <c r="O39" s="151"/>
      <c r="P39" s="129">
        <f>Data!$F$29</f>
        <v>-0.32400000000000001</v>
      </c>
      <c r="Q39" s="154">
        <v>0.13</v>
      </c>
      <c r="R39" s="151"/>
    </row>
    <row r="40" spans="1:18">
      <c r="A40" t="str">
        <f t="shared" si="3"/>
        <v>ECM-VAV-NR-Residential Care-ElecHt</v>
      </c>
      <c r="B40" s="186" t="s">
        <v>479</v>
      </c>
      <c r="C40" s="151" t="str">
        <f t="shared" si="1"/>
        <v>OtherHealth-NR-ElecHt</v>
      </c>
      <c r="D40" s="151" t="s">
        <v>446</v>
      </c>
      <c r="E40" s="151" t="s">
        <v>449</v>
      </c>
      <c r="F40" s="151" t="s">
        <v>431</v>
      </c>
      <c r="G40" s="151">
        <v>200</v>
      </c>
      <c r="H40" s="151">
        <v>1000</v>
      </c>
      <c r="I40" s="151">
        <f t="shared" si="2"/>
        <v>0.2</v>
      </c>
      <c r="J40" s="190">
        <f t="shared" si="4"/>
        <v>0.24230296381278862</v>
      </c>
      <c r="K40" s="151"/>
      <c r="L40" s="151"/>
      <c r="M40" s="152">
        <f>Data!$F$34</f>
        <v>0.59320499999999998</v>
      </c>
      <c r="N40" s="153"/>
      <c r="O40" s="151"/>
      <c r="P40" s="129">
        <f>Data!$F$29</f>
        <v>-0.32400000000000001</v>
      </c>
      <c r="Q40" s="154">
        <v>0.64</v>
      </c>
      <c r="R40" s="151"/>
    </row>
    <row r="41" spans="1:18">
      <c r="A41" t="str">
        <f t="shared" si="3"/>
        <v>ECM-VAV-NR-Assembly-ElecHt</v>
      </c>
      <c r="B41" s="186" t="s">
        <v>447</v>
      </c>
      <c r="C41" s="151" t="str">
        <f t="shared" si="1"/>
        <v>Assembly-NR-ElecHt</v>
      </c>
      <c r="D41" s="151" t="s">
        <v>447</v>
      </c>
      <c r="E41" s="151" t="s">
        <v>449</v>
      </c>
      <c r="F41" s="151" t="s">
        <v>431</v>
      </c>
      <c r="G41" s="151">
        <v>200</v>
      </c>
      <c r="H41" s="151">
        <v>1000</v>
      </c>
      <c r="I41" s="151">
        <f t="shared" si="2"/>
        <v>0.2</v>
      </c>
      <c r="J41" s="190">
        <f t="shared" si="4"/>
        <v>0.24230296381278862</v>
      </c>
      <c r="K41" s="151"/>
      <c r="L41" s="151"/>
      <c r="M41" s="152">
        <f>Data!$F$34</f>
        <v>0.59320499999999998</v>
      </c>
      <c r="N41" s="153"/>
      <c r="O41" s="151"/>
      <c r="P41" s="129">
        <f>Data!$F$29</f>
        <v>-0.32400000000000001</v>
      </c>
      <c r="Q41" s="154">
        <v>0.5</v>
      </c>
      <c r="R41" s="151"/>
    </row>
    <row r="42" spans="1:18">
      <c r="A42" t="str">
        <f t="shared" si="3"/>
        <v>ECM-VAV-NR-Other-ElecHt</v>
      </c>
      <c r="B42" s="186" t="s">
        <v>448</v>
      </c>
      <c r="C42" s="151" t="str">
        <f t="shared" si="1"/>
        <v>Other-NR-ElecHt</v>
      </c>
      <c r="D42" s="151" t="s">
        <v>448</v>
      </c>
      <c r="E42" s="151" t="s">
        <v>449</v>
      </c>
      <c r="F42" s="151" t="s">
        <v>431</v>
      </c>
      <c r="G42" s="151">
        <v>200</v>
      </c>
      <c r="H42" s="151">
        <v>1000</v>
      </c>
      <c r="I42" s="151">
        <f t="shared" si="2"/>
        <v>0.2</v>
      </c>
      <c r="J42" s="190">
        <f t="shared" si="4"/>
        <v>0.24230296381278862</v>
      </c>
      <c r="K42" s="151"/>
      <c r="L42" s="151"/>
      <c r="M42" s="152">
        <f>Data!$F$34</f>
        <v>0.59320499999999998</v>
      </c>
      <c r="N42" s="153"/>
      <c r="O42" s="151"/>
      <c r="P42" s="129">
        <f>Data!$F$29</f>
        <v>-0.32400000000000001</v>
      </c>
      <c r="Q42" s="154">
        <v>0.5</v>
      </c>
      <c r="R42" s="151"/>
    </row>
    <row r="43" spans="1:18">
      <c r="A43" t="str">
        <f t="shared" si="3"/>
        <v>ECM-VAV-New-Large Off-GasHt</v>
      </c>
      <c r="B43" s="176" t="s">
        <v>429</v>
      </c>
      <c r="C43" s="155" t="str">
        <f t="shared" si="1"/>
        <v>Large Off-New-GasHt</v>
      </c>
      <c r="D43" s="155" t="s">
        <v>429</v>
      </c>
      <c r="E43" s="155" t="s">
        <v>430</v>
      </c>
      <c r="F43" s="155" t="s">
        <v>450</v>
      </c>
      <c r="G43" s="155">
        <v>200</v>
      </c>
      <c r="H43" s="155">
        <v>1000</v>
      </c>
      <c r="I43" s="155">
        <f t="shared" si="2"/>
        <v>0.2</v>
      </c>
      <c r="J43" s="190">
        <f t="shared" si="4"/>
        <v>0.24230296381278862</v>
      </c>
      <c r="K43" s="155">
        <v>0.2</v>
      </c>
      <c r="L43" s="155">
        <v>0.72</v>
      </c>
      <c r="M43" s="156">
        <f>Data!$F$33</f>
        <v>0.82799999999999996</v>
      </c>
      <c r="N43" s="157"/>
      <c r="O43" s="155"/>
      <c r="P43" s="155"/>
      <c r="Q43" s="158">
        <f>1-Q7</f>
        <v>0.13</v>
      </c>
      <c r="R43" s="159">
        <f>Data!$J$33</f>
        <v>-1.38186E-2</v>
      </c>
    </row>
    <row r="44" spans="1:18">
      <c r="A44" t="str">
        <f t="shared" si="3"/>
        <v>ECM-VAV-New-Medium Off-GasHt</v>
      </c>
      <c r="B44" s="186" t="s">
        <v>432</v>
      </c>
      <c r="C44" s="155" t="str">
        <f t="shared" si="1"/>
        <v>Medium Off-New-GasHt</v>
      </c>
      <c r="D44" s="155" t="s">
        <v>432</v>
      </c>
      <c r="E44" s="155" t="s">
        <v>430</v>
      </c>
      <c r="F44" s="155" t="s">
        <v>450</v>
      </c>
      <c r="G44" s="155">
        <v>200</v>
      </c>
      <c r="H44" s="155">
        <v>1000</v>
      </c>
      <c r="I44" s="155">
        <f t="shared" si="2"/>
        <v>0.2</v>
      </c>
      <c r="J44" s="190">
        <f t="shared" si="4"/>
        <v>0.24230296381278862</v>
      </c>
      <c r="K44" s="155">
        <v>0.2</v>
      </c>
      <c r="L44" s="155">
        <v>0.72</v>
      </c>
      <c r="M44" s="156">
        <f>Data!$F$33</f>
        <v>0.82799999999999996</v>
      </c>
      <c r="N44" s="157"/>
      <c r="O44" s="155"/>
      <c r="P44" s="155"/>
      <c r="Q44" s="158">
        <f t="shared" ref="Q44:Q78" si="5">1-Q8</f>
        <v>0.13</v>
      </c>
      <c r="R44" s="159">
        <f>Data!$J$33</f>
        <v>-1.38186E-2</v>
      </c>
    </row>
    <row r="45" spans="1:18">
      <c r="A45" t="str">
        <f t="shared" si="3"/>
        <v>ECM-VAV-New-Small Off-GasHt</v>
      </c>
      <c r="B45" s="186" t="s">
        <v>433</v>
      </c>
      <c r="C45" s="155" t="str">
        <f t="shared" si="1"/>
        <v>Small Off-New-GasHt</v>
      </c>
      <c r="D45" s="155" t="s">
        <v>433</v>
      </c>
      <c r="E45" s="155" t="s">
        <v>430</v>
      </c>
      <c r="F45" s="155" t="s">
        <v>450</v>
      </c>
      <c r="G45" s="155">
        <v>200</v>
      </c>
      <c r="H45" s="155">
        <v>1000</v>
      </c>
      <c r="I45" s="155">
        <f t="shared" si="2"/>
        <v>0.2</v>
      </c>
      <c r="J45" s="190">
        <f t="shared" si="4"/>
        <v>0.24230296381278862</v>
      </c>
      <c r="K45" s="155">
        <v>0.2</v>
      </c>
      <c r="L45" s="155">
        <v>0.72</v>
      </c>
      <c r="M45" s="156">
        <f>Data!$F$33</f>
        <v>0.82799999999999996</v>
      </c>
      <c r="N45" s="157"/>
      <c r="O45" s="155"/>
      <c r="P45" s="155"/>
      <c r="Q45" s="158">
        <f t="shared" si="5"/>
        <v>0.13</v>
      </c>
      <c r="R45" s="159">
        <f>Data!$J$33</f>
        <v>-1.38186E-2</v>
      </c>
    </row>
    <row r="46" spans="1:18">
      <c r="A46" t="str">
        <f t="shared" si="3"/>
        <v>ECM-VAV-New-Xlarge Ret-GasHt</v>
      </c>
      <c r="B46" s="186" t="s">
        <v>473</v>
      </c>
      <c r="C46" s="155" t="str">
        <f t="shared" si="1"/>
        <v>Big Box-New-GasHt</v>
      </c>
      <c r="D46" s="155" t="s">
        <v>434</v>
      </c>
      <c r="E46" s="155" t="s">
        <v>430</v>
      </c>
      <c r="F46" s="155" t="s">
        <v>450</v>
      </c>
      <c r="G46" s="155">
        <v>200</v>
      </c>
      <c r="H46" s="155">
        <v>1000</v>
      </c>
      <c r="I46" s="155">
        <f t="shared" si="2"/>
        <v>0.2</v>
      </c>
      <c r="J46" s="190">
        <f t="shared" si="4"/>
        <v>0.24230296381278862</v>
      </c>
      <c r="K46" s="155">
        <v>0.2</v>
      </c>
      <c r="L46" s="155">
        <v>0.72</v>
      </c>
      <c r="M46" s="156">
        <f>Data!$F$33</f>
        <v>0.82799999999999996</v>
      </c>
      <c r="N46" s="157"/>
      <c r="O46" s="155"/>
      <c r="P46" s="155"/>
      <c r="Q46" s="158">
        <f t="shared" si="5"/>
        <v>0.30000000000000004</v>
      </c>
      <c r="R46" s="159">
        <f>Data!$J$33</f>
        <v>-1.38186E-2</v>
      </c>
    </row>
    <row r="47" spans="1:18">
      <c r="A47" t="str">
        <f t="shared" si="3"/>
        <v>ECM-VAV-New-Large Ret-GasHt</v>
      </c>
      <c r="B47" s="186" t="s">
        <v>474</v>
      </c>
      <c r="C47" s="155" t="str">
        <f t="shared" si="1"/>
        <v>Small Box-New-GasHt</v>
      </c>
      <c r="D47" s="155" t="s">
        <v>435</v>
      </c>
      <c r="E47" s="155" t="s">
        <v>430</v>
      </c>
      <c r="F47" s="155" t="s">
        <v>450</v>
      </c>
      <c r="G47" s="155">
        <v>200</v>
      </c>
      <c r="H47" s="155">
        <v>1000</v>
      </c>
      <c r="I47" s="155">
        <f t="shared" si="2"/>
        <v>0.2</v>
      </c>
      <c r="J47" s="190">
        <f t="shared" si="4"/>
        <v>0.24230296381278862</v>
      </c>
      <c r="K47" s="155">
        <v>0.2</v>
      </c>
      <c r="L47" s="155">
        <v>0.72</v>
      </c>
      <c r="M47" s="156">
        <f>Data!$F$33</f>
        <v>0.82799999999999996</v>
      </c>
      <c r="N47" s="157"/>
      <c r="O47" s="155"/>
      <c r="P47" s="155"/>
      <c r="Q47" s="158">
        <f t="shared" si="5"/>
        <v>0.30000000000000004</v>
      </c>
      <c r="R47" s="159">
        <f>Data!$J$33</f>
        <v>-1.38186E-2</v>
      </c>
    </row>
    <row r="48" spans="1:18">
      <c r="A48" t="str">
        <f t="shared" si="3"/>
        <v>ECM-VAV-New-Medium Ret-GasHt</v>
      </c>
      <c r="B48" s="186" t="s">
        <v>475</v>
      </c>
      <c r="C48" s="155" t="str">
        <f t="shared" si="1"/>
        <v>High End-New-GasHt</v>
      </c>
      <c r="D48" s="155" t="s">
        <v>436</v>
      </c>
      <c r="E48" s="155" t="s">
        <v>430</v>
      </c>
      <c r="F48" s="155" t="s">
        <v>450</v>
      </c>
      <c r="G48" s="155">
        <v>200</v>
      </c>
      <c r="H48" s="155">
        <v>1000</v>
      </c>
      <c r="I48" s="155">
        <f t="shared" si="2"/>
        <v>0.2</v>
      </c>
      <c r="J48" s="190">
        <f t="shared" si="4"/>
        <v>0.24230296381278862</v>
      </c>
      <c r="K48" s="155">
        <v>0.2</v>
      </c>
      <c r="L48" s="155">
        <v>0.72</v>
      </c>
      <c r="M48" s="156">
        <f>Data!$F$33</f>
        <v>0.82799999999999996</v>
      </c>
      <c r="N48" s="157"/>
      <c r="O48" s="155"/>
      <c r="P48" s="155"/>
      <c r="Q48" s="158">
        <f t="shared" si="5"/>
        <v>0.30000000000000004</v>
      </c>
      <c r="R48" s="159">
        <f>Data!$J$33</f>
        <v>-1.38186E-2</v>
      </c>
    </row>
    <row r="49" spans="1:18">
      <c r="A49" t="str">
        <f t="shared" si="3"/>
        <v>ECM-VAV-New-Small Ret-GasHt</v>
      </c>
      <c r="B49" s="186" t="s">
        <v>476</v>
      </c>
      <c r="C49" s="155" t="str">
        <f t="shared" si="1"/>
        <v>Anchor-New-GasHt</v>
      </c>
      <c r="D49" s="155" t="s">
        <v>437</v>
      </c>
      <c r="E49" s="155" t="s">
        <v>430</v>
      </c>
      <c r="F49" s="155" t="s">
        <v>450</v>
      </c>
      <c r="G49" s="155">
        <v>200</v>
      </c>
      <c r="H49" s="155">
        <v>1000</v>
      </c>
      <c r="I49" s="155">
        <f t="shared" si="2"/>
        <v>0.2</v>
      </c>
      <c r="J49" s="190">
        <f t="shared" si="4"/>
        <v>0.24230296381278862</v>
      </c>
      <c r="K49" s="155">
        <v>0.2</v>
      </c>
      <c r="L49" s="155">
        <v>0.72</v>
      </c>
      <c r="M49" s="156">
        <f>Data!$F$33</f>
        <v>0.82799999999999996</v>
      </c>
      <c r="N49" s="157"/>
      <c r="O49" s="155"/>
      <c r="P49" s="155"/>
      <c r="Q49" s="158">
        <f t="shared" si="5"/>
        <v>0.30000000000000004</v>
      </c>
      <c r="R49" s="159">
        <f>Data!$J$33</f>
        <v>-1.38186E-2</v>
      </c>
    </row>
    <row r="50" spans="1:18">
      <c r="A50" t="str">
        <f t="shared" si="3"/>
        <v>ECM-VAV-New-School K-12-GasHt</v>
      </c>
      <c r="B50" s="186" t="s">
        <v>477</v>
      </c>
      <c r="C50" s="155" t="str">
        <f t="shared" si="1"/>
        <v>K-12-New-GasHt</v>
      </c>
      <c r="D50" s="155" t="s">
        <v>438</v>
      </c>
      <c r="E50" s="155" t="s">
        <v>430</v>
      </c>
      <c r="F50" s="155" t="s">
        <v>450</v>
      </c>
      <c r="G50" s="155">
        <v>200</v>
      </c>
      <c r="H50" s="155">
        <v>1000</v>
      </c>
      <c r="I50" s="155">
        <f t="shared" si="2"/>
        <v>0.2</v>
      </c>
      <c r="J50" s="190">
        <f t="shared" si="4"/>
        <v>0.24230296381278862</v>
      </c>
      <c r="K50" s="155">
        <v>0.2</v>
      </c>
      <c r="L50" s="155">
        <v>0.72</v>
      </c>
      <c r="M50" s="156">
        <f>Data!$F$33</f>
        <v>0.82799999999999996</v>
      </c>
      <c r="N50" s="157"/>
      <c r="O50" s="155"/>
      <c r="P50" s="155"/>
      <c r="Q50" s="158">
        <f t="shared" si="5"/>
        <v>0.98</v>
      </c>
      <c r="R50" s="159">
        <f>Data!$J$33</f>
        <v>-1.38186E-2</v>
      </c>
    </row>
    <row r="51" spans="1:18">
      <c r="A51" t="str">
        <f t="shared" si="3"/>
        <v>ECM-VAV-New-University-GasHt</v>
      </c>
      <c r="B51" s="186" t="s">
        <v>439</v>
      </c>
      <c r="C51" s="155" t="str">
        <f t="shared" si="1"/>
        <v>University-New-GasHt</v>
      </c>
      <c r="D51" s="155" t="s">
        <v>439</v>
      </c>
      <c r="E51" s="155" t="s">
        <v>430</v>
      </c>
      <c r="F51" s="155" t="s">
        <v>450</v>
      </c>
      <c r="G51" s="155">
        <v>200</v>
      </c>
      <c r="H51" s="155">
        <v>1000</v>
      </c>
      <c r="I51" s="155">
        <f t="shared" si="2"/>
        <v>0.2</v>
      </c>
      <c r="J51" s="190">
        <f t="shared" si="4"/>
        <v>0.24230296381278862</v>
      </c>
      <c r="K51" s="155">
        <v>0.2</v>
      </c>
      <c r="L51" s="155">
        <v>0.72</v>
      </c>
      <c r="M51" s="156">
        <f>Data!$F$33</f>
        <v>0.82799999999999996</v>
      </c>
      <c r="N51" s="157"/>
      <c r="O51" s="155"/>
      <c r="P51" s="155"/>
      <c r="Q51" s="158">
        <f t="shared" si="5"/>
        <v>0.69</v>
      </c>
      <c r="R51" s="159">
        <f>Data!$J$33</f>
        <v>-1.38186E-2</v>
      </c>
    </row>
    <row r="52" spans="1:18">
      <c r="A52" t="str">
        <f t="shared" si="3"/>
        <v>ECM-VAV-New-Warehouse-GasHt</v>
      </c>
      <c r="B52" s="186" t="s">
        <v>440</v>
      </c>
      <c r="C52" s="155" t="str">
        <f t="shared" si="1"/>
        <v>Warehouse-New-GasHt</v>
      </c>
      <c r="D52" s="155" t="s">
        <v>440</v>
      </c>
      <c r="E52" s="155" t="s">
        <v>430</v>
      </c>
      <c r="F52" s="155" t="s">
        <v>450</v>
      </c>
      <c r="G52" s="155">
        <v>200</v>
      </c>
      <c r="H52" s="155">
        <v>1000</v>
      </c>
      <c r="I52" s="155">
        <f t="shared" si="2"/>
        <v>0.2</v>
      </c>
      <c r="J52" s="190">
        <f t="shared" si="4"/>
        <v>0.24230296381278862</v>
      </c>
      <c r="K52" s="155">
        <v>0.2</v>
      </c>
      <c r="L52" s="155">
        <v>0.72</v>
      </c>
      <c r="M52" s="156">
        <f>Data!$F$33</f>
        <v>0.82799999999999996</v>
      </c>
      <c r="N52" s="157"/>
      <c r="O52" s="155"/>
      <c r="P52" s="155"/>
      <c r="Q52" s="158">
        <f t="shared" si="5"/>
        <v>0</v>
      </c>
      <c r="R52" s="159">
        <f>Data!$J$33</f>
        <v>-1.38186E-2</v>
      </c>
    </row>
    <row r="53" spans="1:18">
      <c r="A53" t="str">
        <f t="shared" si="3"/>
        <v>ECM-VAV-New-Supermarket-GasHt</v>
      </c>
      <c r="B53" s="186" t="s">
        <v>441</v>
      </c>
      <c r="C53" s="155" t="str">
        <f t="shared" si="1"/>
        <v>Supermarket-New-GasHt</v>
      </c>
      <c r="D53" s="155" t="s">
        <v>441</v>
      </c>
      <c r="E53" s="155" t="s">
        <v>430</v>
      </c>
      <c r="F53" s="155" t="s">
        <v>450</v>
      </c>
      <c r="G53" s="155">
        <v>200</v>
      </c>
      <c r="H53" s="155">
        <v>1000</v>
      </c>
      <c r="I53" s="155">
        <f t="shared" si="2"/>
        <v>0.2</v>
      </c>
      <c r="J53" s="190">
        <f t="shared" si="4"/>
        <v>0.24230296381278862</v>
      </c>
      <c r="K53" s="155">
        <v>0.2</v>
      </c>
      <c r="L53" s="155">
        <v>0.72</v>
      </c>
      <c r="M53" s="156">
        <f>Data!$F$33</f>
        <v>0.82799999999999996</v>
      </c>
      <c r="N53" s="157"/>
      <c r="O53" s="155"/>
      <c r="P53" s="155"/>
      <c r="Q53" s="158">
        <f t="shared" si="5"/>
        <v>0</v>
      </c>
      <c r="R53" s="159">
        <f>Data!$J$33</f>
        <v>-1.38186E-2</v>
      </c>
    </row>
    <row r="54" spans="1:18">
      <c r="A54" t="str">
        <f t="shared" si="3"/>
        <v>ECM-VAV-New-MiniMart-GasHt</v>
      </c>
      <c r="B54" s="186" t="s">
        <v>478</v>
      </c>
      <c r="C54" s="155" t="str">
        <f t="shared" si="1"/>
        <v>MIniMart-New-GasHt</v>
      </c>
      <c r="D54" s="155" t="s">
        <v>442</v>
      </c>
      <c r="E54" s="155" t="s">
        <v>430</v>
      </c>
      <c r="F54" s="155" t="s">
        <v>450</v>
      </c>
      <c r="G54" s="155">
        <v>200</v>
      </c>
      <c r="H54" s="155">
        <v>1000</v>
      </c>
      <c r="I54" s="155">
        <f t="shared" si="2"/>
        <v>0.2</v>
      </c>
      <c r="J54" s="190">
        <f t="shared" si="4"/>
        <v>0.24230296381278862</v>
      </c>
      <c r="K54" s="155">
        <v>0.2</v>
      </c>
      <c r="L54" s="155">
        <v>0.72</v>
      </c>
      <c r="M54" s="156">
        <f>Data!$F$33</f>
        <v>0.82799999999999996</v>
      </c>
      <c r="N54" s="157"/>
      <c r="O54" s="155"/>
      <c r="P54" s="155"/>
      <c r="Q54" s="158">
        <f t="shared" si="5"/>
        <v>0</v>
      </c>
      <c r="R54" s="159">
        <f>Data!$J$33</f>
        <v>-1.38186E-2</v>
      </c>
    </row>
    <row r="55" spans="1:18">
      <c r="A55" t="str">
        <f t="shared" si="3"/>
        <v>ECM-VAV-New-Restaurant-GasHt</v>
      </c>
      <c r="B55" s="186" t="s">
        <v>443</v>
      </c>
      <c r="C55" s="155" t="str">
        <f t="shared" si="1"/>
        <v>Restaurant-New-GasHt</v>
      </c>
      <c r="D55" s="155" t="s">
        <v>443</v>
      </c>
      <c r="E55" s="155" t="s">
        <v>430</v>
      </c>
      <c r="F55" s="155" t="s">
        <v>450</v>
      </c>
      <c r="G55" s="155">
        <v>200</v>
      </c>
      <c r="H55" s="155">
        <v>1000</v>
      </c>
      <c r="I55" s="155">
        <f t="shared" si="2"/>
        <v>0.2</v>
      </c>
      <c r="J55" s="190">
        <f t="shared" si="4"/>
        <v>0.24230296381278862</v>
      </c>
      <c r="K55" s="155">
        <v>0.2</v>
      </c>
      <c r="L55" s="155">
        <v>0.72</v>
      </c>
      <c r="M55" s="156">
        <f>Data!$F$33</f>
        <v>0.82799999999999996</v>
      </c>
      <c r="N55" s="157"/>
      <c r="O55" s="155"/>
      <c r="P55" s="155"/>
      <c r="Q55" s="158">
        <f t="shared" si="5"/>
        <v>0</v>
      </c>
      <c r="R55" s="159">
        <f>Data!$J$33</f>
        <v>-1.38186E-2</v>
      </c>
    </row>
    <row r="56" spans="1:18">
      <c r="A56" t="str">
        <f t="shared" si="3"/>
        <v>ECM-VAV-New-Lodging-GasHt</v>
      </c>
      <c r="B56" s="186" t="s">
        <v>444</v>
      </c>
      <c r="C56" s="155" t="str">
        <f t="shared" si="1"/>
        <v>Lodging-New-GasHt</v>
      </c>
      <c r="D56" s="155" t="s">
        <v>444</v>
      </c>
      <c r="E56" s="155" t="s">
        <v>430</v>
      </c>
      <c r="F56" s="155" t="s">
        <v>450</v>
      </c>
      <c r="G56" s="155">
        <v>200</v>
      </c>
      <c r="H56" s="155">
        <v>1000</v>
      </c>
      <c r="I56" s="155">
        <f t="shared" si="2"/>
        <v>0.2</v>
      </c>
      <c r="J56" s="190">
        <f t="shared" si="4"/>
        <v>0.24230296381278862</v>
      </c>
      <c r="K56" s="155">
        <v>0.2</v>
      </c>
      <c r="L56" s="155">
        <v>0.72</v>
      </c>
      <c r="M56" s="156">
        <f>Data!$F$33</f>
        <v>0.82799999999999996</v>
      </c>
      <c r="N56" s="157"/>
      <c r="O56" s="155"/>
      <c r="P56" s="155"/>
      <c r="Q56" s="158">
        <f t="shared" si="5"/>
        <v>0.7</v>
      </c>
      <c r="R56" s="159">
        <f>Data!$J$33</f>
        <v>-1.38186E-2</v>
      </c>
    </row>
    <row r="57" spans="1:18">
      <c r="A57" t="str">
        <f t="shared" si="3"/>
        <v>ECM-VAV-New-Hospital-GasHt</v>
      </c>
      <c r="B57" s="186" t="s">
        <v>445</v>
      </c>
      <c r="C57" s="155" t="str">
        <f t="shared" si="1"/>
        <v>Hospital-New-GasHt</v>
      </c>
      <c r="D57" s="155" t="s">
        <v>445</v>
      </c>
      <c r="E57" s="155" t="s">
        <v>430</v>
      </c>
      <c r="F57" s="155" t="s">
        <v>450</v>
      </c>
      <c r="G57" s="155">
        <v>200</v>
      </c>
      <c r="H57" s="155">
        <v>1000</v>
      </c>
      <c r="I57" s="155">
        <f t="shared" si="2"/>
        <v>0.2</v>
      </c>
      <c r="J57" s="190">
        <f t="shared" si="4"/>
        <v>0.24230296381278862</v>
      </c>
      <c r="K57" s="155">
        <v>0.2</v>
      </c>
      <c r="L57" s="155">
        <v>0.72</v>
      </c>
      <c r="M57" s="156">
        <f>Data!$F$33</f>
        <v>0.82799999999999996</v>
      </c>
      <c r="N57" s="157"/>
      <c r="O57" s="155"/>
      <c r="P57" s="155"/>
      <c r="Q57" s="158">
        <f t="shared" si="5"/>
        <v>0.87</v>
      </c>
      <c r="R57" s="159">
        <f>Data!$J$33</f>
        <v>-1.38186E-2</v>
      </c>
    </row>
    <row r="58" spans="1:18">
      <c r="A58" t="str">
        <f t="shared" si="3"/>
        <v>ECM-VAV-New-Residential Care-GasHt</v>
      </c>
      <c r="B58" s="186" t="s">
        <v>479</v>
      </c>
      <c r="C58" s="155" t="str">
        <f t="shared" si="1"/>
        <v>OtherHealth-New-GasHt</v>
      </c>
      <c r="D58" s="155" t="s">
        <v>446</v>
      </c>
      <c r="E58" s="155" t="s">
        <v>430</v>
      </c>
      <c r="F58" s="155" t="s">
        <v>450</v>
      </c>
      <c r="G58" s="155">
        <v>200</v>
      </c>
      <c r="H58" s="155">
        <v>1000</v>
      </c>
      <c r="I58" s="155">
        <f t="shared" si="2"/>
        <v>0.2</v>
      </c>
      <c r="J58" s="190">
        <f t="shared" si="4"/>
        <v>0.24230296381278862</v>
      </c>
      <c r="K58" s="155">
        <v>0.2</v>
      </c>
      <c r="L58" s="155">
        <v>0.72</v>
      </c>
      <c r="M58" s="156">
        <f>Data!$F$33</f>
        <v>0.82799999999999996</v>
      </c>
      <c r="N58" s="157"/>
      <c r="O58" s="155"/>
      <c r="P58" s="155"/>
      <c r="Q58" s="158">
        <f t="shared" si="5"/>
        <v>0.36</v>
      </c>
      <c r="R58" s="159">
        <f>Data!$J$33</f>
        <v>-1.38186E-2</v>
      </c>
    </row>
    <row r="59" spans="1:18">
      <c r="A59" t="str">
        <f t="shared" si="3"/>
        <v>ECM-VAV-New-Assembly-GasHt</v>
      </c>
      <c r="B59" s="186" t="s">
        <v>447</v>
      </c>
      <c r="C59" s="155" t="str">
        <f t="shared" si="1"/>
        <v>Assembly-New-GasHt</v>
      </c>
      <c r="D59" s="155" t="s">
        <v>447</v>
      </c>
      <c r="E59" s="155" t="s">
        <v>430</v>
      </c>
      <c r="F59" s="155" t="s">
        <v>450</v>
      </c>
      <c r="G59" s="155">
        <v>200</v>
      </c>
      <c r="H59" s="155">
        <v>1000</v>
      </c>
      <c r="I59" s="155">
        <f t="shared" si="2"/>
        <v>0.2</v>
      </c>
      <c r="J59" s="190">
        <f t="shared" si="4"/>
        <v>0.24230296381278862</v>
      </c>
      <c r="K59" s="155">
        <v>0.2</v>
      </c>
      <c r="L59" s="155">
        <v>0.72</v>
      </c>
      <c r="M59" s="156">
        <f>Data!$F$33</f>
        <v>0.82799999999999996</v>
      </c>
      <c r="N59" s="157"/>
      <c r="O59" s="155"/>
      <c r="P59" s="155"/>
      <c r="Q59" s="158">
        <f t="shared" si="5"/>
        <v>0.5</v>
      </c>
      <c r="R59" s="159">
        <f>Data!$J$33</f>
        <v>-1.38186E-2</v>
      </c>
    </row>
    <row r="60" spans="1:18">
      <c r="A60" t="str">
        <f t="shared" si="3"/>
        <v>ECM-VAV-New-Other-GasHt</v>
      </c>
      <c r="B60" s="186" t="s">
        <v>448</v>
      </c>
      <c r="C60" s="155" t="str">
        <f t="shared" si="1"/>
        <v>Other-New-GasHt</v>
      </c>
      <c r="D60" s="155" t="s">
        <v>448</v>
      </c>
      <c r="E60" s="155" t="s">
        <v>430</v>
      </c>
      <c r="F60" s="155" t="s">
        <v>450</v>
      </c>
      <c r="G60" s="155">
        <v>200</v>
      </c>
      <c r="H60" s="155">
        <v>1000</v>
      </c>
      <c r="I60" s="155">
        <f t="shared" si="2"/>
        <v>0.2</v>
      </c>
      <c r="J60" s="190">
        <f t="shared" si="4"/>
        <v>0.24230296381278862</v>
      </c>
      <c r="K60" s="155">
        <v>0.2</v>
      </c>
      <c r="L60" s="155">
        <v>0.72</v>
      </c>
      <c r="M60" s="156">
        <f>Data!$F$33</f>
        <v>0.82799999999999996</v>
      </c>
      <c r="N60" s="157"/>
      <c r="O60" s="155"/>
      <c r="P60" s="155"/>
      <c r="Q60" s="158">
        <f t="shared" si="5"/>
        <v>0.5</v>
      </c>
      <c r="R60" s="159">
        <f>Data!$J$33</f>
        <v>-1.38186E-2</v>
      </c>
    </row>
    <row r="61" spans="1:18">
      <c r="A61" t="str">
        <f t="shared" si="3"/>
        <v>ECM-VAV-NR-Large Off-GasHt</v>
      </c>
      <c r="B61" s="176" t="s">
        <v>429</v>
      </c>
      <c r="C61" s="144" t="str">
        <f t="shared" si="1"/>
        <v>Large Off-NR-GasHt</v>
      </c>
      <c r="D61" s="144" t="s">
        <v>429</v>
      </c>
      <c r="E61" s="144" t="s">
        <v>449</v>
      </c>
      <c r="F61" s="144" t="s">
        <v>450</v>
      </c>
      <c r="G61" s="144">
        <v>200</v>
      </c>
      <c r="H61" s="144">
        <v>1000</v>
      </c>
      <c r="I61" s="144">
        <f t="shared" si="2"/>
        <v>0.2</v>
      </c>
      <c r="J61" s="190">
        <f t="shared" si="4"/>
        <v>0.24230296381278862</v>
      </c>
      <c r="K61" s="144"/>
      <c r="L61" s="144"/>
      <c r="M61" s="148">
        <f>Data!$F$35</f>
        <v>0.90060000000000007</v>
      </c>
      <c r="N61" s="149"/>
      <c r="O61" s="144"/>
      <c r="P61" s="144"/>
      <c r="Q61" s="150">
        <f t="shared" si="5"/>
        <v>0.13</v>
      </c>
      <c r="R61" s="160">
        <f>Data!$J$35</f>
        <v>-1.3110396749999999E-2</v>
      </c>
    </row>
    <row r="62" spans="1:18">
      <c r="A62" t="str">
        <f t="shared" si="3"/>
        <v>ECM-VAV-NR-Medium Off-GasHt</v>
      </c>
      <c r="B62" s="186" t="s">
        <v>432</v>
      </c>
      <c r="C62" s="144" t="str">
        <f t="shared" si="1"/>
        <v>Medium Off-NR-GasHt</v>
      </c>
      <c r="D62" s="144" t="s">
        <v>432</v>
      </c>
      <c r="E62" s="144" t="s">
        <v>449</v>
      </c>
      <c r="F62" s="144" t="s">
        <v>450</v>
      </c>
      <c r="G62" s="144">
        <v>200</v>
      </c>
      <c r="H62" s="144">
        <v>1000</v>
      </c>
      <c r="I62" s="144">
        <f t="shared" si="2"/>
        <v>0.2</v>
      </c>
      <c r="J62" s="190">
        <f t="shared" si="4"/>
        <v>0.24230296381278862</v>
      </c>
      <c r="K62" s="144"/>
      <c r="L62" s="144"/>
      <c r="M62" s="148">
        <f>Data!$F$35</f>
        <v>0.90060000000000007</v>
      </c>
      <c r="N62" s="149"/>
      <c r="O62" s="144"/>
      <c r="P62" s="144"/>
      <c r="Q62" s="150">
        <f t="shared" si="5"/>
        <v>0.13</v>
      </c>
      <c r="R62" s="160">
        <f>Data!$J$35</f>
        <v>-1.3110396749999999E-2</v>
      </c>
    </row>
    <row r="63" spans="1:18">
      <c r="A63" t="str">
        <f t="shared" si="3"/>
        <v>ECM-VAV-NR-Small Off-GasHt</v>
      </c>
      <c r="B63" s="186" t="s">
        <v>433</v>
      </c>
      <c r="C63" s="144" t="str">
        <f t="shared" si="1"/>
        <v>Small Off-NR-GasHt</v>
      </c>
      <c r="D63" s="144" t="s">
        <v>433</v>
      </c>
      <c r="E63" s="144" t="s">
        <v>449</v>
      </c>
      <c r="F63" s="144" t="s">
        <v>450</v>
      </c>
      <c r="G63" s="144">
        <v>200</v>
      </c>
      <c r="H63" s="144">
        <v>1000</v>
      </c>
      <c r="I63" s="144">
        <f t="shared" si="2"/>
        <v>0.2</v>
      </c>
      <c r="J63" s="190">
        <f t="shared" si="4"/>
        <v>0.24230296381278862</v>
      </c>
      <c r="K63" s="144"/>
      <c r="L63" s="144"/>
      <c r="M63" s="148">
        <f>Data!$F$35</f>
        <v>0.90060000000000007</v>
      </c>
      <c r="N63" s="149"/>
      <c r="O63" s="144"/>
      <c r="P63" s="144"/>
      <c r="Q63" s="150">
        <f t="shared" si="5"/>
        <v>0.13</v>
      </c>
      <c r="R63" s="160">
        <f>Data!$J$35</f>
        <v>-1.3110396749999999E-2</v>
      </c>
    </row>
    <row r="64" spans="1:18">
      <c r="A64" t="str">
        <f t="shared" si="3"/>
        <v>ECM-VAV-NR-Xlarge Ret-GasHt</v>
      </c>
      <c r="B64" s="186" t="s">
        <v>473</v>
      </c>
      <c r="C64" s="144" t="str">
        <f t="shared" si="1"/>
        <v>Big Box-NR-GasHt</v>
      </c>
      <c r="D64" s="144" t="s">
        <v>434</v>
      </c>
      <c r="E64" s="144" t="s">
        <v>449</v>
      </c>
      <c r="F64" s="144" t="s">
        <v>450</v>
      </c>
      <c r="G64" s="144">
        <v>200</v>
      </c>
      <c r="H64" s="144">
        <v>1000</v>
      </c>
      <c r="I64" s="144">
        <f t="shared" si="2"/>
        <v>0.2</v>
      </c>
      <c r="J64" s="190">
        <f t="shared" si="4"/>
        <v>0.24230296381278862</v>
      </c>
      <c r="K64" s="144"/>
      <c r="L64" s="144"/>
      <c r="M64" s="148">
        <f>Data!$F$35</f>
        <v>0.90060000000000007</v>
      </c>
      <c r="N64" s="149"/>
      <c r="O64" s="144"/>
      <c r="P64" s="144"/>
      <c r="Q64" s="150">
        <f t="shared" si="5"/>
        <v>0.30000000000000004</v>
      </c>
      <c r="R64" s="160">
        <f>Data!$J$35</f>
        <v>-1.3110396749999999E-2</v>
      </c>
    </row>
    <row r="65" spans="1:18">
      <c r="A65" t="str">
        <f t="shared" si="3"/>
        <v>ECM-VAV-NR-Large Ret-GasHt</v>
      </c>
      <c r="B65" s="186" t="s">
        <v>474</v>
      </c>
      <c r="C65" s="144" t="str">
        <f t="shared" si="1"/>
        <v>Small Box-NR-GasHt</v>
      </c>
      <c r="D65" s="144" t="s">
        <v>435</v>
      </c>
      <c r="E65" s="144" t="s">
        <v>449</v>
      </c>
      <c r="F65" s="144" t="s">
        <v>450</v>
      </c>
      <c r="G65" s="144">
        <v>200</v>
      </c>
      <c r="H65" s="144">
        <v>1000</v>
      </c>
      <c r="I65" s="144">
        <f t="shared" si="2"/>
        <v>0.2</v>
      </c>
      <c r="J65" s="190">
        <f t="shared" si="4"/>
        <v>0.24230296381278862</v>
      </c>
      <c r="K65" s="144"/>
      <c r="L65" s="144"/>
      <c r="M65" s="148">
        <f>Data!$F$35</f>
        <v>0.90060000000000007</v>
      </c>
      <c r="N65" s="149"/>
      <c r="O65" s="144"/>
      <c r="P65" s="144"/>
      <c r="Q65" s="150">
        <f t="shared" si="5"/>
        <v>0.30000000000000004</v>
      </c>
      <c r="R65" s="160">
        <f>Data!$J$35</f>
        <v>-1.3110396749999999E-2</v>
      </c>
    </row>
    <row r="66" spans="1:18">
      <c r="A66" t="str">
        <f t="shared" si="3"/>
        <v>ECM-VAV-NR-Medium Ret-GasHt</v>
      </c>
      <c r="B66" s="186" t="s">
        <v>475</v>
      </c>
      <c r="C66" s="144" t="str">
        <f t="shared" si="1"/>
        <v>High End-NR-GasHt</v>
      </c>
      <c r="D66" s="144" t="s">
        <v>436</v>
      </c>
      <c r="E66" s="144" t="s">
        <v>449</v>
      </c>
      <c r="F66" s="144" t="s">
        <v>450</v>
      </c>
      <c r="G66" s="144">
        <v>200</v>
      </c>
      <c r="H66" s="144">
        <v>1000</v>
      </c>
      <c r="I66" s="144">
        <f t="shared" si="2"/>
        <v>0.2</v>
      </c>
      <c r="J66" s="190">
        <f t="shared" si="4"/>
        <v>0.24230296381278862</v>
      </c>
      <c r="K66" s="144"/>
      <c r="L66" s="144"/>
      <c r="M66" s="148">
        <f>Data!$F$35</f>
        <v>0.90060000000000007</v>
      </c>
      <c r="N66" s="149"/>
      <c r="O66" s="144"/>
      <c r="P66" s="144"/>
      <c r="Q66" s="150">
        <f t="shared" si="5"/>
        <v>0.30000000000000004</v>
      </c>
      <c r="R66" s="160">
        <f>Data!$J$35</f>
        <v>-1.3110396749999999E-2</v>
      </c>
    </row>
    <row r="67" spans="1:18">
      <c r="A67" t="str">
        <f t="shared" si="3"/>
        <v>ECM-VAV-NR-Small Ret-GasHt</v>
      </c>
      <c r="B67" s="186" t="s">
        <v>476</v>
      </c>
      <c r="C67" s="144" t="str">
        <f t="shared" si="1"/>
        <v>Anchor-NR-GasHt</v>
      </c>
      <c r="D67" s="144" t="s">
        <v>437</v>
      </c>
      <c r="E67" s="144" t="s">
        <v>449</v>
      </c>
      <c r="F67" s="144" t="s">
        <v>450</v>
      </c>
      <c r="G67" s="144">
        <v>200</v>
      </c>
      <c r="H67" s="144">
        <v>1000</v>
      </c>
      <c r="I67" s="144">
        <f t="shared" si="2"/>
        <v>0.2</v>
      </c>
      <c r="J67" s="190">
        <f t="shared" si="4"/>
        <v>0.24230296381278862</v>
      </c>
      <c r="K67" s="144"/>
      <c r="L67" s="144"/>
      <c r="M67" s="148">
        <f>Data!$F$35</f>
        <v>0.90060000000000007</v>
      </c>
      <c r="N67" s="149"/>
      <c r="O67" s="144"/>
      <c r="P67" s="144"/>
      <c r="Q67" s="150">
        <f t="shared" si="5"/>
        <v>0.30000000000000004</v>
      </c>
      <c r="R67" s="160">
        <f>Data!$J$35</f>
        <v>-1.3110396749999999E-2</v>
      </c>
    </row>
    <row r="68" spans="1:18">
      <c r="A68" t="str">
        <f t="shared" si="3"/>
        <v>ECM-VAV-NR-School K-12-GasHt</v>
      </c>
      <c r="B68" s="186" t="s">
        <v>477</v>
      </c>
      <c r="C68" s="144" t="str">
        <f t="shared" si="1"/>
        <v>K-12-NR-GasHt</v>
      </c>
      <c r="D68" s="144" t="s">
        <v>438</v>
      </c>
      <c r="E68" s="144" t="s">
        <v>449</v>
      </c>
      <c r="F68" s="144" t="s">
        <v>450</v>
      </c>
      <c r="G68" s="144">
        <v>200</v>
      </c>
      <c r="H68" s="144">
        <v>1000</v>
      </c>
      <c r="I68" s="144">
        <f t="shared" si="2"/>
        <v>0.2</v>
      </c>
      <c r="J68" s="190">
        <f t="shared" si="4"/>
        <v>0.24230296381278862</v>
      </c>
      <c r="K68" s="144"/>
      <c r="L68" s="144"/>
      <c r="M68" s="148">
        <f>Data!$F$35</f>
        <v>0.90060000000000007</v>
      </c>
      <c r="N68" s="149"/>
      <c r="O68" s="144"/>
      <c r="P68" s="144"/>
      <c r="Q68" s="150">
        <f t="shared" si="5"/>
        <v>0.98</v>
      </c>
      <c r="R68" s="160">
        <f>Data!$J$35</f>
        <v>-1.3110396749999999E-2</v>
      </c>
    </row>
    <row r="69" spans="1:18">
      <c r="A69" t="str">
        <f t="shared" si="3"/>
        <v>ECM-VAV-NR-University-GasHt</v>
      </c>
      <c r="B69" s="186" t="s">
        <v>439</v>
      </c>
      <c r="C69" s="144" t="str">
        <f t="shared" si="1"/>
        <v>University-NR-GasHt</v>
      </c>
      <c r="D69" s="144" t="s">
        <v>439</v>
      </c>
      <c r="E69" s="144" t="s">
        <v>449</v>
      </c>
      <c r="F69" s="144" t="s">
        <v>450</v>
      </c>
      <c r="G69" s="144">
        <v>200</v>
      </c>
      <c r="H69" s="144">
        <v>1000</v>
      </c>
      <c r="I69" s="144">
        <f t="shared" si="2"/>
        <v>0.2</v>
      </c>
      <c r="J69" s="190">
        <f t="shared" si="4"/>
        <v>0.24230296381278862</v>
      </c>
      <c r="K69" s="144"/>
      <c r="L69" s="144"/>
      <c r="M69" s="148">
        <f>Data!$F$35</f>
        <v>0.90060000000000007</v>
      </c>
      <c r="N69" s="149"/>
      <c r="O69" s="144"/>
      <c r="P69" s="144"/>
      <c r="Q69" s="150">
        <f t="shared" si="5"/>
        <v>0.69</v>
      </c>
      <c r="R69" s="160">
        <f>Data!$J$35</f>
        <v>-1.3110396749999999E-2</v>
      </c>
    </row>
    <row r="70" spans="1:18">
      <c r="A70" t="str">
        <f t="shared" si="3"/>
        <v>ECM-VAV-NR-Warehouse-GasHt</v>
      </c>
      <c r="B70" s="186" t="s">
        <v>440</v>
      </c>
      <c r="C70" s="144" t="str">
        <f t="shared" si="1"/>
        <v>Warehouse-NR-GasHt</v>
      </c>
      <c r="D70" s="144" t="s">
        <v>440</v>
      </c>
      <c r="E70" s="144" t="s">
        <v>449</v>
      </c>
      <c r="F70" s="144" t="s">
        <v>450</v>
      </c>
      <c r="G70" s="144">
        <v>200</v>
      </c>
      <c r="H70" s="144">
        <v>1000</v>
      </c>
      <c r="I70" s="144">
        <f t="shared" si="2"/>
        <v>0.2</v>
      </c>
      <c r="J70" s="190">
        <f t="shared" si="4"/>
        <v>0.24230296381278862</v>
      </c>
      <c r="K70" s="144"/>
      <c r="L70" s="144"/>
      <c r="M70" s="148">
        <f>Data!$F$35</f>
        <v>0.90060000000000007</v>
      </c>
      <c r="N70" s="149"/>
      <c r="O70" s="144"/>
      <c r="P70" s="144"/>
      <c r="Q70" s="150">
        <f t="shared" si="5"/>
        <v>0</v>
      </c>
      <c r="R70" s="160">
        <f>Data!$J$35</f>
        <v>-1.3110396749999999E-2</v>
      </c>
    </row>
    <row r="71" spans="1:18">
      <c r="A71" t="str">
        <f t="shared" si="3"/>
        <v>ECM-VAV-NR-Supermarket-GasHt</v>
      </c>
      <c r="B71" s="186" t="s">
        <v>441</v>
      </c>
      <c r="C71" s="144" t="str">
        <f t="shared" ref="C71:C78" si="6">CONCATENATE(D71,"-",E71,"-",F71)</f>
        <v>Supermarket-NR-GasHt</v>
      </c>
      <c r="D71" s="144" t="s">
        <v>441</v>
      </c>
      <c r="E71" s="144" t="s">
        <v>449</v>
      </c>
      <c r="F71" s="144" t="s">
        <v>450</v>
      </c>
      <c r="G71" s="144">
        <v>200</v>
      </c>
      <c r="H71" s="144">
        <v>1000</v>
      </c>
      <c r="I71" s="144">
        <f t="shared" ref="I71:I78" si="7">G71/H71</f>
        <v>0.2</v>
      </c>
      <c r="J71" s="190">
        <f t="shared" si="4"/>
        <v>0.24230296381278862</v>
      </c>
      <c r="K71" s="144"/>
      <c r="L71" s="144"/>
      <c r="M71" s="148">
        <f>Data!$F$35</f>
        <v>0.90060000000000007</v>
      </c>
      <c r="N71" s="149"/>
      <c r="O71" s="144"/>
      <c r="P71" s="144"/>
      <c r="Q71" s="150">
        <f t="shared" si="5"/>
        <v>0</v>
      </c>
      <c r="R71" s="160">
        <f>Data!$J$35</f>
        <v>-1.3110396749999999E-2</v>
      </c>
    </row>
    <row r="72" spans="1:18">
      <c r="A72" t="str">
        <f t="shared" ref="A72:A78" si="8">CONCATENATE("ECM-VAV-",E72,"-",B72,"-",F72)</f>
        <v>ECM-VAV-NR-MiniMart-GasHt</v>
      </c>
      <c r="B72" s="186" t="s">
        <v>478</v>
      </c>
      <c r="C72" s="144" t="str">
        <f t="shared" si="6"/>
        <v>MIniMart-NR-GasHt</v>
      </c>
      <c r="D72" s="144" t="s">
        <v>442</v>
      </c>
      <c r="E72" s="144" t="s">
        <v>449</v>
      </c>
      <c r="F72" s="144" t="s">
        <v>450</v>
      </c>
      <c r="G72" s="144">
        <v>200</v>
      </c>
      <c r="H72" s="144">
        <v>1000</v>
      </c>
      <c r="I72" s="144">
        <f t="shared" si="7"/>
        <v>0.2</v>
      </c>
      <c r="J72" s="190">
        <f t="shared" ref="J72:J78" si="9">I72*$D$2</f>
        <v>0.24230296381278862</v>
      </c>
      <c r="K72" s="144"/>
      <c r="L72" s="144"/>
      <c r="M72" s="148">
        <f>Data!$F$35</f>
        <v>0.90060000000000007</v>
      </c>
      <c r="N72" s="149"/>
      <c r="O72" s="144"/>
      <c r="P72" s="144"/>
      <c r="Q72" s="150">
        <f t="shared" si="5"/>
        <v>0</v>
      </c>
      <c r="R72" s="160">
        <f>Data!$J$35</f>
        <v>-1.3110396749999999E-2</v>
      </c>
    </row>
    <row r="73" spans="1:18">
      <c r="A73" t="str">
        <f t="shared" si="8"/>
        <v>ECM-VAV-NR-Restaurant-GasHt</v>
      </c>
      <c r="B73" s="186" t="s">
        <v>443</v>
      </c>
      <c r="C73" s="144" t="str">
        <f t="shared" si="6"/>
        <v>Restaurant-NR-GasHt</v>
      </c>
      <c r="D73" s="144" t="s">
        <v>443</v>
      </c>
      <c r="E73" s="144" t="s">
        <v>449</v>
      </c>
      <c r="F73" s="144" t="s">
        <v>450</v>
      </c>
      <c r="G73" s="144">
        <v>200</v>
      </c>
      <c r="H73" s="144">
        <v>1000</v>
      </c>
      <c r="I73" s="144">
        <f t="shared" si="7"/>
        <v>0.2</v>
      </c>
      <c r="J73" s="190">
        <f t="shared" si="9"/>
        <v>0.24230296381278862</v>
      </c>
      <c r="K73" s="144"/>
      <c r="L73" s="144"/>
      <c r="M73" s="148">
        <f>Data!$F$35</f>
        <v>0.90060000000000007</v>
      </c>
      <c r="N73" s="149"/>
      <c r="O73" s="144"/>
      <c r="P73" s="144"/>
      <c r="Q73" s="150">
        <f t="shared" si="5"/>
        <v>0</v>
      </c>
      <c r="R73" s="160">
        <f>Data!$J$35</f>
        <v>-1.3110396749999999E-2</v>
      </c>
    </row>
    <row r="74" spans="1:18">
      <c r="A74" t="str">
        <f t="shared" si="8"/>
        <v>ECM-VAV-NR-Lodging-GasHt</v>
      </c>
      <c r="B74" s="186" t="s">
        <v>444</v>
      </c>
      <c r="C74" s="144" t="str">
        <f t="shared" si="6"/>
        <v>Lodging-NR-GasHt</v>
      </c>
      <c r="D74" s="144" t="s">
        <v>444</v>
      </c>
      <c r="E74" s="144" t="s">
        <v>449</v>
      </c>
      <c r="F74" s="144" t="s">
        <v>450</v>
      </c>
      <c r="G74" s="144">
        <v>200</v>
      </c>
      <c r="H74" s="144">
        <v>1000</v>
      </c>
      <c r="I74" s="144">
        <f t="shared" si="7"/>
        <v>0.2</v>
      </c>
      <c r="J74" s="190">
        <f t="shared" si="9"/>
        <v>0.24230296381278862</v>
      </c>
      <c r="K74" s="144"/>
      <c r="L74" s="144"/>
      <c r="M74" s="148">
        <f>Data!$F$35</f>
        <v>0.90060000000000007</v>
      </c>
      <c r="N74" s="149"/>
      <c r="O74" s="144"/>
      <c r="P74" s="144"/>
      <c r="Q74" s="150">
        <f t="shared" si="5"/>
        <v>0.7</v>
      </c>
      <c r="R74" s="160">
        <f>Data!$J$35</f>
        <v>-1.3110396749999999E-2</v>
      </c>
    </row>
    <row r="75" spans="1:18">
      <c r="A75" t="str">
        <f t="shared" si="8"/>
        <v>ECM-VAV-NR-Hospital-GasHt</v>
      </c>
      <c r="B75" s="186" t="s">
        <v>445</v>
      </c>
      <c r="C75" s="144" t="str">
        <f t="shared" si="6"/>
        <v>Hospital-NR-GasHt</v>
      </c>
      <c r="D75" s="144" t="s">
        <v>445</v>
      </c>
      <c r="E75" s="144" t="s">
        <v>449</v>
      </c>
      <c r="F75" s="144" t="s">
        <v>450</v>
      </c>
      <c r="G75" s="144">
        <v>200</v>
      </c>
      <c r="H75" s="144">
        <v>1000</v>
      </c>
      <c r="I75" s="144">
        <f t="shared" si="7"/>
        <v>0.2</v>
      </c>
      <c r="J75" s="190">
        <f t="shared" si="9"/>
        <v>0.24230296381278862</v>
      </c>
      <c r="K75" s="144"/>
      <c r="L75" s="144"/>
      <c r="M75" s="148">
        <f>Data!$F$35</f>
        <v>0.90060000000000007</v>
      </c>
      <c r="N75" s="149"/>
      <c r="O75" s="144"/>
      <c r="P75" s="144"/>
      <c r="Q75" s="150">
        <f t="shared" si="5"/>
        <v>0.87</v>
      </c>
      <c r="R75" s="160">
        <f>Data!$J$35</f>
        <v>-1.3110396749999999E-2</v>
      </c>
    </row>
    <row r="76" spans="1:18">
      <c r="A76" t="str">
        <f t="shared" si="8"/>
        <v>ECM-VAV-NR-Residential Care-GasHt</v>
      </c>
      <c r="B76" s="186" t="s">
        <v>479</v>
      </c>
      <c r="C76" s="144" t="str">
        <f t="shared" si="6"/>
        <v>OtherHealth-NR-GasHt</v>
      </c>
      <c r="D76" s="144" t="s">
        <v>446</v>
      </c>
      <c r="E76" s="144" t="s">
        <v>449</v>
      </c>
      <c r="F76" s="144" t="s">
        <v>450</v>
      </c>
      <c r="G76" s="144">
        <v>200</v>
      </c>
      <c r="H76" s="144">
        <v>1000</v>
      </c>
      <c r="I76" s="144">
        <f t="shared" si="7"/>
        <v>0.2</v>
      </c>
      <c r="J76" s="190">
        <f t="shared" si="9"/>
        <v>0.24230296381278862</v>
      </c>
      <c r="K76" s="144"/>
      <c r="L76" s="144"/>
      <c r="M76" s="148">
        <f>Data!$F$35</f>
        <v>0.90060000000000007</v>
      </c>
      <c r="N76" s="149"/>
      <c r="O76" s="144"/>
      <c r="P76" s="144"/>
      <c r="Q76" s="150">
        <f t="shared" si="5"/>
        <v>0.36</v>
      </c>
      <c r="R76" s="160">
        <f>Data!$J$35</f>
        <v>-1.3110396749999999E-2</v>
      </c>
    </row>
    <row r="77" spans="1:18">
      <c r="A77" t="str">
        <f t="shared" si="8"/>
        <v>ECM-VAV-NR-Assembly-GasHt</v>
      </c>
      <c r="B77" s="186" t="s">
        <v>447</v>
      </c>
      <c r="C77" s="144" t="str">
        <f t="shared" si="6"/>
        <v>Assembly-NR-GasHt</v>
      </c>
      <c r="D77" s="144" t="s">
        <v>447</v>
      </c>
      <c r="E77" s="144" t="s">
        <v>449</v>
      </c>
      <c r="F77" s="144" t="s">
        <v>450</v>
      </c>
      <c r="G77" s="144">
        <v>200</v>
      </c>
      <c r="H77" s="144">
        <v>1000</v>
      </c>
      <c r="I77" s="144">
        <f t="shared" si="7"/>
        <v>0.2</v>
      </c>
      <c r="J77" s="190">
        <f t="shared" si="9"/>
        <v>0.24230296381278862</v>
      </c>
      <c r="K77" s="144"/>
      <c r="L77" s="144"/>
      <c r="M77" s="148">
        <f>Data!$F$35</f>
        <v>0.90060000000000007</v>
      </c>
      <c r="N77" s="149"/>
      <c r="O77" s="144"/>
      <c r="P77" s="144"/>
      <c r="Q77" s="150">
        <f t="shared" si="5"/>
        <v>0.5</v>
      </c>
      <c r="R77" s="160">
        <f>Data!$J$35</f>
        <v>-1.3110396749999999E-2</v>
      </c>
    </row>
    <row r="78" spans="1:18">
      <c r="A78" t="str">
        <f t="shared" si="8"/>
        <v>ECM-VAV-NR-Other-GasHt</v>
      </c>
      <c r="B78" s="186" t="s">
        <v>448</v>
      </c>
      <c r="C78" s="144" t="str">
        <f t="shared" si="6"/>
        <v>Other-NR-GasHt</v>
      </c>
      <c r="D78" s="144" t="s">
        <v>448</v>
      </c>
      <c r="E78" s="144" t="s">
        <v>449</v>
      </c>
      <c r="F78" s="144" t="s">
        <v>450</v>
      </c>
      <c r="G78" s="144">
        <v>200</v>
      </c>
      <c r="H78" s="144">
        <v>1000</v>
      </c>
      <c r="I78" s="144">
        <f t="shared" si="7"/>
        <v>0.2</v>
      </c>
      <c r="J78" s="190">
        <f t="shared" si="9"/>
        <v>0.24230296381278862</v>
      </c>
      <c r="K78" s="144"/>
      <c r="L78" s="144"/>
      <c r="M78" s="148">
        <f>Data!$F$35</f>
        <v>0.90060000000000007</v>
      </c>
      <c r="N78" s="149"/>
      <c r="O78" s="144"/>
      <c r="P78" s="144"/>
      <c r="Q78" s="150">
        <f t="shared" si="5"/>
        <v>0.5</v>
      </c>
      <c r="R78" s="160">
        <f>Data!$J$35</f>
        <v>-1.3110396749999999E-2</v>
      </c>
    </row>
  </sheetData>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sheetPr codeName="Sheet8"/>
  <dimension ref="A2:L94"/>
  <sheetViews>
    <sheetView topLeftCell="B1" workbookViewId="0">
      <selection activeCell="F45" sqref="F45:F63"/>
    </sheetView>
  </sheetViews>
  <sheetFormatPr defaultRowHeight="12.75"/>
  <cols>
    <col min="1" max="1" width="15.5703125" customWidth="1"/>
    <col min="2" max="2" width="15.42578125" customWidth="1"/>
    <col min="3" max="3" width="24.140625" customWidth="1"/>
    <col min="4" max="4" width="21.85546875" customWidth="1"/>
    <col min="5" max="5" width="14" customWidth="1"/>
    <col min="6" max="6" width="14.5703125" customWidth="1"/>
    <col min="7" max="7" width="17" customWidth="1"/>
    <col min="8" max="8" width="13.28515625" customWidth="1"/>
    <col min="9" max="9" width="14.28515625" customWidth="1"/>
    <col min="10" max="10" width="17.5703125" customWidth="1"/>
    <col min="12" max="12" width="16.28515625" customWidth="1"/>
  </cols>
  <sheetData>
    <row r="2" spans="1:11" ht="15">
      <c r="B2" s="110" t="s">
        <v>501</v>
      </c>
    </row>
    <row r="3" spans="1:11" ht="15">
      <c r="B3" s="110"/>
    </row>
    <row r="4" spans="1:11" ht="15">
      <c r="A4" s="214"/>
      <c r="B4" s="215" t="s">
        <v>330</v>
      </c>
      <c r="C4" s="214" t="s">
        <v>505</v>
      </c>
      <c r="D4" s="216" t="s">
        <v>506</v>
      </c>
    </row>
    <row r="5" spans="1:11" ht="15">
      <c r="A5" s="211" t="str">
        <f>D32</f>
        <v>ElecHtNew</v>
      </c>
      <c r="B5" s="212" t="s">
        <v>430</v>
      </c>
      <c r="C5" s="211" t="s">
        <v>502</v>
      </c>
      <c r="D5" s="213">
        <f>F32</f>
        <v>0.504</v>
      </c>
    </row>
    <row r="6" spans="1:11" ht="15">
      <c r="A6" s="211" t="str">
        <f t="shared" ref="A6:A8" si="0">D33</f>
        <v>GasHtNew</v>
      </c>
      <c r="B6" s="212" t="s">
        <v>503</v>
      </c>
      <c r="C6" s="211" t="s">
        <v>504</v>
      </c>
      <c r="D6" s="213">
        <f t="shared" ref="D6:D8" si="1">F33</f>
        <v>0.82799999999999996</v>
      </c>
    </row>
    <row r="7" spans="1:11" ht="15">
      <c r="A7" s="211" t="str">
        <f t="shared" si="0"/>
        <v>ElecHtNR</v>
      </c>
      <c r="B7" s="212" t="s">
        <v>449</v>
      </c>
      <c r="C7" s="211" t="s">
        <v>502</v>
      </c>
      <c r="D7" s="213">
        <f t="shared" si="1"/>
        <v>0.59320499999999998</v>
      </c>
    </row>
    <row r="8" spans="1:11" ht="15">
      <c r="A8" s="211" t="str">
        <f t="shared" si="0"/>
        <v>GasHtNR</v>
      </c>
      <c r="B8" s="212" t="s">
        <v>449</v>
      </c>
      <c r="C8" s="211" t="s">
        <v>504</v>
      </c>
      <c r="D8" s="213">
        <f t="shared" si="1"/>
        <v>0.90060000000000007</v>
      </c>
    </row>
    <row r="9" spans="1:11" ht="15">
      <c r="B9" s="110"/>
    </row>
    <row r="10" spans="1:11" ht="15">
      <c r="A10" t="s">
        <v>507</v>
      </c>
      <c r="B10" s="110"/>
    </row>
    <row r="12" spans="1:11">
      <c r="B12" s="234" t="s">
        <v>399</v>
      </c>
      <c r="C12" s="234"/>
      <c r="D12" s="234"/>
      <c r="E12" s="294" t="s">
        <v>400</v>
      </c>
      <c r="F12" s="294"/>
      <c r="G12" s="295" t="str">
        <f>D13</f>
        <v>old reno</v>
      </c>
      <c r="H12" s="296"/>
      <c r="I12" s="129"/>
      <c r="J12" s="129"/>
      <c r="K12" s="129"/>
    </row>
    <row r="13" spans="1:11">
      <c r="B13" s="234"/>
      <c r="C13" s="234" t="s">
        <v>400</v>
      </c>
      <c r="D13" s="234" t="s">
        <v>401</v>
      </c>
      <c r="E13" s="234" t="s">
        <v>380</v>
      </c>
      <c r="F13" s="234" t="s">
        <v>381</v>
      </c>
      <c r="G13" s="234" t="s">
        <v>380</v>
      </c>
      <c r="H13" s="234" t="s">
        <v>381</v>
      </c>
      <c r="I13" s="129"/>
      <c r="J13" s="129"/>
      <c r="K13" s="129"/>
    </row>
    <row r="14" spans="1:11">
      <c r="B14" s="140" t="s">
        <v>402</v>
      </c>
      <c r="C14" s="140">
        <v>1.1599999999999999</v>
      </c>
      <c r="D14" s="130">
        <v>2.98</v>
      </c>
      <c r="E14" s="133">
        <v>-0.22</v>
      </c>
      <c r="F14" s="130">
        <f>E14*C14</f>
        <v>-0.25519999999999998</v>
      </c>
      <c r="G14" s="133"/>
      <c r="H14" s="141">
        <f>H17*H29</f>
        <v>-0.30739500000000003</v>
      </c>
      <c r="I14" s="129"/>
      <c r="J14" s="129"/>
      <c r="K14" s="129"/>
    </row>
    <row r="15" spans="1:11">
      <c r="B15" s="140" t="s">
        <v>403</v>
      </c>
      <c r="C15" s="140">
        <v>1.07</v>
      </c>
      <c r="D15" s="130">
        <v>1.45</v>
      </c>
      <c r="E15" s="133">
        <v>0.06</v>
      </c>
      <c r="F15" s="130">
        <f>E15*C15</f>
        <v>6.4200000000000007E-2</v>
      </c>
      <c r="G15" s="133"/>
      <c r="H15" s="134">
        <f>D15*H30/F27</f>
        <v>0.2175</v>
      </c>
      <c r="I15" s="129"/>
      <c r="J15" s="129"/>
      <c r="K15" s="129"/>
    </row>
    <row r="16" spans="1:11">
      <c r="B16" s="140" t="s">
        <v>404</v>
      </c>
      <c r="C16" s="140">
        <v>0.27</v>
      </c>
      <c r="D16" s="130">
        <v>0.34</v>
      </c>
      <c r="E16" s="130"/>
      <c r="F16" s="130"/>
      <c r="G16" s="130"/>
      <c r="H16" s="141"/>
      <c r="I16" s="129"/>
      <c r="J16" s="129"/>
      <c r="K16" s="129"/>
    </row>
    <row r="17" spans="2:11">
      <c r="B17" s="140" t="s">
        <v>405</v>
      </c>
      <c r="C17" s="140">
        <v>1.57</v>
      </c>
      <c r="D17" s="130">
        <v>2.5299999999999998</v>
      </c>
      <c r="E17" s="133">
        <v>0.27</v>
      </c>
      <c r="F17" s="130">
        <f>E17*C17</f>
        <v>0.42390000000000005</v>
      </c>
      <c r="G17" s="133">
        <v>0.27</v>
      </c>
      <c r="H17" s="141">
        <f>G17*D17</f>
        <v>0.68310000000000004</v>
      </c>
      <c r="I17" s="129"/>
      <c r="J17" s="129"/>
      <c r="K17" s="129"/>
    </row>
    <row r="18" spans="2:11">
      <c r="B18" s="140" t="s">
        <v>406</v>
      </c>
      <c r="C18" s="140">
        <v>0.19</v>
      </c>
      <c r="D18" s="130">
        <v>0.19</v>
      </c>
      <c r="E18" s="130"/>
      <c r="F18" s="130"/>
      <c r="G18" s="130"/>
      <c r="H18" s="130"/>
      <c r="I18" s="129"/>
      <c r="J18" s="129"/>
      <c r="K18" s="129"/>
    </row>
    <row r="19" spans="2:11">
      <c r="B19" s="140" t="s">
        <v>407</v>
      </c>
      <c r="C19" s="140">
        <v>3.94</v>
      </c>
      <c r="D19" s="130">
        <v>3.94</v>
      </c>
      <c r="E19" s="130"/>
      <c r="F19" s="130"/>
      <c r="G19" s="130"/>
      <c r="H19" s="130"/>
      <c r="I19" s="129"/>
      <c r="J19" s="129"/>
      <c r="K19" s="129"/>
    </row>
    <row r="20" spans="2:11">
      <c r="B20" s="140" t="s">
        <v>408</v>
      </c>
      <c r="C20" s="140">
        <v>0.38</v>
      </c>
      <c r="D20" s="130">
        <v>0.38</v>
      </c>
      <c r="E20" s="130"/>
      <c r="F20" s="130"/>
      <c r="G20" s="130"/>
      <c r="H20" s="130"/>
      <c r="I20" s="129"/>
      <c r="J20" s="129"/>
      <c r="K20" s="129"/>
    </row>
    <row r="21" spans="2:11">
      <c r="B21" s="140" t="s">
        <v>409</v>
      </c>
      <c r="C21" s="140">
        <v>3.64</v>
      </c>
      <c r="D21" s="130">
        <v>3.64</v>
      </c>
      <c r="E21" s="130"/>
      <c r="F21" s="130"/>
      <c r="G21" s="130"/>
      <c r="H21" s="130"/>
      <c r="I21" s="129"/>
      <c r="J21" s="129"/>
      <c r="K21" s="129"/>
    </row>
    <row r="22" spans="2:11">
      <c r="B22" s="142" t="s">
        <v>410</v>
      </c>
      <c r="C22" s="142">
        <v>12.23</v>
      </c>
      <c r="D22" s="142">
        <v>15.45</v>
      </c>
      <c r="E22" s="130"/>
      <c r="F22" s="130"/>
      <c r="G22" s="130"/>
      <c r="H22" s="130"/>
      <c r="I22" s="129"/>
      <c r="J22" s="129"/>
      <c r="K22" s="129"/>
    </row>
    <row r="23" spans="2:11">
      <c r="B23" s="130"/>
      <c r="C23" s="130"/>
      <c r="D23" s="130"/>
      <c r="E23" s="130"/>
      <c r="F23" s="130">
        <f>SUM(F14:F22)</f>
        <v>0.23290000000000008</v>
      </c>
      <c r="G23" s="130"/>
      <c r="H23" s="143">
        <f>SUM(H14:H22)</f>
        <v>0.59320499999999998</v>
      </c>
      <c r="I23" s="129"/>
      <c r="J23" s="129"/>
      <c r="K23" s="129"/>
    </row>
    <row r="24" spans="2:11">
      <c r="B24" s="130"/>
      <c r="C24" s="130"/>
      <c r="D24" s="130"/>
      <c r="E24" s="130"/>
      <c r="F24" s="130"/>
      <c r="G24" s="130"/>
      <c r="H24" s="130"/>
      <c r="I24" s="129"/>
      <c r="J24" s="129"/>
      <c r="K24" s="129"/>
    </row>
    <row r="25" spans="2:11">
      <c r="B25" s="129"/>
      <c r="C25" s="129"/>
      <c r="D25" s="129"/>
      <c r="E25" s="129"/>
      <c r="F25" s="129"/>
      <c r="G25" s="129"/>
      <c r="H25" s="129"/>
      <c r="I25" s="129"/>
      <c r="J25" s="129"/>
      <c r="K25" s="129"/>
    </row>
    <row r="26" spans="2:11">
      <c r="B26" s="208"/>
      <c r="C26" s="129"/>
      <c r="D26" s="129"/>
      <c r="E26" s="129"/>
      <c r="F26" s="129"/>
      <c r="G26" s="129"/>
      <c r="H26" s="129"/>
      <c r="I26" s="129"/>
      <c r="J26" s="129"/>
      <c r="K26" s="129"/>
    </row>
    <row r="27" spans="2:11">
      <c r="B27" s="129"/>
      <c r="C27" s="129"/>
      <c r="D27" s="129"/>
      <c r="E27" s="129" t="s">
        <v>379</v>
      </c>
      <c r="F27" s="129">
        <v>3</v>
      </c>
      <c r="G27" s="129"/>
      <c r="H27" s="129"/>
      <c r="I27" s="129"/>
      <c r="J27" s="129"/>
      <c r="K27" s="129"/>
    </row>
    <row r="28" spans="2:11" s="1" customFormat="1" ht="25.5">
      <c r="B28" s="162"/>
      <c r="C28" s="162"/>
      <c r="D28" s="209"/>
      <c r="E28" s="209" t="s">
        <v>380</v>
      </c>
      <c r="F28" s="209" t="s">
        <v>381</v>
      </c>
      <c r="G28" s="209" t="s">
        <v>382</v>
      </c>
      <c r="H28" s="209" t="s">
        <v>383</v>
      </c>
      <c r="I28" s="210" t="s">
        <v>384</v>
      </c>
      <c r="J28" s="210" t="s">
        <v>385</v>
      </c>
      <c r="K28" s="162"/>
    </row>
    <row r="29" spans="2:11">
      <c r="B29" s="129"/>
      <c r="C29" s="129"/>
      <c r="D29" s="130" t="s">
        <v>386</v>
      </c>
      <c r="E29" s="131"/>
      <c r="F29" s="130">
        <f>(F31*H29)</f>
        <v>-0.32400000000000001</v>
      </c>
      <c r="G29" s="132">
        <f>F29/E14</f>
        <v>1.4727272727272727</v>
      </c>
      <c r="H29" s="133">
        <v>-0.45</v>
      </c>
      <c r="I29" s="129"/>
      <c r="J29" s="129"/>
      <c r="K29" s="129"/>
    </row>
    <row r="30" spans="2:11">
      <c r="B30" s="129"/>
      <c r="C30" s="129"/>
      <c r="D30" s="130" t="s">
        <v>387</v>
      </c>
      <c r="E30" s="131"/>
      <c r="F30" s="141">
        <f>(H30*F31)/F27</f>
        <v>0.108</v>
      </c>
      <c r="G30" s="130">
        <f>F30/E15</f>
        <v>1.8</v>
      </c>
      <c r="H30" s="133">
        <v>0.45</v>
      </c>
      <c r="I30" s="129"/>
      <c r="J30" s="129"/>
      <c r="K30" s="129"/>
    </row>
    <row r="31" spans="2:11">
      <c r="B31" s="129"/>
      <c r="C31" s="129"/>
      <c r="D31" s="130" t="s">
        <v>388</v>
      </c>
      <c r="E31" s="131"/>
      <c r="F31" s="130">
        <v>0.72</v>
      </c>
      <c r="G31" s="130"/>
      <c r="H31" s="133">
        <v>0</v>
      </c>
      <c r="I31" s="129"/>
      <c r="J31" s="129"/>
      <c r="K31" s="129"/>
    </row>
    <row r="32" spans="2:11">
      <c r="B32" s="129"/>
      <c r="C32" s="129"/>
      <c r="D32" s="130" t="s">
        <v>389</v>
      </c>
      <c r="E32" s="130"/>
      <c r="F32" s="132">
        <f>SUM(F29:F31)</f>
        <v>0.504</v>
      </c>
      <c r="G32" s="129"/>
      <c r="H32" s="129"/>
      <c r="I32" s="135">
        <f>F29+F30</f>
        <v>-0.21600000000000003</v>
      </c>
      <c r="J32" s="129"/>
      <c r="K32" s="129"/>
    </row>
    <row r="33" spans="2:12">
      <c r="B33" s="129"/>
      <c r="C33" s="129"/>
      <c r="D33" s="130" t="s">
        <v>390</v>
      </c>
      <c r="E33" s="130"/>
      <c r="F33" s="132">
        <f>F31+F30</f>
        <v>0.82799999999999996</v>
      </c>
      <c r="G33" s="129"/>
      <c r="H33" s="129"/>
      <c r="I33" s="136">
        <f>I32/F31</f>
        <v>-0.30000000000000004</v>
      </c>
      <c r="J33" s="137">
        <f>F29*3412/100000/0.8</f>
        <v>-1.38186E-2</v>
      </c>
      <c r="K33" s="129"/>
    </row>
    <row r="34" spans="2:12">
      <c r="B34" s="129"/>
      <c r="C34" s="129"/>
      <c r="D34" s="130" t="s">
        <v>391</v>
      </c>
      <c r="E34" s="130"/>
      <c r="F34" s="132">
        <f>H23</f>
        <v>0.59320499999999998</v>
      </c>
      <c r="G34" s="129"/>
      <c r="H34" s="129"/>
      <c r="I34" s="129"/>
      <c r="J34" s="129"/>
      <c r="K34" s="129"/>
    </row>
    <row r="35" spans="2:12">
      <c r="B35" s="129"/>
      <c r="C35" s="129"/>
      <c r="D35" s="130" t="s">
        <v>392</v>
      </c>
      <c r="E35" s="130"/>
      <c r="F35" s="132">
        <f>SUM(H15,H17)</f>
        <v>0.90060000000000007</v>
      </c>
      <c r="G35" s="129"/>
      <c r="H35" s="129"/>
      <c r="I35" s="129"/>
      <c r="J35" s="137">
        <f>H14*3412/100000/0.8</f>
        <v>-1.3110396749999999E-2</v>
      </c>
      <c r="K35" s="129"/>
    </row>
    <row r="36" spans="2:12">
      <c r="B36" s="129"/>
      <c r="C36" s="129"/>
      <c r="D36" s="129"/>
      <c r="E36" s="129"/>
      <c r="F36" s="129"/>
      <c r="G36" s="129"/>
      <c r="H36" s="129"/>
      <c r="I36" s="129"/>
      <c r="J36" s="129"/>
      <c r="K36" s="129"/>
    </row>
    <row r="37" spans="2:12">
      <c r="B37" s="129"/>
      <c r="C37" s="129"/>
      <c r="D37" s="129"/>
      <c r="E37" s="129"/>
      <c r="F37" s="129"/>
      <c r="G37" s="129"/>
      <c r="H37" s="129"/>
      <c r="I37" s="129"/>
      <c r="J37" s="129"/>
      <c r="K37" s="129"/>
    </row>
    <row r="38" spans="2:12">
      <c r="B38" s="234" t="s">
        <v>393</v>
      </c>
      <c r="C38" s="234"/>
      <c r="D38" s="234" t="s">
        <v>394</v>
      </c>
      <c r="E38" s="234" t="s">
        <v>395</v>
      </c>
      <c r="F38" s="234" t="s">
        <v>396</v>
      </c>
      <c r="G38" s="234" t="s">
        <v>310</v>
      </c>
      <c r="H38" s="129"/>
      <c r="I38" s="129"/>
      <c r="J38" s="129"/>
      <c r="K38" s="129"/>
    </row>
    <row r="39" spans="2:12">
      <c r="B39" s="130" t="s">
        <v>397</v>
      </c>
      <c r="C39" s="130"/>
      <c r="D39" s="138">
        <f>31.3/44.3</f>
        <v>0.7065462753950339</v>
      </c>
      <c r="E39" s="138">
        <f>6.4/26.7</f>
        <v>0.23970037453183524</v>
      </c>
      <c r="F39" s="138">
        <f>70/202</f>
        <v>0.34653465346534651</v>
      </c>
      <c r="G39" s="138">
        <v>0.4</v>
      </c>
      <c r="H39" s="129"/>
      <c r="I39" s="129"/>
      <c r="J39" s="129"/>
      <c r="K39" s="129"/>
    </row>
    <row r="40" spans="2:12">
      <c r="B40" s="130" t="s">
        <v>398</v>
      </c>
      <c r="C40" s="130"/>
      <c r="D40" s="130"/>
      <c r="E40" s="130"/>
      <c r="F40" s="130"/>
      <c r="G40" s="139">
        <v>4.2999999999999997E-2</v>
      </c>
      <c r="H40" s="129"/>
      <c r="I40" s="129"/>
      <c r="J40" s="129"/>
      <c r="K40" s="129"/>
    </row>
    <row r="41" spans="2:12">
      <c r="B41" s="129"/>
      <c r="C41" s="129"/>
      <c r="D41" s="129"/>
      <c r="E41" s="129"/>
      <c r="F41" s="129"/>
      <c r="G41" s="129"/>
      <c r="H41" s="129"/>
      <c r="I41" s="129"/>
      <c r="J41" s="129"/>
      <c r="K41" s="129"/>
    </row>
    <row r="42" spans="2:12">
      <c r="B42" s="129"/>
      <c r="C42" s="129"/>
      <c r="D42" s="129"/>
      <c r="E42" s="129"/>
      <c r="F42" s="129"/>
      <c r="G42" s="129"/>
      <c r="H42" s="129"/>
      <c r="I42" s="129"/>
      <c r="J42" s="129"/>
      <c r="K42" s="129"/>
    </row>
    <row r="43" spans="2:12">
      <c r="B43" s="233" t="s">
        <v>547</v>
      </c>
      <c r="C43" s="233"/>
      <c r="D43" s="233"/>
      <c r="E43" s="233"/>
      <c r="F43" s="233"/>
      <c r="G43" s="233"/>
      <c r="H43" s="129"/>
      <c r="I43" s="129"/>
      <c r="J43" s="129"/>
      <c r="K43" s="129"/>
    </row>
    <row r="44" spans="2:12">
      <c r="B44" s="129"/>
      <c r="C44" s="222" t="s">
        <v>529</v>
      </c>
      <c r="D44" s="162" t="s">
        <v>530</v>
      </c>
      <c r="E44" s="162" t="s">
        <v>531</v>
      </c>
      <c r="F44" s="162" t="s">
        <v>532</v>
      </c>
      <c r="G44" s="129"/>
      <c r="H44" s="129"/>
      <c r="I44" s="129"/>
      <c r="J44" s="129"/>
      <c r="K44" s="129"/>
    </row>
    <row r="45" spans="2:12">
      <c r="B45" s="21" t="s">
        <v>429</v>
      </c>
      <c r="C45" s="223">
        <v>248089692.11690035</v>
      </c>
      <c r="D45" s="224">
        <f t="shared" ref="D45:D52" si="2">IFERROR(VLOOKUP($B45,$F$73:$J$82,5,FALSE),0)</f>
        <v>127177507.63883907</v>
      </c>
      <c r="F45" s="225">
        <f>D45/C45</f>
        <v>0.51262713316969566</v>
      </c>
    </row>
    <row r="46" spans="2:12">
      <c r="B46" s="21" t="s">
        <v>432</v>
      </c>
      <c r="C46" s="223">
        <v>289568057.56462026</v>
      </c>
      <c r="D46" s="224">
        <f t="shared" si="2"/>
        <v>12016976.064737514</v>
      </c>
      <c r="F46" s="225">
        <f t="shared" ref="F46:F63" si="3">D46/C46</f>
        <v>4.1499660445302379E-2</v>
      </c>
    </row>
    <row r="47" spans="2:12">
      <c r="B47" s="21" t="s">
        <v>433</v>
      </c>
      <c r="C47" s="223">
        <v>81692274.822264999</v>
      </c>
      <c r="D47" s="224">
        <f t="shared" si="2"/>
        <v>0</v>
      </c>
      <c r="F47" s="225">
        <f t="shared" si="3"/>
        <v>0</v>
      </c>
      <c r="H47" t="s">
        <v>508</v>
      </c>
      <c r="I47" t="s">
        <v>509</v>
      </c>
      <c r="K47" t="s">
        <v>514</v>
      </c>
    </row>
    <row r="48" spans="2:12">
      <c r="B48" s="104" t="s">
        <v>486</v>
      </c>
      <c r="C48" s="223">
        <v>127469991.66567023</v>
      </c>
      <c r="D48" s="224">
        <f t="shared" si="2"/>
        <v>3427772.9848457826</v>
      </c>
      <c r="F48" s="225">
        <f t="shared" si="3"/>
        <v>2.6890823009043455E-2</v>
      </c>
      <c r="H48" t="s">
        <v>447</v>
      </c>
      <c r="I48" s="217">
        <v>351351772.90184569</v>
      </c>
      <c r="K48" t="s">
        <v>447</v>
      </c>
      <c r="L48" s="217">
        <v>43777226.662463866</v>
      </c>
    </row>
    <row r="49" spans="2:12">
      <c r="B49" s="104" t="s">
        <v>474</v>
      </c>
      <c r="C49" s="223">
        <v>31086014.043522082</v>
      </c>
      <c r="D49" s="224">
        <f t="shared" si="2"/>
        <v>0</v>
      </c>
      <c r="F49" s="225">
        <f t="shared" si="3"/>
        <v>0</v>
      </c>
      <c r="H49" t="s">
        <v>510</v>
      </c>
      <c r="I49" s="217">
        <v>71642422.751771912</v>
      </c>
      <c r="K49" t="s">
        <v>444</v>
      </c>
      <c r="L49" s="217">
        <v>4522305.9611751046</v>
      </c>
    </row>
    <row r="50" spans="2:12">
      <c r="B50" s="104" t="s">
        <v>475</v>
      </c>
      <c r="C50" s="223">
        <v>225840327.06005523</v>
      </c>
      <c r="D50" s="224">
        <f t="shared" si="2"/>
        <v>0</v>
      </c>
      <c r="F50" s="225">
        <f t="shared" si="3"/>
        <v>0</v>
      </c>
      <c r="H50" t="s">
        <v>444</v>
      </c>
      <c r="I50" s="217">
        <v>160368822.53075576</v>
      </c>
      <c r="K50" t="s">
        <v>511</v>
      </c>
      <c r="L50" s="217">
        <v>139194483.70357662</v>
      </c>
    </row>
    <row r="51" spans="2:12">
      <c r="B51" s="104" t="s">
        <v>476</v>
      </c>
      <c r="C51" s="223">
        <v>39097639.697257362</v>
      </c>
      <c r="D51" s="224">
        <f t="shared" si="2"/>
        <v>0</v>
      </c>
      <c r="F51" s="225">
        <f t="shared" si="3"/>
        <v>0</v>
      </c>
      <c r="H51" t="s">
        <v>511</v>
      </c>
      <c r="I51" s="217">
        <v>645711230.51083136</v>
      </c>
      <c r="K51" t="s">
        <v>448</v>
      </c>
      <c r="L51" s="217">
        <v>42979952.565021843</v>
      </c>
    </row>
    <row r="52" spans="2:12">
      <c r="B52" s="21" t="s">
        <v>477</v>
      </c>
      <c r="C52" s="223">
        <v>170810723.42384708</v>
      </c>
      <c r="D52" s="224">
        <f t="shared" si="2"/>
        <v>18757261.511649519</v>
      </c>
      <c r="F52" s="225">
        <f t="shared" si="3"/>
        <v>0.10981313781515661</v>
      </c>
      <c r="H52" t="s">
        <v>448</v>
      </c>
      <c r="I52" s="217">
        <v>281807970.13055193</v>
      </c>
      <c r="K52" t="s">
        <v>479</v>
      </c>
      <c r="L52" s="217">
        <v>2605870.0187001377</v>
      </c>
    </row>
    <row r="53" spans="2:12">
      <c r="B53" s="21" t="s">
        <v>439</v>
      </c>
      <c r="C53" s="223">
        <v>92991843.00000003</v>
      </c>
      <c r="D53" s="224">
        <f>C53*E53</f>
        <v>30687308.190000013</v>
      </c>
      <c r="E53" s="225">
        <v>0.33</v>
      </c>
      <c r="F53" s="225">
        <f t="shared" si="3"/>
        <v>0.33</v>
      </c>
      <c r="H53" t="s">
        <v>479</v>
      </c>
      <c r="I53" s="217">
        <v>119123722.58130504</v>
      </c>
      <c r="K53" t="s">
        <v>512</v>
      </c>
      <c r="L53" s="217">
        <v>3427772.9848457826</v>
      </c>
    </row>
    <row r="54" spans="2:12">
      <c r="B54" s="21" t="s">
        <v>440</v>
      </c>
      <c r="C54" s="223">
        <v>101711532.48900004</v>
      </c>
      <c r="D54" s="224">
        <f>IFERROR(VLOOKUP($B54,$F$73:$J$82,5,FALSE),0)</f>
        <v>0</v>
      </c>
      <c r="F54" s="225">
        <f t="shared" si="3"/>
        <v>0</v>
      </c>
      <c r="H54" t="s">
        <v>443</v>
      </c>
      <c r="I54" s="217">
        <v>48568219.753790669</v>
      </c>
      <c r="K54" t="s">
        <v>477</v>
      </c>
      <c r="L54" s="217">
        <v>18757261.511649519</v>
      </c>
    </row>
    <row r="55" spans="2:12">
      <c r="B55" s="21" t="s">
        <v>441</v>
      </c>
      <c r="C55" s="223">
        <v>58520986.765502468</v>
      </c>
      <c r="D55" s="224">
        <f>IFERROR(VLOOKUP($B55,$F$73:$J$82,5,FALSE),0)</f>
        <v>0</v>
      </c>
      <c r="F55" s="225">
        <f t="shared" si="3"/>
        <v>0</v>
      </c>
      <c r="H55" t="s">
        <v>512</v>
      </c>
      <c r="I55" s="217">
        <v>517221213.62544054</v>
      </c>
      <c r="K55" t="s">
        <v>513</v>
      </c>
      <c r="L55" s="217">
        <v>255264873.40743291</v>
      </c>
    </row>
    <row r="56" spans="2:12">
      <c r="B56" s="21" t="s">
        <v>478</v>
      </c>
      <c r="C56" s="223">
        <v>10684723.842154194</v>
      </c>
      <c r="D56" s="224">
        <f>IFERROR(VLOOKUP($B56,$F$73:$J$82,5,FALSE),0)</f>
        <v>0</v>
      </c>
      <c r="F56" s="225">
        <f t="shared" si="3"/>
        <v>0</v>
      </c>
      <c r="H56" t="s">
        <v>477</v>
      </c>
      <c r="I56" s="217">
        <v>240714806.6619153</v>
      </c>
    </row>
    <row r="57" spans="2:12">
      <c r="B57" s="21" t="s">
        <v>443</v>
      </c>
      <c r="C57" s="223">
        <v>50814801.515402049</v>
      </c>
      <c r="D57" s="224">
        <f>IFERROR(VLOOKUP($B57,$F$73:$J$82,5,FALSE),0)</f>
        <v>0</v>
      </c>
      <c r="F57" s="225">
        <f t="shared" si="3"/>
        <v>0</v>
      </c>
      <c r="H57" t="s">
        <v>440</v>
      </c>
      <c r="I57" s="217">
        <v>205828649.89916298</v>
      </c>
    </row>
    <row r="58" spans="2:12">
      <c r="B58" s="21" t="s">
        <v>444</v>
      </c>
      <c r="C58" s="223">
        <v>141356072.98324049</v>
      </c>
      <c r="D58" s="224">
        <f>IFERROR(VLOOKUP($B58,$F$73:$J$82,5,FALSE),0)</f>
        <v>4522305.9611751046</v>
      </c>
      <c r="F58" s="225">
        <f t="shared" si="3"/>
        <v>3.1992300477329191E-2</v>
      </c>
      <c r="H58" t="s">
        <v>513</v>
      </c>
      <c r="I58" s="217">
        <v>2642338831.3473706</v>
      </c>
    </row>
    <row r="59" spans="2:12">
      <c r="B59" s="21" t="s">
        <v>445</v>
      </c>
      <c r="C59" s="223">
        <v>98566333.535000011</v>
      </c>
      <c r="D59" s="224">
        <f>C59*E59</f>
        <v>32526890.066550005</v>
      </c>
      <c r="E59" s="225">
        <v>0.33</v>
      </c>
      <c r="F59" s="225">
        <f t="shared" si="3"/>
        <v>0.33</v>
      </c>
    </row>
    <row r="60" spans="2:12">
      <c r="B60" s="104" t="s">
        <v>479</v>
      </c>
      <c r="C60" s="223">
        <v>103443313.71906164</v>
      </c>
      <c r="D60" s="224">
        <f>IFERROR(VLOOKUP($B60,$F$73:$J$82,5,FALSE),0)</f>
        <v>2605870.0187001377</v>
      </c>
      <c r="F60" s="225">
        <f t="shared" si="3"/>
        <v>2.5191285207445461E-2</v>
      </c>
    </row>
    <row r="61" spans="2:12">
      <c r="B61" s="21" t="s">
        <v>447</v>
      </c>
      <c r="C61" s="223">
        <v>284711741.89281511</v>
      </c>
      <c r="D61" s="224">
        <f>IFERROR(VLOOKUP($B61,$F$73:$J$82,5,FALSE),0)</f>
        <v>43777226.662463866</v>
      </c>
      <c r="F61" s="225">
        <f t="shared" si="3"/>
        <v>0.15375982167586399</v>
      </c>
    </row>
    <row r="62" spans="2:12">
      <c r="B62" s="21" t="s">
        <v>448</v>
      </c>
      <c r="C62" s="223">
        <v>237772376.48958427</v>
      </c>
      <c r="D62" s="224">
        <f>IFERROR(VLOOKUP($B62,$F$73:$J$82,5,FALSE),0)</f>
        <v>42979952.565021843</v>
      </c>
      <c r="F62" s="225">
        <f t="shared" si="3"/>
        <v>0.18076091596327465</v>
      </c>
    </row>
    <row r="63" spans="2:12">
      <c r="C63" s="223">
        <v>2394228446.6258984</v>
      </c>
      <c r="D63" s="224">
        <f>SUM(D45:D62)</f>
        <v>318479071.66398287</v>
      </c>
      <c r="F63" s="225">
        <f t="shared" si="3"/>
        <v>0.13301950033749044</v>
      </c>
    </row>
    <row r="65" spans="2:10">
      <c r="B65" s="220" t="s">
        <v>515</v>
      </c>
      <c r="C65" t="s">
        <v>516</v>
      </c>
      <c r="D65" s="235" t="s">
        <v>548</v>
      </c>
      <c r="E65" s="236"/>
      <c r="G65" t="s">
        <v>515</v>
      </c>
      <c r="H65" t="s">
        <v>516</v>
      </c>
      <c r="I65" s="236" t="s">
        <v>549</v>
      </c>
      <c r="J65" s="236"/>
    </row>
    <row r="66" spans="2:10">
      <c r="B66" s="220" t="s">
        <v>517</v>
      </c>
      <c r="C66" t="s">
        <v>516</v>
      </c>
      <c r="G66" t="s">
        <v>517</v>
      </c>
      <c r="H66" t="s">
        <v>516</v>
      </c>
    </row>
    <row r="67" spans="2:10">
      <c r="B67" s="220" t="s">
        <v>518</v>
      </c>
      <c r="C67" t="s">
        <v>516</v>
      </c>
      <c r="G67" t="s">
        <v>518</v>
      </c>
      <c r="H67" s="221" t="s">
        <v>528</v>
      </c>
    </row>
    <row r="68" spans="2:10">
      <c r="B68" s="220" t="s">
        <v>519</v>
      </c>
      <c r="C68" t="s">
        <v>516</v>
      </c>
      <c r="G68" t="s">
        <v>519</v>
      </c>
      <c r="H68" t="s">
        <v>516</v>
      </c>
    </row>
    <row r="69" spans="2:10">
      <c r="B69" s="220" t="s">
        <v>520</v>
      </c>
      <c r="C69" t="s">
        <v>516</v>
      </c>
      <c r="G69" t="s">
        <v>520</v>
      </c>
      <c r="H69" t="s">
        <v>516</v>
      </c>
    </row>
    <row r="70" spans="2:10">
      <c r="B70" s="220" t="s">
        <v>521</v>
      </c>
      <c r="C70" t="s">
        <v>516</v>
      </c>
      <c r="G70" t="s">
        <v>521</v>
      </c>
      <c r="H70" t="s">
        <v>516</v>
      </c>
    </row>
    <row r="72" spans="2:10">
      <c r="B72" s="220" t="s">
        <v>508</v>
      </c>
      <c r="C72" s="220" t="s">
        <v>522</v>
      </c>
      <c r="D72" t="s">
        <v>509</v>
      </c>
      <c r="G72" t="s">
        <v>508</v>
      </c>
      <c r="H72" t="s">
        <v>522</v>
      </c>
      <c r="I72" t="s">
        <v>509</v>
      </c>
    </row>
    <row r="73" spans="2:10">
      <c r="B73" s="218" t="s">
        <v>447</v>
      </c>
      <c r="D73" s="219">
        <v>351351772.90184569</v>
      </c>
      <c r="F73" t="s">
        <v>447</v>
      </c>
      <c r="G73" t="s">
        <v>447</v>
      </c>
      <c r="I73" s="217">
        <v>43777226.662463866</v>
      </c>
      <c r="J73" s="219">
        <f>I73</f>
        <v>43777226.662463866</v>
      </c>
    </row>
    <row r="74" spans="2:10">
      <c r="B74" s="218" t="s">
        <v>510</v>
      </c>
      <c r="C74" s="218" t="s">
        <v>523</v>
      </c>
      <c r="D74" s="219">
        <v>10210262.892615721</v>
      </c>
      <c r="F74" t="s">
        <v>444</v>
      </c>
      <c r="G74" t="s">
        <v>444</v>
      </c>
      <c r="I74" s="217">
        <v>4522305.9611751046</v>
      </c>
      <c r="J74" s="219">
        <f t="shared" ref="J74:J82" si="4">I74</f>
        <v>4522305.9611751046</v>
      </c>
    </row>
    <row r="75" spans="2:10">
      <c r="C75" s="218" t="s">
        <v>525</v>
      </c>
      <c r="D75" s="219">
        <v>16741124.626167532</v>
      </c>
      <c r="F75" t="s">
        <v>432</v>
      </c>
      <c r="G75" t="s">
        <v>511</v>
      </c>
      <c r="H75" t="s">
        <v>524</v>
      </c>
      <c r="I75" s="217">
        <v>12016976.064737514</v>
      </c>
      <c r="J75" s="219">
        <f t="shared" si="4"/>
        <v>12016976.064737514</v>
      </c>
    </row>
    <row r="76" spans="2:10">
      <c r="C76" s="218" t="s">
        <v>524</v>
      </c>
      <c r="D76" s="219">
        <v>26115895.118095264</v>
      </c>
      <c r="F76" t="s">
        <v>429</v>
      </c>
      <c r="H76" t="s">
        <v>526</v>
      </c>
      <c r="I76" s="217">
        <v>28473673.021691136</v>
      </c>
      <c r="J76" s="219">
        <f>I77+I76</f>
        <v>127177507.63883907</v>
      </c>
    </row>
    <row r="77" spans="2:10">
      <c r="C77" s="218" t="s">
        <v>526</v>
      </c>
      <c r="D77" s="219">
        <v>18575140.114893403</v>
      </c>
      <c r="H77" t="s">
        <v>527</v>
      </c>
      <c r="I77" s="217">
        <v>98703834.617147937</v>
      </c>
    </row>
    <row r="78" spans="2:10">
      <c r="B78" s="218" t="s">
        <v>444</v>
      </c>
      <c r="D78" s="219">
        <v>160368822.53075576</v>
      </c>
      <c r="F78" t="s">
        <v>448</v>
      </c>
      <c r="G78" t="s">
        <v>448</v>
      </c>
      <c r="I78" s="217">
        <v>42979952.565021843</v>
      </c>
      <c r="J78" s="219">
        <f t="shared" si="4"/>
        <v>42979952.565021843</v>
      </c>
    </row>
    <row r="79" spans="2:10">
      <c r="B79" s="218" t="s">
        <v>511</v>
      </c>
      <c r="C79" s="218" t="s">
        <v>523</v>
      </c>
      <c r="D79" s="219">
        <v>95458311.526895136</v>
      </c>
      <c r="F79" t="s">
        <v>479</v>
      </c>
      <c r="G79" t="s">
        <v>479</v>
      </c>
      <c r="I79" s="217">
        <v>2605870.0187001377</v>
      </c>
      <c r="J79" s="219">
        <f t="shared" si="4"/>
        <v>2605870.0187001377</v>
      </c>
    </row>
    <row r="80" spans="2:10">
      <c r="C80" s="218" t="s">
        <v>525</v>
      </c>
      <c r="D80" s="219">
        <v>174829456.26170078</v>
      </c>
      <c r="F80" t="s">
        <v>473</v>
      </c>
      <c r="G80" t="s">
        <v>512</v>
      </c>
      <c r="H80" t="s">
        <v>527</v>
      </c>
      <c r="I80" s="217">
        <v>3427772.9848457826</v>
      </c>
      <c r="J80" s="219">
        <f t="shared" si="4"/>
        <v>3427772.9848457826</v>
      </c>
    </row>
    <row r="81" spans="2:10">
      <c r="C81" s="218" t="s">
        <v>524</v>
      </c>
      <c r="D81" s="219">
        <v>121088778.65134138</v>
      </c>
      <c r="F81" t="s">
        <v>477</v>
      </c>
      <c r="G81" t="s">
        <v>477</v>
      </c>
      <c r="I81" s="217">
        <v>18757261.511649519</v>
      </c>
      <c r="J81" s="219">
        <f t="shared" si="4"/>
        <v>18757261.511649519</v>
      </c>
    </row>
    <row r="82" spans="2:10">
      <c r="C82" s="218" t="s">
        <v>526</v>
      </c>
      <c r="D82" s="219">
        <v>92933715.9735502</v>
      </c>
      <c r="G82" t="s">
        <v>513</v>
      </c>
      <c r="I82" s="217">
        <v>255264873.40743285</v>
      </c>
      <c r="J82" s="219">
        <f t="shared" si="4"/>
        <v>255264873.40743285</v>
      </c>
    </row>
    <row r="83" spans="2:10">
      <c r="C83" s="218" t="s">
        <v>527</v>
      </c>
      <c r="D83" s="219">
        <v>161400968.0973438</v>
      </c>
    </row>
    <row r="84" spans="2:10">
      <c r="B84" s="218" t="s">
        <v>448</v>
      </c>
      <c r="D84" s="219">
        <v>281807970.13055193</v>
      </c>
    </row>
    <row r="85" spans="2:10">
      <c r="B85" s="218" t="s">
        <v>479</v>
      </c>
      <c r="D85" s="219">
        <v>119123722.58130504</v>
      </c>
    </row>
    <row r="86" spans="2:10">
      <c r="B86" s="218" t="s">
        <v>443</v>
      </c>
      <c r="D86" s="219">
        <v>48568219.753790669</v>
      </c>
    </row>
    <row r="87" spans="2:10">
      <c r="B87" s="218" t="s">
        <v>512</v>
      </c>
      <c r="C87" s="218" t="s">
        <v>523</v>
      </c>
      <c r="D87" s="219">
        <v>53131822.294223957</v>
      </c>
    </row>
    <row r="88" spans="2:10">
      <c r="C88" s="218" t="s">
        <v>525</v>
      </c>
      <c r="D88" s="219">
        <v>146993830.9333801</v>
      </c>
    </row>
    <row r="89" spans="2:10">
      <c r="C89" s="218" t="s">
        <v>524</v>
      </c>
      <c r="D89" s="219">
        <v>156790448.25851113</v>
      </c>
    </row>
    <row r="90" spans="2:10">
      <c r="C90" s="218" t="s">
        <v>526</v>
      </c>
      <c r="D90" s="219">
        <v>31137702.016335297</v>
      </c>
    </row>
    <row r="91" spans="2:10">
      <c r="C91" s="218" t="s">
        <v>527</v>
      </c>
      <c r="D91" s="219">
        <v>129167410.1229908</v>
      </c>
    </row>
    <row r="92" spans="2:10">
      <c r="B92" s="218" t="s">
        <v>477</v>
      </c>
      <c r="D92" s="219">
        <v>240714806.6619153</v>
      </c>
    </row>
    <row r="93" spans="2:10">
      <c r="B93" s="218" t="s">
        <v>440</v>
      </c>
      <c r="D93" s="219">
        <v>205828649.89916298</v>
      </c>
    </row>
    <row r="94" spans="2:10">
      <c r="B94" s="218" t="s">
        <v>513</v>
      </c>
      <c r="D94" s="219">
        <v>2642338831.3473716</v>
      </c>
    </row>
  </sheetData>
  <mergeCells count="2">
    <mergeCell ref="E12:F12"/>
    <mergeCell ref="G12:H12"/>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sheetPr codeName="Sheet2"/>
  <dimension ref="B2:I6"/>
  <sheetViews>
    <sheetView workbookViewId="0">
      <selection activeCell="C4" sqref="C4"/>
    </sheetView>
  </sheetViews>
  <sheetFormatPr defaultRowHeight="12.75"/>
  <cols>
    <col min="3" max="3" width="61.5703125" customWidth="1"/>
    <col min="4" max="4" width="16.140625" customWidth="1"/>
    <col min="6" max="6" width="40.28515625" customWidth="1"/>
    <col min="7" max="7" width="5.42578125" customWidth="1"/>
    <col min="8" max="8" width="3.7109375" customWidth="1"/>
    <col min="9" max="9" width="9.140625" hidden="1" customWidth="1"/>
  </cols>
  <sheetData>
    <row r="2" spans="2:6">
      <c r="B2" s="45" t="s">
        <v>0</v>
      </c>
      <c r="C2" s="45" t="s">
        <v>40</v>
      </c>
      <c r="D2" s="45" t="s">
        <v>41</v>
      </c>
      <c r="E2" s="45" t="s">
        <v>42</v>
      </c>
      <c r="F2" s="45" t="s">
        <v>43</v>
      </c>
    </row>
    <row r="3" spans="2:6" s="1" customFormat="1" ht="16.5" customHeight="1">
      <c r="B3" s="46">
        <f>ROW()-2</f>
        <v>1</v>
      </c>
      <c r="C3" s="43" t="s">
        <v>370</v>
      </c>
      <c r="D3" s="44"/>
      <c r="E3" s="44"/>
      <c r="F3" s="42"/>
    </row>
    <row r="4" spans="2:6">
      <c r="B4" s="46">
        <f t="shared" ref="B4:B6" si="0">ROW()-2</f>
        <v>2</v>
      </c>
    </row>
    <row r="5" spans="2:6">
      <c r="B5" s="46">
        <f t="shared" si="0"/>
        <v>3</v>
      </c>
      <c r="C5" t="s">
        <v>371</v>
      </c>
    </row>
    <row r="6" spans="2:6">
      <c r="B6" s="46">
        <f t="shared" si="0"/>
        <v>4</v>
      </c>
      <c r="C6" t="s">
        <v>373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vt:i4>
      </vt:variant>
    </vt:vector>
  </HeadingPairs>
  <TitlesOfParts>
    <vt:vector size="19" baseType="lpstr">
      <vt:lpstr>7PSourceSummary</vt:lpstr>
      <vt:lpstr>forRPM</vt:lpstr>
      <vt:lpstr>SC-New</vt:lpstr>
      <vt:lpstr>SC-NR</vt:lpstr>
      <vt:lpstr>M_Input_New_Out</vt:lpstr>
      <vt:lpstr>M_Input_New</vt:lpstr>
      <vt:lpstr>M_Input_NR_Out</vt:lpstr>
      <vt:lpstr>M_Input_NR</vt:lpstr>
      <vt:lpstr>M_Input_Raw_Out</vt:lpstr>
      <vt:lpstr>M_Input_Raw</vt:lpstr>
      <vt:lpstr>MMap</vt:lpstr>
      <vt:lpstr>Savings &amp; Cost</vt:lpstr>
      <vt:lpstr>Data</vt:lpstr>
      <vt:lpstr>ToDo7P</vt:lpstr>
      <vt:lpstr>MeasureOutputN</vt:lpstr>
      <vt:lpstr>MeasureOutputR</vt:lpstr>
      <vt:lpstr>MOutputNew</vt:lpstr>
      <vt:lpstr>MOutputNR</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2015-03-19T16:34:02Z</dcterms:modified>
</cp:coreProperties>
</file>